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BF1" lockStructure="1"/>
  <bookViews>
    <workbookView xWindow="9670" yWindow="-10" windowWidth="9540" windowHeight="8110" activeTab="3"/>
  </bookViews>
  <sheets>
    <sheet name="Game Setup" sheetId="1" r:id="rId1"/>
    <sheet name="Tournament Setup" sheetId="2" r:id="rId2"/>
    <sheet name="Participant Setup" sheetId="11" r:id="rId3"/>
    <sheet name="Game Board" sheetId="3" r:id="rId4"/>
    <sheet name="Scoreboard" sheetId="4" r:id="rId5"/>
    <sheet name="Prediction Summary" sheetId="12" r:id="rId6"/>
    <sheet name="Leaderboard" sheetId="5" r:id="rId7"/>
    <sheet name="Best Player | Top Scorer Table" sheetId="6" r:id="rId8"/>
    <sheet name="Dummy" sheetId="7" state="hidden" r:id="rId9"/>
    <sheet name="Dummy Rank" sheetId="8" state="hidden" r:id="rId10"/>
    <sheet name="EULA" sheetId="9" r:id="rId11"/>
    <sheet name="About" sheetId="10" r:id="rId12"/>
  </sheets>
  <definedNames>
    <definedName name="BestPlayer">'Best Player | Top Scorer Table'!$C$6:$C$16</definedName>
    <definedName name="Bonu1">'Game Setup'!$E$31</definedName>
    <definedName name="Bonu10" localSheetId="5">'Game Setup'!#REF!</definedName>
    <definedName name="Bonu10">'Game Setup'!#REF!</definedName>
    <definedName name="Bonu11">'Game Setup'!$E$40</definedName>
    <definedName name="Bonu12">'Game Setup'!$E$45</definedName>
    <definedName name="Bonu13">'Game Setup'!$E$49</definedName>
    <definedName name="Bonu14">'Game Setup'!$E$53</definedName>
    <definedName name="Bonu15">'Game Setup'!$E$54</definedName>
    <definedName name="Bonu16">'Game Setup'!$E$56</definedName>
    <definedName name="Bonu2">'Game Setup'!$E$32</definedName>
    <definedName name="Bonu3">'Game Setup'!$E$33</definedName>
    <definedName name="Bonu4">'Game Setup'!$E$34</definedName>
    <definedName name="Bonu5">'Game Setup'!$E$35</definedName>
    <definedName name="Bonu6">'Game Setup'!$E$36</definedName>
    <definedName name="Bonu7">'Game Setup'!$E$37</definedName>
    <definedName name="Bonu8">'Game Setup'!$E$38</definedName>
    <definedName name="Bonu9">'Game Setup'!$E$39</definedName>
    <definedName name="BonuC1">'Game Setup'!$E$41</definedName>
    <definedName name="BonuC2">'Game Setup'!$E$42</definedName>
    <definedName name="BonuC3">'Game Setup'!$E$43</definedName>
    <definedName name="BonuC4">'Game Setup'!$E$44</definedName>
    <definedName name="BonuRU1">'Game Setup'!$E$46</definedName>
    <definedName name="BonuRU2">'Game Setup'!$E$47</definedName>
    <definedName name="BonuRU3">'Game Setup'!$E$48</definedName>
    <definedName name="BonuRU4" localSheetId="5">'Game Setup'!#REF!</definedName>
    <definedName name="BonuRU4">'Game Setup'!#REF!</definedName>
    <definedName name="BonusTH3" localSheetId="5">'Game Setup'!#REF!</definedName>
    <definedName name="BonusTH3">'Game Setup'!#REF!</definedName>
    <definedName name="BonusTH4" localSheetId="5">'Game Setup'!#REF!</definedName>
    <definedName name="BonusTH4">'Game Setup'!#REF!</definedName>
    <definedName name="BonuTH1">'Game Setup'!$E$50</definedName>
    <definedName name="BonuTH2">'Game Setup'!$E$51</definedName>
    <definedName name="BonuTH3">'Game Setup'!$E$52</definedName>
    <definedName name="Champ">'Game Board'!$G$89</definedName>
    <definedName name="Fina1">'Game Setup'!$I$20</definedName>
    <definedName name="Fina2">'Game Setup'!$I$21</definedName>
    <definedName name="Fina3">'Game Setup'!$I$22</definedName>
    <definedName name="KOMatchRule">'Game Setup'!$A$15</definedName>
    <definedName name="KOPSO">'Game Setup'!$A$16</definedName>
    <definedName name="KOTeam3">'Game Board'!$F$72:$I$86</definedName>
    <definedName name="KOTeams">'Game Board'!$F$72:$I$87</definedName>
    <definedName name="KOTHP">'Game Board'!$F$86:$I$86</definedName>
    <definedName name="Last5List">Scoreboard!$N$1:$BY$1</definedName>
    <definedName name="last5max">'Game Board'!$A$6</definedName>
    <definedName name="ParticipantList">'Participant Setup'!$C$6:$C$15</definedName>
    <definedName name="Pena1">'Game Setup'!$E$25</definedName>
    <definedName name="Pena2">'Game Setup'!$E$26</definedName>
    <definedName name="Pena3">'Game Setup'!$E$27</definedName>
    <definedName name="Pool1">'Game Setup'!$E$8</definedName>
    <definedName name="Pool2">'Game Setup'!$E$9</definedName>
    <definedName name="Pool3">'Game Setup'!$E$10</definedName>
    <definedName name="_xlnm.Print_Area" localSheetId="7">'Best Player | Top Scorer Table'!$B$3:$F$16</definedName>
    <definedName name="_xlnm.Print_Area" localSheetId="3">'Game Board'!$B$3:$DR$96</definedName>
    <definedName name="_xlnm.Print_Area" localSheetId="0">'Game Setup'!$B$3:$I$64</definedName>
    <definedName name="_xlnm.Print_Area" localSheetId="6">Leaderboard!$B$3:$R$17</definedName>
    <definedName name="_xlnm.Print_Area" localSheetId="2">'Participant Setup'!$B$3:$G$15</definedName>
    <definedName name="_xlnm.Print_Area" localSheetId="5">'Prediction Summary'!$B$3:$BR$20</definedName>
    <definedName name="_xlnm.Print_Area" localSheetId="4">Scoreboard!$B$3:$BY$17</definedName>
    <definedName name="_xlnm.Print_Area" localSheetId="1">'Tournament Setup'!$B$5:$F$37</definedName>
    <definedName name="_xlnm.Print_Titles" localSheetId="7">'Best Player | Top Scorer Table'!$3:$5</definedName>
    <definedName name="_xlnm.Print_Titles" localSheetId="3">'Game Board'!$B:$L</definedName>
    <definedName name="_xlnm.Print_Titles" localSheetId="6">Leaderboard!$3:$7</definedName>
    <definedName name="_xlnm.Print_Titles" localSheetId="2">'Participant Setup'!$3:$5</definedName>
    <definedName name="_xlnm.Print_Titles" localSheetId="5">'Prediction Summary'!$B:$F,'Prediction Summary'!$3:$10</definedName>
    <definedName name="_xlnm.Print_Titles" localSheetId="4">Scoreboard!$B:$C,Scoreboard!$3:$7</definedName>
    <definedName name="Qualified">'Game Board'!$B$72:$B$87</definedName>
    <definedName name="Quar1">'Game Setup'!$F$20</definedName>
    <definedName name="Quar2">'Game Setup'!$F$21</definedName>
    <definedName name="Quar3">'Game Setup'!$F$22</definedName>
    <definedName name="Round1">'Game Setup'!$E$20</definedName>
    <definedName name="Round2">'Game Setup'!$E$21</definedName>
    <definedName name="Round3">'Game Setup'!$E$22</definedName>
    <definedName name="RunnerUp">'Game Board'!$G$90</definedName>
    <definedName name="Semi1">'Game Setup'!$G$20</definedName>
    <definedName name="Semi2">'Game Setup'!$G$21</definedName>
    <definedName name="Semi3">'Game Setup'!$G$22</definedName>
    <definedName name="Thir1">'Game Setup'!$H$20</definedName>
    <definedName name="Thir2">'Game Setup'!$H$21</definedName>
    <definedName name="Thir3">'Game Setup'!$H$22</definedName>
    <definedName name="ThirdPlace">'Game Board'!$G$91</definedName>
    <definedName name="TopScorer">'Best Player | Top Scorer Table'!$F$6:$F$16</definedName>
    <definedName name="ViewBoard" localSheetId="5">'Prediction Summary'!$B$1</definedName>
    <definedName name="ViewBoard">Scoreboard!$B$1</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41" i="3" l="1"/>
  <c r="I40" i="3"/>
  <c r="F41" i="3"/>
  <c r="F40" i="3"/>
  <c r="I26" i="3"/>
  <c r="I25" i="3"/>
  <c r="F26" i="3"/>
  <c r="F25" i="3"/>
  <c r="I10" i="3"/>
  <c r="I8" i="3"/>
  <c r="F10" i="3"/>
  <c r="F8" i="3"/>
  <c r="WY35" i="7" l="1"/>
  <c r="UP35" i="7"/>
  <c r="SG35" i="7"/>
  <c r="PX35" i="7"/>
  <c r="NO35" i="7"/>
  <c r="LF35" i="7"/>
  <c r="IW35" i="7"/>
  <c r="GN35" i="7"/>
  <c r="EE35" i="7"/>
  <c r="BV35" i="7"/>
  <c r="M35" i="7"/>
  <c r="L35" i="7"/>
  <c r="I35" i="7"/>
  <c r="H35" i="7"/>
  <c r="G35" i="7"/>
  <c r="F35" i="7"/>
  <c r="E35" i="7"/>
  <c r="WY34" i="7"/>
  <c r="UP34" i="7"/>
  <c r="SG34" i="7"/>
  <c r="PX34" i="7"/>
  <c r="NO34" i="7"/>
  <c r="LF34" i="7"/>
  <c r="IW34" i="7"/>
  <c r="GN34" i="7"/>
  <c r="EE34" i="7"/>
  <c r="BV34" i="7"/>
  <c r="M34" i="7"/>
  <c r="L34" i="7"/>
  <c r="I34" i="7"/>
  <c r="H34" i="7"/>
  <c r="G34" i="7"/>
  <c r="F34" i="7"/>
  <c r="E34" i="7"/>
  <c r="WY33" i="7"/>
  <c r="UP33" i="7"/>
  <c r="SG33" i="7"/>
  <c r="PX33" i="7"/>
  <c r="NO33" i="7"/>
  <c r="LF33" i="7"/>
  <c r="IW33" i="7"/>
  <c r="GN33" i="7"/>
  <c r="EE33" i="7"/>
  <c r="BV33" i="7"/>
  <c r="M33" i="7"/>
  <c r="L33" i="7"/>
  <c r="I33" i="7"/>
  <c r="H33" i="7"/>
  <c r="G33" i="7"/>
  <c r="F33" i="7"/>
  <c r="E33" i="7"/>
  <c r="WY32" i="7"/>
  <c r="UP32" i="7"/>
  <c r="SG32" i="7"/>
  <c r="PX32" i="7"/>
  <c r="NO32" i="7"/>
  <c r="LF32" i="7"/>
  <c r="IW32" i="7"/>
  <c r="GN32" i="7"/>
  <c r="EE32" i="7"/>
  <c r="BV32" i="7"/>
  <c r="M32" i="7"/>
  <c r="L32" i="7"/>
  <c r="I32" i="7"/>
  <c r="H32" i="7"/>
  <c r="G32" i="7"/>
  <c r="F32" i="7"/>
  <c r="E32" i="7"/>
  <c r="WY31" i="7"/>
  <c r="UP31" i="7"/>
  <c r="SG31" i="7"/>
  <c r="PX31" i="7"/>
  <c r="NO31" i="7"/>
  <c r="LF31" i="7"/>
  <c r="IW31" i="7"/>
  <c r="GN31" i="7"/>
  <c r="EE31" i="7"/>
  <c r="BV31" i="7"/>
  <c r="M31" i="7"/>
  <c r="L31" i="7"/>
  <c r="I31" i="7"/>
  <c r="H31" i="7"/>
  <c r="G31" i="7"/>
  <c r="F31" i="7"/>
  <c r="E31" i="7"/>
  <c r="WY30" i="7"/>
  <c r="UP30" i="7"/>
  <c r="SG30" i="7"/>
  <c r="PX30" i="7"/>
  <c r="NO30" i="7"/>
  <c r="LF30" i="7"/>
  <c r="IW30" i="7"/>
  <c r="GN30" i="7"/>
  <c r="EE30" i="7"/>
  <c r="BV30" i="7"/>
  <c r="M30" i="7"/>
  <c r="L30" i="7"/>
  <c r="I30" i="7"/>
  <c r="H30" i="7"/>
  <c r="G30" i="7"/>
  <c r="F30" i="7"/>
  <c r="E30" i="7"/>
  <c r="WY29" i="7"/>
  <c r="UP29" i="7"/>
  <c r="SG29" i="7"/>
  <c r="PX29" i="7"/>
  <c r="NO29" i="7"/>
  <c r="LF29" i="7"/>
  <c r="IW29" i="7"/>
  <c r="GN29" i="7"/>
  <c r="EE29" i="7"/>
  <c r="BV29" i="7"/>
  <c r="M29" i="7"/>
  <c r="L29" i="7"/>
  <c r="I29" i="7"/>
  <c r="H29" i="7"/>
  <c r="G29" i="7"/>
  <c r="F29" i="7"/>
  <c r="E29" i="7"/>
  <c r="WY28" i="7"/>
  <c r="UP28" i="7"/>
  <c r="SG28" i="7"/>
  <c r="PX28" i="7"/>
  <c r="NO28" i="7"/>
  <c r="LF28" i="7"/>
  <c r="IW28" i="7"/>
  <c r="GN28" i="7"/>
  <c r="EE28" i="7"/>
  <c r="BV28" i="7"/>
  <c r="M28" i="7"/>
  <c r="L28" i="7"/>
  <c r="I28" i="7"/>
  <c r="H28" i="7"/>
  <c r="G28" i="7"/>
  <c r="F28" i="7"/>
  <c r="E28" i="7"/>
  <c r="WY27" i="7"/>
  <c r="UP27" i="7"/>
  <c r="SG27" i="7"/>
  <c r="PX27" i="7"/>
  <c r="NO27" i="7"/>
  <c r="LF27" i="7"/>
  <c r="IW27" i="7"/>
  <c r="GN27" i="7"/>
  <c r="EE27" i="7"/>
  <c r="BV27" i="7"/>
  <c r="M27" i="7"/>
  <c r="L27" i="7"/>
  <c r="I27" i="7"/>
  <c r="H27" i="7"/>
  <c r="G27" i="7"/>
  <c r="F27" i="7"/>
  <c r="E27" i="7"/>
  <c r="WY26" i="7"/>
  <c r="UP26" i="7"/>
  <c r="SG26" i="7"/>
  <c r="PX26" i="7"/>
  <c r="NO26" i="7"/>
  <c r="LF26" i="7"/>
  <c r="IW26" i="7"/>
  <c r="GN26" i="7"/>
  <c r="EE26" i="7"/>
  <c r="BV26" i="7"/>
  <c r="M26" i="7"/>
  <c r="L26" i="7"/>
  <c r="I26" i="7"/>
  <c r="H26" i="7"/>
  <c r="G26" i="7"/>
  <c r="F26" i="7"/>
  <c r="E26" i="7"/>
  <c r="WY25" i="7"/>
  <c r="UP25" i="7"/>
  <c r="SG25" i="7"/>
  <c r="PX25" i="7"/>
  <c r="NO25" i="7"/>
  <c r="LF25" i="7"/>
  <c r="IW25" i="7"/>
  <c r="GN25" i="7"/>
  <c r="EE25" i="7"/>
  <c r="BV25" i="7"/>
  <c r="M25" i="7"/>
  <c r="L25" i="7"/>
  <c r="I25" i="7"/>
  <c r="H25" i="7"/>
  <c r="G25" i="7"/>
  <c r="F25" i="7"/>
  <c r="E25" i="7"/>
  <c r="WY24" i="7"/>
  <c r="UP24" i="7"/>
  <c r="SG24" i="7"/>
  <c r="PX24" i="7"/>
  <c r="NO24" i="7"/>
  <c r="LF24" i="7"/>
  <c r="IW24" i="7"/>
  <c r="GN24" i="7"/>
  <c r="EE24" i="7"/>
  <c r="BV24" i="7"/>
  <c r="M24" i="7"/>
  <c r="L24" i="7"/>
  <c r="I24" i="7"/>
  <c r="H24" i="7"/>
  <c r="G24" i="7"/>
  <c r="F24" i="7"/>
  <c r="E24" i="7"/>
  <c r="WY23" i="7"/>
  <c r="UP23" i="7"/>
  <c r="SG23" i="7"/>
  <c r="PX23" i="7"/>
  <c r="NO23" i="7"/>
  <c r="LF23" i="7"/>
  <c r="IW23" i="7"/>
  <c r="GN23" i="7"/>
  <c r="EE23" i="7"/>
  <c r="BV23" i="7"/>
  <c r="M23" i="7"/>
  <c r="L23" i="7"/>
  <c r="I23" i="7"/>
  <c r="H23" i="7"/>
  <c r="G23" i="7"/>
  <c r="F23" i="7"/>
  <c r="E23" i="7"/>
  <c r="WY22" i="7"/>
  <c r="UP22" i="7"/>
  <c r="SG22" i="7"/>
  <c r="PX22" i="7"/>
  <c r="NO22" i="7"/>
  <c r="LF22" i="7"/>
  <c r="IW22" i="7"/>
  <c r="GN22" i="7"/>
  <c r="EE22" i="7"/>
  <c r="BV22" i="7"/>
  <c r="M22" i="7"/>
  <c r="L22" i="7"/>
  <c r="I22" i="7"/>
  <c r="H22" i="7"/>
  <c r="G22" i="7"/>
  <c r="F22" i="7"/>
  <c r="E22" i="7"/>
  <c r="WY21" i="7"/>
  <c r="UP21" i="7"/>
  <c r="SG21" i="7"/>
  <c r="PX21" i="7"/>
  <c r="NO21" i="7"/>
  <c r="LF21" i="7"/>
  <c r="IW21" i="7"/>
  <c r="GN21" i="7"/>
  <c r="EE21" i="7"/>
  <c r="BV21" i="7"/>
  <c r="M21" i="7"/>
  <c r="L21" i="7"/>
  <c r="I21" i="7"/>
  <c r="H21" i="7"/>
  <c r="G21" i="7"/>
  <c r="F21" i="7"/>
  <c r="E21" i="7"/>
  <c r="WY20" i="7"/>
  <c r="UP20" i="7"/>
  <c r="SG20" i="7"/>
  <c r="PX20" i="7"/>
  <c r="NO20" i="7"/>
  <c r="LF20" i="7"/>
  <c r="IW20" i="7"/>
  <c r="GN20" i="7"/>
  <c r="EE20" i="7"/>
  <c r="BV20" i="7"/>
  <c r="M20" i="7"/>
  <c r="L20" i="7"/>
  <c r="I20" i="7"/>
  <c r="H20" i="7"/>
  <c r="G20" i="7"/>
  <c r="F20" i="7"/>
  <c r="E20" i="7"/>
  <c r="WY19" i="7"/>
  <c r="UP19" i="7"/>
  <c r="SG19" i="7"/>
  <c r="PX19" i="7"/>
  <c r="NO19" i="7"/>
  <c r="LF19" i="7"/>
  <c r="IW19" i="7"/>
  <c r="GN19" i="7"/>
  <c r="EE19" i="7"/>
  <c r="BV19" i="7"/>
  <c r="M19" i="7"/>
  <c r="L19" i="7"/>
  <c r="I19" i="7"/>
  <c r="H19" i="7"/>
  <c r="G19" i="7"/>
  <c r="F19" i="7"/>
  <c r="E19" i="7"/>
  <c r="WY18" i="7"/>
  <c r="UP18" i="7"/>
  <c r="SG18" i="7"/>
  <c r="PX18" i="7"/>
  <c r="NO18" i="7"/>
  <c r="LF18" i="7"/>
  <c r="IW18" i="7"/>
  <c r="GN18" i="7"/>
  <c r="EE18" i="7"/>
  <c r="BV18" i="7"/>
  <c r="M18" i="7"/>
  <c r="L18" i="7"/>
  <c r="I18" i="7"/>
  <c r="H18" i="7"/>
  <c r="G18" i="7"/>
  <c r="F18" i="7"/>
  <c r="E18" i="7"/>
  <c r="WY17" i="7"/>
  <c r="UP17" i="7"/>
  <c r="SG17" i="7"/>
  <c r="PX17" i="7"/>
  <c r="NO17" i="7"/>
  <c r="LF17" i="7"/>
  <c r="IW17" i="7"/>
  <c r="GN17" i="7"/>
  <c r="EE17" i="7"/>
  <c r="BV17" i="7"/>
  <c r="M17" i="7"/>
  <c r="L17" i="7"/>
  <c r="I17" i="7"/>
  <c r="H17" i="7"/>
  <c r="G17" i="7"/>
  <c r="F17" i="7"/>
  <c r="E17" i="7"/>
  <c r="WY16" i="7"/>
  <c r="UP16" i="7"/>
  <c r="SG16" i="7"/>
  <c r="PX16" i="7"/>
  <c r="NO16" i="7"/>
  <c r="LF16" i="7"/>
  <c r="IW16" i="7"/>
  <c r="GN16" i="7"/>
  <c r="EE16" i="7"/>
  <c r="BV16" i="7"/>
  <c r="M16" i="7"/>
  <c r="L16" i="7"/>
  <c r="I16" i="7"/>
  <c r="H16" i="7"/>
  <c r="G16" i="7"/>
  <c r="F16" i="7"/>
  <c r="E16" i="7"/>
  <c r="WY15" i="7"/>
  <c r="UP15" i="7"/>
  <c r="SG15" i="7"/>
  <c r="PX15" i="7"/>
  <c r="NO15" i="7"/>
  <c r="LF15" i="7"/>
  <c r="IW15" i="7"/>
  <c r="GN15" i="7"/>
  <c r="EE15" i="7"/>
  <c r="BV15" i="7"/>
  <c r="M15" i="7"/>
  <c r="L15" i="7"/>
  <c r="I15" i="7"/>
  <c r="H15" i="7"/>
  <c r="G15" i="7"/>
  <c r="F15" i="7"/>
  <c r="E15" i="7"/>
  <c r="WY14" i="7"/>
  <c r="UP14" i="7"/>
  <c r="SG14" i="7"/>
  <c r="PX14" i="7"/>
  <c r="NO14" i="7"/>
  <c r="LF14" i="7"/>
  <c r="IW14" i="7"/>
  <c r="GN14" i="7"/>
  <c r="EE14" i="7"/>
  <c r="BV14" i="7"/>
  <c r="M14" i="7"/>
  <c r="L14" i="7"/>
  <c r="I14" i="7"/>
  <c r="H14" i="7"/>
  <c r="G14" i="7"/>
  <c r="F14" i="7"/>
  <c r="E14" i="7"/>
  <c r="WY13" i="7"/>
  <c r="UP13" i="7"/>
  <c r="SG13" i="7"/>
  <c r="PX13" i="7"/>
  <c r="NO13" i="7"/>
  <c r="LF13" i="7"/>
  <c r="IW13" i="7"/>
  <c r="GN13" i="7"/>
  <c r="EE13" i="7"/>
  <c r="BV13" i="7"/>
  <c r="M13" i="7"/>
  <c r="L13" i="7"/>
  <c r="I13" i="7"/>
  <c r="H13" i="7"/>
  <c r="G13" i="7"/>
  <c r="F13" i="7"/>
  <c r="E13" i="7"/>
  <c r="WY12" i="7"/>
  <c r="UP12" i="7"/>
  <c r="SG12" i="7"/>
  <c r="PX12" i="7"/>
  <c r="NO12" i="7"/>
  <c r="LF12" i="7"/>
  <c r="IW12" i="7"/>
  <c r="GN12" i="7"/>
  <c r="EE12" i="7"/>
  <c r="BV12" i="7"/>
  <c r="M12" i="7"/>
  <c r="L12" i="7"/>
  <c r="I12" i="7"/>
  <c r="H12" i="7"/>
  <c r="G12" i="7"/>
  <c r="F12" i="7"/>
  <c r="E12" i="7"/>
  <c r="WY11" i="7"/>
  <c r="UP11" i="7"/>
  <c r="SG11" i="7"/>
  <c r="PX11" i="7"/>
  <c r="NO11" i="7"/>
  <c r="LF11" i="7"/>
  <c r="IW11" i="7"/>
  <c r="GN11" i="7"/>
  <c r="EE11" i="7"/>
  <c r="BV11" i="7"/>
  <c r="M11" i="7"/>
  <c r="L11" i="7"/>
  <c r="I11" i="7"/>
  <c r="H11" i="7"/>
  <c r="G11" i="7"/>
  <c r="F11" i="7"/>
  <c r="E11" i="7"/>
  <c r="WY10" i="7"/>
  <c r="UP10" i="7"/>
  <c r="SG10" i="7"/>
  <c r="PX10" i="7"/>
  <c r="NO10" i="7"/>
  <c r="LF10" i="7"/>
  <c r="IW10" i="7"/>
  <c r="GN10" i="7"/>
  <c r="EE10" i="7"/>
  <c r="BV10" i="7"/>
  <c r="M10" i="7"/>
  <c r="L10" i="7"/>
  <c r="I10" i="7"/>
  <c r="H10" i="7"/>
  <c r="G10" i="7"/>
  <c r="F10" i="7"/>
  <c r="E10" i="7"/>
  <c r="WY9" i="7"/>
  <c r="UP9" i="7"/>
  <c r="SG9" i="7"/>
  <c r="PX9" i="7"/>
  <c r="NO9" i="7"/>
  <c r="LF9" i="7"/>
  <c r="IW9" i="7"/>
  <c r="GN9" i="7"/>
  <c r="EE9" i="7"/>
  <c r="BV9" i="7"/>
  <c r="M9" i="7"/>
  <c r="L9" i="7"/>
  <c r="I9" i="7"/>
  <c r="H9" i="7"/>
  <c r="G9" i="7"/>
  <c r="F9" i="7"/>
  <c r="E9" i="7"/>
  <c r="WY8" i="7"/>
  <c r="UP8" i="7"/>
  <c r="SG8" i="7"/>
  <c r="PX8" i="7"/>
  <c r="NO8" i="7"/>
  <c r="LF8" i="7"/>
  <c r="IW8" i="7"/>
  <c r="GN8" i="7"/>
  <c r="EE8" i="7"/>
  <c r="BV8" i="7"/>
  <c r="M8" i="7"/>
  <c r="L8" i="7"/>
  <c r="I8" i="7"/>
  <c r="H8" i="7"/>
  <c r="G8" i="7"/>
  <c r="F8" i="7"/>
  <c r="E8" i="7"/>
  <c r="WY7" i="7"/>
  <c r="UP7" i="7"/>
  <c r="SG7" i="7"/>
  <c r="PX7" i="7"/>
  <c r="NO7" i="7"/>
  <c r="LF7" i="7"/>
  <c r="IW7" i="7"/>
  <c r="GN7" i="7"/>
  <c r="EE7" i="7"/>
  <c r="BV7" i="7"/>
  <c r="M7" i="7"/>
  <c r="L7" i="7"/>
  <c r="I7" i="7"/>
  <c r="H7" i="7"/>
  <c r="G7" i="7"/>
  <c r="F7" i="7"/>
  <c r="E7" i="7"/>
  <c r="WY6" i="7"/>
  <c r="UP6" i="7"/>
  <c r="SG6" i="7"/>
  <c r="PX6" i="7"/>
  <c r="NO6" i="7"/>
  <c r="LF6" i="7"/>
  <c r="IW6" i="7"/>
  <c r="GN6" i="7"/>
  <c r="EE6" i="7"/>
  <c r="BV6" i="7"/>
  <c r="M6" i="7"/>
  <c r="L6" i="7"/>
  <c r="I6" i="7"/>
  <c r="H6" i="7"/>
  <c r="G6" i="7"/>
  <c r="F6" i="7"/>
  <c r="E6" i="7"/>
  <c r="WY5" i="7"/>
  <c r="UP5" i="7"/>
  <c r="SG5" i="7"/>
  <c r="PX5" i="7"/>
  <c r="NO5" i="7"/>
  <c r="LF5" i="7"/>
  <c r="IW5" i="7"/>
  <c r="GN5" i="7"/>
  <c r="EE5" i="7"/>
  <c r="BV5" i="7"/>
  <c r="M5" i="7"/>
  <c r="L5" i="7"/>
  <c r="I5" i="7"/>
  <c r="H5" i="7"/>
  <c r="G5" i="7"/>
  <c r="F5" i="7"/>
  <c r="E5" i="7"/>
  <c r="WY4" i="7"/>
  <c r="UP4" i="7"/>
  <c r="SG4" i="7"/>
  <c r="PX4" i="7"/>
  <c r="NO4" i="7"/>
  <c r="LF4" i="7"/>
  <c r="IW4" i="7"/>
  <c r="GN4" i="7"/>
  <c r="EE4" i="7"/>
  <c r="BV4" i="7"/>
  <c r="M4" i="7"/>
  <c r="L4" i="7"/>
  <c r="I4" i="7"/>
  <c r="H4" i="7"/>
  <c r="G4" i="7"/>
  <c r="F4" i="7"/>
  <c r="E4" i="7"/>
  <c r="BR20" i="12"/>
  <c r="BQ20" i="12"/>
  <c r="BP20" i="12"/>
  <c r="BO20" i="12"/>
  <c r="BN20" i="12"/>
  <c r="BM20" i="12"/>
  <c r="BL20" i="12"/>
  <c r="BK20" i="12"/>
  <c r="BJ20" i="12"/>
  <c r="BI20" i="12"/>
  <c r="BH20" i="12"/>
  <c r="BG20" i="12"/>
  <c r="BF20" i="12"/>
  <c r="BE20" i="12"/>
  <c r="BD20" i="12"/>
  <c r="BC20" i="12"/>
  <c r="BB20" i="12"/>
  <c r="BA20" i="12"/>
  <c r="AZ20" i="12"/>
  <c r="AY20" i="12"/>
  <c r="AX20"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R20" i="12"/>
  <c r="Q20" i="12"/>
  <c r="P20" i="12"/>
  <c r="O20" i="12"/>
  <c r="N20" i="12"/>
  <c r="M20" i="12"/>
  <c r="L20" i="12"/>
  <c r="K20" i="12"/>
  <c r="J20" i="12"/>
  <c r="I20" i="12"/>
  <c r="H20" i="12"/>
  <c r="G20" i="12"/>
  <c r="BR19" i="12"/>
  <c r="BQ19" i="12"/>
  <c r="BP19" i="12"/>
  <c r="BO19" i="12"/>
  <c r="BN19" i="12"/>
  <c r="BM19" i="12"/>
  <c r="BL19" i="12"/>
  <c r="BK19" i="12"/>
  <c r="BJ19" i="12"/>
  <c r="BI19" i="12"/>
  <c r="BH19" i="12"/>
  <c r="BG19" i="12"/>
  <c r="BF19" i="12"/>
  <c r="BE19" i="12"/>
  <c r="BD19" i="12"/>
  <c r="BC19" i="12"/>
  <c r="BR14" i="12"/>
  <c r="BQ14" i="12"/>
  <c r="BP14" i="12"/>
  <c r="BO14" i="12"/>
  <c r="BN14" i="12"/>
  <c r="BM14" i="12"/>
  <c r="BL14" i="12"/>
  <c r="BK14" i="12"/>
  <c r="BJ14" i="12"/>
  <c r="BI14" i="12"/>
  <c r="BH14" i="12"/>
  <c r="BG14" i="12"/>
  <c r="BF14" i="12"/>
  <c r="BE14" i="12"/>
  <c r="BD14" i="12"/>
  <c r="BC14" i="12"/>
  <c r="BR13" i="12"/>
  <c r="BQ13" i="12"/>
  <c r="BP13" i="12"/>
  <c r="BO13" i="12"/>
  <c r="BN13" i="12"/>
  <c r="BM13" i="12"/>
  <c r="BL13" i="12"/>
  <c r="BK13" i="12"/>
  <c r="BJ13" i="12"/>
  <c r="BI13" i="12"/>
  <c r="BH13" i="12"/>
  <c r="BG13" i="12"/>
  <c r="BF13" i="12"/>
  <c r="BE13" i="12"/>
  <c r="BD13" i="12"/>
  <c r="BC13" i="12"/>
  <c r="BR12" i="12"/>
  <c r="BQ12" i="12"/>
  <c r="BP12" i="12"/>
  <c r="BO12" i="12"/>
  <c r="BN12" i="12"/>
  <c r="BM12" i="12"/>
  <c r="BL12" i="12"/>
  <c r="BK12" i="12"/>
  <c r="BJ12" i="12"/>
  <c r="BI12" i="12"/>
  <c r="BH12" i="12"/>
  <c r="BG12" i="12"/>
  <c r="BF12" i="12"/>
  <c r="BE12" i="12"/>
  <c r="BD12" i="12"/>
  <c r="BC12" i="12"/>
  <c r="BB12" i="12"/>
  <c r="BA12" i="12"/>
  <c r="AZ12" i="12"/>
  <c r="AY12" i="12"/>
  <c r="AX12" i="12"/>
  <c r="AW12" i="12"/>
  <c r="AV12" i="12"/>
  <c r="AU12" i="12"/>
  <c r="AT12" i="12"/>
  <c r="AS12" i="12"/>
  <c r="AR12" i="12"/>
  <c r="AQ12" i="12"/>
  <c r="AP12" i="12"/>
  <c r="AO12" i="12"/>
  <c r="AN12" i="12"/>
  <c r="AM12" i="12"/>
  <c r="AL12" i="12"/>
  <c r="AK12" i="12"/>
  <c r="AJ12" i="12"/>
  <c r="AI12" i="12"/>
  <c r="AH12" i="12"/>
  <c r="AG12" i="12"/>
  <c r="AF12" i="12"/>
  <c r="AE12" i="12"/>
  <c r="AD12" i="12"/>
  <c r="AC12" i="12"/>
  <c r="AB12" i="12"/>
  <c r="AA12" i="12"/>
  <c r="Z12" i="12"/>
  <c r="Y12" i="12"/>
  <c r="X12" i="12"/>
  <c r="W12" i="12"/>
  <c r="V12" i="12"/>
  <c r="U12" i="12"/>
  <c r="T12" i="12"/>
  <c r="S12" i="12"/>
  <c r="R12" i="12"/>
  <c r="Q12" i="12"/>
  <c r="P12" i="12"/>
  <c r="O12" i="12"/>
  <c r="N12" i="12"/>
  <c r="M12" i="12"/>
  <c r="L12" i="12"/>
  <c r="K12" i="12"/>
  <c r="J12" i="12"/>
  <c r="I12" i="12"/>
  <c r="H12" i="12"/>
  <c r="G12" i="12"/>
  <c r="BR11" i="12"/>
  <c r="BQ11" i="12"/>
  <c r="BP11" i="12"/>
  <c r="BO11" i="12"/>
  <c r="BN11" i="12"/>
  <c r="BM11" i="12"/>
  <c r="BL11" i="12"/>
  <c r="BK11" i="12"/>
  <c r="BJ11" i="12"/>
  <c r="BI11" i="12"/>
  <c r="BH11" i="12"/>
  <c r="BG11" i="12"/>
  <c r="BF11" i="12"/>
  <c r="BE11" i="12"/>
  <c r="BD11" i="12"/>
  <c r="BC11" i="12"/>
  <c r="BB11" i="12"/>
  <c r="BA11" i="12"/>
  <c r="AZ11" i="12"/>
  <c r="AY11" i="12"/>
  <c r="AX11" i="12"/>
  <c r="AW11" i="12"/>
  <c r="AV11" i="12"/>
  <c r="AU11" i="12"/>
  <c r="AT11" i="12"/>
  <c r="AS11" i="12"/>
  <c r="AR11" i="12"/>
  <c r="AQ11" i="12"/>
  <c r="AP11" i="12"/>
  <c r="AO11" i="12"/>
  <c r="AN11" i="12"/>
  <c r="AM11" i="12"/>
  <c r="AL11" i="12"/>
  <c r="AK11" i="12"/>
  <c r="AJ11" i="12"/>
  <c r="AI11" i="12"/>
  <c r="AH11" i="12"/>
  <c r="AG11" i="12"/>
  <c r="AF11" i="12"/>
  <c r="AE11" i="12"/>
  <c r="AD11" i="12"/>
  <c r="AC11" i="12"/>
  <c r="AB11" i="12"/>
  <c r="AA11" i="12"/>
  <c r="Z11" i="12"/>
  <c r="Y11" i="12"/>
  <c r="X11" i="12"/>
  <c r="W11" i="12"/>
  <c r="V11" i="12"/>
  <c r="U11" i="12"/>
  <c r="T11" i="12"/>
  <c r="S11" i="12"/>
  <c r="R11" i="12"/>
  <c r="Q11" i="12"/>
  <c r="P11" i="12"/>
  <c r="O11" i="12"/>
  <c r="N11" i="12"/>
  <c r="M11" i="12"/>
  <c r="L11" i="12"/>
  <c r="K11" i="12"/>
  <c r="J11" i="12"/>
  <c r="I11" i="12"/>
  <c r="H11" i="12"/>
  <c r="G11" i="12"/>
  <c r="BR7" i="12"/>
  <c r="BQ7" i="12"/>
  <c r="BP7" i="12"/>
  <c r="BO7" i="12"/>
  <c r="BN7" i="12"/>
  <c r="BM7" i="12"/>
  <c r="BL7" i="12"/>
  <c r="BK7" i="12"/>
  <c r="BJ7" i="12"/>
  <c r="BI7" i="12"/>
  <c r="BH7" i="12"/>
  <c r="BG7" i="12"/>
  <c r="BF7" i="12"/>
  <c r="BE7" i="12"/>
  <c r="BD7" i="12"/>
  <c r="BC7" i="12"/>
  <c r="BB7" i="12"/>
  <c r="BA7" i="12"/>
  <c r="AZ7" i="12"/>
  <c r="AY7" i="12"/>
  <c r="AX7" i="12"/>
  <c r="AW7" i="12"/>
  <c r="AV7" i="12"/>
  <c r="AU7" i="12"/>
  <c r="AT7" i="12"/>
  <c r="AS7" i="12"/>
  <c r="AR7" i="12"/>
  <c r="AQ7" i="12"/>
  <c r="AP7" i="12"/>
  <c r="AO7" i="12"/>
  <c r="AN7" i="12"/>
  <c r="AM7" i="12"/>
  <c r="AL7" i="12"/>
  <c r="AK7" i="12"/>
  <c r="AJ7" i="12"/>
  <c r="AI7" i="12"/>
  <c r="AH7" i="12"/>
  <c r="AG7" i="12"/>
  <c r="AF7" i="12"/>
  <c r="AE7" i="12"/>
  <c r="AD7" i="12"/>
  <c r="AC7" i="12"/>
  <c r="AB7" i="12"/>
  <c r="AA7" i="12"/>
  <c r="Z7" i="12"/>
  <c r="Y7" i="12"/>
  <c r="X7" i="12"/>
  <c r="W7" i="12"/>
  <c r="V7" i="12"/>
  <c r="U7" i="12"/>
  <c r="T7" i="12"/>
  <c r="S7" i="12"/>
  <c r="R7" i="12"/>
  <c r="Q7" i="12"/>
  <c r="P7" i="12"/>
  <c r="O7" i="12"/>
  <c r="N7" i="12"/>
  <c r="M7" i="12"/>
  <c r="L7" i="12"/>
  <c r="K7" i="12"/>
  <c r="J7" i="12"/>
  <c r="I7" i="12"/>
  <c r="H7" i="12"/>
  <c r="G7" i="12"/>
  <c r="BB6" i="12"/>
  <c r="BA6" i="12"/>
  <c r="AZ6" i="12"/>
  <c r="AY6" i="12"/>
  <c r="AX6" i="12"/>
  <c r="AW6" i="12"/>
  <c r="AV6" i="12"/>
  <c r="AU6" i="12"/>
  <c r="AT6" i="12"/>
  <c r="AS6" i="12"/>
  <c r="AR6" i="12"/>
  <c r="AQ6" i="12"/>
  <c r="AP6" i="12"/>
  <c r="AO6" i="12"/>
  <c r="AN6" i="12"/>
  <c r="AM6" i="12"/>
  <c r="AL6" i="12"/>
  <c r="AK6" i="12"/>
  <c r="AJ6" i="12"/>
  <c r="AI6" i="12"/>
  <c r="AH6" i="12"/>
  <c r="AG6" i="12"/>
  <c r="AF6" i="12"/>
  <c r="AE6" i="12"/>
  <c r="AD6" i="12"/>
  <c r="AC6" i="12"/>
  <c r="AB6" i="12"/>
  <c r="AA6" i="12"/>
  <c r="Z6" i="12"/>
  <c r="Y6" i="12"/>
  <c r="X6" i="12"/>
  <c r="W6" i="12"/>
  <c r="V6" i="12"/>
  <c r="U6" i="12"/>
  <c r="T6" i="12"/>
  <c r="S6" i="12"/>
  <c r="R6" i="12"/>
  <c r="Q6" i="12"/>
  <c r="P6" i="12"/>
  <c r="O6" i="12"/>
  <c r="N6" i="12"/>
  <c r="M6" i="12"/>
  <c r="L6" i="12"/>
  <c r="K6" i="12"/>
  <c r="J6" i="12"/>
  <c r="I6" i="12"/>
  <c r="H6" i="12"/>
  <c r="G6" i="12"/>
  <c r="BY7" i="4"/>
  <c r="BX7" i="4"/>
  <c r="BW7" i="4"/>
  <c r="BV7" i="4"/>
  <c r="BU7" i="4"/>
  <c r="BT7" i="4"/>
  <c r="BS7" i="4"/>
  <c r="BR7" i="4"/>
  <c r="BQ7" i="4"/>
  <c r="BP7" i="4"/>
  <c r="BO7" i="4"/>
  <c r="BN7" i="4"/>
  <c r="BM7" i="4"/>
  <c r="BL7" i="4"/>
  <c r="BK7" i="4"/>
  <c r="BJ7" i="4"/>
  <c r="BI7" i="4"/>
  <c r="BH7" i="4"/>
  <c r="BG7" i="4"/>
  <c r="BF7" i="4"/>
  <c r="BE7" i="4"/>
  <c r="BD7" i="4"/>
  <c r="BC7" i="4"/>
  <c r="BB7" i="4"/>
  <c r="BA7" i="4"/>
  <c r="AZ7" i="4"/>
  <c r="AY7" i="4"/>
  <c r="AX7" i="4"/>
  <c r="AW7" i="4"/>
  <c r="AV7" i="4"/>
  <c r="AU7" i="4"/>
  <c r="AT7" i="4"/>
  <c r="AS7" i="4"/>
  <c r="AR7" i="4"/>
  <c r="AQ7" i="4"/>
  <c r="AP7" i="4"/>
  <c r="AO7" i="4"/>
  <c r="AN7" i="4"/>
  <c r="AM7" i="4"/>
  <c r="AL7" i="4"/>
  <c r="AK7" i="4"/>
  <c r="AJ7" i="4"/>
  <c r="AI7" i="4"/>
  <c r="AH7" i="4"/>
  <c r="AG7" i="4"/>
  <c r="AF7" i="4"/>
  <c r="AE7" i="4"/>
  <c r="AD7" i="4"/>
  <c r="AC7" i="4"/>
  <c r="AB7" i="4"/>
  <c r="AA7" i="4"/>
  <c r="Z7" i="4"/>
  <c r="Y7" i="4"/>
  <c r="X7" i="4"/>
  <c r="W7" i="4"/>
  <c r="V7" i="4"/>
  <c r="U7" i="4"/>
  <c r="T7" i="4"/>
  <c r="S7" i="4"/>
  <c r="R7" i="4"/>
  <c r="Q7" i="4"/>
  <c r="P7" i="4"/>
  <c r="O7" i="4"/>
  <c r="N7" i="4"/>
  <c r="BI6" i="4"/>
  <c r="BH6" i="4"/>
  <c r="BG6" i="4"/>
  <c r="BF6" i="4"/>
  <c r="BE6" i="4"/>
  <c r="BD6" i="4"/>
  <c r="BC6" i="4"/>
  <c r="BB6" i="4"/>
  <c r="BA6" i="4"/>
  <c r="AZ6" i="4"/>
  <c r="AY6" i="4"/>
  <c r="AX6" i="4"/>
  <c r="AW6" i="4"/>
  <c r="AV6" i="4"/>
  <c r="AU6" i="4"/>
  <c r="AT6" i="4"/>
  <c r="AS6" i="4"/>
  <c r="AR6" i="4"/>
  <c r="AQ6" i="4"/>
  <c r="AP6" i="4"/>
  <c r="AO6" i="4"/>
  <c r="AN6" i="4"/>
  <c r="AM6" i="4"/>
  <c r="AL6" i="4"/>
  <c r="AK6" i="4"/>
  <c r="AJ6" i="4"/>
  <c r="AI6" i="4"/>
  <c r="AH6" i="4"/>
  <c r="AG6" i="4"/>
  <c r="AF6" i="4"/>
  <c r="AE6" i="4"/>
  <c r="AD6" i="4"/>
  <c r="AC6" i="4"/>
  <c r="AB6" i="4"/>
  <c r="AA6" i="4"/>
  <c r="Z6" i="4"/>
  <c r="Y6" i="4"/>
  <c r="X6" i="4"/>
  <c r="W6" i="4"/>
  <c r="V6" i="4"/>
  <c r="U6" i="4"/>
  <c r="T6" i="4"/>
  <c r="S6" i="4"/>
  <c r="R6" i="4"/>
  <c r="Q6" i="4"/>
  <c r="P6" i="4"/>
  <c r="O6" i="4"/>
  <c r="N6" i="4"/>
  <c r="DP55" i="3"/>
  <c r="BI17" i="4" s="1"/>
  <c r="DL55" i="3"/>
  <c r="DI55" i="3"/>
  <c r="DA55" i="3"/>
  <c r="CX55" i="3"/>
  <c r="CP55" i="3"/>
  <c r="CM55" i="3"/>
  <c r="CE55" i="3"/>
  <c r="CB55" i="3"/>
  <c r="BT55" i="3"/>
  <c r="BQ55" i="3"/>
  <c r="BI55" i="3"/>
  <c r="BF55" i="3"/>
  <c r="AX55" i="3"/>
  <c r="AU55" i="3"/>
  <c r="AM55" i="3"/>
  <c r="AJ55" i="3"/>
  <c r="AF55" i="3"/>
  <c r="BI9" i="4" s="1"/>
  <c r="AB55" i="3"/>
  <c r="Y55" i="3"/>
  <c r="U55" i="3"/>
  <c r="BI8" i="4" s="1"/>
  <c r="Q55" i="3"/>
  <c r="N55" i="3"/>
  <c r="DP54" i="3"/>
  <c r="BH17" i="4" s="1"/>
  <c r="DL54" i="3"/>
  <c r="DI54" i="3"/>
  <c r="DA54" i="3"/>
  <c r="CX54" i="3"/>
  <c r="CP54" i="3"/>
  <c r="CM54" i="3"/>
  <c r="CE54" i="3"/>
  <c r="CB54" i="3"/>
  <c r="BT54" i="3"/>
  <c r="BQ54" i="3"/>
  <c r="BI54" i="3"/>
  <c r="BF54" i="3"/>
  <c r="AX54" i="3"/>
  <c r="AU54" i="3"/>
  <c r="AM54" i="3"/>
  <c r="AJ54" i="3"/>
  <c r="AF54" i="3"/>
  <c r="BH9" i="4" s="1"/>
  <c r="AB54" i="3"/>
  <c r="Y54" i="3"/>
  <c r="U54" i="3"/>
  <c r="BH8" i="4" s="1"/>
  <c r="Q54" i="3"/>
  <c r="N54" i="3"/>
  <c r="DP53" i="3"/>
  <c r="BG17" i="4" s="1"/>
  <c r="DL53" i="3"/>
  <c r="DI53" i="3"/>
  <c r="DA53" i="3"/>
  <c r="CX53" i="3"/>
  <c r="CP53" i="3"/>
  <c r="CM53" i="3"/>
  <c r="CE53" i="3"/>
  <c r="CB53" i="3"/>
  <c r="BT53" i="3"/>
  <c r="BQ53" i="3"/>
  <c r="BI53" i="3"/>
  <c r="BF53" i="3"/>
  <c r="AX53" i="3"/>
  <c r="AU53" i="3"/>
  <c r="AM53" i="3"/>
  <c r="AJ53" i="3"/>
  <c r="AF53" i="3"/>
  <c r="BG9" i="4" s="1"/>
  <c r="AB53" i="3"/>
  <c r="Y53" i="3"/>
  <c r="U53" i="3"/>
  <c r="BG8" i="4" s="1"/>
  <c r="Q53" i="3"/>
  <c r="N53" i="3"/>
  <c r="DP52" i="3"/>
  <c r="BF17" i="4" s="1"/>
  <c r="DL52" i="3"/>
  <c r="DI52" i="3"/>
  <c r="DA52" i="3"/>
  <c r="CX52" i="3"/>
  <c r="CP52" i="3"/>
  <c r="CM52" i="3"/>
  <c r="CE52" i="3"/>
  <c r="CB52" i="3"/>
  <c r="BT52" i="3"/>
  <c r="BQ52" i="3"/>
  <c r="BI52" i="3"/>
  <c r="BF52" i="3"/>
  <c r="AX52" i="3"/>
  <c r="AU52" i="3"/>
  <c r="AM52" i="3"/>
  <c r="AJ52" i="3"/>
  <c r="AF52" i="3"/>
  <c r="BF9" i="4" s="1"/>
  <c r="AB52" i="3"/>
  <c r="Y52" i="3"/>
  <c r="U52" i="3"/>
  <c r="BF8" i="4" s="1"/>
  <c r="Q52" i="3"/>
  <c r="N52" i="3"/>
  <c r="DP51" i="3"/>
  <c r="BE17" i="4" s="1"/>
  <c r="DL51" i="3"/>
  <c r="DI51" i="3"/>
  <c r="DA51" i="3"/>
  <c r="CX51" i="3"/>
  <c r="CP51" i="3"/>
  <c r="CM51" i="3"/>
  <c r="CE51" i="3"/>
  <c r="CB51" i="3"/>
  <c r="BT51" i="3"/>
  <c r="BQ51" i="3"/>
  <c r="BI51" i="3"/>
  <c r="BF51" i="3"/>
  <c r="AX51" i="3"/>
  <c r="AU51" i="3"/>
  <c r="AM51" i="3"/>
  <c r="AJ51" i="3"/>
  <c r="AF51" i="3"/>
  <c r="BE9" i="4" s="1"/>
  <c r="AB51" i="3"/>
  <c r="Y51" i="3"/>
  <c r="U51" i="3"/>
  <c r="BE8" i="4" s="1"/>
  <c r="Q51" i="3"/>
  <c r="N51" i="3"/>
  <c r="DP50" i="3"/>
  <c r="BD17" i="4" s="1"/>
  <c r="DL50" i="3"/>
  <c r="DI50" i="3"/>
  <c r="DA50" i="3"/>
  <c r="CX50" i="3"/>
  <c r="CP50" i="3"/>
  <c r="CM50" i="3"/>
  <c r="CE50" i="3"/>
  <c r="CB50" i="3"/>
  <c r="BT50" i="3"/>
  <c r="BQ50" i="3"/>
  <c r="BI50" i="3"/>
  <c r="BF50" i="3"/>
  <c r="AX50" i="3"/>
  <c r="AU50" i="3"/>
  <c r="AM50" i="3"/>
  <c r="AJ50" i="3"/>
  <c r="AF50" i="3"/>
  <c r="BD9" i="4" s="1"/>
  <c r="AB50" i="3"/>
  <c r="Y50" i="3"/>
  <c r="U50" i="3"/>
  <c r="BD8" i="4" s="1"/>
  <c r="Q50" i="3"/>
  <c r="N50" i="3"/>
  <c r="DP49" i="3"/>
  <c r="BC17" i="4" s="1"/>
  <c r="DL49" i="3"/>
  <c r="DI49" i="3"/>
  <c r="DA49" i="3"/>
  <c r="CX49" i="3"/>
  <c r="CP49" i="3"/>
  <c r="CM49" i="3"/>
  <c r="CE49" i="3"/>
  <c r="CB49" i="3"/>
  <c r="BT49" i="3"/>
  <c r="BQ49" i="3"/>
  <c r="BI49" i="3"/>
  <c r="BF49" i="3"/>
  <c r="AX49" i="3"/>
  <c r="AU49" i="3"/>
  <c r="AM49" i="3"/>
  <c r="AJ49" i="3"/>
  <c r="AF49" i="3"/>
  <c r="BC9" i="4" s="1"/>
  <c r="AB49" i="3"/>
  <c r="Y49" i="3"/>
  <c r="U49" i="3"/>
  <c r="BC8" i="4" s="1"/>
  <c r="Q49" i="3"/>
  <c r="N49" i="3"/>
  <c r="DP48" i="3"/>
  <c r="BB17" i="4" s="1"/>
  <c r="DL48" i="3"/>
  <c r="DI48" i="3"/>
  <c r="DA48" i="3"/>
  <c r="CX48" i="3"/>
  <c r="CP48" i="3"/>
  <c r="CM48" i="3"/>
  <c r="CE48" i="3"/>
  <c r="CB48" i="3"/>
  <c r="BT48" i="3"/>
  <c r="BQ48" i="3"/>
  <c r="BI48" i="3"/>
  <c r="BF48" i="3"/>
  <c r="AX48" i="3"/>
  <c r="AU48" i="3"/>
  <c r="AM48" i="3"/>
  <c r="AJ48" i="3"/>
  <c r="AF48" i="3"/>
  <c r="BB9" i="4" s="1"/>
  <c r="AB48" i="3"/>
  <c r="Y48" i="3"/>
  <c r="U48" i="3"/>
  <c r="BB8" i="4" s="1"/>
  <c r="Q48" i="3"/>
  <c r="N48" i="3"/>
  <c r="DP47" i="3"/>
  <c r="BA17" i="4" s="1"/>
  <c r="DL47" i="3"/>
  <c r="DI47" i="3"/>
  <c r="DA47" i="3"/>
  <c r="CX47" i="3"/>
  <c r="CP47" i="3"/>
  <c r="CM47" i="3"/>
  <c r="CE47" i="3"/>
  <c r="CB47" i="3"/>
  <c r="BT47" i="3"/>
  <c r="BQ47" i="3"/>
  <c r="BI47" i="3"/>
  <c r="BF47" i="3"/>
  <c r="AX47" i="3"/>
  <c r="AU47" i="3"/>
  <c r="AM47" i="3"/>
  <c r="AJ47" i="3"/>
  <c r="AF47" i="3"/>
  <c r="BA9" i="4" s="1"/>
  <c r="AB47" i="3"/>
  <c r="Y47" i="3"/>
  <c r="U47" i="3"/>
  <c r="BA8" i="4" s="1"/>
  <c r="Q47" i="3"/>
  <c r="N47" i="3"/>
  <c r="DP46" i="3"/>
  <c r="AZ17" i="4" s="1"/>
  <c r="DL46" i="3"/>
  <c r="DI46" i="3"/>
  <c r="DA46" i="3"/>
  <c r="CX46" i="3"/>
  <c r="CP46" i="3"/>
  <c r="CM46" i="3"/>
  <c r="CE46" i="3"/>
  <c r="CB46" i="3"/>
  <c r="BT46" i="3"/>
  <c r="BQ46" i="3"/>
  <c r="BI46" i="3"/>
  <c r="BF46" i="3"/>
  <c r="AX46" i="3"/>
  <c r="AU46" i="3"/>
  <c r="AM46" i="3"/>
  <c r="AJ46" i="3"/>
  <c r="AF46" i="3"/>
  <c r="AZ9" i="4" s="1"/>
  <c r="AB46" i="3"/>
  <c r="Y46" i="3"/>
  <c r="U46" i="3"/>
  <c r="AZ8" i="4" s="1"/>
  <c r="Q46" i="3"/>
  <c r="N46" i="3"/>
  <c r="DP45" i="3"/>
  <c r="AY17" i="4" s="1"/>
  <c r="DL45" i="3"/>
  <c r="DI45" i="3"/>
  <c r="DA45" i="3"/>
  <c r="CX45" i="3"/>
  <c r="CP45" i="3"/>
  <c r="CM45" i="3"/>
  <c r="CE45" i="3"/>
  <c r="CB45" i="3"/>
  <c r="BT45" i="3"/>
  <c r="BQ45" i="3"/>
  <c r="BI45" i="3"/>
  <c r="BF45" i="3"/>
  <c r="AX45" i="3"/>
  <c r="AU45" i="3"/>
  <c r="AM45" i="3"/>
  <c r="AJ45" i="3"/>
  <c r="AF45" i="3"/>
  <c r="AY9" i="4" s="1"/>
  <c r="AB45" i="3"/>
  <c r="Y45" i="3"/>
  <c r="U45" i="3"/>
  <c r="AY8" i="4" s="1"/>
  <c r="Q45" i="3"/>
  <c r="N45" i="3"/>
  <c r="DP44" i="3"/>
  <c r="AX17" i="4" s="1"/>
  <c r="DL44" i="3"/>
  <c r="DI44" i="3"/>
  <c r="DA44" i="3"/>
  <c r="CX44" i="3"/>
  <c r="CP44" i="3"/>
  <c r="CM44" i="3"/>
  <c r="CE44" i="3"/>
  <c r="CB44" i="3"/>
  <c r="BT44" i="3"/>
  <c r="BQ44" i="3"/>
  <c r="BI44" i="3"/>
  <c r="BF44" i="3"/>
  <c r="AX44" i="3"/>
  <c r="AU44" i="3"/>
  <c r="AM44" i="3"/>
  <c r="AJ44" i="3"/>
  <c r="AF44" i="3"/>
  <c r="AX9" i="4" s="1"/>
  <c r="AB44" i="3"/>
  <c r="Y44" i="3"/>
  <c r="U44" i="3"/>
  <c r="AX8" i="4" s="1"/>
  <c r="Q44" i="3"/>
  <c r="N44" i="3"/>
  <c r="DP43" i="3"/>
  <c r="AW17" i="4" s="1"/>
  <c r="DL43" i="3"/>
  <c r="DI43" i="3"/>
  <c r="DA43" i="3"/>
  <c r="CX43" i="3"/>
  <c r="CP43" i="3"/>
  <c r="CM43" i="3"/>
  <c r="CE43" i="3"/>
  <c r="CB43" i="3"/>
  <c r="BT43" i="3"/>
  <c r="BQ43" i="3"/>
  <c r="BI43" i="3"/>
  <c r="BF43" i="3"/>
  <c r="AX43" i="3"/>
  <c r="AU43" i="3"/>
  <c r="AM43" i="3"/>
  <c r="AJ43" i="3"/>
  <c r="AF43" i="3"/>
  <c r="AW9" i="4" s="1"/>
  <c r="AB43" i="3"/>
  <c r="Y43" i="3"/>
  <c r="U43" i="3"/>
  <c r="AW8" i="4" s="1"/>
  <c r="Q43" i="3"/>
  <c r="N43" i="3"/>
  <c r="DP42" i="3"/>
  <c r="AV17" i="4" s="1"/>
  <c r="DL42" i="3"/>
  <c r="DI42" i="3"/>
  <c r="DA42" i="3"/>
  <c r="CX42" i="3"/>
  <c r="CP42" i="3"/>
  <c r="CM42" i="3"/>
  <c r="CE42" i="3"/>
  <c r="CB42" i="3"/>
  <c r="BT42" i="3"/>
  <c r="BQ42" i="3"/>
  <c r="BI42" i="3"/>
  <c r="BF42" i="3"/>
  <c r="AX42" i="3"/>
  <c r="AU42" i="3"/>
  <c r="AM42" i="3"/>
  <c r="AJ42" i="3"/>
  <c r="AF42" i="3"/>
  <c r="AV9" i="4" s="1"/>
  <c r="AB42" i="3"/>
  <c r="Y42" i="3"/>
  <c r="U42" i="3"/>
  <c r="AV8" i="4" s="1"/>
  <c r="Q42" i="3"/>
  <c r="N42" i="3"/>
  <c r="DP41" i="3"/>
  <c r="AU17" i="4" s="1"/>
  <c r="DL41" i="3"/>
  <c r="DI41" i="3"/>
  <c r="DA41" i="3"/>
  <c r="CX41" i="3"/>
  <c r="CP41" i="3"/>
  <c r="CM41" i="3"/>
  <c r="CE41" i="3"/>
  <c r="CB41" i="3"/>
  <c r="BT41" i="3"/>
  <c r="BQ41" i="3"/>
  <c r="BI41" i="3"/>
  <c r="BF41" i="3"/>
  <c r="AX41" i="3"/>
  <c r="AU41" i="3"/>
  <c r="AM41" i="3"/>
  <c r="AJ41" i="3"/>
  <c r="AF41" i="3"/>
  <c r="AU9" i="4" s="1"/>
  <c r="AB41" i="3"/>
  <c r="Y41" i="3"/>
  <c r="U41" i="3"/>
  <c r="AU8" i="4" s="1"/>
  <c r="Q41" i="3"/>
  <c r="N41" i="3"/>
  <c r="DP40" i="3"/>
  <c r="AT17" i="4" s="1"/>
  <c r="DL40" i="3"/>
  <c r="DI40" i="3"/>
  <c r="DA40" i="3"/>
  <c r="CX40" i="3"/>
  <c r="CP40" i="3"/>
  <c r="CM40" i="3"/>
  <c r="CE40" i="3"/>
  <c r="CB40" i="3"/>
  <c r="BT40" i="3"/>
  <c r="BQ40" i="3"/>
  <c r="BI40" i="3"/>
  <c r="BF40" i="3"/>
  <c r="AX40" i="3"/>
  <c r="AU40" i="3"/>
  <c r="AM40" i="3"/>
  <c r="AJ40" i="3"/>
  <c r="AF40" i="3"/>
  <c r="AT9" i="4" s="1"/>
  <c r="AB40" i="3"/>
  <c r="Y40" i="3"/>
  <c r="U40" i="3"/>
  <c r="AT8" i="4" s="1"/>
  <c r="Q40" i="3"/>
  <c r="N40" i="3"/>
  <c r="DP39" i="3"/>
  <c r="AS17" i="4" s="1"/>
  <c r="DL39" i="3"/>
  <c r="DI39" i="3"/>
  <c r="DA39" i="3"/>
  <c r="CX39" i="3"/>
  <c r="CP39" i="3"/>
  <c r="CM39" i="3"/>
  <c r="CE39" i="3"/>
  <c r="CB39" i="3"/>
  <c r="BT39" i="3"/>
  <c r="BQ39" i="3"/>
  <c r="BI39" i="3"/>
  <c r="BF39" i="3"/>
  <c r="AX39" i="3"/>
  <c r="AU39" i="3"/>
  <c r="AM39" i="3"/>
  <c r="AJ39" i="3"/>
  <c r="AF39" i="3"/>
  <c r="AS9" i="4" s="1"/>
  <c r="AB39" i="3"/>
  <c r="Y39" i="3"/>
  <c r="U39" i="3"/>
  <c r="AS8" i="4" s="1"/>
  <c r="Q39" i="3"/>
  <c r="N39" i="3"/>
  <c r="DP38" i="3"/>
  <c r="AR17" i="4" s="1"/>
  <c r="DL38" i="3"/>
  <c r="DI38" i="3"/>
  <c r="DA38" i="3"/>
  <c r="CX38" i="3"/>
  <c r="CP38" i="3"/>
  <c r="CM38" i="3"/>
  <c r="CE38" i="3"/>
  <c r="CB38" i="3"/>
  <c r="BT38" i="3"/>
  <c r="BQ38" i="3"/>
  <c r="BI38" i="3"/>
  <c r="BF38" i="3"/>
  <c r="AX38" i="3"/>
  <c r="AU38" i="3"/>
  <c r="AM38" i="3"/>
  <c r="AJ38" i="3"/>
  <c r="AF38" i="3"/>
  <c r="AR9" i="4" s="1"/>
  <c r="AB38" i="3"/>
  <c r="Y38" i="3"/>
  <c r="U38" i="3"/>
  <c r="AR8" i="4" s="1"/>
  <c r="Q38" i="3"/>
  <c r="N38" i="3"/>
  <c r="DP37" i="3"/>
  <c r="AQ17" i="4" s="1"/>
  <c r="DL37" i="3"/>
  <c r="DI37" i="3"/>
  <c r="DA37" i="3"/>
  <c r="CX37" i="3"/>
  <c r="CP37" i="3"/>
  <c r="CM37" i="3"/>
  <c r="CE37" i="3"/>
  <c r="CB37" i="3"/>
  <c r="BT37" i="3"/>
  <c r="BQ37" i="3"/>
  <c r="BI37" i="3"/>
  <c r="BF37" i="3"/>
  <c r="AX37" i="3"/>
  <c r="AU37" i="3"/>
  <c r="AM37" i="3"/>
  <c r="AJ37" i="3"/>
  <c r="AF37" i="3"/>
  <c r="AQ9" i="4" s="1"/>
  <c r="AB37" i="3"/>
  <c r="Y37" i="3"/>
  <c r="U37" i="3"/>
  <c r="AQ8" i="4" s="1"/>
  <c r="Q37" i="3"/>
  <c r="N37" i="3"/>
  <c r="DP36" i="3"/>
  <c r="AP17" i="4" s="1"/>
  <c r="DL36" i="3"/>
  <c r="DI36" i="3"/>
  <c r="DA36" i="3"/>
  <c r="CX36" i="3"/>
  <c r="CP36" i="3"/>
  <c r="CM36" i="3"/>
  <c r="CE36" i="3"/>
  <c r="CB36" i="3"/>
  <c r="BT36" i="3"/>
  <c r="BQ36" i="3"/>
  <c r="BI36" i="3"/>
  <c r="BF36" i="3"/>
  <c r="AX36" i="3"/>
  <c r="AU36" i="3"/>
  <c r="AM36" i="3"/>
  <c r="AJ36" i="3"/>
  <c r="AF36" i="3"/>
  <c r="AP9" i="4" s="1"/>
  <c r="AB36" i="3"/>
  <c r="Y36" i="3"/>
  <c r="U36" i="3"/>
  <c r="AP8" i="4" s="1"/>
  <c r="Q36" i="3"/>
  <c r="N36" i="3"/>
  <c r="DP35" i="3"/>
  <c r="AO17" i="4" s="1"/>
  <c r="DL35" i="3"/>
  <c r="DI35" i="3"/>
  <c r="DA35" i="3"/>
  <c r="CX35" i="3"/>
  <c r="CP35" i="3"/>
  <c r="CM35" i="3"/>
  <c r="CE35" i="3"/>
  <c r="CB35" i="3"/>
  <c r="BT35" i="3"/>
  <c r="BQ35" i="3"/>
  <c r="BI35" i="3"/>
  <c r="BF35" i="3"/>
  <c r="AX35" i="3"/>
  <c r="AU35" i="3"/>
  <c r="AM35" i="3"/>
  <c r="AJ35" i="3"/>
  <c r="AF35" i="3"/>
  <c r="AO9" i="4" s="1"/>
  <c r="AB35" i="3"/>
  <c r="Y35" i="3"/>
  <c r="U35" i="3"/>
  <c r="AO8" i="4" s="1"/>
  <c r="Q35" i="3"/>
  <c r="N35" i="3"/>
  <c r="DP34" i="3"/>
  <c r="AN17" i="4" s="1"/>
  <c r="DL34" i="3"/>
  <c r="DI34" i="3"/>
  <c r="DA34" i="3"/>
  <c r="CX34" i="3"/>
  <c r="CP34" i="3"/>
  <c r="CM34" i="3"/>
  <c r="CE34" i="3"/>
  <c r="CB34" i="3"/>
  <c r="BT34" i="3"/>
  <c r="BQ34" i="3"/>
  <c r="BI34" i="3"/>
  <c r="BF34" i="3"/>
  <c r="AX34" i="3"/>
  <c r="AU34" i="3"/>
  <c r="AM34" i="3"/>
  <c r="AJ34" i="3"/>
  <c r="AF34" i="3"/>
  <c r="AN9" i="4" s="1"/>
  <c r="AB34" i="3"/>
  <c r="Y34" i="3"/>
  <c r="U34" i="3"/>
  <c r="AN8" i="4" s="1"/>
  <c r="Q34" i="3"/>
  <c r="N34" i="3"/>
  <c r="DP33" i="3"/>
  <c r="AM17" i="4" s="1"/>
  <c r="DL33" i="3"/>
  <c r="DI33" i="3"/>
  <c r="DA33" i="3"/>
  <c r="CX33" i="3"/>
  <c r="CP33" i="3"/>
  <c r="CM33" i="3"/>
  <c r="CE33" i="3"/>
  <c r="CB33" i="3"/>
  <c r="BT33" i="3"/>
  <c r="BQ33" i="3"/>
  <c r="BI33" i="3"/>
  <c r="BF33" i="3"/>
  <c r="AX33" i="3"/>
  <c r="AU33" i="3"/>
  <c r="AM33" i="3"/>
  <c r="AJ33" i="3"/>
  <c r="AF33" i="3"/>
  <c r="AM9" i="4" s="1"/>
  <c r="AB33" i="3"/>
  <c r="Y33" i="3"/>
  <c r="U33" i="3"/>
  <c r="AM8" i="4" s="1"/>
  <c r="Q33" i="3"/>
  <c r="N33" i="3"/>
  <c r="DP32" i="3"/>
  <c r="AL17" i="4" s="1"/>
  <c r="DL32" i="3"/>
  <c r="DI32" i="3"/>
  <c r="DA32" i="3"/>
  <c r="CX32" i="3"/>
  <c r="CP32" i="3"/>
  <c r="CM32" i="3"/>
  <c r="CE32" i="3"/>
  <c r="CB32" i="3"/>
  <c r="BT32" i="3"/>
  <c r="BQ32" i="3"/>
  <c r="BI32" i="3"/>
  <c r="BF32" i="3"/>
  <c r="AX32" i="3"/>
  <c r="AU32" i="3"/>
  <c r="AM32" i="3"/>
  <c r="AJ32" i="3"/>
  <c r="AF32" i="3"/>
  <c r="AL9" i="4" s="1"/>
  <c r="AB32" i="3"/>
  <c r="Y32" i="3"/>
  <c r="U32" i="3"/>
  <c r="AL8" i="4" s="1"/>
  <c r="Q32" i="3"/>
  <c r="N32" i="3"/>
  <c r="DP31" i="3"/>
  <c r="AK17" i="4" s="1"/>
  <c r="DL31" i="3"/>
  <c r="DI31" i="3"/>
  <c r="DA31" i="3"/>
  <c r="CX31" i="3"/>
  <c r="CP31" i="3"/>
  <c r="CM31" i="3"/>
  <c r="CE31" i="3"/>
  <c r="CB31" i="3"/>
  <c r="BT31" i="3"/>
  <c r="BQ31" i="3"/>
  <c r="BI31" i="3"/>
  <c r="BF31" i="3"/>
  <c r="AX31" i="3"/>
  <c r="AU31" i="3"/>
  <c r="AM31" i="3"/>
  <c r="AJ31" i="3"/>
  <c r="AF31" i="3"/>
  <c r="AK9" i="4" s="1"/>
  <c r="AB31" i="3"/>
  <c r="Y31" i="3"/>
  <c r="U31" i="3"/>
  <c r="AK8" i="4" s="1"/>
  <c r="Q31" i="3"/>
  <c r="N31" i="3"/>
  <c r="DP30" i="3"/>
  <c r="AJ17" i="4" s="1"/>
  <c r="DL30" i="3"/>
  <c r="DI30" i="3"/>
  <c r="DA30" i="3"/>
  <c r="CX30" i="3"/>
  <c r="CP30" i="3"/>
  <c r="CM30" i="3"/>
  <c r="CE30" i="3"/>
  <c r="CB30" i="3"/>
  <c r="BT30" i="3"/>
  <c r="BQ30" i="3"/>
  <c r="BI30" i="3"/>
  <c r="BF30" i="3"/>
  <c r="AX30" i="3"/>
  <c r="AU30" i="3"/>
  <c r="AM30" i="3"/>
  <c r="AJ30" i="3"/>
  <c r="AF30" i="3"/>
  <c r="AJ9" i="4" s="1"/>
  <c r="AB30" i="3"/>
  <c r="Y30" i="3"/>
  <c r="U30" i="3"/>
  <c r="AJ8" i="4" s="1"/>
  <c r="Q30" i="3"/>
  <c r="N30" i="3"/>
  <c r="DP29" i="3"/>
  <c r="AI17" i="4" s="1"/>
  <c r="DL29" i="3"/>
  <c r="DI29" i="3"/>
  <c r="DA29" i="3"/>
  <c r="CX29" i="3"/>
  <c r="CP29" i="3"/>
  <c r="CM29" i="3"/>
  <c r="CE29" i="3"/>
  <c r="CB29" i="3"/>
  <c r="BT29" i="3"/>
  <c r="BQ29" i="3"/>
  <c r="BI29" i="3"/>
  <c r="BF29" i="3"/>
  <c r="AX29" i="3"/>
  <c r="AU29" i="3"/>
  <c r="AM29" i="3"/>
  <c r="AJ29" i="3"/>
  <c r="AF29" i="3"/>
  <c r="AI9" i="4" s="1"/>
  <c r="AB29" i="3"/>
  <c r="Y29" i="3"/>
  <c r="U29" i="3"/>
  <c r="AI8" i="4" s="1"/>
  <c r="Q29" i="3"/>
  <c r="N29" i="3"/>
  <c r="DP28" i="3"/>
  <c r="AH17" i="4" s="1"/>
  <c r="DL28" i="3"/>
  <c r="DI28" i="3"/>
  <c r="DA28" i="3"/>
  <c r="CX28" i="3"/>
  <c r="CP28" i="3"/>
  <c r="CM28" i="3"/>
  <c r="CE28" i="3"/>
  <c r="CB28" i="3"/>
  <c r="BT28" i="3"/>
  <c r="BQ28" i="3"/>
  <c r="BI28" i="3"/>
  <c r="BF28" i="3"/>
  <c r="AX28" i="3"/>
  <c r="AU28" i="3"/>
  <c r="AM28" i="3"/>
  <c r="AJ28" i="3"/>
  <c r="AF28" i="3"/>
  <c r="AH9" i="4" s="1"/>
  <c r="AB28" i="3"/>
  <c r="Y28" i="3"/>
  <c r="U28" i="3"/>
  <c r="AH8" i="4" s="1"/>
  <c r="Q28" i="3"/>
  <c r="N28" i="3"/>
  <c r="DP27" i="3"/>
  <c r="AG17" i="4" s="1"/>
  <c r="DL27" i="3"/>
  <c r="DI27" i="3"/>
  <c r="DA27" i="3"/>
  <c r="CX27" i="3"/>
  <c r="CP27" i="3"/>
  <c r="CM27" i="3"/>
  <c r="CE27" i="3"/>
  <c r="CB27" i="3"/>
  <c r="BT27" i="3"/>
  <c r="BQ27" i="3"/>
  <c r="BI27" i="3"/>
  <c r="BF27" i="3"/>
  <c r="AX27" i="3"/>
  <c r="AU27" i="3"/>
  <c r="AM27" i="3"/>
  <c r="AJ27" i="3"/>
  <c r="AF27" i="3"/>
  <c r="AG9" i="4" s="1"/>
  <c r="AB27" i="3"/>
  <c r="Y27" i="3"/>
  <c r="U27" i="3"/>
  <c r="AG8" i="4" s="1"/>
  <c r="Q27" i="3"/>
  <c r="N27" i="3"/>
  <c r="DP26" i="3"/>
  <c r="AF17" i="4" s="1"/>
  <c r="DL26" i="3"/>
  <c r="DI26" i="3"/>
  <c r="DA26" i="3"/>
  <c r="CX26" i="3"/>
  <c r="CP26" i="3"/>
  <c r="CM26" i="3"/>
  <c r="CE26" i="3"/>
  <c r="CB26" i="3"/>
  <c r="BT26" i="3"/>
  <c r="BQ26" i="3"/>
  <c r="BI26" i="3"/>
  <c r="BF26" i="3"/>
  <c r="AX26" i="3"/>
  <c r="AU26" i="3"/>
  <c r="AM26" i="3"/>
  <c r="AJ26" i="3"/>
  <c r="AF26" i="3"/>
  <c r="AF9" i="4" s="1"/>
  <c r="AB26" i="3"/>
  <c r="Y26" i="3"/>
  <c r="U26" i="3"/>
  <c r="AF8" i="4" s="1"/>
  <c r="Q26" i="3"/>
  <c r="N26" i="3"/>
  <c r="DP25" i="3"/>
  <c r="AE17" i="4" s="1"/>
  <c r="DL25" i="3"/>
  <c r="DI25" i="3"/>
  <c r="DA25" i="3"/>
  <c r="CX25" i="3"/>
  <c r="CP25" i="3"/>
  <c r="CM25" i="3"/>
  <c r="CE25" i="3"/>
  <c r="CB25" i="3"/>
  <c r="BT25" i="3"/>
  <c r="BQ25" i="3"/>
  <c r="BI25" i="3"/>
  <c r="BF25" i="3"/>
  <c r="AX25" i="3"/>
  <c r="AU25" i="3"/>
  <c r="AM25" i="3"/>
  <c r="AJ25" i="3"/>
  <c r="AF25" i="3"/>
  <c r="AE9" i="4" s="1"/>
  <c r="AB25" i="3"/>
  <c r="Y25" i="3"/>
  <c r="U25" i="3"/>
  <c r="AE8" i="4" s="1"/>
  <c r="Q25" i="3"/>
  <c r="N25" i="3"/>
  <c r="DP24" i="3"/>
  <c r="AD17" i="4" s="1"/>
  <c r="DL24" i="3"/>
  <c r="DI24" i="3"/>
  <c r="DA24" i="3"/>
  <c r="CX24" i="3"/>
  <c r="CP24" i="3"/>
  <c r="CM24" i="3"/>
  <c r="CE24" i="3"/>
  <c r="CB24" i="3"/>
  <c r="BT24" i="3"/>
  <c r="BQ24" i="3"/>
  <c r="BI24" i="3"/>
  <c r="BF24" i="3"/>
  <c r="AX24" i="3"/>
  <c r="AU24" i="3"/>
  <c r="AM24" i="3"/>
  <c r="AJ24" i="3"/>
  <c r="AF24" i="3"/>
  <c r="AD9" i="4" s="1"/>
  <c r="AB24" i="3"/>
  <c r="Y24" i="3"/>
  <c r="U24" i="3"/>
  <c r="AD8" i="4" s="1"/>
  <c r="Q24" i="3"/>
  <c r="N24" i="3"/>
  <c r="DP23" i="3"/>
  <c r="AC17" i="4" s="1"/>
  <c r="DL23" i="3"/>
  <c r="DI23" i="3"/>
  <c r="DA23" i="3"/>
  <c r="CX23" i="3"/>
  <c r="CP23" i="3"/>
  <c r="CM23" i="3"/>
  <c r="CE23" i="3"/>
  <c r="CB23" i="3"/>
  <c r="BT23" i="3"/>
  <c r="BQ23" i="3"/>
  <c r="BI23" i="3"/>
  <c r="BF23" i="3"/>
  <c r="AX23" i="3"/>
  <c r="AU23" i="3"/>
  <c r="AM23" i="3"/>
  <c r="AJ23" i="3"/>
  <c r="AF23" i="3"/>
  <c r="AC9" i="4" s="1"/>
  <c r="AB23" i="3"/>
  <c r="Y23" i="3"/>
  <c r="U23" i="3"/>
  <c r="AC8" i="4" s="1"/>
  <c r="Q23" i="3"/>
  <c r="N23" i="3"/>
  <c r="DP22" i="3"/>
  <c r="AB17" i="4" s="1"/>
  <c r="DL22" i="3"/>
  <c r="DI22" i="3"/>
  <c r="DA22" i="3"/>
  <c r="CX22" i="3"/>
  <c r="CP22" i="3"/>
  <c r="CM22" i="3"/>
  <c r="CE22" i="3"/>
  <c r="CB22" i="3"/>
  <c r="BT22" i="3"/>
  <c r="BQ22" i="3"/>
  <c r="BI22" i="3"/>
  <c r="BF22" i="3"/>
  <c r="AX22" i="3"/>
  <c r="AU22" i="3"/>
  <c r="AM22" i="3"/>
  <c r="AJ22" i="3"/>
  <c r="AF22" i="3"/>
  <c r="AB9" i="4" s="1"/>
  <c r="AB22" i="3"/>
  <c r="Y22" i="3"/>
  <c r="U22" i="3"/>
  <c r="AB8" i="4" s="1"/>
  <c r="Q22" i="3"/>
  <c r="N22" i="3"/>
  <c r="DP21" i="3"/>
  <c r="AA17" i="4" s="1"/>
  <c r="DL21" i="3"/>
  <c r="DI21" i="3"/>
  <c r="DA21" i="3"/>
  <c r="CX21" i="3"/>
  <c r="CP21" i="3"/>
  <c r="CM21" i="3"/>
  <c r="CE21" i="3"/>
  <c r="CB21" i="3"/>
  <c r="BT21" i="3"/>
  <c r="BQ21" i="3"/>
  <c r="BI21" i="3"/>
  <c r="BF21" i="3"/>
  <c r="AX21" i="3"/>
  <c r="AU21" i="3"/>
  <c r="AM21" i="3"/>
  <c r="AJ21" i="3"/>
  <c r="AF21" i="3"/>
  <c r="AA9" i="4" s="1"/>
  <c r="AB21" i="3"/>
  <c r="Y21" i="3"/>
  <c r="U21" i="3"/>
  <c r="AA8" i="4" s="1"/>
  <c r="Q21" i="3"/>
  <c r="N21" i="3"/>
  <c r="DP20" i="3"/>
  <c r="Z17" i="4" s="1"/>
  <c r="DL20" i="3"/>
  <c r="DI20" i="3"/>
  <c r="DA20" i="3"/>
  <c r="CX20" i="3"/>
  <c r="CP20" i="3"/>
  <c r="CM20" i="3"/>
  <c r="CE20" i="3"/>
  <c r="CB20" i="3"/>
  <c r="BT20" i="3"/>
  <c r="BQ20" i="3"/>
  <c r="BI20" i="3"/>
  <c r="BF20" i="3"/>
  <c r="AX20" i="3"/>
  <c r="AU20" i="3"/>
  <c r="AM20" i="3"/>
  <c r="AJ20" i="3"/>
  <c r="AF20" i="3"/>
  <c r="Z9" i="4" s="1"/>
  <c r="AB20" i="3"/>
  <c r="Y20" i="3"/>
  <c r="U20" i="3"/>
  <c r="Z8" i="4" s="1"/>
  <c r="Q20" i="3"/>
  <c r="N20" i="3"/>
  <c r="DP19" i="3"/>
  <c r="Y17" i="4" s="1"/>
  <c r="DL19" i="3"/>
  <c r="DI19" i="3"/>
  <c r="DA19" i="3"/>
  <c r="CX19" i="3"/>
  <c r="CP19" i="3"/>
  <c r="CM19" i="3"/>
  <c r="CE19" i="3"/>
  <c r="CB19" i="3"/>
  <c r="BT19" i="3"/>
  <c r="BQ19" i="3"/>
  <c r="BI19" i="3"/>
  <c r="BF19" i="3"/>
  <c r="AX19" i="3"/>
  <c r="AU19" i="3"/>
  <c r="AM19" i="3"/>
  <c r="AJ19" i="3"/>
  <c r="AF19" i="3"/>
  <c r="Y9" i="4" s="1"/>
  <c r="AB19" i="3"/>
  <c r="Y19" i="3"/>
  <c r="U19" i="3"/>
  <c r="Y8" i="4" s="1"/>
  <c r="Q19" i="3"/>
  <c r="N19" i="3"/>
  <c r="DP18" i="3"/>
  <c r="X17" i="4" s="1"/>
  <c r="DL18" i="3"/>
  <c r="DI18" i="3"/>
  <c r="DA18" i="3"/>
  <c r="CX18" i="3"/>
  <c r="CP18" i="3"/>
  <c r="CM18" i="3"/>
  <c r="CE18" i="3"/>
  <c r="CB18" i="3"/>
  <c r="BT18" i="3"/>
  <c r="BQ18" i="3"/>
  <c r="BI18" i="3"/>
  <c r="BF18" i="3"/>
  <c r="AX18" i="3"/>
  <c r="AU18" i="3"/>
  <c r="AM18" i="3"/>
  <c r="AJ18" i="3"/>
  <c r="AF18" i="3"/>
  <c r="X9" i="4" s="1"/>
  <c r="AB18" i="3"/>
  <c r="Y18" i="3"/>
  <c r="U18" i="3"/>
  <c r="X8" i="4" s="1"/>
  <c r="Q18" i="3"/>
  <c r="N18" i="3"/>
  <c r="DP17" i="3"/>
  <c r="W17" i="4" s="1"/>
  <c r="DL17" i="3"/>
  <c r="DI17" i="3"/>
  <c r="DA17" i="3"/>
  <c r="CX17" i="3"/>
  <c r="CP17" i="3"/>
  <c r="CM17" i="3"/>
  <c r="CE17" i="3"/>
  <c r="CB17" i="3"/>
  <c r="BT17" i="3"/>
  <c r="BQ17" i="3"/>
  <c r="BI17" i="3"/>
  <c r="BF17" i="3"/>
  <c r="AX17" i="3"/>
  <c r="AU17" i="3"/>
  <c r="AM17" i="3"/>
  <c r="AJ17" i="3"/>
  <c r="AF17" i="3"/>
  <c r="W9" i="4" s="1"/>
  <c r="AB17" i="3"/>
  <c r="Y17" i="3"/>
  <c r="U17" i="3"/>
  <c r="W8" i="4" s="1"/>
  <c r="Q17" i="3"/>
  <c r="N17" i="3"/>
  <c r="DP16" i="3"/>
  <c r="V17" i="4" s="1"/>
  <c r="DL16" i="3"/>
  <c r="DI16" i="3"/>
  <c r="DA16" i="3"/>
  <c r="CX16" i="3"/>
  <c r="CP16" i="3"/>
  <c r="CM16" i="3"/>
  <c r="CE16" i="3"/>
  <c r="CB16" i="3"/>
  <c r="BT16" i="3"/>
  <c r="BQ16" i="3"/>
  <c r="BI16" i="3"/>
  <c r="BF16" i="3"/>
  <c r="AX16" i="3"/>
  <c r="AU16" i="3"/>
  <c r="AM16" i="3"/>
  <c r="AJ16" i="3"/>
  <c r="AF16" i="3"/>
  <c r="V9" i="4" s="1"/>
  <c r="AB16" i="3"/>
  <c r="Y16" i="3"/>
  <c r="U16" i="3"/>
  <c r="V8" i="4" s="1"/>
  <c r="Q16" i="3"/>
  <c r="N16" i="3"/>
  <c r="DP15" i="3"/>
  <c r="U17" i="4" s="1"/>
  <c r="DL15" i="3"/>
  <c r="DI15" i="3"/>
  <c r="DA15" i="3"/>
  <c r="CX15" i="3"/>
  <c r="CP15" i="3"/>
  <c r="CM15" i="3"/>
  <c r="CE15" i="3"/>
  <c r="CB15" i="3"/>
  <c r="BT15" i="3"/>
  <c r="BQ15" i="3"/>
  <c r="BI15" i="3"/>
  <c r="BF15" i="3"/>
  <c r="AX15" i="3"/>
  <c r="AU15" i="3"/>
  <c r="AM15" i="3"/>
  <c r="AJ15" i="3"/>
  <c r="AF15" i="3"/>
  <c r="U9" i="4" s="1"/>
  <c r="AB15" i="3"/>
  <c r="Y15" i="3"/>
  <c r="U15" i="3"/>
  <c r="U8" i="4" s="1"/>
  <c r="Q15" i="3"/>
  <c r="N15" i="3"/>
  <c r="DP14" i="3"/>
  <c r="T17" i="4" s="1"/>
  <c r="DL14" i="3"/>
  <c r="DI14" i="3"/>
  <c r="DA14" i="3"/>
  <c r="CX14" i="3"/>
  <c r="CP14" i="3"/>
  <c r="CM14" i="3"/>
  <c r="CE14" i="3"/>
  <c r="CB14" i="3"/>
  <c r="BT14" i="3"/>
  <c r="BQ14" i="3"/>
  <c r="BI14" i="3"/>
  <c r="BF14" i="3"/>
  <c r="AX14" i="3"/>
  <c r="AU14" i="3"/>
  <c r="AM14" i="3"/>
  <c r="AJ14" i="3"/>
  <c r="AF14" i="3"/>
  <c r="T9" i="4" s="1"/>
  <c r="AB14" i="3"/>
  <c r="Y14" i="3"/>
  <c r="U14" i="3"/>
  <c r="T8" i="4" s="1"/>
  <c r="Q14" i="3"/>
  <c r="N14" i="3"/>
  <c r="DP13" i="3"/>
  <c r="S17" i="4" s="1"/>
  <c r="DL13" i="3"/>
  <c r="DI13" i="3"/>
  <c r="DA13" i="3"/>
  <c r="CX13" i="3"/>
  <c r="CP13" i="3"/>
  <c r="CM13" i="3"/>
  <c r="CE13" i="3"/>
  <c r="CB13" i="3"/>
  <c r="BT13" i="3"/>
  <c r="BQ13" i="3"/>
  <c r="BI13" i="3"/>
  <c r="BF13" i="3"/>
  <c r="AX13" i="3"/>
  <c r="AU13" i="3"/>
  <c r="AM13" i="3"/>
  <c r="AJ13" i="3"/>
  <c r="AF13" i="3"/>
  <c r="S9" i="4" s="1"/>
  <c r="AB13" i="3"/>
  <c r="Y13" i="3"/>
  <c r="U13" i="3"/>
  <c r="S8" i="4" s="1"/>
  <c r="Q13" i="3"/>
  <c r="N13" i="3"/>
  <c r="DP12" i="3"/>
  <c r="R17" i="4" s="1"/>
  <c r="DL12" i="3"/>
  <c r="DI12" i="3"/>
  <c r="DA12" i="3"/>
  <c r="CX12" i="3"/>
  <c r="CP12" i="3"/>
  <c r="CM12" i="3"/>
  <c r="CE12" i="3"/>
  <c r="CB12" i="3"/>
  <c r="BT12" i="3"/>
  <c r="BQ12" i="3"/>
  <c r="BI12" i="3"/>
  <c r="BF12" i="3"/>
  <c r="AX12" i="3"/>
  <c r="AU12" i="3"/>
  <c r="AM12" i="3"/>
  <c r="AJ12" i="3"/>
  <c r="AF12" i="3"/>
  <c r="R9" i="4" s="1"/>
  <c r="AB12" i="3"/>
  <c r="Y12" i="3"/>
  <c r="U12" i="3"/>
  <c r="R8" i="4" s="1"/>
  <c r="Q12" i="3"/>
  <c r="N12" i="3"/>
  <c r="DP11" i="3"/>
  <c r="Q17" i="4" s="1"/>
  <c r="DL11" i="3"/>
  <c r="DI11" i="3"/>
  <c r="DA11" i="3"/>
  <c r="CX11" i="3"/>
  <c r="CP11" i="3"/>
  <c r="CM11" i="3"/>
  <c r="CE11" i="3"/>
  <c r="CB11" i="3"/>
  <c r="BT11" i="3"/>
  <c r="BQ11" i="3"/>
  <c r="BI11" i="3"/>
  <c r="BF11" i="3"/>
  <c r="AX11" i="3"/>
  <c r="AU11" i="3"/>
  <c r="AM11" i="3"/>
  <c r="AJ11" i="3"/>
  <c r="AF11" i="3"/>
  <c r="Q9" i="4" s="1"/>
  <c r="AB11" i="3"/>
  <c r="Y11" i="3"/>
  <c r="U11" i="3"/>
  <c r="Q8" i="4" s="1"/>
  <c r="Q11" i="3"/>
  <c r="N11" i="3"/>
  <c r="DP10" i="3"/>
  <c r="P17" i="4" s="1"/>
  <c r="DL10" i="3"/>
  <c r="DI10" i="3"/>
  <c r="DA10" i="3"/>
  <c r="CX10" i="3"/>
  <c r="CP10" i="3"/>
  <c r="CM10" i="3"/>
  <c r="CE10" i="3"/>
  <c r="CB10" i="3"/>
  <c r="BT10" i="3"/>
  <c r="BQ10" i="3"/>
  <c r="BI10" i="3"/>
  <c r="BF10" i="3"/>
  <c r="AX10" i="3"/>
  <c r="AU10" i="3"/>
  <c r="AM10" i="3"/>
  <c r="AJ10" i="3"/>
  <c r="AF10" i="3"/>
  <c r="P9" i="4" s="1"/>
  <c r="AB10" i="3"/>
  <c r="Y10" i="3"/>
  <c r="U10" i="3"/>
  <c r="P8" i="4" s="1"/>
  <c r="Q10" i="3"/>
  <c r="N10" i="3"/>
  <c r="DP9" i="3"/>
  <c r="O17" i="4" s="1"/>
  <c r="DL9" i="3"/>
  <c r="DI9" i="3"/>
  <c r="DA9" i="3"/>
  <c r="CX9" i="3"/>
  <c r="CP9" i="3"/>
  <c r="CM9" i="3"/>
  <c r="CE9" i="3"/>
  <c r="CB9" i="3"/>
  <c r="BT9" i="3"/>
  <c r="BQ9" i="3"/>
  <c r="BI9" i="3"/>
  <c r="BF9" i="3"/>
  <c r="AX9" i="3"/>
  <c r="AU9" i="3"/>
  <c r="AM9" i="3"/>
  <c r="AJ9" i="3"/>
  <c r="AF9" i="3"/>
  <c r="O9" i="4" s="1"/>
  <c r="AB9" i="3"/>
  <c r="Y9" i="3"/>
  <c r="U9" i="3"/>
  <c r="O8" i="4" s="1"/>
  <c r="Q9" i="3"/>
  <c r="N9" i="3"/>
  <c r="DP8" i="3"/>
  <c r="DL8" i="3"/>
  <c r="DI8" i="3"/>
  <c r="DA8" i="3"/>
  <c r="CX8" i="3"/>
  <c r="CP8" i="3"/>
  <c r="CM8" i="3"/>
  <c r="CE8" i="3"/>
  <c r="CB8" i="3"/>
  <c r="BT8" i="3"/>
  <c r="BQ8" i="3"/>
  <c r="BI8" i="3"/>
  <c r="BF8" i="3"/>
  <c r="AX8" i="3"/>
  <c r="AU8" i="3"/>
  <c r="AM8" i="3"/>
  <c r="AJ8" i="3"/>
  <c r="AF8" i="3"/>
  <c r="AB8" i="3"/>
  <c r="Y8" i="3"/>
  <c r="U8" i="3"/>
  <c r="Q8" i="3"/>
  <c r="N8" i="3"/>
  <c r="DJ4" i="3"/>
  <c r="CY4" i="3"/>
  <c r="AV4" i="3"/>
  <c r="AK4" i="3"/>
  <c r="Z4" i="3"/>
  <c r="O4" i="3"/>
  <c r="N17" i="4" l="1"/>
  <c r="I17" i="4"/>
  <c r="DX35" i="7"/>
  <c r="EA35" i="7"/>
  <c r="DW35" i="7"/>
  <c r="DZ35" i="7"/>
  <c r="DY35" i="7"/>
  <c r="DY34" i="7"/>
  <c r="DX34" i="7"/>
  <c r="EA34" i="7"/>
  <c r="DW34" i="7"/>
  <c r="DZ34" i="7"/>
  <c r="DX33" i="7"/>
  <c r="DZ32" i="7"/>
  <c r="EA33" i="7"/>
  <c r="DW33" i="7"/>
  <c r="DZ33" i="7"/>
  <c r="DY33" i="7"/>
  <c r="EA32" i="7"/>
  <c r="DX31" i="7"/>
  <c r="DZ30" i="7"/>
  <c r="DY32" i="7"/>
  <c r="EA31" i="7"/>
  <c r="DW31" i="7"/>
  <c r="DX32" i="7"/>
  <c r="DZ31" i="7"/>
  <c r="DX30" i="7"/>
  <c r="DW32" i="7"/>
  <c r="DY31" i="7"/>
  <c r="EA30" i="7"/>
  <c r="DW30" i="7"/>
  <c r="DZ29" i="7"/>
  <c r="DX28" i="7"/>
  <c r="DY30" i="7"/>
  <c r="DY29" i="7"/>
  <c r="EA28" i="7"/>
  <c r="DW28" i="7"/>
  <c r="DX29" i="7"/>
  <c r="DZ28" i="7"/>
  <c r="DX27" i="7"/>
  <c r="EA29" i="7"/>
  <c r="DW29" i="7"/>
  <c r="DY28" i="7"/>
  <c r="EA27" i="7"/>
  <c r="DW27" i="7"/>
  <c r="DY27" i="7"/>
  <c r="DZ26" i="7"/>
  <c r="EA25" i="7"/>
  <c r="DW25" i="7"/>
  <c r="DY24" i="7"/>
  <c r="DY26" i="7"/>
  <c r="DZ25" i="7"/>
  <c r="DX26" i="7"/>
  <c r="DY25" i="7"/>
  <c r="EA24" i="7"/>
  <c r="DW24" i="7"/>
  <c r="DZ27" i="7"/>
  <c r="EA26" i="7"/>
  <c r="DW26" i="7"/>
  <c r="DX25" i="7"/>
  <c r="DZ24" i="7"/>
  <c r="EA23" i="7"/>
  <c r="DW23" i="7"/>
  <c r="DY22" i="7"/>
  <c r="DZ21" i="7"/>
  <c r="DZ23" i="7"/>
  <c r="DX22" i="7"/>
  <c r="DY21" i="7"/>
  <c r="DX24" i="7"/>
  <c r="DY23" i="7"/>
  <c r="EA22" i="7"/>
  <c r="DW22" i="7"/>
  <c r="DX21" i="7"/>
  <c r="DX23" i="7"/>
  <c r="DZ22" i="7"/>
  <c r="EA21" i="7"/>
  <c r="DW21" i="7"/>
  <c r="DY20" i="7"/>
  <c r="DZ20" i="7"/>
  <c r="DX19" i="7"/>
  <c r="DZ18" i="7"/>
  <c r="EA17" i="7"/>
  <c r="DW17" i="7"/>
  <c r="DX20" i="7"/>
  <c r="EA19" i="7"/>
  <c r="DW19" i="7"/>
  <c r="DY18" i="7"/>
  <c r="DW20" i="7"/>
  <c r="DZ19" i="7"/>
  <c r="DX18" i="7"/>
  <c r="EA20" i="7"/>
  <c r="DY19" i="7"/>
  <c r="DW18" i="7"/>
  <c r="DX17" i="7"/>
  <c r="DY16" i="7"/>
  <c r="EA15" i="7"/>
  <c r="DW15" i="7"/>
  <c r="DY14" i="7"/>
  <c r="DZ13" i="7"/>
  <c r="DX16" i="7"/>
  <c r="DZ15" i="7"/>
  <c r="DX14" i="7"/>
  <c r="DY13" i="7"/>
  <c r="EA12" i="7"/>
  <c r="DW12" i="7"/>
  <c r="DZ17" i="7"/>
  <c r="EA16" i="7"/>
  <c r="DW16" i="7"/>
  <c r="DY15" i="7"/>
  <c r="EA14" i="7"/>
  <c r="DW14" i="7"/>
  <c r="DX13" i="7"/>
  <c r="DZ12" i="7"/>
  <c r="DX11" i="7"/>
  <c r="EA18" i="7"/>
  <c r="DY17" i="7"/>
  <c r="DZ16" i="7"/>
  <c r="DX15" i="7"/>
  <c r="DZ14" i="7"/>
  <c r="EA13" i="7"/>
  <c r="DW13" i="7"/>
  <c r="DY12" i="7"/>
  <c r="EA11" i="7"/>
  <c r="DW11" i="7"/>
  <c r="DX12" i="7"/>
  <c r="EA10" i="7"/>
  <c r="DW10" i="7"/>
  <c r="DX9" i="7"/>
  <c r="DZ8" i="7"/>
  <c r="DX7" i="7"/>
  <c r="DZ6" i="7"/>
  <c r="EA5" i="7"/>
  <c r="DW5" i="7"/>
  <c r="DY4" i="7"/>
  <c r="DZ11" i="7"/>
  <c r="DZ10" i="7"/>
  <c r="EA9" i="7"/>
  <c r="DW9" i="7"/>
  <c r="DY8" i="7"/>
  <c r="EA7" i="7"/>
  <c r="DW7" i="7"/>
  <c r="DY6" i="7"/>
  <c r="DZ5" i="7"/>
  <c r="DY11" i="7"/>
  <c r="DY10" i="7"/>
  <c r="DZ9" i="7"/>
  <c r="DX8" i="7"/>
  <c r="DZ7" i="7"/>
  <c r="DX6" i="7"/>
  <c r="DY5" i="7"/>
  <c r="EA4" i="7"/>
  <c r="DX10" i="7"/>
  <c r="DY9" i="7"/>
  <c r="EA8" i="7"/>
  <c r="DW8" i="7"/>
  <c r="DY7" i="7"/>
  <c r="EA6" i="7"/>
  <c r="DW6" i="7"/>
  <c r="DZ4" i="7"/>
  <c r="DX4" i="7"/>
  <c r="DX5" i="7"/>
  <c r="DW4" i="7"/>
  <c r="WR35" i="7"/>
  <c r="WU35" i="7"/>
  <c r="WQ35" i="7"/>
  <c r="WT35" i="7"/>
  <c r="WR34" i="7"/>
  <c r="WS35" i="7"/>
  <c r="WQ34" i="7"/>
  <c r="WU34" i="7"/>
  <c r="WS33" i="7"/>
  <c r="WT34" i="7"/>
  <c r="WS34" i="7"/>
  <c r="WU33" i="7"/>
  <c r="WQ33" i="7"/>
  <c r="WT32" i="7"/>
  <c r="WR31" i="7"/>
  <c r="WT33" i="7"/>
  <c r="WS32" i="7"/>
  <c r="WR33" i="7"/>
  <c r="WR32" i="7"/>
  <c r="WU32" i="7"/>
  <c r="WQ32" i="7"/>
  <c r="WT31" i="7"/>
  <c r="WT30" i="7"/>
  <c r="WS31" i="7"/>
  <c r="WS30" i="7"/>
  <c r="WQ31" i="7"/>
  <c r="WR30" i="7"/>
  <c r="WU31" i="7"/>
  <c r="WU30" i="7"/>
  <c r="WQ30" i="7"/>
  <c r="WT29" i="7"/>
  <c r="WR28" i="7"/>
  <c r="WT27" i="7"/>
  <c r="WS29" i="7"/>
  <c r="WU28" i="7"/>
  <c r="WQ28" i="7"/>
  <c r="WS27" i="7"/>
  <c r="WR29" i="7"/>
  <c r="WT28" i="7"/>
  <c r="WR27" i="7"/>
  <c r="WT26" i="7"/>
  <c r="WU29" i="7"/>
  <c r="WQ29" i="7"/>
  <c r="WS28" i="7"/>
  <c r="WU27" i="7"/>
  <c r="WQ27" i="7"/>
  <c r="WQ26" i="7"/>
  <c r="WU25" i="7"/>
  <c r="WQ25" i="7"/>
  <c r="WS24" i="7"/>
  <c r="WU26" i="7"/>
  <c r="WT25" i="7"/>
  <c r="WR24" i="7"/>
  <c r="WS26" i="7"/>
  <c r="WS25" i="7"/>
  <c r="WU24" i="7"/>
  <c r="WQ24" i="7"/>
  <c r="WR26" i="7"/>
  <c r="WR25" i="7"/>
  <c r="WT24" i="7"/>
  <c r="WR23" i="7"/>
  <c r="WT23" i="7"/>
  <c r="WS22" i="7"/>
  <c r="WT21" i="7"/>
  <c r="WS23" i="7"/>
  <c r="WR22" i="7"/>
  <c r="WS21" i="7"/>
  <c r="WU20" i="7"/>
  <c r="WQ20" i="7"/>
  <c r="WQ23" i="7"/>
  <c r="WU22" i="7"/>
  <c r="WQ22" i="7"/>
  <c r="WR21" i="7"/>
  <c r="WT20" i="7"/>
  <c r="WU23" i="7"/>
  <c r="WT22" i="7"/>
  <c r="WU21" i="7"/>
  <c r="WQ21" i="7"/>
  <c r="WS20" i="7"/>
  <c r="WR19" i="7"/>
  <c r="WT18" i="7"/>
  <c r="WU17" i="7"/>
  <c r="WQ17" i="7"/>
  <c r="WU19" i="7"/>
  <c r="WQ19" i="7"/>
  <c r="WS18" i="7"/>
  <c r="WR20" i="7"/>
  <c r="WT19" i="7"/>
  <c r="WR18" i="7"/>
  <c r="WS19" i="7"/>
  <c r="WU18" i="7"/>
  <c r="WQ18" i="7"/>
  <c r="WR17" i="7"/>
  <c r="WS16" i="7"/>
  <c r="WU15" i="7"/>
  <c r="WQ15" i="7"/>
  <c r="WS14" i="7"/>
  <c r="WT13" i="7"/>
  <c r="WR12" i="7"/>
  <c r="WR16" i="7"/>
  <c r="WT15" i="7"/>
  <c r="WR14" i="7"/>
  <c r="WS13" i="7"/>
  <c r="WU12" i="7"/>
  <c r="WQ12" i="7"/>
  <c r="WS11" i="7"/>
  <c r="WT17" i="7"/>
  <c r="WU16" i="7"/>
  <c r="WQ16" i="7"/>
  <c r="WS15" i="7"/>
  <c r="WU14" i="7"/>
  <c r="WQ14" i="7"/>
  <c r="WR13" i="7"/>
  <c r="WT12" i="7"/>
  <c r="WR11" i="7"/>
  <c r="WS17" i="7"/>
  <c r="WT16" i="7"/>
  <c r="WR15" i="7"/>
  <c r="WT14" i="7"/>
  <c r="WU13" i="7"/>
  <c r="WQ13" i="7"/>
  <c r="WS12" i="7"/>
  <c r="WU11" i="7"/>
  <c r="WQ11" i="7"/>
  <c r="WS10" i="7"/>
  <c r="WU10" i="7"/>
  <c r="WR9" i="7"/>
  <c r="WT8" i="7"/>
  <c r="WR7" i="7"/>
  <c r="WT6" i="7"/>
  <c r="WU5" i="7"/>
  <c r="WQ5" i="7"/>
  <c r="WS4" i="7"/>
  <c r="WT10" i="7"/>
  <c r="WU9" i="7"/>
  <c r="WQ9" i="7"/>
  <c r="WS8" i="7"/>
  <c r="WU7" i="7"/>
  <c r="WQ7" i="7"/>
  <c r="WS6" i="7"/>
  <c r="WT5" i="7"/>
  <c r="WR4" i="7"/>
  <c r="WT11" i="7"/>
  <c r="WR10" i="7"/>
  <c r="WT9" i="7"/>
  <c r="WR8" i="7"/>
  <c r="WT7" i="7"/>
  <c r="WR6" i="7"/>
  <c r="WS5" i="7"/>
  <c r="WU4" i="7"/>
  <c r="WQ4" i="7"/>
  <c r="WQ10" i="7"/>
  <c r="WS9" i="7"/>
  <c r="WU8" i="7"/>
  <c r="WQ8" i="7"/>
  <c r="WS7" i="7"/>
  <c r="WU6" i="7"/>
  <c r="WQ6" i="7"/>
  <c r="WT4" i="7"/>
  <c r="WR5" i="7"/>
  <c r="N9" i="4"/>
  <c r="I9" i="4"/>
  <c r="N8" i="4"/>
  <c r="I8" i="4"/>
  <c r="BQ35" i="7"/>
  <c r="BP35" i="7"/>
  <c r="BO35" i="7"/>
  <c r="BR35" i="7"/>
  <c r="BN35" i="7"/>
  <c r="BR34" i="7"/>
  <c r="BN34" i="7"/>
  <c r="BQ34" i="7"/>
  <c r="BP34" i="7"/>
  <c r="BO34" i="7"/>
  <c r="BP33" i="7"/>
  <c r="BQ32" i="7"/>
  <c r="BO33" i="7"/>
  <c r="BR33" i="7"/>
  <c r="BN33" i="7"/>
  <c r="BQ33" i="7"/>
  <c r="BN32" i="7"/>
  <c r="BQ31" i="7"/>
  <c r="BO30" i="7"/>
  <c r="BR32" i="7"/>
  <c r="BP31" i="7"/>
  <c r="BP32" i="7"/>
  <c r="BO31" i="7"/>
  <c r="BQ30" i="7"/>
  <c r="BO32" i="7"/>
  <c r="BR31" i="7"/>
  <c r="BN31" i="7"/>
  <c r="BP30" i="7"/>
  <c r="BN30" i="7"/>
  <c r="BR29" i="7"/>
  <c r="BN29" i="7"/>
  <c r="BO28" i="7"/>
  <c r="BQ29" i="7"/>
  <c r="BR28" i="7"/>
  <c r="BN28" i="7"/>
  <c r="BP29" i="7"/>
  <c r="BQ28" i="7"/>
  <c r="BQ27" i="7"/>
  <c r="BR30" i="7"/>
  <c r="BO29" i="7"/>
  <c r="BP28" i="7"/>
  <c r="BP27" i="7"/>
  <c r="BO27" i="7"/>
  <c r="BO26" i="7"/>
  <c r="BO25" i="7"/>
  <c r="BP24" i="7"/>
  <c r="BN27" i="7"/>
  <c r="BR26" i="7"/>
  <c r="BN26" i="7"/>
  <c r="BR25" i="7"/>
  <c r="BN25" i="7"/>
  <c r="BQ26" i="7"/>
  <c r="BQ25" i="7"/>
  <c r="BR24" i="7"/>
  <c r="BN24" i="7"/>
  <c r="BR27" i="7"/>
  <c r="BP26" i="7"/>
  <c r="BP25" i="7"/>
  <c r="BQ24" i="7"/>
  <c r="BP23" i="7"/>
  <c r="BR22" i="7"/>
  <c r="BN22" i="7"/>
  <c r="BR21" i="7"/>
  <c r="BN21" i="7"/>
  <c r="BO23" i="7"/>
  <c r="BQ22" i="7"/>
  <c r="BQ21" i="7"/>
  <c r="BO24" i="7"/>
  <c r="BR23" i="7"/>
  <c r="BN23" i="7"/>
  <c r="BP22" i="7"/>
  <c r="BP21" i="7"/>
  <c r="BQ23" i="7"/>
  <c r="BO22" i="7"/>
  <c r="BO21" i="7"/>
  <c r="BP20" i="7"/>
  <c r="BN20" i="7"/>
  <c r="BQ19" i="7"/>
  <c r="BO18" i="7"/>
  <c r="BO17" i="7"/>
  <c r="BR20" i="7"/>
  <c r="BP19" i="7"/>
  <c r="BR18" i="7"/>
  <c r="BN18" i="7"/>
  <c r="BQ20" i="7"/>
  <c r="BO19" i="7"/>
  <c r="BQ18" i="7"/>
  <c r="BO20" i="7"/>
  <c r="BR19" i="7"/>
  <c r="BN19" i="7"/>
  <c r="BP17" i="7"/>
  <c r="BP16" i="7"/>
  <c r="BP15" i="7"/>
  <c r="BR14" i="7"/>
  <c r="BN14" i="7"/>
  <c r="BR13" i="7"/>
  <c r="BN13" i="7"/>
  <c r="BP18" i="7"/>
  <c r="BN17" i="7"/>
  <c r="BO16" i="7"/>
  <c r="BO15" i="7"/>
  <c r="BQ14" i="7"/>
  <c r="BQ13" i="7"/>
  <c r="BR12" i="7"/>
  <c r="BN12" i="7"/>
  <c r="BR17" i="7"/>
  <c r="BR16" i="7"/>
  <c r="BN16" i="7"/>
  <c r="BR15" i="7"/>
  <c r="BN15" i="7"/>
  <c r="BP14" i="7"/>
  <c r="BP13" i="7"/>
  <c r="BQ12" i="7"/>
  <c r="BQ11" i="7"/>
  <c r="BQ17" i="7"/>
  <c r="BQ16" i="7"/>
  <c r="BQ15" i="7"/>
  <c r="BO14" i="7"/>
  <c r="BO13" i="7"/>
  <c r="BP12" i="7"/>
  <c r="BP11" i="7"/>
  <c r="BO12" i="7"/>
  <c r="BP10" i="7"/>
  <c r="BP9" i="7"/>
  <c r="BQ8" i="7"/>
  <c r="BQ7" i="7"/>
  <c r="BO6" i="7"/>
  <c r="BO5" i="7"/>
  <c r="BP4" i="7"/>
  <c r="BR11" i="7"/>
  <c r="BO10" i="7"/>
  <c r="BO9" i="7"/>
  <c r="BP8" i="7"/>
  <c r="BP7" i="7"/>
  <c r="BR6" i="7"/>
  <c r="BN6" i="7"/>
  <c r="BR5" i="7"/>
  <c r="BN5" i="7"/>
  <c r="BO11" i="7"/>
  <c r="BR10" i="7"/>
  <c r="BN10" i="7"/>
  <c r="BR9" i="7"/>
  <c r="BN9" i="7"/>
  <c r="BO8" i="7"/>
  <c r="BO7" i="7"/>
  <c r="BQ6" i="7"/>
  <c r="BQ5" i="7"/>
  <c r="BN11" i="7"/>
  <c r="BQ10" i="7"/>
  <c r="BQ9" i="7"/>
  <c r="BR8" i="7"/>
  <c r="BN8" i="7"/>
  <c r="BR7" i="7"/>
  <c r="BN7" i="7"/>
  <c r="BP6" i="7"/>
  <c r="BN4" i="7"/>
  <c r="BR4" i="7"/>
  <c r="BP5" i="7"/>
  <c r="BQ4" i="7"/>
  <c r="BO4" i="7"/>
  <c r="I23" i="3" l="1"/>
  <c r="F23" i="3"/>
  <c r="I22" i="3"/>
  <c r="F22" i="3"/>
  <c r="I21" i="3"/>
  <c r="F21" i="3"/>
  <c r="I20" i="3"/>
  <c r="F20" i="3"/>
  <c r="I19" i="3"/>
  <c r="F19" i="3"/>
  <c r="I18" i="3"/>
  <c r="F18" i="3"/>
  <c r="I17" i="3"/>
  <c r="F17" i="3"/>
  <c r="I16" i="3"/>
  <c r="F16" i="3"/>
  <c r="I15" i="3"/>
  <c r="F15" i="3"/>
  <c r="I14" i="3"/>
  <c r="F14" i="3"/>
  <c r="I13" i="3"/>
  <c r="F13" i="3"/>
  <c r="I12" i="3"/>
  <c r="I29" i="3" s="1"/>
  <c r="F12" i="3"/>
  <c r="I11" i="3"/>
  <c r="F42" i="3" s="1"/>
  <c r="F11" i="3"/>
  <c r="I9" i="3"/>
  <c r="I24" i="3" s="1"/>
  <c r="F9" i="3"/>
  <c r="I55" i="3"/>
  <c r="I54" i="3"/>
  <c r="I53" i="3"/>
  <c r="I52" i="3"/>
  <c r="I51" i="3"/>
  <c r="I50" i="3"/>
  <c r="I49" i="3"/>
  <c r="I48" i="3"/>
  <c r="I47" i="3"/>
  <c r="I46" i="3"/>
  <c r="I45" i="3"/>
  <c r="I44" i="3"/>
  <c r="I43" i="3"/>
  <c r="I42" i="3"/>
  <c r="I39" i="3"/>
  <c r="I38" i="3"/>
  <c r="I35" i="3"/>
  <c r="I33" i="3"/>
  <c r="I31" i="3"/>
  <c r="I30" i="3"/>
  <c r="I27" i="3"/>
  <c r="I36" i="3"/>
  <c r="I37" i="3"/>
  <c r="I34" i="3"/>
  <c r="I32" i="3"/>
  <c r="I28" i="3"/>
  <c r="F55" i="3"/>
  <c r="F54" i="3"/>
  <c r="F53" i="3"/>
  <c r="F52" i="3"/>
  <c r="F51" i="3"/>
  <c r="F50" i="3"/>
  <c r="F49" i="3"/>
  <c r="F48" i="3"/>
  <c r="F47" i="3"/>
  <c r="F46" i="3"/>
  <c r="F45" i="3"/>
  <c r="F44" i="3"/>
  <c r="F43" i="3"/>
  <c r="F37" i="3"/>
  <c r="F36" i="3"/>
  <c r="F34" i="3"/>
  <c r="F32" i="3"/>
  <c r="F29" i="3"/>
  <c r="F28" i="3"/>
  <c r="F24" i="3"/>
  <c r="F38" i="3"/>
  <c r="F39" i="3"/>
  <c r="F33" i="3"/>
  <c r="F35" i="3"/>
  <c r="F30" i="3"/>
  <c r="F31" i="3"/>
  <c r="F27" i="3"/>
  <c r="DW1" i="7" l="1"/>
  <c r="DH89" i="3"/>
  <c r="CW89" i="3"/>
  <c r="CL89" i="3"/>
  <c r="CA89" i="3"/>
  <c r="BP89" i="3"/>
  <c r="BE89" i="3"/>
  <c r="AT89" i="3"/>
  <c r="AI89" i="3" l="1"/>
  <c r="X89" i="3"/>
  <c r="M89" i="3"/>
  <c r="F49" i="12" l="1"/>
  <c r="X71" i="3"/>
  <c r="G9" i="4" l="1"/>
  <c r="G10" i="4"/>
  <c r="G11" i="4"/>
  <c r="G12" i="4"/>
  <c r="G13" i="4"/>
  <c r="G14" i="4"/>
  <c r="G15" i="4"/>
  <c r="G16" i="4"/>
  <c r="G17" i="4"/>
  <c r="G8" i="4"/>
  <c r="A8" i="3" l="1"/>
  <c r="A9" i="3" l="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72" i="3" s="1"/>
  <c r="A73" i="3" s="1"/>
  <c r="A74" i="3" s="1"/>
  <c r="A75" i="3" s="1"/>
  <c r="A76" i="3" s="1"/>
  <c r="A77" i="3" s="1"/>
  <c r="A78" i="3" s="1"/>
  <c r="A79" i="3" s="1"/>
  <c r="A80" i="3" s="1"/>
  <c r="A81" i="3" s="1"/>
  <c r="A82" i="3" s="1"/>
  <c r="A83" i="3" s="1"/>
  <c r="A84" i="3" s="1"/>
  <c r="A85" i="3" s="1"/>
  <c r="A86" i="3" s="1"/>
  <c r="A87" i="3" s="1"/>
  <c r="C20" i="12"/>
  <c r="C19" i="12"/>
  <c r="C18" i="12"/>
  <c r="C17" i="12"/>
  <c r="C16" i="12"/>
  <c r="C15" i="12"/>
  <c r="C14" i="12"/>
  <c r="C13" i="12"/>
  <c r="C12" i="12"/>
  <c r="A12" i="12"/>
  <c r="C11" i="12"/>
  <c r="BR5" i="12"/>
  <c r="BQ5" i="12"/>
  <c r="BP5" i="12"/>
  <c r="BO5" i="12"/>
  <c r="BN5" i="12"/>
  <c r="BM5" i="12"/>
  <c r="BL5" i="12"/>
  <c r="BK5" i="12"/>
  <c r="BJ5" i="12"/>
  <c r="BI5" i="12"/>
  <c r="BH5" i="12"/>
  <c r="BG5" i="12"/>
  <c r="BF5" i="12"/>
  <c r="BE5" i="12"/>
  <c r="BD5" i="12"/>
  <c r="BC5" i="12"/>
  <c r="BB5" i="12"/>
  <c r="BA5" i="12"/>
  <c r="AZ5" i="12"/>
  <c r="AY5" i="12"/>
  <c r="AX5" i="12"/>
  <c r="AW5" i="12"/>
  <c r="AV5" i="12"/>
  <c r="AU5" i="12"/>
  <c r="AT5" i="12"/>
  <c r="AS5" i="12"/>
  <c r="AR5" i="12"/>
  <c r="AQ5" i="12"/>
  <c r="AP5" i="12"/>
  <c r="AO5" i="12"/>
  <c r="AN5" i="12"/>
  <c r="AM5" i="12"/>
  <c r="AL5" i="12"/>
  <c r="AK5" i="12"/>
  <c r="AJ5" i="12"/>
  <c r="AI5" i="12"/>
  <c r="AH5" i="12"/>
  <c r="AG5" i="12"/>
  <c r="AF5" i="12"/>
  <c r="AE5" i="12"/>
  <c r="AD5" i="12"/>
  <c r="AC5" i="12"/>
  <c r="AB5" i="12"/>
  <c r="AA5" i="12"/>
  <c r="Z5" i="12"/>
  <c r="Y5" i="12"/>
  <c r="X5" i="12"/>
  <c r="W5" i="12"/>
  <c r="V5" i="12"/>
  <c r="U5" i="12"/>
  <c r="T5" i="12"/>
  <c r="S5" i="12"/>
  <c r="R5" i="12"/>
  <c r="Q5" i="12"/>
  <c r="P5" i="12"/>
  <c r="O5" i="12"/>
  <c r="N5" i="12"/>
  <c r="M5" i="12"/>
  <c r="L5" i="12"/>
  <c r="K5" i="12"/>
  <c r="J5" i="12"/>
  <c r="I5" i="12"/>
  <c r="H5" i="12"/>
  <c r="G5" i="12"/>
  <c r="C9" i="4"/>
  <c r="C10" i="4"/>
  <c r="C11" i="4"/>
  <c r="C12" i="4"/>
  <c r="BG4" i="3" s="1"/>
  <c r="C13" i="4"/>
  <c r="BR4" i="3" s="1"/>
  <c r="C14" i="4"/>
  <c r="CC4" i="3" s="1"/>
  <c r="C15" i="4"/>
  <c r="CN4" i="3" s="1"/>
  <c r="C16" i="4"/>
  <c r="C17" i="4"/>
  <c r="C8" i="4"/>
  <c r="BP18" i="12" l="1"/>
  <c r="BL18" i="12"/>
  <c r="BH18" i="12"/>
  <c r="BD18" i="12"/>
  <c r="BO18" i="12"/>
  <c r="BK18" i="12"/>
  <c r="BG18" i="12"/>
  <c r="BC18" i="12"/>
  <c r="BR18" i="12"/>
  <c r="BN18" i="12"/>
  <c r="BJ18" i="12"/>
  <c r="BF18" i="12"/>
  <c r="BQ18" i="12"/>
  <c r="BM18" i="12"/>
  <c r="BI18" i="12"/>
  <c r="BE18" i="12"/>
  <c r="BP15" i="12"/>
  <c r="BL15" i="12"/>
  <c r="BH15" i="12"/>
  <c r="BD15" i="12"/>
  <c r="BO15" i="12"/>
  <c r="BK15" i="12"/>
  <c r="BG15" i="12"/>
  <c r="BC15" i="12"/>
  <c r="BR15" i="12"/>
  <c r="BN15" i="12"/>
  <c r="BJ15" i="12"/>
  <c r="BF15" i="12"/>
  <c r="BQ15" i="12"/>
  <c r="BM15" i="12"/>
  <c r="BI15" i="12"/>
  <c r="BE15" i="12"/>
  <c r="BP16" i="12"/>
  <c r="BL16" i="12"/>
  <c r="BH16" i="12"/>
  <c r="BD16" i="12"/>
  <c r="BO16" i="12"/>
  <c r="BK16" i="12"/>
  <c r="BG16" i="12"/>
  <c r="BC16" i="12"/>
  <c r="BR16" i="12"/>
  <c r="BN16" i="12"/>
  <c r="BJ16" i="12"/>
  <c r="BF16" i="12"/>
  <c r="BQ16" i="12"/>
  <c r="BM16" i="12"/>
  <c r="BI16" i="12"/>
  <c r="BE16" i="12"/>
  <c r="BP17" i="12"/>
  <c r="BL17" i="12"/>
  <c r="BH17" i="12"/>
  <c r="BD17" i="12"/>
  <c r="BO17" i="12"/>
  <c r="BK17" i="12"/>
  <c r="BG17" i="12"/>
  <c r="BC17" i="12"/>
  <c r="BR17" i="12"/>
  <c r="BN17" i="12"/>
  <c r="BJ17" i="12"/>
  <c r="BF17" i="12"/>
  <c r="BQ17" i="12"/>
  <c r="BM17" i="12"/>
  <c r="BI17" i="12"/>
  <c r="BE17" i="12"/>
  <c r="A6" i="3"/>
  <c r="N1" i="5" s="1"/>
  <c r="A13" i="12"/>
  <c r="N7" i="5" l="1"/>
  <c r="N5" i="5"/>
  <c r="BE43" i="12"/>
  <c r="BE23" i="12"/>
  <c r="BE24" i="12"/>
  <c r="BE25" i="12"/>
  <c r="BE26" i="12"/>
  <c r="BE27" i="12"/>
  <c r="BE28" i="12"/>
  <c r="BE29" i="12"/>
  <c r="BE30" i="12"/>
  <c r="BE31" i="12"/>
  <c r="BE32" i="12"/>
  <c r="BE33" i="12"/>
  <c r="BE34" i="12"/>
  <c r="BE35" i="12"/>
  <c r="BE36" i="12"/>
  <c r="BE37" i="12"/>
  <c r="BE38" i="12"/>
  <c r="BE39" i="12"/>
  <c r="BE40" i="12"/>
  <c r="BE41" i="12"/>
  <c r="BE42" i="12"/>
  <c r="BE45" i="12"/>
  <c r="BE47" i="12"/>
  <c r="BE46" i="12"/>
  <c r="BE44" i="12"/>
  <c r="BF43" i="12"/>
  <c r="BF45" i="12"/>
  <c r="BF24" i="12"/>
  <c r="BF28" i="12"/>
  <c r="BF44" i="12"/>
  <c r="BF25" i="12"/>
  <c r="BF29" i="12"/>
  <c r="BF32" i="12"/>
  <c r="BF34" i="12"/>
  <c r="BF36" i="12"/>
  <c r="BF38" i="12"/>
  <c r="BF40" i="12"/>
  <c r="BF42" i="12"/>
  <c r="BF26" i="12"/>
  <c r="BF30" i="12"/>
  <c r="BF47" i="12"/>
  <c r="BF23" i="12"/>
  <c r="BF27" i="12"/>
  <c r="BF31" i="12"/>
  <c r="BF33" i="12"/>
  <c r="BF35" i="12"/>
  <c r="BF37" i="12"/>
  <c r="BF39" i="12"/>
  <c r="BF41" i="12"/>
  <c r="BF46" i="12"/>
  <c r="BC45" i="12"/>
  <c r="BC44" i="12"/>
  <c r="BC46" i="12"/>
  <c r="BC23" i="12"/>
  <c r="BC24" i="12"/>
  <c r="BC25" i="12"/>
  <c r="BC26" i="12"/>
  <c r="BC27" i="12"/>
  <c r="BC28" i="12"/>
  <c r="BC29" i="12"/>
  <c r="BC30" i="12"/>
  <c r="BC31" i="12"/>
  <c r="BC32" i="12"/>
  <c r="BC33" i="12"/>
  <c r="BC34" i="12"/>
  <c r="BC35" i="12"/>
  <c r="BC36" i="12"/>
  <c r="BC37" i="12"/>
  <c r="BC38" i="12"/>
  <c r="BC39" i="12"/>
  <c r="BC40" i="12"/>
  <c r="BC41" i="12"/>
  <c r="BC42" i="12"/>
  <c r="BC43" i="12"/>
  <c r="BC47" i="12"/>
  <c r="BD46" i="12"/>
  <c r="BD45" i="12"/>
  <c r="BD47" i="12"/>
  <c r="BD23" i="12"/>
  <c r="BD27" i="12"/>
  <c r="BD26" i="12"/>
  <c r="BD25" i="12"/>
  <c r="BD44" i="12"/>
  <c r="BD24" i="12"/>
  <c r="BD28" i="12"/>
  <c r="BD29" i="12"/>
  <c r="BD30" i="12"/>
  <c r="BD31" i="12"/>
  <c r="BD32" i="12"/>
  <c r="BD33" i="12"/>
  <c r="BD34" i="12"/>
  <c r="BD35" i="12"/>
  <c r="BD36" i="12"/>
  <c r="BD37" i="12"/>
  <c r="BD38" i="12"/>
  <c r="BD39" i="12"/>
  <c r="BD40" i="12"/>
  <c r="BD41" i="12"/>
  <c r="BD42" i="12"/>
  <c r="BD43" i="12"/>
  <c r="BJ42" i="12"/>
  <c r="BJ23" i="12"/>
  <c r="BJ24" i="12"/>
  <c r="BJ25" i="12"/>
  <c r="BJ26" i="12"/>
  <c r="BJ27" i="12"/>
  <c r="BJ28" i="12"/>
  <c r="BJ29" i="12"/>
  <c r="BJ30" i="12"/>
  <c r="BJ31" i="12"/>
  <c r="BJ32" i="12"/>
  <c r="BJ33" i="12"/>
  <c r="BJ34" i="12"/>
  <c r="BJ35" i="12"/>
  <c r="BJ36" i="12"/>
  <c r="BJ37" i="12"/>
  <c r="BJ38" i="12"/>
  <c r="BJ39" i="12"/>
  <c r="BJ40" i="12"/>
  <c r="BJ41" i="12"/>
  <c r="BJ45" i="12"/>
  <c r="BJ43" i="12"/>
  <c r="BJ47" i="12"/>
  <c r="BJ46" i="12"/>
  <c r="BJ44" i="12"/>
  <c r="BG45" i="12"/>
  <c r="BG44" i="12"/>
  <c r="BG46" i="12"/>
  <c r="BG24" i="12"/>
  <c r="BG26" i="12"/>
  <c r="BG28" i="12"/>
  <c r="BG30" i="12"/>
  <c r="BG32" i="12"/>
  <c r="BG34" i="12"/>
  <c r="BG36" i="12"/>
  <c r="BG38" i="12"/>
  <c r="BG40" i="12"/>
  <c r="BG31" i="12"/>
  <c r="BG42" i="12"/>
  <c r="BG43" i="12"/>
  <c r="BG23" i="12"/>
  <c r="BG25" i="12"/>
  <c r="BG27" i="12"/>
  <c r="BG37" i="12"/>
  <c r="BG33" i="12"/>
  <c r="BG35" i="12"/>
  <c r="BG47" i="12"/>
  <c r="BG41" i="12"/>
  <c r="BG29" i="12"/>
  <c r="BG39" i="12"/>
  <c r="BH46" i="12"/>
  <c r="BH45" i="12"/>
  <c r="BH47" i="12"/>
  <c r="BH43" i="12"/>
  <c r="BH44" i="12"/>
  <c r="BH24" i="12"/>
  <c r="BH28" i="12"/>
  <c r="BH29" i="12"/>
  <c r="BH30" i="12"/>
  <c r="BH31" i="12"/>
  <c r="BH32" i="12"/>
  <c r="BH33" i="12"/>
  <c r="BH34" i="12"/>
  <c r="BH35" i="12"/>
  <c r="BH36" i="12"/>
  <c r="BH37" i="12"/>
  <c r="BH38" i="12"/>
  <c r="BH39" i="12"/>
  <c r="BH40" i="12"/>
  <c r="BH41" i="12"/>
  <c r="BH42" i="12"/>
  <c r="BH23" i="12"/>
  <c r="BH27" i="12"/>
  <c r="BH26" i="12"/>
  <c r="BH25" i="12"/>
  <c r="BI42" i="12"/>
  <c r="BI23" i="12"/>
  <c r="BI24" i="12"/>
  <c r="BI25" i="12"/>
  <c r="BI26" i="12"/>
  <c r="BI27" i="12"/>
  <c r="BI28" i="12"/>
  <c r="BI29" i="12"/>
  <c r="BI30" i="12"/>
  <c r="BI31" i="12"/>
  <c r="BI32" i="12"/>
  <c r="BI33" i="12"/>
  <c r="BI34" i="12"/>
  <c r="BI35" i="12"/>
  <c r="BI36" i="12"/>
  <c r="BI37" i="12"/>
  <c r="BI38" i="12"/>
  <c r="BI39" i="12"/>
  <c r="BI40" i="12"/>
  <c r="BI41" i="12"/>
  <c r="BI45" i="12"/>
  <c r="BI47" i="12"/>
  <c r="BI46" i="12"/>
  <c r="BI43" i="12"/>
  <c r="BI44" i="12"/>
  <c r="BM42" i="12"/>
  <c r="BM45" i="12"/>
  <c r="BM43" i="12"/>
  <c r="BM47" i="12"/>
  <c r="BM24" i="12"/>
  <c r="BM28" i="12"/>
  <c r="BM32" i="12"/>
  <c r="BM36" i="12"/>
  <c r="BM40" i="12"/>
  <c r="BM25" i="12"/>
  <c r="BM29" i="12"/>
  <c r="BM33" i="12"/>
  <c r="BM37" i="12"/>
  <c r="BM41" i="12"/>
  <c r="BM26" i="12"/>
  <c r="BM30" i="12"/>
  <c r="BM34" i="12"/>
  <c r="BM38" i="12"/>
  <c r="BM46" i="12"/>
  <c r="BM23" i="12"/>
  <c r="BM27" i="12"/>
  <c r="BM31" i="12"/>
  <c r="BM35" i="12"/>
  <c r="BM39" i="12"/>
  <c r="BM44" i="12"/>
  <c r="BN23" i="12"/>
  <c r="BN24" i="12"/>
  <c r="BN25" i="12"/>
  <c r="BN26" i="12"/>
  <c r="BN27" i="12"/>
  <c r="BN28" i="12"/>
  <c r="BN29" i="12"/>
  <c r="BN30" i="12"/>
  <c r="BN42" i="12"/>
  <c r="BN46" i="12"/>
  <c r="BN31" i="12"/>
  <c r="BN33" i="12"/>
  <c r="BN35" i="12"/>
  <c r="BN37" i="12"/>
  <c r="BN39" i="12"/>
  <c r="BN41" i="12"/>
  <c r="BN43" i="12"/>
  <c r="BN47" i="12"/>
  <c r="BN36" i="12"/>
  <c r="BN32" i="12"/>
  <c r="BN34" i="12"/>
  <c r="BN40" i="12"/>
  <c r="BN44" i="12"/>
  <c r="BN38" i="12"/>
  <c r="BN45" i="12"/>
  <c r="BK45" i="12"/>
  <c r="BK44" i="12"/>
  <c r="BK23" i="12"/>
  <c r="BK24" i="12"/>
  <c r="BK25" i="12"/>
  <c r="BK26" i="12"/>
  <c r="BK27" i="12"/>
  <c r="BK28" i="12"/>
  <c r="BK29" i="12"/>
  <c r="BK30" i="12"/>
  <c r="BK31" i="12"/>
  <c r="BK32" i="12"/>
  <c r="BK33" i="12"/>
  <c r="BK34" i="12"/>
  <c r="BK35" i="12"/>
  <c r="BK36" i="12"/>
  <c r="BK37" i="12"/>
  <c r="BK38" i="12"/>
  <c r="BK39" i="12"/>
  <c r="BK46" i="12"/>
  <c r="BK47" i="12"/>
  <c r="BK41" i="12"/>
  <c r="BK43" i="12"/>
  <c r="BK40" i="12"/>
  <c r="BK42" i="12"/>
  <c r="BL47" i="12"/>
  <c r="BL43" i="12"/>
  <c r="BL46" i="12"/>
  <c r="BL44" i="12"/>
  <c r="BL25" i="12"/>
  <c r="BL42" i="12"/>
  <c r="BL45" i="12"/>
  <c r="BL24" i="12"/>
  <c r="BL28" i="12"/>
  <c r="BL29" i="12"/>
  <c r="BL30" i="12"/>
  <c r="BL31" i="12"/>
  <c r="BL32" i="12"/>
  <c r="BL33" i="12"/>
  <c r="BL34" i="12"/>
  <c r="BL35" i="12"/>
  <c r="BL36" i="12"/>
  <c r="BL37" i="12"/>
  <c r="BL38" i="12"/>
  <c r="BL39" i="12"/>
  <c r="BL40" i="12"/>
  <c r="BL41" i="12"/>
  <c r="BL23" i="12"/>
  <c r="BL26" i="12"/>
  <c r="BL27" i="12"/>
  <c r="BQ45" i="12"/>
  <c r="BQ43" i="12"/>
  <c r="BQ23" i="12"/>
  <c r="BQ24" i="12"/>
  <c r="BQ25" i="12"/>
  <c r="BQ26" i="12"/>
  <c r="BQ27" i="12"/>
  <c r="BQ28" i="12"/>
  <c r="BQ29" i="12"/>
  <c r="BQ30" i="12"/>
  <c r="BQ31" i="12"/>
  <c r="BQ32" i="12"/>
  <c r="BQ33" i="12"/>
  <c r="BQ34" i="12"/>
  <c r="BQ35" i="12"/>
  <c r="BQ36" i="12"/>
  <c r="BQ37" i="12"/>
  <c r="BQ38" i="12"/>
  <c r="BQ39" i="12"/>
  <c r="BQ40" i="12"/>
  <c r="BQ41" i="12"/>
  <c r="BQ47" i="12"/>
  <c r="BQ46" i="12"/>
  <c r="BQ44" i="12"/>
  <c r="BQ42" i="12"/>
  <c r="BR23" i="12"/>
  <c r="BR24" i="12"/>
  <c r="BR25" i="12"/>
  <c r="BR26" i="12"/>
  <c r="BR27" i="12"/>
  <c r="BR28" i="12"/>
  <c r="BR29" i="12"/>
  <c r="BR30" i="12"/>
  <c r="BR31" i="12"/>
  <c r="BR32" i="12"/>
  <c r="BR33" i="12"/>
  <c r="BR34" i="12"/>
  <c r="BR35" i="12"/>
  <c r="BR36" i="12"/>
  <c r="BR37" i="12"/>
  <c r="BR38" i="12"/>
  <c r="BR39" i="12"/>
  <c r="BR40" i="12"/>
  <c r="BR41" i="12"/>
  <c r="BR42" i="12"/>
  <c r="BR47" i="12"/>
  <c r="BR43" i="12"/>
  <c r="BR45" i="12"/>
  <c r="BR46" i="12"/>
  <c r="BR44" i="12"/>
  <c r="BO46" i="12"/>
  <c r="BO45" i="12"/>
  <c r="BO47" i="12"/>
  <c r="BO43" i="12"/>
  <c r="BO42" i="12"/>
  <c r="BO40" i="12"/>
  <c r="BO24" i="12"/>
  <c r="BO26" i="12"/>
  <c r="BO28" i="12"/>
  <c r="BO30" i="12"/>
  <c r="BO32" i="12"/>
  <c r="BO34" i="12"/>
  <c r="BO36" i="12"/>
  <c r="BO38" i="12"/>
  <c r="BO41" i="12"/>
  <c r="BO44" i="12"/>
  <c r="BO23" i="12"/>
  <c r="BO25" i="12"/>
  <c r="BO27" i="12"/>
  <c r="BO29" i="12"/>
  <c r="BO31" i="12"/>
  <c r="BO33" i="12"/>
  <c r="BO35" i="12"/>
  <c r="BO37" i="12"/>
  <c r="BO39" i="12"/>
  <c r="BP44" i="12"/>
  <c r="BP47" i="12"/>
  <c r="BP43" i="12"/>
  <c r="BP45" i="12"/>
  <c r="BP23" i="12"/>
  <c r="BP24" i="12"/>
  <c r="BP25" i="12"/>
  <c r="BP26" i="12"/>
  <c r="BP27" i="12"/>
  <c r="BP30" i="12"/>
  <c r="BP34" i="12"/>
  <c r="BP38" i="12"/>
  <c r="BP28" i="12"/>
  <c r="BP29" i="12"/>
  <c r="BP33" i="12"/>
  <c r="BP35" i="12"/>
  <c r="BP39" i="12"/>
  <c r="BP46" i="12"/>
  <c r="BP31" i="12"/>
  <c r="BP36" i="12"/>
  <c r="BP40" i="12"/>
  <c r="BP42" i="12"/>
  <c r="BP32" i="12"/>
  <c r="BP37" i="12"/>
  <c r="BP41" i="12"/>
  <c r="O1" i="5"/>
  <c r="A14" i="12"/>
  <c r="O5" i="5" l="1"/>
  <c r="O7" i="5"/>
  <c r="BP48" i="12"/>
  <c r="BP77" i="12" s="1"/>
  <c r="BO48" i="12"/>
  <c r="BO77" i="12" s="1"/>
  <c r="BM48" i="12"/>
  <c r="BM77" i="12" s="1"/>
  <c r="BH48" i="12"/>
  <c r="BH77" i="12" s="1"/>
  <c r="BQ48" i="12"/>
  <c r="BQ77" i="12" s="1"/>
  <c r="BD48" i="12"/>
  <c r="BD77" i="12" s="1"/>
  <c r="BR48" i="12"/>
  <c r="BR77" i="12" s="1"/>
  <c r="BL48" i="12"/>
  <c r="BL77" i="12" s="1"/>
  <c r="BN48" i="12"/>
  <c r="BN77" i="12" s="1"/>
  <c r="BJ48" i="12"/>
  <c r="BJ77" i="12" s="1"/>
  <c r="BC48" i="12"/>
  <c r="BC77" i="12" s="1"/>
  <c r="BF48" i="12"/>
  <c r="BF77" i="12" s="1"/>
  <c r="BE48" i="12"/>
  <c r="BE77" i="12" s="1"/>
  <c r="BK48" i="12"/>
  <c r="BK77" i="12" s="1"/>
  <c r="BI48" i="12"/>
  <c r="BI77" i="12" s="1"/>
  <c r="BG48" i="12"/>
  <c r="BG77" i="12" s="1"/>
  <c r="P1" i="5"/>
  <c r="A15" i="12"/>
  <c r="BQ62" i="12" l="1"/>
  <c r="BH72" i="12"/>
  <c r="BQ66" i="12"/>
  <c r="BM54" i="12"/>
  <c r="BL62" i="12"/>
  <c r="BQ59" i="12"/>
  <c r="BQ74" i="12"/>
  <c r="BM71" i="12"/>
  <c r="BM63" i="12"/>
  <c r="BE63" i="12"/>
  <c r="P7" i="5"/>
  <c r="P5" i="5"/>
  <c r="BF69" i="12"/>
  <c r="BH56" i="12"/>
  <c r="BO59" i="12"/>
  <c r="BC59" i="12"/>
  <c r="BR67" i="12"/>
  <c r="BP72" i="12"/>
  <c r="BE67" i="12"/>
  <c r="BH57" i="12"/>
  <c r="BE72" i="12"/>
  <c r="BE73" i="12"/>
  <c r="BQ54" i="12"/>
  <c r="BQ70" i="12"/>
  <c r="BQ63" i="12"/>
  <c r="BE59" i="12"/>
  <c r="BQ58" i="12"/>
  <c r="BQ71" i="12"/>
  <c r="BD74" i="12"/>
  <c r="BD65" i="12"/>
  <c r="BJ63" i="12"/>
  <c r="BL72" i="12"/>
  <c r="BM56" i="12"/>
  <c r="BM70" i="12"/>
  <c r="BP63" i="12"/>
  <c r="BJ71" i="12"/>
  <c r="BM73" i="12"/>
  <c r="BM74" i="12"/>
  <c r="BM67" i="12"/>
  <c r="BP53" i="12"/>
  <c r="BP60" i="12"/>
  <c r="BJ67" i="12"/>
  <c r="BM53" i="12"/>
  <c r="BJ55" i="12"/>
  <c r="BJ74" i="12"/>
  <c r="BM69" i="12"/>
  <c r="BE55" i="12"/>
  <c r="BE71" i="12"/>
  <c r="BJ59" i="12"/>
  <c r="BJ73" i="12"/>
  <c r="BM66" i="12"/>
  <c r="BN70" i="12"/>
  <c r="BL66" i="12"/>
  <c r="BR59" i="12"/>
  <c r="BM57" i="12"/>
  <c r="BM60" i="12"/>
  <c r="BP71" i="12"/>
  <c r="BH63" i="12"/>
  <c r="BF76" i="12"/>
  <c r="BF57" i="12"/>
  <c r="BF62" i="12"/>
  <c r="BF61" i="12"/>
  <c r="BF70" i="12"/>
  <c r="BM72" i="12"/>
  <c r="BM61" i="12"/>
  <c r="BM58" i="12"/>
  <c r="BM55" i="12"/>
  <c r="BM75" i="12"/>
  <c r="BM64" i="12"/>
  <c r="BL71" i="12"/>
  <c r="BL70" i="12"/>
  <c r="BQ72" i="12"/>
  <c r="BQ67" i="12"/>
  <c r="BG61" i="12"/>
  <c r="BL58" i="12"/>
  <c r="BD62" i="12"/>
  <c r="BQ55" i="12"/>
  <c r="BQ76" i="12"/>
  <c r="BP67" i="12"/>
  <c r="BR63" i="12"/>
  <c r="BH70" i="12"/>
  <c r="BO61" i="12"/>
  <c r="BO58" i="12"/>
  <c r="BP62" i="12"/>
  <c r="BP74" i="12"/>
  <c r="BR55" i="12"/>
  <c r="BP58" i="12"/>
  <c r="BP54" i="12"/>
  <c r="BP66" i="12"/>
  <c r="BP65" i="12"/>
  <c r="BH74" i="12"/>
  <c r="BP64" i="12"/>
  <c r="BL74" i="12"/>
  <c r="BP61" i="12"/>
  <c r="BP55" i="12"/>
  <c r="BP73" i="12"/>
  <c r="BC63" i="12"/>
  <c r="BD55" i="12"/>
  <c r="BD69" i="12"/>
  <c r="BH61" i="12"/>
  <c r="BN55" i="12"/>
  <c r="BN61" i="12"/>
  <c r="BD76" i="12"/>
  <c r="BD66" i="12"/>
  <c r="BH58" i="12"/>
  <c r="BH55" i="12"/>
  <c r="BH75" i="12"/>
  <c r="BH67" i="12"/>
  <c r="BH53" i="12"/>
  <c r="BO67" i="12"/>
  <c r="BO70" i="12"/>
  <c r="BC75" i="12"/>
  <c r="BC67" i="12"/>
  <c r="BD57" i="12"/>
  <c r="BH65" i="12"/>
  <c r="BN59" i="12"/>
  <c r="BN67" i="12"/>
  <c r="BF72" i="12"/>
  <c r="BD54" i="12"/>
  <c r="BD70" i="12"/>
  <c r="BH62" i="12"/>
  <c r="BO72" i="12"/>
  <c r="BH73" i="12"/>
  <c r="BH71" i="12"/>
  <c r="BH60" i="12"/>
  <c r="BO74" i="12"/>
  <c r="BO76" i="12"/>
  <c r="BO56" i="12"/>
  <c r="BO63" i="12"/>
  <c r="BC55" i="12"/>
  <c r="BC71" i="12"/>
  <c r="BD61" i="12"/>
  <c r="BH76" i="12"/>
  <c r="BH69" i="12"/>
  <c r="BN62" i="12"/>
  <c r="BD58" i="12"/>
  <c r="BH66" i="12"/>
  <c r="BO55" i="12"/>
  <c r="BH59" i="12"/>
  <c r="BH54" i="12"/>
  <c r="BO75" i="12"/>
  <c r="BH64" i="12"/>
  <c r="BO69" i="12"/>
  <c r="BO53" i="12"/>
  <c r="BO73" i="12"/>
  <c r="BH68" i="12"/>
  <c r="BM65" i="12"/>
  <c r="BM68" i="12"/>
  <c r="BG52" i="12"/>
  <c r="BH52" i="12"/>
  <c r="BQ60" i="12"/>
  <c r="BF52" i="12"/>
  <c r="BR68" i="12"/>
  <c r="BQ75" i="12"/>
  <c r="BG53" i="12"/>
  <c r="BF73" i="12"/>
  <c r="BC52" i="12"/>
  <c r="BQ52" i="12"/>
  <c r="BP57" i="12"/>
  <c r="BG62" i="12"/>
  <c r="BL59" i="12"/>
  <c r="BQ68" i="12"/>
  <c r="BM62" i="12"/>
  <c r="BC68" i="12"/>
  <c r="BL52" i="12"/>
  <c r="BR52" i="12"/>
  <c r="BQ56" i="12"/>
  <c r="BM76" i="12"/>
  <c r="BM52" i="12"/>
  <c r="BO65" i="12"/>
  <c r="BI60" i="12"/>
  <c r="BK60" i="12"/>
  <c r="BE60" i="12"/>
  <c r="BC64" i="12"/>
  <c r="BJ60" i="12"/>
  <c r="BG74" i="12"/>
  <c r="BG54" i="12"/>
  <c r="BI65" i="12"/>
  <c r="BN71" i="12"/>
  <c r="BN74" i="12"/>
  <c r="BK65" i="12"/>
  <c r="BR64" i="12"/>
  <c r="BE61" i="12"/>
  <c r="BF74" i="12"/>
  <c r="BF56" i="12"/>
  <c r="BC57" i="12"/>
  <c r="BC76" i="12"/>
  <c r="BD59" i="12"/>
  <c r="BJ53" i="12"/>
  <c r="BJ69" i="12"/>
  <c r="BG65" i="12"/>
  <c r="BI58" i="12"/>
  <c r="BI72" i="12"/>
  <c r="BN57" i="12"/>
  <c r="BN69" i="12"/>
  <c r="BK62" i="12"/>
  <c r="BL73" i="12"/>
  <c r="BL68" i="12"/>
  <c r="BR65" i="12"/>
  <c r="BE54" i="12"/>
  <c r="BE70" i="12"/>
  <c r="BF67" i="12"/>
  <c r="BC73" i="12"/>
  <c r="BC66" i="12"/>
  <c r="BD53" i="12"/>
  <c r="BD72" i="12"/>
  <c r="BJ66" i="12"/>
  <c r="BG59" i="12"/>
  <c r="BG70" i="12"/>
  <c r="BI71" i="12"/>
  <c r="BI67" i="12"/>
  <c r="BN60" i="12"/>
  <c r="BK73" i="12"/>
  <c r="BK67" i="12"/>
  <c r="BL57" i="12"/>
  <c r="BL56" i="12"/>
  <c r="BQ65" i="12"/>
  <c r="BR58" i="12"/>
  <c r="BR74" i="12"/>
  <c r="BO68" i="12"/>
  <c r="BO64" i="12"/>
  <c r="BK64" i="12"/>
  <c r="BE64" i="12"/>
  <c r="BJ64" i="12"/>
  <c r="BG55" i="12"/>
  <c r="BG64" i="12"/>
  <c r="BI53" i="12"/>
  <c r="BI69" i="12"/>
  <c r="BN64" i="12"/>
  <c r="BK53" i="12"/>
  <c r="BK75" i="12"/>
  <c r="BE65" i="12"/>
  <c r="BF54" i="12"/>
  <c r="BF66" i="12"/>
  <c r="BC61" i="12"/>
  <c r="BD63" i="12"/>
  <c r="BJ57" i="12"/>
  <c r="BJ76" i="12"/>
  <c r="BG71" i="12"/>
  <c r="BI62" i="12"/>
  <c r="BN75" i="12"/>
  <c r="BK74" i="12"/>
  <c r="BK66" i="12"/>
  <c r="BL53" i="12"/>
  <c r="BL55" i="12"/>
  <c r="BR53" i="12"/>
  <c r="BR69" i="12"/>
  <c r="BE58" i="12"/>
  <c r="BE75" i="12"/>
  <c r="BF59" i="12"/>
  <c r="BC54" i="12"/>
  <c r="BC70" i="12"/>
  <c r="BD60" i="12"/>
  <c r="BJ54" i="12"/>
  <c r="BJ70" i="12"/>
  <c r="BG67" i="12"/>
  <c r="BI55" i="12"/>
  <c r="BI74" i="12"/>
  <c r="BN68" i="12"/>
  <c r="BK55" i="12"/>
  <c r="BK70" i="12"/>
  <c r="BL61" i="12"/>
  <c r="BQ53" i="12"/>
  <c r="BQ69" i="12"/>
  <c r="BR62" i="12"/>
  <c r="BR71" i="12"/>
  <c r="BP68" i="12"/>
  <c r="BP76" i="12"/>
  <c r="BI64" i="12"/>
  <c r="BG69" i="12"/>
  <c r="BG58" i="12"/>
  <c r="BI52" i="12"/>
  <c r="BI68" i="12"/>
  <c r="BK52" i="12"/>
  <c r="BK68" i="12"/>
  <c r="BE52" i="12"/>
  <c r="BE68" i="12"/>
  <c r="BF63" i="12"/>
  <c r="BF64" i="12"/>
  <c r="BC56" i="12"/>
  <c r="BC72" i="12"/>
  <c r="BJ52" i="12"/>
  <c r="BJ68" i="12"/>
  <c r="BG63" i="12"/>
  <c r="BG68" i="12"/>
  <c r="BI57" i="12"/>
  <c r="BI75" i="12"/>
  <c r="BN52" i="12"/>
  <c r="BN72" i="12"/>
  <c r="BK57" i="12"/>
  <c r="BK69" i="12"/>
  <c r="BL63" i="12"/>
  <c r="BR56" i="12"/>
  <c r="BR76" i="12"/>
  <c r="BE53" i="12"/>
  <c r="BE69" i="12"/>
  <c r="BF65" i="12"/>
  <c r="BC74" i="12"/>
  <c r="BC65" i="12"/>
  <c r="BD52" i="12"/>
  <c r="BD67" i="12"/>
  <c r="BJ61" i="12"/>
  <c r="BG73" i="12"/>
  <c r="BG56" i="12"/>
  <c r="BI66" i="12"/>
  <c r="BN66" i="12"/>
  <c r="BK54" i="12"/>
  <c r="BK76" i="12"/>
  <c r="BL60" i="12"/>
  <c r="BQ64" i="12"/>
  <c r="BR57" i="12"/>
  <c r="BR72" i="12"/>
  <c r="BE62" i="12"/>
  <c r="BF53" i="12"/>
  <c r="BF60" i="12"/>
  <c r="BC58" i="12"/>
  <c r="BD75" i="12"/>
  <c r="BD64" i="12"/>
  <c r="BJ58" i="12"/>
  <c r="BJ75" i="12"/>
  <c r="BG72" i="12"/>
  <c r="BI59" i="12"/>
  <c r="BI73" i="12"/>
  <c r="BM59" i="12"/>
  <c r="BN54" i="12"/>
  <c r="BN65" i="12"/>
  <c r="BK59" i="12"/>
  <c r="BL76" i="12"/>
  <c r="BL65" i="12"/>
  <c r="BQ57" i="12"/>
  <c r="BQ73" i="12"/>
  <c r="BR66" i="12"/>
  <c r="BR75" i="12"/>
  <c r="BO66" i="12"/>
  <c r="BO71" i="12"/>
  <c r="BO52" i="12"/>
  <c r="BO54" i="12"/>
  <c r="BP52" i="12"/>
  <c r="BP69" i="12"/>
  <c r="BP59" i="12"/>
  <c r="BI56" i="12"/>
  <c r="BI76" i="12"/>
  <c r="BK56" i="12"/>
  <c r="BK72" i="12"/>
  <c r="BE56" i="12"/>
  <c r="BE74" i="12"/>
  <c r="BF71" i="12"/>
  <c r="BF75" i="12"/>
  <c r="BC60" i="12"/>
  <c r="BJ56" i="12"/>
  <c r="BJ72" i="12"/>
  <c r="BG60" i="12"/>
  <c r="BI61" i="12"/>
  <c r="BN56" i="12"/>
  <c r="BN63" i="12"/>
  <c r="BK61" i="12"/>
  <c r="BL75" i="12"/>
  <c r="BL67" i="12"/>
  <c r="BR60" i="12"/>
  <c r="BR73" i="12"/>
  <c r="BE57" i="12"/>
  <c r="BE76" i="12"/>
  <c r="BF55" i="12"/>
  <c r="BC53" i="12"/>
  <c r="BC69" i="12"/>
  <c r="BD73" i="12"/>
  <c r="BD71" i="12"/>
  <c r="BJ65" i="12"/>
  <c r="BG57" i="12"/>
  <c r="BG76" i="12"/>
  <c r="BI54" i="12"/>
  <c r="BI70" i="12"/>
  <c r="BN53" i="12"/>
  <c r="BN76" i="12"/>
  <c r="BK58" i="12"/>
  <c r="BK71" i="12"/>
  <c r="BL64" i="12"/>
  <c r="BR61" i="12"/>
  <c r="BE66" i="12"/>
  <c r="BF58" i="12"/>
  <c r="BF68" i="12"/>
  <c r="BC62" i="12"/>
  <c r="BD56" i="12"/>
  <c r="BD68" i="12"/>
  <c r="BJ62" i="12"/>
  <c r="BG75" i="12"/>
  <c r="BG66" i="12"/>
  <c r="BI63" i="12"/>
  <c r="BN58" i="12"/>
  <c r="BN73" i="12"/>
  <c r="BK63" i="12"/>
  <c r="BL54" i="12"/>
  <c r="BL69" i="12"/>
  <c r="BQ61" i="12"/>
  <c r="BR54" i="12"/>
  <c r="BR70" i="12"/>
  <c r="BO57" i="12"/>
  <c r="BO60" i="12"/>
  <c r="BO62" i="12"/>
  <c r="BP56" i="12"/>
  <c r="BP70" i="12"/>
  <c r="BP75" i="12"/>
  <c r="Q1" i="5"/>
  <c r="A16" i="12"/>
  <c r="BQ9" i="12" l="1"/>
  <c r="BG9" i="12"/>
  <c r="BH9" i="12"/>
  <c r="BF9" i="12"/>
  <c r="BR9" i="12"/>
  <c r="BL9" i="12"/>
  <c r="BC9" i="12"/>
  <c r="BQ10" i="12"/>
  <c r="BM10" i="12"/>
  <c r="BH10" i="12"/>
  <c r="BM9" i="12"/>
  <c r="BG10" i="12"/>
  <c r="Q7" i="5"/>
  <c r="Q5" i="5"/>
  <c r="BC10" i="12"/>
  <c r="BL10" i="12"/>
  <c r="BQ8" i="12"/>
  <c r="BH8" i="12"/>
  <c r="BM8" i="12"/>
  <c r="BG8" i="12"/>
  <c r="BL8" i="12"/>
  <c r="BF8" i="12"/>
  <c r="BR8" i="12"/>
  <c r="BP10" i="12"/>
  <c r="BP9" i="12"/>
  <c r="BP8" i="12"/>
  <c r="BR10" i="12"/>
  <c r="BC8" i="12"/>
  <c r="BF10" i="12"/>
  <c r="BO8" i="12"/>
  <c r="BO10" i="12"/>
  <c r="BO9" i="12"/>
  <c r="BD8" i="12"/>
  <c r="BD9" i="12"/>
  <c r="BD10" i="12"/>
  <c r="BN10" i="12"/>
  <c r="BN9" i="12"/>
  <c r="BN8" i="12"/>
  <c r="BE9" i="12"/>
  <c r="BE8" i="12"/>
  <c r="BE10" i="12"/>
  <c r="BI8" i="12"/>
  <c r="BI10" i="12"/>
  <c r="BI9" i="12"/>
  <c r="BJ9" i="12"/>
  <c r="BJ10" i="12"/>
  <c r="BJ8" i="12"/>
  <c r="BK10" i="12"/>
  <c r="BK9" i="12"/>
  <c r="BK8" i="12"/>
  <c r="R1" i="5"/>
  <c r="A17" i="12"/>
  <c r="R7" i="5" l="1"/>
  <c r="R5" i="5"/>
  <c r="A18" i="12"/>
  <c r="A19" i="12" l="1"/>
  <c r="A20" i="12" l="1"/>
  <c r="UL27" i="7" l="1"/>
  <c r="UL13" i="7"/>
  <c r="UL9" i="7"/>
  <c r="UL7" i="7"/>
  <c r="UL33" i="7"/>
  <c r="UL29" i="7"/>
  <c r="UL25" i="7"/>
  <c r="UL21" i="7"/>
  <c r="UL15" i="7"/>
  <c r="UL17" i="7"/>
  <c r="UL5" i="7"/>
  <c r="UL11" i="7"/>
  <c r="UL30" i="7"/>
  <c r="UL34" i="7"/>
  <c r="UL32" i="7"/>
  <c r="UL28" i="7"/>
  <c r="UL26" i="7"/>
  <c r="UL22" i="7"/>
  <c r="UL20" i="7"/>
  <c r="UL24" i="7"/>
  <c r="UL18" i="7"/>
  <c r="UL14" i="7"/>
  <c r="UL16" i="7"/>
  <c r="UL12" i="7"/>
  <c r="UL10" i="7"/>
  <c r="UL6" i="7"/>
  <c r="UL8" i="7"/>
  <c r="UL4" i="7"/>
  <c r="PT33" i="7"/>
  <c r="PT21" i="7"/>
  <c r="PT11" i="7"/>
  <c r="PT30" i="7"/>
  <c r="PT20" i="7"/>
  <c r="PT24" i="7"/>
  <c r="PT18" i="7"/>
  <c r="PT14" i="7"/>
  <c r="PT10" i="7"/>
  <c r="NK33" i="7"/>
  <c r="NK21" i="7"/>
  <c r="NK11" i="7"/>
  <c r="NK20" i="7"/>
  <c r="NK24" i="7"/>
  <c r="NK14" i="7"/>
  <c r="NK10" i="7"/>
  <c r="LB33" i="7"/>
  <c r="LB21" i="7"/>
  <c r="LB11" i="7"/>
  <c r="LB20" i="7"/>
  <c r="LB24" i="7"/>
  <c r="LB14" i="7"/>
  <c r="LB10" i="7"/>
  <c r="IS33" i="7"/>
  <c r="IS21" i="7"/>
  <c r="IS11" i="7"/>
  <c r="IS20" i="7"/>
  <c r="IS24" i="7"/>
  <c r="IS14" i="7"/>
  <c r="IS10" i="7"/>
  <c r="GJ13" i="7"/>
  <c r="GJ9" i="7"/>
  <c r="GJ33" i="7"/>
  <c r="GJ21" i="7"/>
  <c r="GJ11" i="7"/>
  <c r="GJ32" i="7"/>
  <c r="GJ26" i="7"/>
  <c r="GJ20" i="7"/>
  <c r="GJ24" i="7"/>
  <c r="GJ14" i="7"/>
  <c r="GJ16" i="7"/>
  <c r="GJ10" i="7"/>
  <c r="GJ8" i="7"/>
  <c r="UL19" i="7" l="1"/>
  <c r="UL23" i="7"/>
  <c r="UL35" i="7"/>
  <c r="UL31" i="7"/>
  <c r="GJ22" i="7"/>
  <c r="GJ34" i="7"/>
  <c r="GJ25" i="7"/>
  <c r="GJ35" i="7"/>
  <c r="IS4" i="7"/>
  <c r="IS34" i="7"/>
  <c r="IS5" i="7"/>
  <c r="IS17" i="7"/>
  <c r="IS35" i="7"/>
  <c r="LB22" i="7"/>
  <c r="LB34" i="7"/>
  <c r="LB29" i="7"/>
  <c r="LB35" i="7"/>
  <c r="NK22" i="7"/>
  <c r="NK34" i="7"/>
  <c r="NK17" i="7"/>
  <c r="NK29" i="7"/>
  <c r="NK31" i="7"/>
  <c r="PT6" i="7"/>
  <c r="PT22" i="7"/>
  <c r="PT34" i="7"/>
  <c r="PT29" i="7"/>
  <c r="PT31" i="7"/>
  <c r="SC6" i="7"/>
  <c r="SC16" i="7"/>
  <c r="SC24" i="7"/>
  <c r="SC26" i="7"/>
  <c r="SC30" i="7"/>
  <c r="SC17" i="7"/>
  <c r="SC25" i="7"/>
  <c r="SC7" i="7"/>
  <c r="SC13" i="7"/>
  <c r="SC23" i="7"/>
  <c r="SC35" i="7"/>
  <c r="SC31" i="7"/>
  <c r="GJ4" i="7"/>
  <c r="GJ6" i="7"/>
  <c r="GJ12" i="7"/>
  <c r="GJ28" i="7"/>
  <c r="GJ5" i="7"/>
  <c r="GJ17" i="7"/>
  <c r="GJ29" i="7"/>
  <c r="GJ7" i="7"/>
  <c r="GJ19" i="7"/>
  <c r="GJ31" i="7"/>
  <c r="IS6" i="7"/>
  <c r="IS12" i="7"/>
  <c r="IS22" i="7"/>
  <c r="IS28" i="7"/>
  <c r="IS25" i="7"/>
  <c r="IS29" i="7"/>
  <c r="IS7" i="7"/>
  <c r="IS19" i="7"/>
  <c r="IS31" i="7"/>
  <c r="LB4" i="7"/>
  <c r="LB6" i="7"/>
  <c r="LB12" i="7"/>
  <c r="LB28" i="7"/>
  <c r="LB5" i="7"/>
  <c r="LB17" i="7"/>
  <c r="LB25" i="7"/>
  <c r="LB7" i="7"/>
  <c r="LB19" i="7"/>
  <c r="LB31" i="7"/>
  <c r="NK4" i="7"/>
  <c r="NK6" i="7"/>
  <c r="NK12" i="7"/>
  <c r="NK28" i="7"/>
  <c r="NK5" i="7"/>
  <c r="NK25" i="7"/>
  <c r="NK7" i="7"/>
  <c r="NK19" i="7"/>
  <c r="NK35" i="7"/>
  <c r="PT4" i="7"/>
  <c r="PT12" i="7"/>
  <c r="PT28" i="7"/>
  <c r="PT5" i="7"/>
  <c r="PT17" i="7"/>
  <c r="PT25" i="7"/>
  <c r="PT7" i="7"/>
  <c r="PT19" i="7"/>
  <c r="PT35" i="7"/>
  <c r="SC4" i="7"/>
  <c r="SC8" i="7"/>
  <c r="SC10" i="7"/>
  <c r="SC12" i="7"/>
  <c r="SC14" i="7"/>
  <c r="SC18" i="7"/>
  <c r="SC20" i="7"/>
  <c r="SC22" i="7"/>
  <c r="SC28" i="7"/>
  <c r="SC32" i="7"/>
  <c r="SC34" i="7"/>
  <c r="SC11" i="7"/>
  <c r="SC5" i="7"/>
  <c r="SC15" i="7"/>
  <c r="SC21" i="7"/>
  <c r="SC29" i="7"/>
  <c r="SC33" i="7"/>
  <c r="SC9" i="7"/>
  <c r="SC19" i="7"/>
  <c r="SC27" i="7"/>
  <c r="GJ27" i="7"/>
  <c r="GJ23" i="7"/>
  <c r="IS8" i="7"/>
  <c r="IS16" i="7"/>
  <c r="IS26" i="7"/>
  <c r="IS32" i="7"/>
  <c r="IS9" i="7"/>
  <c r="IS13" i="7"/>
  <c r="IS27" i="7"/>
  <c r="IS23" i="7"/>
  <c r="LB8" i="7"/>
  <c r="LB16" i="7"/>
  <c r="LB26" i="7"/>
  <c r="LB32" i="7"/>
  <c r="LB9" i="7"/>
  <c r="LB13" i="7"/>
  <c r="LB27" i="7"/>
  <c r="LB23" i="7"/>
  <c r="NK8" i="7"/>
  <c r="NK16" i="7"/>
  <c r="NK26" i="7"/>
  <c r="NK32" i="7"/>
  <c r="NK9" i="7"/>
  <c r="NK13" i="7"/>
  <c r="NK27" i="7"/>
  <c r="NK23" i="7"/>
  <c r="PT8" i="7"/>
  <c r="PT16" i="7"/>
  <c r="PT26" i="7"/>
  <c r="PT32" i="7"/>
  <c r="PT15" i="7"/>
  <c r="PT9" i="7"/>
  <c r="PT13" i="7"/>
  <c r="PT27" i="7"/>
  <c r="PT23" i="7"/>
  <c r="GJ18" i="7"/>
  <c r="GH35" i="7"/>
  <c r="GG35" i="7"/>
  <c r="GF35" i="7"/>
  <c r="GF34" i="7"/>
  <c r="GH34" i="7"/>
  <c r="GG34" i="7"/>
  <c r="GF33" i="7"/>
  <c r="GH33" i="7"/>
  <c r="GG33" i="7"/>
  <c r="GH32" i="7"/>
  <c r="GG30" i="7"/>
  <c r="GG32" i="7"/>
  <c r="GH31" i="7"/>
  <c r="GF32" i="7"/>
  <c r="GG31" i="7"/>
  <c r="GF31" i="7"/>
  <c r="GH30" i="7"/>
  <c r="GF30" i="7"/>
  <c r="GH29" i="7"/>
  <c r="GG28" i="7"/>
  <c r="GG29" i="7"/>
  <c r="GF28" i="7"/>
  <c r="GF29" i="7"/>
  <c r="GH28" i="7"/>
  <c r="GH27" i="7"/>
  <c r="GG26" i="7"/>
  <c r="GH24" i="7"/>
  <c r="GG27" i="7"/>
  <c r="GF26" i="7"/>
  <c r="GH25" i="7"/>
  <c r="GG24" i="7"/>
  <c r="GF27" i="7"/>
  <c r="GG25" i="7"/>
  <c r="GF24" i="7"/>
  <c r="GH26" i="7"/>
  <c r="GF25" i="7"/>
  <c r="GH23" i="7"/>
  <c r="GF22" i="7"/>
  <c r="GH21" i="7"/>
  <c r="GG23" i="7"/>
  <c r="GG21" i="7"/>
  <c r="GF23" i="7"/>
  <c r="GH22" i="7"/>
  <c r="GF21" i="7"/>
  <c r="GG22" i="7"/>
  <c r="GH20" i="7"/>
  <c r="GF20" i="7"/>
  <c r="GG18" i="7"/>
  <c r="GH19" i="7"/>
  <c r="GF18" i="7"/>
  <c r="GG19" i="7"/>
  <c r="GG20" i="7"/>
  <c r="GF19" i="7"/>
  <c r="GF17" i="7"/>
  <c r="GH16" i="7"/>
  <c r="GH15" i="7"/>
  <c r="GF14" i="7"/>
  <c r="GH13" i="7"/>
  <c r="GH18" i="7"/>
  <c r="GG16" i="7"/>
  <c r="GG15" i="7"/>
  <c r="GG13" i="7"/>
  <c r="GF12" i="7"/>
  <c r="GF11" i="7"/>
  <c r="GH17" i="7"/>
  <c r="GF16" i="7"/>
  <c r="GF15" i="7"/>
  <c r="GH14" i="7"/>
  <c r="GF13" i="7"/>
  <c r="GG17" i="7"/>
  <c r="GG14" i="7"/>
  <c r="GH12" i="7"/>
  <c r="GH11" i="7"/>
  <c r="GG12" i="7"/>
  <c r="GG11" i="7"/>
  <c r="GH10" i="7"/>
  <c r="GF9" i="7"/>
  <c r="GG6" i="7"/>
  <c r="GH4" i="7"/>
  <c r="GG10" i="7"/>
  <c r="GH8" i="7"/>
  <c r="GH7" i="7"/>
  <c r="GF6" i="7"/>
  <c r="GH5" i="7"/>
  <c r="GF10" i="7"/>
  <c r="GH9" i="7"/>
  <c r="GG8" i="7"/>
  <c r="GG7" i="7"/>
  <c r="GG5" i="7"/>
  <c r="GF4" i="7"/>
  <c r="GG9" i="7"/>
  <c r="GF8" i="7"/>
  <c r="GF7" i="7"/>
  <c r="GH6" i="7"/>
  <c r="GF5" i="7"/>
  <c r="GG4" i="7"/>
  <c r="G13" i="12"/>
  <c r="AQ8" i="3"/>
  <c r="GI4" i="7"/>
  <c r="I13" i="12"/>
  <c r="AQ10" i="3"/>
  <c r="P10" i="4" s="1"/>
  <c r="GI6" i="7"/>
  <c r="K13" i="12"/>
  <c r="AQ12" i="3"/>
  <c r="R10" i="4" s="1"/>
  <c r="GI12" i="7"/>
  <c r="M13" i="12"/>
  <c r="AQ14" i="3"/>
  <c r="T10" i="4" s="1"/>
  <c r="GI14" i="7"/>
  <c r="O13" i="12"/>
  <c r="AQ16" i="3"/>
  <c r="V10" i="4" s="1"/>
  <c r="GI24" i="7"/>
  <c r="Q13" i="12"/>
  <c r="AQ18" i="3"/>
  <c r="X10" i="4" s="1"/>
  <c r="GI22" i="7"/>
  <c r="S13" i="12"/>
  <c r="AQ20" i="3"/>
  <c r="Z10" i="4" s="1"/>
  <c r="GI28" i="7"/>
  <c r="U13" i="12"/>
  <c r="AQ22" i="3"/>
  <c r="AB10" i="4" s="1"/>
  <c r="GI34" i="7"/>
  <c r="W13" i="12"/>
  <c r="AQ24" i="3"/>
  <c r="AD10" i="4" s="1"/>
  <c r="GI11" i="7"/>
  <c r="Y13" i="12"/>
  <c r="AQ26" i="3"/>
  <c r="AF10" i="4" s="1"/>
  <c r="GI5" i="7"/>
  <c r="AA13" i="12"/>
  <c r="AQ28" i="3"/>
  <c r="AH10" i="4" s="1"/>
  <c r="GI17" i="7"/>
  <c r="AC13" i="12"/>
  <c r="AQ30" i="3"/>
  <c r="AJ10" i="4" s="1"/>
  <c r="AE13" i="12"/>
  <c r="AQ32" i="3"/>
  <c r="AL10" i="4" s="1"/>
  <c r="GI21" i="7"/>
  <c r="AG13" i="12"/>
  <c r="AQ34" i="3"/>
  <c r="AN10" i="4" s="1"/>
  <c r="GI25" i="7"/>
  <c r="AI13" i="12"/>
  <c r="AQ36" i="3"/>
  <c r="AP10" i="4" s="1"/>
  <c r="GI29" i="7"/>
  <c r="AK13" i="12"/>
  <c r="AQ38" i="3"/>
  <c r="AR10" i="4" s="1"/>
  <c r="AM13" i="12"/>
  <c r="AQ40" i="3"/>
  <c r="AT10" i="4" s="1"/>
  <c r="GI7" i="7"/>
  <c r="AO13" i="12"/>
  <c r="AQ42" i="3"/>
  <c r="AV10" i="4" s="1"/>
  <c r="AQ13" i="12"/>
  <c r="AQ44" i="3"/>
  <c r="AX10" i="4" s="1"/>
  <c r="GI19" i="7"/>
  <c r="AS13" i="12"/>
  <c r="AQ46" i="3"/>
  <c r="AZ10" i="4" s="1"/>
  <c r="AU13" i="12"/>
  <c r="AQ48" i="3"/>
  <c r="BB10" i="4" s="1"/>
  <c r="AW13" i="12"/>
  <c r="AQ50" i="3"/>
  <c r="BD10" i="4" s="1"/>
  <c r="AY13" i="12"/>
  <c r="AQ52" i="3"/>
  <c r="BF10" i="4" s="1"/>
  <c r="GI35" i="7"/>
  <c r="BA13" i="12"/>
  <c r="AQ54" i="3"/>
  <c r="BH10" i="4" s="1"/>
  <c r="GI31" i="7"/>
  <c r="IP35" i="7"/>
  <c r="IO35" i="7"/>
  <c r="IQ35" i="7"/>
  <c r="IQ34" i="7"/>
  <c r="IP34" i="7"/>
  <c r="IO34" i="7"/>
  <c r="IQ33" i="7"/>
  <c r="IP33" i="7"/>
  <c r="IO33" i="7"/>
  <c r="IP32" i="7"/>
  <c r="IP31" i="7"/>
  <c r="IO32" i="7"/>
  <c r="IO31" i="7"/>
  <c r="IP30" i="7"/>
  <c r="IQ32" i="7"/>
  <c r="IQ31" i="7"/>
  <c r="IO30" i="7"/>
  <c r="IP29" i="7"/>
  <c r="IP28" i="7"/>
  <c r="IQ30" i="7"/>
  <c r="IO29" i="7"/>
  <c r="IO28" i="7"/>
  <c r="IQ27" i="7"/>
  <c r="IP27" i="7"/>
  <c r="IQ29" i="7"/>
  <c r="IQ28" i="7"/>
  <c r="IO27" i="7"/>
  <c r="IQ25" i="7"/>
  <c r="IQ24" i="7"/>
  <c r="IQ26" i="7"/>
  <c r="IP25" i="7"/>
  <c r="IP24" i="7"/>
  <c r="IP26" i="7"/>
  <c r="IO25" i="7"/>
  <c r="IO24" i="7"/>
  <c r="IO26" i="7"/>
  <c r="IO23" i="7"/>
  <c r="IQ22" i="7"/>
  <c r="IP21" i="7"/>
  <c r="IP22" i="7"/>
  <c r="IO21" i="7"/>
  <c r="IQ23" i="7"/>
  <c r="IO22" i="7"/>
  <c r="IP23" i="7"/>
  <c r="IQ21" i="7"/>
  <c r="IQ20" i="7"/>
  <c r="IP19" i="7"/>
  <c r="IQ17" i="7"/>
  <c r="IP20" i="7"/>
  <c r="IO19" i="7"/>
  <c r="IQ18" i="7"/>
  <c r="IO20" i="7"/>
  <c r="IP18" i="7"/>
  <c r="IQ19" i="7"/>
  <c r="IO18" i="7"/>
  <c r="IQ16" i="7"/>
  <c r="IO15" i="7"/>
  <c r="IQ14" i="7"/>
  <c r="IP13" i="7"/>
  <c r="IP16" i="7"/>
  <c r="IP14" i="7"/>
  <c r="IO13" i="7"/>
  <c r="IO12" i="7"/>
  <c r="IQ11" i="7"/>
  <c r="IP17" i="7"/>
  <c r="IO16" i="7"/>
  <c r="IQ15" i="7"/>
  <c r="IO14" i="7"/>
  <c r="IP11" i="7"/>
  <c r="IO17" i="7"/>
  <c r="IP15" i="7"/>
  <c r="IQ13" i="7"/>
  <c r="IQ12" i="7"/>
  <c r="IO11" i="7"/>
  <c r="IQ10" i="7"/>
  <c r="IP12" i="7"/>
  <c r="IP10" i="7"/>
  <c r="IP7" i="7"/>
  <c r="IQ5" i="7"/>
  <c r="IQ4" i="7"/>
  <c r="IO10" i="7"/>
  <c r="IQ9" i="7"/>
  <c r="IQ8" i="7"/>
  <c r="IO7" i="7"/>
  <c r="IQ6" i="7"/>
  <c r="IP5" i="7"/>
  <c r="IP9" i="7"/>
  <c r="IP8" i="7"/>
  <c r="IP6" i="7"/>
  <c r="IO5" i="7"/>
  <c r="IO4" i="7"/>
  <c r="IO9" i="7"/>
  <c r="IO8" i="7"/>
  <c r="IQ7" i="7"/>
  <c r="IO6" i="7"/>
  <c r="IP4" i="7"/>
  <c r="G14" i="12"/>
  <c r="BB8" i="3"/>
  <c r="IR4" i="7"/>
  <c r="I14" i="12"/>
  <c r="BB10" i="3"/>
  <c r="P11" i="4" s="1"/>
  <c r="IR6" i="7"/>
  <c r="K14" i="12"/>
  <c r="BB12" i="3"/>
  <c r="R11" i="4" s="1"/>
  <c r="IR12" i="7"/>
  <c r="M14" i="12"/>
  <c r="BB14" i="3"/>
  <c r="T11" i="4" s="1"/>
  <c r="IR14" i="7"/>
  <c r="O14" i="12"/>
  <c r="BB16" i="3"/>
  <c r="V11" i="4" s="1"/>
  <c r="IR24" i="7"/>
  <c r="Q14" i="12"/>
  <c r="BB18" i="3"/>
  <c r="X11" i="4" s="1"/>
  <c r="IR22" i="7"/>
  <c r="S14" i="12"/>
  <c r="BB20" i="3"/>
  <c r="Z11" i="4" s="1"/>
  <c r="IR28" i="7"/>
  <c r="U14" i="12"/>
  <c r="BB22" i="3"/>
  <c r="AB11" i="4" s="1"/>
  <c r="IR34" i="7"/>
  <c r="W14" i="12"/>
  <c r="BB24" i="3"/>
  <c r="AD11" i="4" s="1"/>
  <c r="IR11" i="7"/>
  <c r="Y14" i="12"/>
  <c r="BB26" i="3"/>
  <c r="AF11" i="4" s="1"/>
  <c r="IR5" i="7"/>
  <c r="AA14" i="12"/>
  <c r="BB28" i="3"/>
  <c r="AH11" i="4" s="1"/>
  <c r="IR17" i="7"/>
  <c r="AC14" i="12"/>
  <c r="BB30" i="3"/>
  <c r="AJ11" i="4" s="1"/>
  <c r="AE14" i="12"/>
  <c r="BB32" i="3"/>
  <c r="AL11" i="4" s="1"/>
  <c r="IR21" i="7"/>
  <c r="AG14" i="12"/>
  <c r="BB34" i="3"/>
  <c r="AN11" i="4" s="1"/>
  <c r="IR25" i="7"/>
  <c r="AI14" i="12"/>
  <c r="BB36" i="3"/>
  <c r="AP11" i="4" s="1"/>
  <c r="IR29" i="7"/>
  <c r="AK14" i="12"/>
  <c r="BB38" i="3"/>
  <c r="AR11" i="4" s="1"/>
  <c r="AM14" i="12"/>
  <c r="BB40" i="3"/>
  <c r="AT11" i="4" s="1"/>
  <c r="IR7" i="7"/>
  <c r="AO14" i="12"/>
  <c r="BB42" i="3"/>
  <c r="AV11" i="4" s="1"/>
  <c r="AQ14" i="12"/>
  <c r="BB44" i="3"/>
  <c r="AX11" i="4" s="1"/>
  <c r="IR19" i="7"/>
  <c r="AS14" i="12"/>
  <c r="BB46" i="3"/>
  <c r="AZ11" i="4" s="1"/>
  <c r="AU14" i="12"/>
  <c r="BB48" i="3"/>
  <c r="BB11" i="4" s="1"/>
  <c r="AW14" i="12"/>
  <c r="BB50" i="3"/>
  <c r="BD11" i="4" s="1"/>
  <c r="AY14" i="12"/>
  <c r="BB52" i="3"/>
  <c r="BF11" i="4" s="1"/>
  <c r="IR35" i="7"/>
  <c r="BA14" i="12"/>
  <c r="BB54" i="3"/>
  <c r="BH11" i="4" s="1"/>
  <c r="IR31" i="7"/>
  <c r="KZ35" i="7"/>
  <c r="KY35" i="7"/>
  <c r="KX35" i="7"/>
  <c r="KX34" i="7"/>
  <c r="KZ34" i="7"/>
  <c r="KY34" i="7"/>
  <c r="KY33" i="7"/>
  <c r="KZ33" i="7"/>
  <c r="KX33" i="7"/>
  <c r="KX32" i="7"/>
  <c r="KY30" i="7"/>
  <c r="KZ31" i="7"/>
  <c r="KZ32" i="7"/>
  <c r="KY31" i="7"/>
  <c r="KY32" i="7"/>
  <c r="KX31" i="7"/>
  <c r="KZ30" i="7"/>
  <c r="KX30" i="7"/>
  <c r="KX29" i="7"/>
  <c r="KY28" i="7"/>
  <c r="KX28" i="7"/>
  <c r="KX27" i="7"/>
  <c r="KZ29" i="7"/>
  <c r="KY29" i="7"/>
  <c r="KZ28" i="7"/>
  <c r="KZ27" i="7"/>
  <c r="KY26" i="7"/>
  <c r="KY25" i="7"/>
  <c r="KZ24" i="7"/>
  <c r="KX26" i="7"/>
  <c r="KX25" i="7"/>
  <c r="KY24" i="7"/>
  <c r="KX24" i="7"/>
  <c r="KY27" i="7"/>
  <c r="KZ26" i="7"/>
  <c r="KZ25" i="7"/>
  <c r="KY23" i="7"/>
  <c r="KX22" i="7"/>
  <c r="KX21" i="7"/>
  <c r="KX23" i="7"/>
  <c r="KZ22" i="7"/>
  <c r="KZ21" i="7"/>
  <c r="KZ23" i="7"/>
  <c r="KY22" i="7"/>
  <c r="KY21" i="7"/>
  <c r="KZ20" i="7"/>
  <c r="KY18" i="7"/>
  <c r="KY17" i="7"/>
  <c r="KZ19" i="7"/>
  <c r="KX18" i="7"/>
  <c r="KY20" i="7"/>
  <c r="KY19" i="7"/>
  <c r="KX20" i="7"/>
  <c r="KX19" i="7"/>
  <c r="KZ18" i="7"/>
  <c r="KZ17" i="7"/>
  <c r="KZ16" i="7"/>
  <c r="KZ15" i="7"/>
  <c r="KX14" i="7"/>
  <c r="KX13" i="7"/>
  <c r="KX17" i="7"/>
  <c r="KY16" i="7"/>
  <c r="KY15" i="7"/>
  <c r="KX12" i="7"/>
  <c r="KX11" i="7"/>
  <c r="KX16" i="7"/>
  <c r="KX15" i="7"/>
  <c r="KZ14" i="7"/>
  <c r="KZ13" i="7"/>
  <c r="KY14" i="7"/>
  <c r="KY13" i="7"/>
  <c r="KZ12" i="7"/>
  <c r="KZ11" i="7"/>
  <c r="KX10" i="7"/>
  <c r="KY12" i="7"/>
  <c r="KZ9" i="7"/>
  <c r="KY6" i="7"/>
  <c r="KY5" i="7"/>
  <c r="KZ4" i="7"/>
  <c r="KY9" i="7"/>
  <c r="KZ8" i="7"/>
  <c r="KZ7" i="7"/>
  <c r="KX6" i="7"/>
  <c r="KX5" i="7"/>
  <c r="KZ10" i="7"/>
  <c r="KX9" i="7"/>
  <c r="KY8" i="7"/>
  <c r="KY7" i="7"/>
  <c r="KX4" i="7"/>
  <c r="KY11" i="7"/>
  <c r="KY10" i="7"/>
  <c r="KX8" i="7"/>
  <c r="KX7" i="7"/>
  <c r="KZ6" i="7"/>
  <c r="KY4" i="7"/>
  <c r="KZ5" i="7"/>
  <c r="G15" i="12"/>
  <c r="BM8" i="3"/>
  <c r="LA4" i="7"/>
  <c r="I15" i="12"/>
  <c r="BM10" i="3"/>
  <c r="P12" i="4" s="1"/>
  <c r="LA6" i="7"/>
  <c r="K15" i="12"/>
  <c r="BM12" i="3"/>
  <c r="R12" i="4" s="1"/>
  <c r="LA12" i="7"/>
  <c r="M15" i="12"/>
  <c r="BM14" i="3"/>
  <c r="T12" i="4" s="1"/>
  <c r="LA14" i="7"/>
  <c r="O15" i="12"/>
  <c r="BM16" i="3"/>
  <c r="V12" i="4" s="1"/>
  <c r="LA24" i="7"/>
  <c r="Q15" i="12"/>
  <c r="BM18" i="3"/>
  <c r="X12" i="4" s="1"/>
  <c r="LA22" i="7"/>
  <c r="S15" i="12"/>
  <c r="BM20" i="3"/>
  <c r="Z12" i="4" s="1"/>
  <c r="LA28" i="7"/>
  <c r="U15" i="12"/>
  <c r="BM22" i="3"/>
  <c r="AB12" i="4" s="1"/>
  <c r="LA34" i="7"/>
  <c r="W15" i="12"/>
  <c r="BM24" i="3"/>
  <c r="AD12" i="4" s="1"/>
  <c r="LA11" i="7"/>
  <c r="Y15" i="12"/>
  <c r="BM26" i="3"/>
  <c r="AF12" i="4" s="1"/>
  <c r="LA5" i="7"/>
  <c r="AA15" i="12"/>
  <c r="BM28" i="3"/>
  <c r="AH12" i="4" s="1"/>
  <c r="LA17" i="7"/>
  <c r="AC15" i="12"/>
  <c r="BM30" i="3"/>
  <c r="AJ12" i="4" s="1"/>
  <c r="AE15" i="12"/>
  <c r="BM32" i="3"/>
  <c r="AL12" i="4" s="1"/>
  <c r="LA21" i="7"/>
  <c r="AG15" i="12"/>
  <c r="BM34" i="3"/>
  <c r="AN12" i="4" s="1"/>
  <c r="LA25" i="7"/>
  <c r="AI15" i="12"/>
  <c r="BM36" i="3"/>
  <c r="AP12" i="4" s="1"/>
  <c r="LA29" i="7"/>
  <c r="AK15" i="12"/>
  <c r="BM38" i="3"/>
  <c r="AR12" i="4" s="1"/>
  <c r="AM15" i="12"/>
  <c r="BM40" i="3"/>
  <c r="AT12" i="4" s="1"/>
  <c r="LA7" i="7"/>
  <c r="AO15" i="12"/>
  <c r="BM42" i="3"/>
  <c r="AV12" i="4" s="1"/>
  <c r="AQ15" i="12"/>
  <c r="BM44" i="3"/>
  <c r="AX12" i="4" s="1"/>
  <c r="LA19" i="7"/>
  <c r="AS15" i="12"/>
  <c r="BM46" i="3"/>
  <c r="AZ12" i="4" s="1"/>
  <c r="AU15" i="12"/>
  <c r="BM48" i="3"/>
  <c r="BB12" i="4" s="1"/>
  <c r="AW15" i="12"/>
  <c r="BM50" i="3"/>
  <c r="BD12" i="4" s="1"/>
  <c r="AY15" i="12"/>
  <c r="BM52" i="3"/>
  <c r="BF12" i="4" s="1"/>
  <c r="LA35" i="7"/>
  <c r="BA15" i="12"/>
  <c r="BM54" i="3"/>
  <c r="BH12" i="4" s="1"/>
  <c r="LA31" i="7"/>
  <c r="NH35" i="7"/>
  <c r="NG35" i="7"/>
  <c r="NI35" i="7"/>
  <c r="NI34" i="7"/>
  <c r="NH34" i="7"/>
  <c r="NG34" i="7"/>
  <c r="NG33" i="7"/>
  <c r="NI33" i="7"/>
  <c r="NI32" i="7"/>
  <c r="NH33" i="7"/>
  <c r="NH31" i="7"/>
  <c r="NG31" i="7"/>
  <c r="NH32" i="7"/>
  <c r="NH30" i="7"/>
  <c r="NG32" i="7"/>
  <c r="NI31" i="7"/>
  <c r="NG30" i="7"/>
  <c r="NH28" i="7"/>
  <c r="NI30" i="7"/>
  <c r="NI29" i="7"/>
  <c r="NG28" i="7"/>
  <c r="NI27" i="7"/>
  <c r="NH29" i="7"/>
  <c r="NH27" i="7"/>
  <c r="NG29" i="7"/>
  <c r="NI28" i="7"/>
  <c r="NG27" i="7"/>
  <c r="NI26" i="7"/>
  <c r="NG25" i="7"/>
  <c r="NI24" i="7"/>
  <c r="NH26" i="7"/>
  <c r="NH24" i="7"/>
  <c r="NG26" i="7"/>
  <c r="NI25" i="7"/>
  <c r="NG24" i="7"/>
  <c r="NH25" i="7"/>
  <c r="NH23" i="7"/>
  <c r="NG23" i="7"/>
  <c r="NI22" i="7"/>
  <c r="NH22" i="7"/>
  <c r="NI21" i="7"/>
  <c r="NG20" i="7"/>
  <c r="NG22" i="7"/>
  <c r="NH21" i="7"/>
  <c r="NI23" i="7"/>
  <c r="NG21" i="7"/>
  <c r="NI20" i="7"/>
  <c r="NH19" i="7"/>
  <c r="NG17" i="7"/>
  <c r="NG19" i="7"/>
  <c r="NI18" i="7"/>
  <c r="NH20" i="7"/>
  <c r="NH18" i="7"/>
  <c r="NI19" i="7"/>
  <c r="NG18" i="7"/>
  <c r="NH17" i="7"/>
  <c r="NI16" i="7"/>
  <c r="NG15" i="7"/>
  <c r="NI14" i="7"/>
  <c r="NH16" i="7"/>
  <c r="NH14" i="7"/>
  <c r="NI13" i="7"/>
  <c r="NG12" i="7"/>
  <c r="NI11" i="7"/>
  <c r="NG16" i="7"/>
  <c r="NI15" i="7"/>
  <c r="NG14" i="7"/>
  <c r="NH13" i="7"/>
  <c r="NH11" i="7"/>
  <c r="NI17" i="7"/>
  <c r="NH15" i="7"/>
  <c r="NG13" i="7"/>
  <c r="NI12" i="7"/>
  <c r="NG11" i="7"/>
  <c r="NI10" i="7"/>
  <c r="NH12" i="7"/>
  <c r="NH9" i="7"/>
  <c r="NH7" i="7"/>
  <c r="NG5" i="7"/>
  <c r="NI4" i="7"/>
  <c r="NG9" i="7"/>
  <c r="NI8" i="7"/>
  <c r="NG7" i="7"/>
  <c r="NI6" i="7"/>
  <c r="NH10" i="7"/>
  <c r="NH8" i="7"/>
  <c r="NH6" i="7"/>
  <c r="NI5" i="7"/>
  <c r="NG4" i="7"/>
  <c r="NG10" i="7"/>
  <c r="NI9" i="7"/>
  <c r="NG8" i="7"/>
  <c r="NI7" i="7"/>
  <c r="NG6" i="7"/>
  <c r="NH4" i="7"/>
  <c r="NH5" i="7"/>
  <c r="G16" i="12"/>
  <c r="BX8" i="3"/>
  <c r="NJ4" i="7"/>
  <c r="I16" i="12"/>
  <c r="BX10" i="3"/>
  <c r="P13" i="4" s="1"/>
  <c r="NJ6" i="7"/>
  <c r="K16" i="12"/>
  <c r="BX12" i="3"/>
  <c r="R13" i="4" s="1"/>
  <c r="NJ12" i="7"/>
  <c r="M16" i="12"/>
  <c r="BX14" i="3"/>
  <c r="T13" i="4" s="1"/>
  <c r="NJ14" i="7"/>
  <c r="O16" i="12"/>
  <c r="BX16" i="3"/>
  <c r="V13" i="4" s="1"/>
  <c r="NJ24" i="7"/>
  <c r="Q16" i="12"/>
  <c r="BX18" i="3"/>
  <c r="X13" i="4" s="1"/>
  <c r="NJ22" i="7"/>
  <c r="S16" i="12"/>
  <c r="BX20" i="3"/>
  <c r="Z13" i="4" s="1"/>
  <c r="NJ28" i="7"/>
  <c r="U16" i="12"/>
  <c r="BX22" i="3"/>
  <c r="AB13" i="4" s="1"/>
  <c r="NJ34" i="7"/>
  <c r="W16" i="12"/>
  <c r="BX24" i="3"/>
  <c r="AD13" i="4" s="1"/>
  <c r="NJ11" i="7"/>
  <c r="Y16" i="12"/>
  <c r="BX26" i="3"/>
  <c r="AF13" i="4" s="1"/>
  <c r="NJ5" i="7"/>
  <c r="AA16" i="12"/>
  <c r="BX28" i="3"/>
  <c r="AH13" i="4" s="1"/>
  <c r="NJ17" i="7"/>
  <c r="AC16" i="12"/>
  <c r="BX30" i="3"/>
  <c r="AJ13" i="4" s="1"/>
  <c r="AE16" i="12"/>
  <c r="BX32" i="3"/>
  <c r="AL13" i="4" s="1"/>
  <c r="NJ21" i="7"/>
  <c r="AG16" i="12"/>
  <c r="BX34" i="3"/>
  <c r="AN13" i="4" s="1"/>
  <c r="NJ25" i="7"/>
  <c r="AI16" i="12"/>
  <c r="BX36" i="3"/>
  <c r="AP13" i="4" s="1"/>
  <c r="NJ29" i="7"/>
  <c r="AK16" i="12"/>
  <c r="BX38" i="3"/>
  <c r="AR13" i="4" s="1"/>
  <c r="AM16" i="12"/>
  <c r="BX40" i="3"/>
  <c r="AT13" i="4" s="1"/>
  <c r="NJ7" i="7"/>
  <c r="AO16" i="12"/>
  <c r="BX42" i="3"/>
  <c r="AV13" i="4" s="1"/>
  <c r="AQ16" i="12"/>
  <c r="BX44" i="3"/>
  <c r="AX13" i="4" s="1"/>
  <c r="NJ19" i="7"/>
  <c r="AS16" i="12"/>
  <c r="BX46" i="3"/>
  <c r="AZ13" i="4" s="1"/>
  <c r="AU16" i="12"/>
  <c r="BX48" i="3"/>
  <c r="BB13" i="4" s="1"/>
  <c r="AW16" i="12"/>
  <c r="BX50" i="3"/>
  <c r="BD13" i="4" s="1"/>
  <c r="AY16" i="12"/>
  <c r="BX52" i="3"/>
  <c r="BF13" i="4" s="1"/>
  <c r="NJ35" i="7"/>
  <c r="BA16" i="12"/>
  <c r="BX54" i="3"/>
  <c r="BH13" i="4" s="1"/>
  <c r="NJ31" i="7"/>
  <c r="PR35" i="7"/>
  <c r="PQ35" i="7"/>
  <c r="PP35" i="7"/>
  <c r="PP34" i="7"/>
  <c r="PR34" i="7"/>
  <c r="PQ34" i="7"/>
  <c r="PR33" i="7"/>
  <c r="PQ33" i="7"/>
  <c r="PR32" i="7"/>
  <c r="PP33" i="7"/>
  <c r="PP32" i="7"/>
  <c r="PQ32" i="7"/>
  <c r="PQ30" i="7"/>
  <c r="PR31" i="7"/>
  <c r="PP30" i="7"/>
  <c r="PQ31" i="7"/>
  <c r="PP31" i="7"/>
  <c r="PR30" i="7"/>
  <c r="PR29" i="7"/>
  <c r="PQ28" i="7"/>
  <c r="PQ27" i="7"/>
  <c r="PQ29" i="7"/>
  <c r="PP28" i="7"/>
  <c r="PP27" i="7"/>
  <c r="PP29" i="7"/>
  <c r="PQ26" i="7"/>
  <c r="PR28" i="7"/>
  <c r="PR27" i="7"/>
  <c r="PR26" i="7"/>
  <c r="PR24" i="7"/>
  <c r="PP26" i="7"/>
  <c r="PR25" i="7"/>
  <c r="PQ24" i="7"/>
  <c r="PQ25" i="7"/>
  <c r="PP24" i="7"/>
  <c r="PP25" i="7"/>
  <c r="PP23" i="7"/>
  <c r="PP22" i="7"/>
  <c r="PR21" i="7"/>
  <c r="PQ21" i="7"/>
  <c r="PP20" i="7"/>
  <c r="PR23" i="7"/>
  <c r="PR22" i="7"/>
  <c r="PP21" i="7"/>
  <c r="PQ23" i="7"/>
  <c r="PQ22" i="7"/>
  <c r="PR20" i="7"/>
  <c r="PQ18" i="7"/>
  <c r="PR19" i="7"/>
  <c r="PP18" i="7"/>
  <c r="PQ20" i="7"/>
  <c r="PQ19" i="7"/>
  <c r="PP19" i="7"/>
  <c r="PR18" i="7"/>
  <c r="PP17" i="7"/>
  <c r="PR16" i="7"/>
  <c r="PR15" i="7"/>
  <c r="PP14" i="7"/>
  <c r="PR13" i="7"/>
  <c r="PQ16" i="7"/>
  <c r="PQ15" i="7"/>
  <c r="PQ13" i="7"/>
  <c r="PP12" i="7"/>
  <c r="PP11" i="7"/>
  <c r="PR17" i="7"/>
  <c r="PP16" i="7"/>
  <c r="PP15" i="7"/>
  <c r="PR14" i="7"/>
  <c r="PP13" i="7"/>
  <c r="PQ17" i="7"/>
  <c r="PQ14" i="7"/>
  <c r="PR12" i="7"/>
  <c r="PR11" i="7"/>
  <c r="PP10" i="7"/>
  <c r="PQ12" i="7"/>
  <c r="PR10" i="7"/>
  <c r="PP9" i="7"/>
  <c r="PQ6" i="7"/>
  <c r="PR4" i="7"/>
  <c r="PQ10" i="7"/>
  <c r="PR8" i="7"/>
  <c r="PR7" i="7"/>
  <c r="PP6" i="7"/>
  <c r="PR5" i="7"/>
  <c r="PQ11" i="7"/>
  <c r="PR9" i="7"/>
  <c r="PQ8" i="7"/>
  <c r="PQ7" i="7"/>
  <c r="PQ5" i="7"/>
  <c r="PP4" i="7"/>
  <c r="PQ9" i="7"/>
  <c r="PP8" i="7"/>
  <c r="PP7" i="7"/>
  <c r="PR6" i="7"/>
  <c r="PP5" i="7"/>
  <c r="PQ4" i="7"/>
  <c r="G17" i="12"/>
  <c r="CI8" i="3"/>
  <c r="PS4" i="7"/>
  <c r="I17" i="12"/>
  <c r="CI10" i="3"/>
  <c r="P14" i="4" s="1"/>
  <c r="PS6" i="7"/>
  <c r="K17" i="12"/>
  <c r="CI12" i="3"/>
  <c r="R14" i="4" s="1"/>
  <c r="PS12" i="7"/>
  <c r="M17" i="12"/>
  <c r="CI14" i="3"/>
  <c r="T14" i="4" s="1"/>
  <c r="PS14" i="7"/>
  <c r="O17" i="12"/>
  <c r="CI16" i="3"/>
  <c r="V14" i="4" s="1"/>
  <c r="PS24" i="7"/>
  <c r="Q17" i="12"/>
  <c r="CI18" i="3"/>
  <c r="X14" i="4" s="1"/>
  <c r="PS22" i="7"/>
  <c r="S17" i="12"/>
  <c r="CI20" i="3"/>
  <c r="Z14" i="4" s="1"/>
  <c r="PS28" i="7"/>
  <c r="U17" i="12"/>
  <c r="CI22" i="3"/>
  <c r="AB14" i="4" s="1"/>
  <c r="PS34" i="7"/>
  <c r="W17" i="12"/>
  <c r="CI24" i="3"/>
  <c r="AD14" i="4" s="1"/>
  <c r="PS11" i="7"/>
  <c r="Y17" i="12"/>
  <c r="CI26" i="3"/>
  <c r="AF14" i="4" s="1"/>
  <c r="PS5" i="7"/>
  <c r="AA17" i="12"/>
  <c r="CI28" i="3"/>
  <c r="AH14" i="4" s="1"/>
  <c r="PS17" i="7"/>
  <c r="AC17" i="12"/>
  <c r="CI30" i="3"/>
  <c r="AJ14" i="4" s="1"/>
  <c r="AE17" i="12"/>
  <c r="CI32" i="3"/>
  <c r="AL14" i="4" s="1"/>
  <c r="PS21" i="7"/>
  <c r="AG17" i="12"/>
  <c r="CI34" i="3"/>
  <c r="AN14" i="4" s="1"/>
  <c r="PS25" i="7"/>
  <c r="AI17" i="12"/>
  <c r="CI36" i="3"/>
  <c r="AP14" i="4" s="1"/>
  <c r="PS29" i="7"/>
  <c r="AK17" i="12"/>
  <c r="CI38" i="3"/>
  <c r="AR14" i="4" s="1"/>
  <c r="AM17" i="12"/>
  <c r="CI40" i="3"/>
  <c r="AT14" i="4" s="1"/>
  <c r="PS7" i="7"/>
  <c r="AO17" i="12"/>
  <c r="CI42" i="3"/>
  <c r="AV14" i="4" s="1"/>
  <c r="AQ17" i="12"/>
  <c r="CI44" i="3"/>
  <c r="AX14" i="4" s="1"/>
  <c r="PS19" i="7"/>
  <c r="AS17" i="12"/>
  <c r="CI46" i="3"/>
  <c r="AZ14" i="4" s="1"/>
  <c r="AU17" i="12"/>
  <c r="CI48" i="3"/>
  <c r="BB14" i="4" s="1"/>
  <c r="AW17" i="12"/>
  <c r="CI50" i="3"/>
  <c r="BD14" i="4" s="1"/>
  <c r="AY17" i="12"/>
  <c r="CI52" i="3"/>
  <c r="BF14" i="4" s="1"/>
  <c r="PS35" i="7"/>
  <c r="BA17" i="12"/>
  <c r="CI54" i="3"/>
  <c r="BH14" i="4" s="1"/>
  <c r="PS31" i="7"/>
  <c r="RZ35" i="7"/>
  <c r="RY35" i="7"/>
  <c r="SA35" i="7"/>
  <c r="SA34" i="7"/>
  <c r="RZ34" i="7"/>
  <c r="RY34" i="7"/>
  <c r="SA33" i="7"/>
  <c r="RZ33" i="7"/>
  <c r="RZ31" i="7"/>
  <c r="RY33" i="7"/>
  <c r="SA32" i="7"/>
  <c r="RY32" i="7"/>
  <c r="RZ32" i="7"/>
  <c r="SA30" i="7"/>
  <c r="SA31" i="7"/>
  <c r="RZ30" i="7"/>
  <c r="RY31" i="7"/>
  <c r="RY30" i="7"/>
  <c r="RZ29" i="7"/>
  <c r="RZ28" i="7"/>
  <c r="RY29" i="7"/>
  <c r="RY28" i="7"/>
  <c r="SA27" i="7"/>
  <c r="RZ27" i="7"/>
  <c r="SA29" i="7"/>
  <c r="SA28" i="7"/>
  <c r="RY27" i="7"/>
  <c r="RZ26" i="7"/>
  <c r="SA25" i="7"/>
  <c r="SA24" i="7"/>
  <c r="RY26" i="7"/>
  <c r="RZ25" i="7"/>
  <c r="RZ24" i="7"/>
  <c r="RY25" i="7"/>
  <c r="RY24" i="7"/>
  <c r="SA26" i="7"/>
  <c r="RZ23" i="7"/>
  <c r="SA22" i="7"/>
  <c r="RZ21" i="7"/>
  <c r="RZ22" i="7"/>
  <c r="RY21" i="7"/>
  <c r="RY20" i="7"/>
  <c r="SA23" i="7"/>
  <c r="RY22" i="7"/>
  <c r="RY23" i="7"/>
  <c r="SA21" i="7"/>
  <c r="SA20" i="7"/>
  <c r="RZ19" i="7"/>
  <c r="SA17" i="7"/>
  <c r="RY19" i="7"/>
  <c r="SA18" i="7"/>
  <c r="RZ20" i="7"/>
  <c r="RZ18" i="7"/>
  <c r="SA19" i="7"/>
  <c r="RY18" i="7"/>
  <c r="SA16" i="7"/>
  <c r="RY15" i="7"/>
  <c r="SA14" i="7"/>
  <c r="RZ13" i="7"/>
  <c r="RZ16" i="7"/>
  <c r="RZ14" i="7"/>
  <c r="RY13" i="7"/>
  <c r="RY12" i="7"/>
  <c r="SA11" i="7"/>
  <c r="RZ17" i="7"/>
  <c r="RY16" i="7"/>
  <c r="SA15" i="7"/>
  <c r="RY14" i="7"/>
  <c r="RZ11" i="7"/>
  <c r="RY17" i="7"/>
  <c r="RZ15" i="7"/>
  <c r="SA13" i="7"/>
  <c r="SA12" i="7"/>
  <c r="RY11" i="7"/>
  <c r="SA10" i="7"/>
  <c r="RZ12" i="7"/>
  <c r="RZ10" i="7"/>
  <c r="RZ7" i="7"/>
  <c r="SA5" i="7"/>
  <c r="SA4" i="7"/>
  <c r="RY10" i="7"/>
  <c r="SA9" i="7"/>
  <c r="SA8" i="7"/>
  <c r="RY7" i="7"/>
  <c r="SA6" i="7"/>
  <c r="RZ5" i="7"/>
  <c r="RZ9" i="7"/>
  <c r="RZ8" i="7"/>
  <c r="RZ6" i="7"/>
  <c r="RY5" i="7"/>
  <c r="RY4" i="7"/>
  <c r="RY9" i="7"/>
  <c r="RY8" i="7"/>
  <c r="SA7" i="7"/>
  <c r="RY6" i="7"/>
  <c r="RZ4" i="7"/>
  <c r="G18" i="12"/>
  <c r="CT8" i="3"/>
  <c r="SB4" i="7"/>
  <c r="H18" i="12"/>
  <c r="CT9" i="3"/>
  <c r="O15" i="4" s="1"/>
  <c r="SB8" i="7"/>
  <c r="I18" i="12"/>
  <c r="CT10" i="3"/>
  <c r="P15" i="4" s="1"/>
  <c r="SB6" i="7"/>
  <c r="J18" i="12"/>
  <c r="CT11" i="3"/>
  <c r="Q15" i="4" s="1"/>
  <c r="SB10" i="7"/>
  <c r="K18" i="12"/>
  <c r="CT12" i="3"/>
  <c r="R15" i="4" s="1"/>
  <c r="SB12" i="7"/>
  <c r="L18" i="12"/>
  <c r="CT13" i="3"/>
  <c r="S15" i="4" s="1"/>
  <c r="SB16" i="7"/>
  <c r="M18" i="12"/>
  <c r="CT14" i="3"/>
  <c r="T15" i="4" s="1"/>
  <c r="SB14" i="7"/>
  <c r="N18" i="12"/>
  <c r="CT15" i="3"/>
  <c r="U15" i="4" s="1"/>
  <c r="SB18" i="7"/>
  <c r="O18" i="12"/>
  <c r="CT16" i="3"/>
  <c r="V15" i="4" s="1"/>
  <c r="SB24" i="7"/>
  <c r="P18" i="12"/>
  <c r="CT17" i="3"/>
  <c r="W15" i="4" s="1"/>
  <c r="SB20" i="7"/>
  <c r="Q18" i="12"/>
  <c r="CT18" i="3"/>
  <c r="X15" i="4" s="1"/>
  <c r="SB22" i="7"/>
  <c r="R18" i="12"/>
  <c r="CT19" i="3"/>
  <c r="Y15" i="4" s="1"/>
  <c r="SB26" i="7"/>
  <c r="S18" i="12"/>
  <c r="CT20" i="3"/>
  <c r="Z15" i="4" s="1"/>
  <c r="SB28" i="7"/>
  <c r="T18" i="12"/>
  <c r="CT21" i="3"/>
  <c r="AA15" i="4" s="1"/>
  <c r="SB32" i="7"/>
  <c r="U18" i="12"/>
  <c r="CT22" i="3"/>
  <c r="AB15" i="4" s="1"/>
  <c r="SB34" i="7"/>
  <c r="V18" i="12"/>
  <c r="CT23" i="3"/>
  <c r="AC15" i="4" s="1"/>
  <c r="SB30" i="7"/>
  <c r="W18" i="12"/>
  <c r="CT24" i="3"/>
  <c r="AD15" i="4" s="1"/>
  <c r="SB11" i="7"/>
  <c r="X18" i="12"/>
  <c r="CT25" i="3"/>
  <c r="AE15" i="4" s="1"/>
  <c r="Y18" i="12"/>
  <c r="CT26" i="3"/>
  <c r="AF15" i="4" s="1"/>
  <c r="SB5" i="7"/>
  <c r="Z18" i="12"/>
  <c r="CT27" i="3"/>
  <c r="AG15" i="4" s="1"/>
  <c r="AA18" i="12"/>
  <c r="CT28" i="3"/>
  <c r="AH15" i="4" s="1"/>
  <c r="SB17" i="7"/>
  <c r="AB18" i="12"/>
  <c r="CT29" i="3"/>
  <c r="AI15" i="4" s="1"/>
  <c r="SB15" i="7"/>
  <c r="AC18" i="12"/>
  <c r="CT30" i="3"/>
  <c r="AJ15" i="4" s="1"/>
  <c r="AD18" i="12"/>
  <c r="CT31" i="3"/>
  <c r="AK15" i="4" s="1"/>
  <c r="AE18" i="12"/>
  <c r="CT32" i="3"/>
  <c r="AL15" i="4" s="1"/>
  <c r="SB21" i="7"/>
  <c r="AF18" i="12"/>
  <c r="CT33" i="3"/>
  <c r="AM15" i="4" s="1"/>
  <c r="AG18" i="12"/>
  <c r="CT34" i="3"/>
  <c r="AN15" i="4" s="1"/>
  <c r="SB25" i="7"/>
  <c r="AH18" i="12"/>
  <c r="CT35" i="3"/>
  <c r="AO15" i="4" s="1"/>
  <c r="AI18" i="12"/>
  <c r="CT36" i="3"/>
  <c r="AP15" i="4" s="1"/>
  <c r="SB29" i="7"/>
  <c r="AJ18" i="12"/>
  <c r="CT37" i="3"/>
  <c r="AQ15" i="4" s="1"/>
  <c r="SB33" i="7"/>
  <c r="AK18" i="12"/>
  <c r="CT38" i="3"/>
  <c r="AR15" i="4" s="1"/>
  <c r="AL18" i="12"/>
  <c r="CT39" i="3"/>
  <c r="AS15" i="4" s="1"/>
  <c r="AM18" i="12"/>
  <c r="CT40" i="3"/>
  <c r="AT15" i="4" s="1"/>
  <c r="SB7" i="7"/>
  <c r="AN18" i="12"/>
  <c r="CT41" i="3"/>
  <c r="AU15" i="4" s="1"/>
  <c r="AO18" i="12"/>
  <c r="CT42" i="3"/>
  <c r="AV15" i="4" s="1"/>
  <c r="AP18" i="12"/>
  <c r="CT43" i="3"/>
  <c r="AW15" i="4" s="1"/>
  <c r="SB9" i="7"/>
  <c r="AQ18" i="12"/>
  <c r="CT44" i="3"/>
  <c r="AX15" i="4" s="1"/>
  <c r="SB19" i="7"/>
  <c r="AR18" i="12"/>
  <c r="CT45" i="3"/>
  <c r="AY15" i="4" s="1"/>
  <c r="AS18" i="12"/>
  <c r="CT46" i="3"/>
  <c r="AZ15" i="4" s="1"/>
  <c r="AT18" i="12"/>
  <c r="CT47" i="3"/>
  <c r="BA15" i="4" s="1"/>
  <c r="SB13" i="7"/>
  <c r="AU18" i="12"/>
  <c r="CT48" i="3"/>
  <c r="BB15" i="4" s="1"/>
  <c r="AV18" i="12"/>
  <c r="CT49" i="3"/>
  <c r="BC15" i="4" s="1"/>
  <c r="SB27" i="7"/>
  <c r="AW18" i="12"/>
  <c r="CT50" i="3"/>
  <c r="BD15" i="4" s="1"/>
  <c r="AX18" i="12"/>
  <c r="CT51" i="3"/>
  <c r="BE15" i="4" s="1"/>
  <c r="SB23" i="7"/>
  <c r="AY18" i="12"/>
  <c r="CT52" i="3"/>
  <c r="BF15" i="4" s="1"/>
  <c r="SB35" i="7"/>
  <c r="AZ18" i="12"/>
  <c r="CT53" i="3"/>
  <c r="BG15" i="4" s="1"/>
  <c r="BA18" i="12"/>
  <c r="CT54" i="3"/>
  <c r="BH15" i="4" s="1"/>
  <c r="SB31" i="7"/>
  <c r="BB18" i="12"/>
  <c r="CT55" i="3"/>
  <c r="BI15" i="4" s="1"/>
  <c r="H13" i="12"/>
  <c r="AQ9" i="3"/>
  <c r="O10" i="4" s="1"/>
  <c r="GI8" i="7"/>
  <c r="J13" i="12"/>
  <c r="AQ11" i="3"/>
  <c r="Q10" i="4" s="1"/>
  <c r="GI10" i="7"/>
  <c r="L13" i="12"/>
  <c r="AQ13" i="3"/>
  <c r="S10" i="4" s="1"/>
  <c r="GI16" i="7"/>
  <c r="N13" i="12"/>
  <c r="AQ15" i="3"/>
  <c r="U10" i="4" s="1"/>
  <c r="GI18" i="7"/>
  <c r="P13" i="12"/>
  <c r="AQ17" i="3"/>
  <c r="W10" i="4" s="1"/>
  <c r="GI20" i="7"/>
  <c r="R13" i="12"/>
  <c r="AQ19" i="3"/>
  <c r="Y10" i="4" s="1"/>
  <c r="GI26" i="7"/>
  <c r="T13" i="12"/>
  <c r="AQ21" i="3"/>
  <c r="AA10" i="4" s="1"/>
  <c r="GI32" i="7"/>
  <c r="V13" i="12"/>
  <c r="AQ23" i="3"/>
  <c r="AC10" i="4" s="1"/>
  <c r="GI30" i="7"/>
  <c r="X13" i="12"/>
  <c r="AQ25" i="3"/>
  <c r="AE10" i="4" s="1"/>
  <c r="Z13" i="12"/>
  <c r="AQ27" i="3"/>
  <c r="AG10" i="4" s="1"/>
  <c r="AB13" i="12"/>
  <c r="AQ29" i="3"/>
  <c r="AI10" i="4" s="1"/>
  <c r="GI15" i="7"/>
  <c r="AD13" i="12"/>
  <c r="AQ31" i="3"/>
  <c r="AK10" i="4" s="1"/>
  <c r="AF13" i="12"/>
  <c r="AQ33" i="3"/>
  <c r="AM10" i="4" s="1"/>
  <c r="AH13" i="12"/>
  <c r="AQ35" i="3"/>
  <c r="AO10" i="4" s="1"/>
  <c r="AJ13" i="12"/>
  <c r="AQ37" i="3"/>
  <c r="AQ10" i="4" s="1"/>
  <c r="GI33" i="7"/>
  <c r="AL13" i="12"/>
  <c r="AQ39" i="3"/>
  <c r="AS10" i="4" s="1"/>
  <c r="AN13" i="12"/>
  <c r="AQ41" i="3"/>
  <c r="AU10" i="4" s="1"/>
  <c r="AP13" i="12"/>
  <c r="AQ43" i="3"/>
  <c r="AW10" i="4" s="1"/>
  <c r="GI9" i="7"/>
  <c r="AR13" i="12"/>
  <c r="AQ45" i="3"/>
  <c r="AY10" i="4" s="1"/>
  <c r="AT13" i="12"/>
  <c r="AQ47" i="3"/>
  <c r="BA10" i="4" s="1"/>
  <c r="GI13" i="7"/>
  <c r="AV13" i="12"/>
  <c r="AQ49" i="3"/>
  <c r="BC10" i="4" s="1"/>
  <c r="GI27" i="7"/>
  <c r="AX13" i="12"/>
  <c r="AQ51" i="3"/>
  <c r="BE10" i="4" s="1"/>
  <c r="GI23" i="7"/>
  <c r="AZ13" i="12"/>
  <c r="AQ53" i="3"/>
  <c r="BG10" i="4" s="1"/>
  <c r="BB13" i="12"/>
  <c r="AQ55" i="3"/>
  <c r="BI10" i="4" s="1"/>
  <c r="H14" i="12"/>
  <c r="BB9" i="3"/>
  <c r="O11" i="4" s="1"/>
  <c r="IR8" i="7"/>
  <c r="J14" i="12"/>
  <c r="BB11" i="3"/>
  <c r="Q11" i="4" s="1"/>
  <c r="IR10" i="7"/>
  <c r="L14" i="12"/>
  <c r="BB13" i="3"/>
  <c r="S11" i="4" s="1"/>
  <c r="IR16" i="7"/>
  <c r="N14" i="12"/>
  <c r="BB15" i="3"/>
  <c r="U11" i="4" s="1"/>
  <c r="IR18" i="7"/>
  <c r="P14" i="12"/>
  <c r="BB17" i="3"/>
  <c r="W11" i="4" s="1"/>
  <c r="IR20" i="7"/>
  <c r="R14" i="12"/>
  <c r="BB19" i="3"/>
  <c r="Y11" i="4" s="1"/>
  <c r="IR26" i="7"/>
  <c r="T14" i="12"/>
  <c r="BB21" i="3"/>
  <c r="AA11" i="4" s="1"/>
  <c r="IR32" i="7"/>
  <c r="V14" i="12"/>
  <c r="BB23" i="3"/>
  <c r="AC11" i="4" s="1"/>
  <c r="IR30" i="7"/>
  <c r="X14" i="12"/>
  <c r="BB25" i="3"/>
  <c r="AE11" i="4" s="1"/>
  <c r="Z14" i="12"/>
  <c r="BB27" i="3"/>
  <c r="AG11" i="4" s="1"/>
  <c r="AB14" i="12"/>
  <c r="BB29" i="3"/>
  <c r="AI11" i="4" s="1"/>
  <c r="IR15" i="7"/>
  <c r="AD14" i="12"/>
  <c r="BB31" i="3"/>
  <c r="AK11" i="4" s="1"/>
  <c r="AF14" i="12"/>
  <c r="BB33" i="3"/>
  <c r="AM11" i="4" s="1"/>
  <c r="AH14" i="12"/>
  <c r="BB35" i="3"/>
  <c r="AO11" i="4" s="1"/>
  <c r="AJ14" i="12"/>
  <c r="BB37" i="3"/>
  <c r="AQ11" i="4" s="1"/>
  <c r="IR33" i="7"/>
  <c r="AL14" i="12"/>
  <c r="BB39" i="3"/>
  <c r="AS11" i="4" s="1"/>
  <c r="AN14" i="12"/>
  <c r="BB41" i="3"/>
  <c r="AU11" i="4" s="1"/>
  <c r="AP14" i="12"/>
  <c r="BB43" i="3"/>
  <c r="AW11" i="4" s="1"/>
  <c r="IR9" i="7"/>
  <c r="AR14" i="12"/>
  <c r="BB45" i="3"/>
  <c r="AY11" i="4" s="1"/>
  <c r="AT14" i="12"/>
  <c r="BB47" i="3"/>
  <c r="BA11" i="4" s="1"/>
  <c r="IR13" i="7"/>
  <c r="AV14" i="12"/>
  <c r="BB49" i="3"/>
  <c r="BC11" i="4" s="1"/>
  <c r="IR27" i="7"/>
  <c r="AX14" i="12"/>
  <c r="BB51" i="3"/>
  <c r="BE11" i="4" s="1"/>
  <c r="IR23" i="7"/>
  <c r="AZ14" i="12"/>
  <c r="BB53" i="3"/>
  <c r="BG11" i="4" s="1"/>
  <c r="BB14" i="12"/>
  <c r="BB55" i="3"/>
  <c r="BI11" i="4" s="1"/>
  <c r="H15" i="12"/>
  <c r="BM9" i="3"/>
  <c r="O12" i="4" s="1"/>
  <c r="LA8" i="7"/>
  <c r="J15" i="12"/>
  <c r="BM11" i="3"/>
  <c r="Q12" i="4" s="1"/>
  <c r="LA10" i="7"/>
  <c r="L15" i="12"/>
  <c r="BM13" i="3"/>
  <c r="S12" i="4" s="1"/>
  <c r="LA16" i="7"/>
  <c r="N15" i="12"/>
  <c r="BM15" i="3"/>
  <c r="U12" i="4" s="1"/>
  <c r="LA18" i="7"/>
  <c r="P15" i="12"/>
  <c r="BM17" i="3"/>
  <c r="W12" i="4" s="1"/>
  <c r="LA20" i="7"/>
  <c r="R15" i="12"/>
  <c r="BM19" i="3"/>
  <c r="Y12" i="4" s="1"/>
  <c r="LA26" i="7"/>
  <c r="T15" i="12"/>
  <c r="BM21" i="3"/>
  <c r="AA12" i="4" s="1"/>
  <c r="LA32" i="7"/>
  <c r="V15" i="12"/>
  <c r="BM23" i="3"/>
  <c r="AC12" i="4" s="1"/>
  <c r="LA30" i="7"/>
  <c r="X15" i="12"/>
  <c r="BM25" i="3"/>
  <c r="AE12" i="4" s="1"/>
  <c r="Z15" i="12"/>
  <c r="BM27" i="3"/>
  <c r="AG12" i="4" s="1"/>
  <c r="AB15" i="12"/>
  <c r="BM29" i="3"/>
  <c r="AI12" i="4" s="1"/>
  <c r="LA15" i="7"/>
  <c r="AD15" i="12"/>
  <c r="BM31" i="3"/>
  <c r="AK12" i="4" s="1"/>
  <c r="AF15" i="12"/>
  <c r="BM33" i="3"/>
  <c r="AM12" i="4" s="1"/>
  <c r="AH15" i="12"/>
  <c r="BM35" i="3"/>
  <c r="AO12" i="4" s="1"/>
  <c r="AJ15" i="12"/>
  <c r="BM37" i="3"/>
  <c r="AQ12" i="4" s="1"/>
  <c r="LA33" i="7"/>
  <c r="AL15" i="12"/>
  <c r="BM39" i="3"/>
  <c r="AS12" i="4" s="1"/>
  <c r="AN15" i="12"/>
  <c r="BM41" i="3"/>
  <c r="AU12" i="4" s="1"/>
  <c r="AP15" i="12"/>
  <c r="BM43" i="3"/>
  <c r="AW12" i="4" s="1"/>
  <c r="LA9" i="7"/>
  <c r="AR15" i="12"/>
  <c r="BM45" i="3"/>
  <c r="AY12" i="4" s="1"/>
  <c r="AT15" i="12"/>
  <c r="BM47" i="3"/>
  <c r="BA12" i="4" s="1"/>
  <c r="LA13" i="7"/>
  <c r="AV15" i="12"/>
  <c r="BM49" i="3"/>
  <c r="BC12" i="4" s="1"/>
  <c r="LA27" i="7"/>
  <c r="AX15" i="12"/>
  <c r="BM51" i="3"/>
  <c r="BE12" i="4" s="1"/>
  <c r="LA23" i="7"/>
  <c r="AZ15" i="12"/>
  <c r="BM53" i="3"/>
  <c r="BG12" i="4" s="1"/>
  <c r="BB15" i="12"/>
  <c r="BM55" i="3"/>
  <c r="BI12" i="4" s="1"/>
  <c r="H16" i="12"/>
  <c r="BX9" i="3"/>
  <c r="O13" i="4" s="1"/>
  <c r="NJ8" i="7"/>
  <c r="J16" i="12"/>
  <c r="BX11" i="3"/>
  <c r="Q13" i="4" s="1"/>
  <c r="NJ10" i="7"/>
  <c r="L16" i="12"/>
  <c r="BX13" i="3"/>
  <c r="S13" i="4" s="1"/>
  <c r="NJ16" i="7"/>
  <c r="N16" i="12"/>
  <c r="BX15" i="3"/>
  <c r="U13" i="4" s="1"/>
  <c r="NJ18" i="7"/>
  <c r="P16" i="12"/>
  <c r="BX17" i="3"/>
  <c r="W13" i="4" s="1"/>
  <c r="NJ20" i="7"/>
  <c r="R16" i="12"/>
  <c r="BX19" i="3"/>
  <c r="Y13" i="4" s="1"/>
  <c r="NJ26" i="7"/>
  <c r="T16" i="12"/>
  <c r="BX21" i="3"/>
  <c r="AA13" i="4" s="1"/>
  <c r="NJ32" i="7"/>
  <c r="V16" i="12"/>
  <c r="BX23" i="3"/>
  <c r="AC13" i="4" s="1"/>
  <c r="NJ30" i="7"/>
  <c r="X16" i="12"/>
  <c r="BX25" i="3"/>
  <c r="AE13" i="4" s="1"/>
  <c r="Z16" i="12"/>
  <c r="BX27" i="3"/>
  <c r="AG13" i="4" s="1"/>
  <c r="AB16" i="12"/>
  <c r="BX29" i="3"/>
  <c r="AI13" i="4" s="1"/>
  <c r="NJ15" i="7"/>
  <c r="AD16" i="12"/>
  <c r="BX31" i="3"/>
  <c r="AK13" i="4" s="1"/>
  <c r="AF16" i="12"/>
  <c r="BX33" i="3"/>
  <c r="AM13" i="4" s="1"/>
  <c r="AH16" i="12"/>
  <c r="BX35" i="3"/>
  <c r="AO13" i="4" s="1"/>
  <c r="AJ16" i="12"/>
  <c r="BX37" i="3"/>
  <c r="AQ13" i="4" s="1"/>
  <c r="NJ33" i="7"/>
  <c r="AL16" i="12"/>
  <c r="BX39" i="3"/>
  <c r="AS13" i="4" s="1"/>
  <c r="AN16" i="12"/>
  <c r="BX41" i="3"/>
  <c r="AU13" i="4" s="1"/>
  <c r="AP16" i="12"/>
  <c r="BX43" i="3"/>
  <c r="AW13" i="4" s="1"/>
  <c r="NJ9" i="7"/>
  <c r="AR16" i="12"/>
  <c r="BX45" i="3"/>
  <c r="AY13" i="4" s="1"/>
  <c r="AT16" i="12"/>
  <c r="BX47" i="3"/>
  <c r="BA13" i="4" s="1"/>
  <c r="NJ13" i="7"/>
  <c r="AV16" i="12"/>
  <c r="BX49" i="3"/>
  <c r="BC13" i="4" s="1"/>
  <c r="NJ27" i="7"/>
  <c r="AX16" i="12"/>
  <c r="BX51" i="3"/>
  <c r="BE13" i="4" s="1"/>
  <c r="NJ23" i="7"/>
  <c r="AZ16" i="12"/>
  <c r="BX53" i="3"/>
  <c r="BG13" i="4" s="1"/>
  <c r="BB16" i="12"/>
  <c r="BX55" i="3"/>
  <c r="BI13" i="4" s="1"/>
  <c r="H17" i="12"/>
  <c r="CI9" i="3"/>
  <c r="O14" i="4" s="1"/>
  <c r="PS8" i="7"/>
  <c r="J17" i="12"/>
  <c r="CI11" i="3"/>
  <c r="Q14" i="4" s="1"/>
  <c r="PS10" i="7"/>
  <c r="L17" i="12"/>
  <c r="CI13" i="3"/>
  <c r="S14" i="4" s="1"/>
  <c r="PS16" i="7"/>
  <c r="N17" i="12"/>
  <c r="CI15" i="3"/>
  <c r="U14" i="4" s="1"/>
  <c r="PS18" i="7"/>
  <c r="P17" i="12"/>
  <c r="CI17" i="3"/>
  <c r="W14" i="4" s="1"/>
  <c r="PS20" i="7"/>
  <c r="R17" i="12"/>
  <c r="CI19" i="3"/>
  <c r="Y14" i="4" s="1"/>
  <c r="PS26" i="7"/>
  <c r="T17" i="12"/>
  <c r="CI21" i="3"/>
  <c r="AA14" i="4" s="1"/>
  <c r="PS32" i="7"/>
  <c r="V17" i="12"/>
  <c r="CI23" i="3"/>
  <c r="AC14" i="4" s="1"/>
  <c r="PS30" i="7"/>
  <c r="X17" i="12"/>
  <c r="CI25" i="3"/>
  <c r="AE14" i="4" s="1"/>
  <c r="Z17" i="12"/>
  <c r="CI27" i="3"/>
  <c r="AG14" i="4" s="1"/>
  <c r="AB17" i="12"/>
  <c r="CI29" i="3"/>
  <c r="AI14" i="4" s="1"/>
  <c r="PS15" i="7"/>
  <c r="AD17" i="12"/>
  <c r="CI31" i="3"/>
  <c r="AK14" i="4" s="1"/>
  <c r="AF17" i="12"/>
  <c r="CI33" i="3"/>
  <c r="AM14" i="4" s="1"/>
  <c r="AH17" i="12"/>
  <c r="CI35" i="3"/>
  <c r="AO14" i="4" s="1"/>
  <c r="AJ17" i="12"/>
  <c r="CI37" i="3"/>
  <c r="AQ14" i="4" s="1"/>
  <c r="PS33" i="7"/>
  <c r="AL17" i="12"/>
  <c r="CI39" i="3"/>
  <c r="AS14" i="4" s="1"/>
  <c r="AN17" i="12"/>
  <c r="CI41" i="3"/>
  <c r="AU14" i="4" s="1"/>
  <c r="AP17" i="12"/>
  <c r="CI43" i="3"/>
  <c r="AW14" i="4" s="1"/>
  <c r="PS9" i="7"/>
  <c r="AR17" i="12"/>
  <c r="CI45" i="3"/>
  <c r="AY14" i="4" s="1"/>
  <c r="AT17" i="12"/>
  <c r="CI47" i="3"/>
  <c r="BA14" i="4" s="1"/>
  <c r="PS13" i="7"/>
  <c r="AV17" i="12"/>
  <c r="CI49" i="3"/>
  <c r="BC14" i="4" s="1"/>
  <c r="PS27" i="7"/>
  <c r="AX17" i="12"/>
  <c r="CI51" i="3"/>
  <c r="BE14" i="4" s="1"/>
  <c r="PS23" i="7"/>
  <c r="AZ17" i="12"/>
  <c r="CI53" i="3"/>
  <c r="BG14" i="4" s="1"/>
  <c r="BB17" i="12"/>
  <c r="CI55" i="3"/>
  <c r="BI14" i="4" s="1"/>
  <c r="UJ35" i="7"/>
  <c r="UI35" i="7"/>
  <c r="UH35" i="7"/>
  <c r="UI34" i="7"/>
  <c r="UH34" i="7"/>
  <c r="UJ34" i="7"/>
  <c r="UI33" i="7"/>
  <c r="UJ32" i="7"/>
  <c r="UJ33" i="7"/>
  <c r="UI32" i="7"/>
  <c r="UH33" i="7"/>
  <c r="UH32" i="7"/>
  <c r="UI30" i="7"/>
  <c r="UJ31" i="7"/>
  <c r="UH30" i="7"/>
  <c r="UI31" i="7"/>
  <c r="UH31" i="7"/>
  <c r="UJ30" i="7"/>
  <c r="UH29" i="7"/>
  <c r="UI28" i="7"/>
  <c r="UI27" i="7"/>
  <c r="UH28" i="7"/>
  <c r="UH27" i="7"/>
  <c r="UJ29" i="7"/>
  <c r="UI26" i="7"/>
  <c r="UI29" i="7"/>
  <c r="UJ28" i="7"/>
  <c r="UJ27" i="7"/>
  <c r="UH26" i="7"/>
  <c r="UI25" i="7"/>
  <c r="UJ24" i="7"/>
  <c r="UH25" i="7"/>
  <c r="UI24" i="7"/>
  <c r="UH24" i="7"/>
  <c r="UJ26" i="7"/>
  <c r="UJ25" i="7"/>
  <c r="UH22" i="7"/>
  <c r="UH21" i="7"/>
  <c r="UJ23" i="7"/>
  <c r="UH20" i="7"/>
  <c r="UI23" i="7"/>
  <c r="UJ22" i="7"/>
  <c r="UJ21" i="7"/>
  <c r="UH23" i="7"/>
  <c r="UI22" i="7"/>
  <c r="UI21" i="7"/>
  <c r="UJ20" i="7"/>
  <c r="UI18" i="7"/>
  <c r="UI17" i="7"/>
  <c r="UJ19" i="7"/>
  <c r="UH18" i="7"/>
  <c r="UI20" i="7"/>
  <c r="UI19" i="7"/>
  <c r="UH19" i="7"/>
  <c r="UJ18" i="7"/>
  <c r="UJ17" i="7"/>
  <c r="UJ16" i="7"/>
  <c r="UJ15" i="7"/>
  <c r="UH14" i="7"/>
  <c r="UH13" i="7"/>
  <c r="UI12" i="7"/>
  <c r="UH17" i="7"/>
  <c r="UI16" i="7"/>
  <c r="UI15" i="7"/>
  <c r="UH12" i="7"/>
  <c r="UH11" i="7"/>
  <c r="UH16" i="7"/>
  <c r="UH15" i="7"/>
  <c r="UJ14" i="7"/>
  <c r="UJ13" i="7"/>
  <c r="UI14" i="7"/>
  <c r="UI13" i="7"/>
  <c r="UJ12" i="7"/>
  <c r="UJ11" i="7"/>
  <c r="UH10" i="7"/>
  <c r="UJ9" i="7"/>
  <c r="UI6" i="7"/>
  <c r="UI5" i="7"/>
  <c r="UJ4" i="7"/>
  <c r="UI11" i="7"/>
  <c r="UI9" i="7"/>
  <c r="UJ8" i="7"/>
  <c r="UJ7" i="7"/>
  <c r="UH6" i="7"/>
  <c r="UH5" i="7"/>
  <c r="UI4" i="7"/>
  <c r="UJ10" i="7"/>
  <c r="UH9" i="7"/>
  <c r="UI8" i="7"/>
  <c r="UI7" i="7"/>
  <c r="UH4" i="7"/>
  <c r="UI10" i="7"/>
  <c r="UH8" i="7"/>
  <c r="UH7" i="7"/>
  <c r="UJ6" i="7"/>
  <c r="UJ5" i="7"/>
  <c r="G19" i="12"/>
  <c r="DE8" i="3"/>
  <c r="UK4" i="7"/>
  <c r="H19" i="12"/>
  <c r="DE9" i="3"/>
  <c r="O16" i="4" s="1"/>
  <c r="UK8" i="7"/>
  <c r="I19" i="12"/>
  <c r="DE10" i="3"/>
  <c r="P16" i="4" s="1"/>
  <c r="UK6" i="7"/>
  <c r="J19" i="12"/>
  <c r="DE11" i="3"/>
  <c r="Q16" i="4" s="1"/>
  <c r="UK10" i="7"/>
  <c r="K19" i="12"/>
  <c r="DE12" i="3"/>
  <c r="R16" i="4" s="1"/>
  <c r="UK12" i="7"/>
  <c r="L19" i="12"/>
  <c r="DE13" i="3"/>
  <c r="S16" i="4" s="1"/>
  <c r="UK16" i="7"/>
  <c r="M19" i="12"/>
  <c r="DE14" i="3"/>
  <c r="T16" i="4" s="1"/>
  <c r="UK14" i="7"/>
  <c r="N19" i="12"/>
  <c r="DE15" i="3"/>
  <c r="U16" i="4" s="1"/>
  <c r="UK18" i="7"/>
  <c r="O19" i="12"/>
  <c r="DE16" i="3"/>
  <c r="V16" i="4" s="1"/>
  <c r="UK24" i="7"/>
  <c r="P19" i="12"/>
  <c r="DE17" i="3"/>
  <c r="W16" i="4" s="1"/>
  <c r="UK20" i="7"/>
  <c r="Q19" i="12"/>
  <c r="DE18" i="3"/>
  <c r="X16" i="4" s="1"/>
  <c r="UK22" i="7"/>
  <c r="R19" i="12"/>
  <c r="DE19" i="3"/>
  <c r="Y16" i="4" s="1"/>
  <c r="UK26" i="7"/>
  <c r="S19" i="12"/>
  <c r="DE20" i="3"/>
  <c r="Z16" i="4" s="1"/>
  <c r="UK28" i="7"/>
  <c r="T19" i="12"/>
  <c r="DE21" i="3"/>
  <c r="AA16" i="4" s="1"/>
  <c r="UK32" i="7"/>
  <c r="U19" i="12"/>
  <c r="DE22" i="3"/>
  <c r="AB16" i="4" s="1"/>
  <c r="UK34" i="7"/>
  <c r="V19" i="12"/>
  <c r="DE23" i="3"/>
  <c r="AC16" i="4" s="1"/>
  <c r="UK30" i="7"/>
  <c r="W19" i="12"/>
  <c r="DE24" i="3"/>
  <c r="AD16" i="4" s="1"/>
  <c r="UK11" i="7"/>
  <c r="X19" i="12"/>
  <c r="DE25" i="3"/>
  <c r="AE16" i="4" s="1"/>
  <c r="Y19" i="12"/>
  <c r="DE26" i="3"/>
  <c r="AF16" i="4" s="1"/>
  <c r="UK5" i="7"/>
  <c r="Z19" i="12"/>
  <c r="DE27" i="3"/>
  <c r="AG16" i="4" s="1"/>
  <c r="AA19" i="12"/>
  <c r="DE28" i="3"/>
  <c r="AH16" i="4" s="1"/>
  <c r="UK17" i="7"/>
  <c r="AB19" i="12"/>
  <c r="DE29" i="3"/>
  <c r="AI16" i="4" s="1"/>
  <c r="UK15" i="7"/>
  <c r="AC19" i="12"/>
  <c r="DE30" i="3"/>
  <c r="AJ16" i="4" s="1"/>
  <c r="AD19" i="12"/>
  <c r="DE31" i="3"/>
  <c r="AK16" i="4" s="1"/>
  <c r="AE19" i="12"/>
  <c r="DE32" i="3"/>
  <c r="AL16" i="4" s="1"/>
  <c r="UK21" i="7"/>
  <c r="AF19" i="12"/>
  <c r="DE33" i="3"/>
  <c r="AM16" i="4" s="1"/>
  <c r="AG19" i="12"/>
  <c r="DE34" i="3"/>
  <c r="AN16" i="4" s="1"/>
  <c r="UK25" i="7"/>
  <c r="AH19" i="12"/>
  <c r="DE35" i="3"/>
  <c r="AO16" i="4" s="1"/>
  <c r="AI19" i="12"/>
  <c r="DE36" i="3"/>
  <c r="AP16" i="4" s="1"/>
  <c r="UK29" i="7"/>
  <c r="AJ19" i="12"/>
  <c r="DE37" i="3"/>
  <c r="AQ16" i="4" s="1"/>
  <c r="UK33" i="7"/>
  <c r="AK19" i="12"/>
  <c r="DE38" i="3"/>
  <c r="AR16" i="4" s="1"/>
  <c r="AL19" i="12"/>
  <c r="DE39" i="3"/>
  <c r="AS16" i="4" s="1"/>
  <c r="AM19" i="12"/>
  <c r="DE40" i="3"/>
  <c r="AT16" i="4" s="1"/>
  <c r="UK7" i="7"/>
  <c r="AN19" i="12"/>
  <c r="DE41" i="3"/>
  <c r="AU16" i="4" s="1"/>
  <c r="AO19" i="12"/>
  <c r="DE42" i="3"/>
  <c r="AV16" i="4" s="1"/>
  <c r="AP19" i="12"/>
  <c r="DE43" i="3"/>
  <c r="AW16" i="4" s="1"/>
  <c r="UK9" i="7"/>
  <c r="AQ19" i="12"/>
  <c r="DE44" i="3"/>
  <c r="AX16" i="4" s="1"/>
  <c r="UK19" i="7"/>
  <c r="AR19" i="12"/>
  <c r="DE45" i="3"/>
  <c r="AY16" i="4" s="1"/>
  <c r="AS19" i="12"/>
  <c r="DE46" i="3"/>
  <c r="AZ16" i="4" s="1"/>
  <c r="AT19" i="12"/>
  <c r="DE47" i="3"/>
  <c r="BA16" i="4" s="1"/>
  <c r="UK13" i="7"/>
  <c r="AU19" i="12"/>
  <c r="DE48" i="3"/>
  <c r="BB16" i="4" s="1"/>
  <c r="AV19" i="12"/>
  <c r="DE49" i="3"/>
  <c r="BC16" i="4" s="1"/>
  <c r="UK27" i="7"/>
  <c r="AW19" i="12"/>
  <c r="DE50" i="3"/>
  <c r="BD16" i="4" s="1"/>
  <c r="AX19" i="12"/>
  <c r="DE51" i="3"/>
  <c r="BE16" i="4" s="1"/>
  <c r="UK23" i="7"/>
  <c r="AY19" i="12"/>
  <c r="DE52" i="3"/>
  <c r="BF16" i="4" s="1"/>
  <c r="UK35" i="7"/>
  <c r="AZ19" i="12"/>
  <c r="DE53" i="3"/>
  <c r="BG16" i="4" s="1"/>
  <c r="BA19" i="12"/>
  <c r="DE54" i="3"/>
  <c r="BH16" i="4" s="1"/>
  <c r="UK31" i="7"/>
  <c r="BB19" i="12"/>
  <c r="DE55" i="3"/>
  <c r="BI16" i="4" s="1"/>
  <c r="GJ30" i="7"/>
  <c r="GJ15" i="7"/>
  <c r="IS18" i="7"/>
  <c r="IS30" i="7"/>
  <c r="IS15" i="7"/>
  <c r="LB18" i="7"/>
  <c r="LB30" i="7"/>
  <c r="LB15" i="7"/>
  <c r="NK18" i="7"/>
  <c r="NK30" i="7"/>
  <c r="NK15" i="7"/>
  <c r="DH57" i="3"/>
  <c r="CW57" i="3"/>
  <c r="CL57" i="3"/>
  <c r="CA57" i="3"/>
  <c r="BP57" i="3"/>
  <c r="AX43" i="12" l="1"/>
  <c r="AX47" i="12"/>
  <c r="AX46" i="12"/>
  <c r="AX45" i="12"/>
  <c r="AX23" i="12"/>
  <c r="AX24" i="12"/>
  <c r="AX25" i="12"/>
  <c r="AX26" i="12"/>
  <c r="AX27" i="12"/>
  <c r="AX28" i="12"/>
  <c r="AX29" i="12"/>
  <c r="AX30" i="12"/>
  <c r="AX31" i="12"/>
  <c r="AX32" i="12"/>
  <c r="AX33" i="12"/>
  <c r="AX34" i="12"/>
  <c r="AX35" i="12"/>
  <c r="AX36" i="12"/>
  <c r="AX37" i="12"/>
  <c r="AX38" i="12"/>
  <c r="AX39" i="12"/>
  <c r="AX40" i="12"/>
  <c r="AX41" i="12"/>
  <c r="AX42" i="12"/>
  <c r="AX44" i="12"/>
  <c r="AR45" i="12"/>
  <c r="AR23" i="12"/>
  <c r="AR24" i="12"/>
  <c r="AR25" i="12"/>
  <c r="AR26" i="12"/>
  <c r="AR27" i="12"/>
  <c r="AR28" i="12"/>
  <c r="AR29" i="12"/>
  <c r="AR30" i="12"/>
  <c r="AR31" i="12"/>
  <c r="AR32" i="12"/>
  <c r="AR33" i="12"/>
  <c r="AR34" i="12"/>
  <c r="AR35" i="12"/>
  <c r="AR36" i="12"/>
  <c r="AR37" i="12"/>
  <c r="AR38" i="12"/>
  <c r="AR39" i="12"/>
  <c r="AR40" i="12"/>
  <c r="AR41" i="12"/>
  <c r="AR42" i="12"/>
  <c r="AR43" i="12"/>
  <c r="AR44" i="12"/>
  <c r="AR47" i="12"/>
  <c r="AR46" i="12"/>
  <c r="AH47" i="12"/>
  <c r="AH46" i="12"/>
  <c r="AH43" i="12"/>
  <c r="AH45" i="12"/>
  <c r="AH23" i="12"/>
  <c r="AH24" i="12"/>
  <c r="AH25" i="12"/>
  <c r="AH26" i="12"/>
  <c r="AH27" i="12"/>
  <c r="AH28" i="12"/>
  <c r="AH29" i="12"/>
  <c r="AH30" i="12"/>
  <c r="AH31" i="12"/>
  <c r="AH32" i="12"/>
  <c r="AH33" i="12"/>
  <c r="AH34" i="12"/>
  <c r="AH35" i="12"/>
  <c r="AH36" i="12"/>
  <c r="AH37" i="12"/>
  <c r="AH38" i="12"/>
  <c r="AH39" i="12"/>
  <c r="AH40" i="12"/>
  <c r="AH41" i="12"/>
  <c r="AH42" i="12"/>
  <c r="AH44" i="12"/>
  <c r="AD47" i="12"/>
  <c r="AD46" i="12"/>
  <c r="AD43" i="12"/>
  <c r="AD23" i="12"/>
  <c r="AD24" i="12"/>
  <c r="AD25" i="12"/>
  <c r="AD26" i="12"/>
  <c r="AD27" i="12"/>
  <c r="AD28" i="12"/>
  <c r="AD29" i="12"/>
  <c r="AD30" i="12"/>
  <c r="AD31" i="12"/>
  <c r="AD32" i="12"/>
  <c r="AD33" i="12"/>
  <c r="AD34" i="12"/>
  <c r="AD35" i="12"/>
  <c r="AD36" i="12"/>
  <c r="AD37" i="12"/>
  <c r="AD38" i="12"/>
  <c r="AD39" i="12"/>
  <c r="AD40" i="12"/>
  <c r="AD41" i="12"/>
  <c r="AD42" i="12"/>
  <c r="AD45" i="12"/>
  <c r="AD44" i="12"/>
  <c r="R43" i="12"/>
  <c r="R47" i="12"/>
  <c r="R46" i="12"/>
  <c r="R45" i="12"/>
  <c r="R23" i="12"/>
  <c r="R24" i="12"/>
  <c r="R25" i="12"/>
  <c r="R26" i="12"/>
  <c r="R27" i="12"/>
  <c r="R28" i="12"/>
  <c r="R29" i="12"/>
  <c r="R30" i="12"/>
  <c r="R31" i="12"/>
  <c r="R32" i="12"/>
  <c r="R33" i="12"/>
  <c r="R34" i="12"/>
  <c r="R35" i="12"/>
  <c r="R36" i="12"/>
  <c r="R37" i="12"/>
  <c r="R38" i="12"/>
  <c r="R39" i="12"/>
  <c r="R40" i="12"/>
  <c r="R41" i="12"/>
  <c r="R42" i="12"/>
  <c r="R44" i="12"/>
  <c r="J47" i="12"/>
  <c r="J23" i="12"/>
  <c r="J24" i="12"/>
  <c r="J25" i="12"/>
  <c r="J26" i="12"/>
  <c r="J27" i="12"/>
  <c r="J28" i="12"/>
  <c r="J29" i="12"/>
  <c r="J30" i="12"/>
  <c r="J31" i="12"/>
  <c r="J32" i="12"/>
  <c r="J33" i="12"/>
  <c r="J34" i="12"/>
  <c r="J35" i="12"/>
  <c r="J36" i="12"/>
  <c r="J37" i="12"/>
  <c r="J38" i="12"/>
  <c r="J39" i="12"/>
  <c r="J40" i="12"/>
  <c r="J41" i="12"/>
  <c r="J42" i="12"/>
  <c r="J46" i="12"/>
  <c r="J45" i="12"/>
  <c r="J43" i="12"/>
  <c r="J44" i="12"/>
  <c r="AW45" i="12"/>
  <c r="AW23" i="12"/>
  <c r="AW24" i="12"/>
  <c r="AW25" i="12"/>
  <c r="AW26" i="12"/>
  <c r="AW27" i="12"/>
  <c r="AW28" i="12"/>
  <c r="AW29" i="12"/>
  <c r="AW30" i="12"/>
  <c r="AW31" i="12"/>
  <c r="AW32" i="12"/>
  <c r="AW33" i="12"/>
  <c r="AW34" i="12"/>
  <c r="AW35" i="12"/>
  <c r="AW36" i="12"/>
  <c r="AW37" i="12"/>
  <c r="AW38" i="12"/>
  <c r="AW39" i="12"/>
  <c r="AW40" i="12"/>
  <c r="AW41" i="12"/>
  <c r="AW42" i="12"/>
  <c r="AW44" i="12"/>
  <c r="AW47" i="12"/>
  <c r="AW43" i="12"/>
  <c r="AW46" i="12"/>
  <c r="AS23" i="12"/>
  <c r="AS24" i="12"/>
  <c r="AS25" i="12"/>
  <c r="AS26" i="12"/>
  <c r="AS27" i="12"/>
  <c r="AS28" i="12"/>
  <c r="AS29" i="12"/>
  <c r="AS30" i="12"/>
  <c r="AS31" i="12"/>
  <c r="AS32" i="12"/>
  <c r="AS33" i="12"/>
  <c r="AS34" i="12"/>
  <c r="AS35" i="12"/>
  <c r="AS36" i="12"/>
  <c r="AS37" i="12"/>
  <c r="AS38" i="12"/>
  <c r="AS39" i="12"/>
  <c r="AS40" i="12"/>
  <c r="AS41" i="12"/>
  <c r="AS42" i="12"/>
  <c r="AS45" i="12"/>
  <c r="AS44" i="12"/>
  <c r="AS43" i="12"/>
  <c r="AS47" i="12"/>
  <c r="AS46" i="12"/>
  <c r="AM44" i="12"/>
  <c r="AM47" i="12"/>
  <c r="AM46" i="12"/>
  <c r="AM23" i="12"/>
  <c r="AM24" i="12"/>
  <c r="AM25" i="12"/>
  <c r="AM26" i="12"/>
  <c r="AM27" i="12"/>
  <c r="AM28" i="12"/>
  <c r="AM29" i="12"/>
  <c r="AM30" i="12"/>
  <c r="AM31" i="12"/>
  <c r="AM32" i="12"/>
  <c r="AM33" i="12"/>
  <c r="AM34" i="12"/>
  <c r="AM35" i="12"/>
  <c r="AM36" i="12"/>
  <c r="AM37" i="12"/>
  <c r="AM38" i="12"/>
  <c r="AM39" i="12"/>
  <c r="AM40" i="12"/>
  <c r="AM41" i="12"/>
  <c r="AM42" i="12"/>
  <c r="AM43" i="12"/>
  <c r="AM45" i="12"/>
  <c r="AG45" i="12"/>
  <c r="AG23" i="12"/>
  <c r="AG24" i="12"/>
  <c r="AG25" i="12"/>
  <c r="AG26" i="12"/>
  <c r="AG27" i="12"/>
  <c r="AG28" i="12"/>
  <c r="AG29" i="12"/>
  <c r="AG30" i="12"/>
  <c r="AG31" i="12"/>
  <c r="AG32" i="12"/>
  <c r="AG33" i="12"/>
  <c r="AG34" i="12"/>
  <c r="AG35" i="12"/>
  <c r="AG36" i="12"/>
  <c r="AG37" i="12"/>
  <c r="AG38" i="12"/>
  <c r="AG39" i="12"/>
  <c r="AG40" i="12"/>
  <c r="AG41" i="12"/>
  <c r="AG42" i="12"/>
  <c r="AG44" i="12"/>
  <c r="AG47" i="12"/>
  <c r="AG43" i="12"/>
  <c r="AG46" i="12"/>
  <c r="AA44" i="12"/>
  <c r="AA47" i="12"/>
  <c r="AA46" i="12"/>
  <c r="AA45" i="12"/>
  <c r="AA23" i="12"/>
  <c r="AA24" i="12"/>
  <c r="AA25" i="12"/>
  <c r="AA26" i="12"/>
  <c r="AA27" i="12"/>
  <c r="AA28" i="12"/>
  <c r="AA29" i="12"/>
  <c r="AA30" i="12"/>
  <c r="AA31" i="12"/>
  <c r="AA32" i="12"/>
  <c r="AA33" i="12"/>
  <c r="AA34" i="12"/>
  <c r="AA35" i="12"/>
  <c r="AA36" i="12"/>
  <c r="AA37" i="12"/>
  <c r="AA38" i="12"/>
  <c r="AA39" i="12"/>
  <c r="AA40" i="12"/>
  <c r="AA41" i="12"/>
  <c r="AA42" i="12"/>
  <c r="AA43" i="12"/>
  <c r="S44" i="12"/>
  <c r="S47" i="12"/>
  <c r="S23" i="12"/>
  <c r="S24" i="12"/>
  <c r="S25" i="12"/>
  <c r="S26" i="12"/>
  <c r="S27" i="12"/>
  <c r="S28" i="12"/>
  <c r="S29" i="12"/>
  <c r="S30" i="12"/>
  <c r="S31" i="12"/>
  <c r="S32" i="12"/>
  <c r="S33" i="12"/>
  <c r="S34" i="12"/>
  <c r="S35" i="12"/>
  <c r="S36" i="12"/>
  <c r="S37" i="12"/>
  <c r="S38" i="12"/>
  <c r="S39" i="12"/>
  <c r="S40" i="12"/>
  <c r="S41" i="12"/>
  <c r="S42" i="12"/>
  <c r="S43" i="12"/>
  <c r="S46" i="12"/>
  <c r="S45" i="12"/>
  <c r="K44" i="12"/>
  <c r="K47" i="12"/>
  <c r="K46" i="12"/>
  <c r="K45" i="12"/>
  <c r="K23" i="12"/>
  <c r="K24" i="12"/>
  <c r="K25" i="12"/>
  <c r="K26" i="12"/>
  <c r="K27" i="12"/>
  <c r="K28" i="12"/>
  <c r="K29" i="12"/>
  <c r="K30" i="12"/>
  <c r="K31" i="12"/>
  <c r="K32" i="12"/>
  <c r="K33" i="12"/>
  <c r="K34" i="12"/>
  <c r="K35" i="12"/>
  <c r="K36" i="12"/>
  <c r="K37" i="12"/>
  <c r="K38" i="12"/>
  <c r="K39" i="12"/>
  <c r="K40" i="12"/>
  <c r="K41" i="12"/>
  <c r="K42" i="12"/>
  <c r="K43" i="12"/>
  <c r="AZ45" i="12"/>
  <c r="AZ42" i="12"/>
  <c r="AZ44" i="12"/>
  <c r="AZ40" i="12"/>
  <c r="AZ43" i="12"/>
  <c r="AZ47" i="12"/>
  <c r="AZ23" i="12"/>
  <c r="AZ24" i="12"/>
  <c r="AZ25" i="12"/>
  <c r="AZ26" i="12"/>
  <c r="AZ27" i="12"/>
  <c r="AZ28" i="12"/>
  <c r="AZ29" i="12"/>
  <c r="AZ30" i="12"/>
  <c r="AZ31" i="12"/>
  <c r="AZ32" i="12"/>
  <c r="AZ33" i="12"/>
  <c r="AZ34" i="12"/>
  <c r="AZ35" i="12"/>
  <c r="AZ36" i="12"/>
  <c r="AZ37" i="12"/>
  <c r="AZ38" i="12"/>
  <c r="AZ39" i="12"/>
  <c r="AZ41" i="12"/>
  <c r="AZ46" i="12"/>
  <c r="AN45" i="12"/>
  <c r="AN44" i="12"/>
  <c r="AN35" i="12"/>
  <c r="AN36" i="12"/>
  <c r="AN39" i="12"/>
  <c r="AN40" i="12"/>
  <c r="AN47" i="12"/>
  <c r="AN38" i="12"/>
  <c r="AN41" i="12"/>
  <c r="AN43" i="12"/>
  <c r="AN46" i="12"/>
  <c r="AN23" i="12"/>
  <c r="AN24" i="12"/>
  <c r="AN25" i="12"/>
  <c r="AN26" i="12"/>
  <c r="AN27" i="12"/>
  <c r="AN28" i="12"/>
  <c r="AN29" i="12"/>
  <c r="AN30" i="12"/>
  <c r="AN31" i="12"/>
  <c r="AN32" i="12"/>
  <c r="AN33" i="12"/>
  <c r="AN34" i="12"/>
  <c r="AN37" i="12"/>
  <c r="AN42" i="12"/>
  <c r="Z47" i="12"/>
  <c r="Z43" i="12"/>
  <c r="Z23" i="12"/>
  <c r="Z24" i="12"/>
  <c r="Z25" i="12"/>
  <c r="Z26" i="12"/>
  <c r="Z27" i="12"/>
  <c r="Z28" i="12"/>
  <c r="Z29" i="12"/>
  <c r="Z30" i="12"/>
  <c r="Z31" i="12"/>
  <c r="Z32" i="12"/>
  <c r="Z33" i="12"/>
  <c r="Z34" i="12"/>
  <c r="Z35" i="12"/>
  <c r="Z36" i="12"/>
  <c r="Z37" i="12"/>
  <c r="Z38" i="12"/>
  <c r="Z39" i="12"/>
  <c r="Z40" i="12"/>
  <c r="Z41" i="12"/>
  <c r="Z42" i="12"/>
  <c r="Z46" i="12"/>
  <c r="Z45" i="12"/>
  <c r="Z44" i="12"/>
  <c r="T45" i="12"/>
  <c r="T42" i="12"/>
  <c r="T43" i="12"/>
  <c r="T44" i="12"/>
  <c r="T39" i="12"/>
  <c r="T40" i="12"/>
  <c r="T41" i="12"/>
  <c r="T47" i="12"/>
  <c r="T23" i="12"/>
  <c r="T24" i="12"/>
  <c r="T25" i="12"/>
  <c r="T26" i="12"/>
  <c r="T27" i="12"/>
  <c r="T28" i="12"/>
  <c r="T29" i="12"/>
  <c r="T30" i="12"/>
  <c r="T31" i="12"/>
  <c r="T32" i="12"/>
  <c r="T33" i="12"/>
  <c r="T34" i="12"/>
  <c r="T35" i="12"/>
  <c r="T36" i="12"/>
  <c r="T37" i="12"/>
  <c r="T38" i="12"/>
  <c r="T46" i="12"/>
  <c r="L45" i="12"/>
  <c r="L23" i="12"/>
  <c r="L24" i="12"/>
  <c r="L25" i="12"/>
  <c r="L26" i="12"/>
  <c r="L27" i="12"/>
  <c r="L28" i="12"/>
  <c r="L29" i="12"/>
  <c r="L30" i="12"/>
  <c r="L31" i="12"/>
  <c r="L32" i="12"/>
  <c r="L33" i="12"/>
  <c r="L34" i="12"/>
  <c r="L35" i="12"/>
  <c r="L36" i="12"/>
  <c r="L37" i="12"/>
  <c r="L38" i="12"/>
  <c r="L39" i="12"/>
  <c r="L40" i="12"/>
  <c r="L41" i="12"/>
  <c r="L42" i="12"/>
  <c r="L43" i="12"/>
  <c r="L44" i="12"/>
  <c r="L47" i="12"/>
  <c r="L46" i="12"/>
  <c r="N14" i="4"/>
  <c r="I14" i="4"/>
  <c r="N12" i="4"/>
  <c r="I12" i="4"/>
  <c r="AO45" i="12"/>
  <c r="AO43" i="12"/>
  <c r="AO44" i="12"/>
  <c r="AO47" i="12"/>
  <c r="AO23" i="12"/>
  <c r="AO24" i="12"/>
  <c r="AO25" i="12"/>
  <c r="AO26" i="12"/>
  <c r="AO27" i="12"/>
  <c r="AO28" i="12"/>
  <c r="AO29" i="12"/>
  <c r="AO30" i="12"/>
  <c r="AO31" i="12"/>
  <c r="AO32" i="12"/>
  <c r="AO33" i="12"/>
  <c r="AO34" i="12"/>
  <c r="AO35" i="12"/>
  <c r="AO36" i="12"/>
  <c r="AO37" i="12"/>
  <c r="AO38" i="12"/>
  <c r="AO39" i="12"/>
  <c r="AO40" i="12"/>
  <c r="AO41" i="12"/>
  <c r="AO42" i="12"/>
  <c r="AO46" i="12"/>
  <c r="AI44" i="12"/>
  <c r="AI47" i="12"/>
  <c r="AI23" i="12"/>
  <c r="AI24" i="12"/>
  <c r="AI25" i="12"/>
  <c r="AI26" i="12"/>
  <c r="AI27" i="12"/>
  <c r="AI28" i="12"/>
  <c r="AI29" i="12"/>
  <c r="AI30" i="12"/>
  <c r="AI31" i="12"/>
  <c r="AI32" i="12"/>
  <c r="AI33" i="12"/>
  <c r="AI34" i="12"/>
  <c r="AI35" i="12"/>
  <c r="AI36" i="12"/>
  <c r="AI37" i="12"/>
  <c r="AI38" i="12"/>
  <c r="AI39" i="12"/>
  <c r="AI40" i="12"/>
  <c r="AI41" i="12"/>
  <c r="AI42" i="12"/>
  <c r="AI43" i="12"/>
  <c r="AI46" i="12"/>
  <c r="AI45" i="12"/>
  <c r="AC23" i="12"/>
  <c r="AC24" i="12"/>
  <c r="AC25" i="12"/>
  <c r="AC26" i="12"/>
  <c r="AC27" i="12"/>
  <c r="AC28" i="12"/>
  <c r="AC29" i="12"/>
  <c r="AC30" i="12"/>
  <c r="AC31" i="12"/>
  <c r="AC32" i="12"/>
  <c r="AC33" i="12"/>
  <c r="AC34" i="12"/>
  <c r="AC35" i="12"/>
  <c r="AC36" i="12"/>
  <c r="AC37" i="12"/>
  <c r="AC38" i="12"/>
  <c r="AC39" i="12"/>
  <c r="AC40" i="12"/>
  <c r="AC41" i="12"/>
  <c r="AC42" i="12"/>
  <c r="AC45" i="12"/>
  <c r="AC44" i="12"/>
  <c r="AC43" i="12"/>
  <c r="AC47" i="12"/>
  <c r="AC46" i="12"/>
  <c r="U43" i="12"/>
  <c r="U45" i="12"/>
  <c r="U44" i="12"/>
  <c r="U23" i="12"/>
  <c r="U24" i="12"/>
  <c r="U25" i="12"/>
  <c r="U26" i="12"/>
  <c r="U27" i="12"/>
  <c r="U28" i="12"/>
  <c r="U29" i="12"/>
  <c r="U30" i="12"/>
  <c r="U31" i="12"/>
  <c r="U32" i="12"/>
  <c r="U33" i="12"/>
  <c r="U34" i="12"/>
  <c r="U35" i="12"/>
  <c r="U36" i="12"/>
  <c r="U37" i="12"/>
  <c r="U38" i="12"/>
  <c r="U39" i="12"/>
  <c r="U40" i="12"/>
  <c r="U41" i="12"/>
  <c r="U42" i="12"/>
  <c r="U47" i="12"/>
  <c r="U46" i="12"/>
  <c r="M23" i="12"/>
  <c r="M24" i="12"/>
  <c r="M25" i="12"/>
  <c r="M26" i="12"/>
  <c r="M27" i="12"/>
  <c r="M28" i="12"/>
  <c r="M29" i="12"/>
  <c r="M30" i="12"/>
  <c r="M31" i="12"/>
  <c r="M32" i="12"/>
  <c r="M33" i="12"/>
  <c r="M34" i="12"/>
  <c r="M35" i="12"/>
  <c r="M36" i="12"/>
  <c r="M37" i="12"/>
  <c r="M38" i="12"/>
  <c r="M39" i="12"/>
  <c r="M40" i="12"/>
  <c r="M41" i="12"/>
  <c r="M42" i="12"/>
  <c r="M45" i="12"/>
  <c r="M44" i="12"/>
  <c r="M43" i="12"/>
  <c r="M47" i="12"/>
  <c r="M46" i="12"/>
  <c r="N10" i="4"/>
  <c r="I10" i="4"/>
  <c r="AT43" i="12"/>
  <c r="AT47" i="12"/>
  <c r="AT46" i="12"/>
  <c r="AT23" i="12"/>
  <c r="AT24" i="12"/>
  <c r="AT25" i="12"/>
  <c r="AT26" i="12"/>
  <c r="AT27" i="12"/>
  <c r="AT28" i="12"/>
  <c r="AT29" i="12"/>
  <c r="AT30" i="12"/>
  <c r="AT31" i="12"/>
  <c r="AT32" i="12"/>
  <c r="AT33" i="12"/>
  <c r="AT34" i="12"/>
  <c r="AT35" i="12"/>
  <c r="AT36" i="12"/>
  <c r="AT37" i="12"/>
  <c r="AT38" i="12"/>
  <c r="AT39" i="12"/>
  <c r="AT40" i="12"/>
  <c r="AT41" i="12"/>
  <c r="AT42" i="12"/>
  <c r="AT45" i="12"/>
  <c r="AT44" i="12"/>
  <c r="AJ45" i="12"/>
  <c r="AJ41" i="12"/>
  <c r="AJ43" i="12"/>
  <c r="AJ44" i="12"/>
  <c r="AJ40" i="12"/>
  <c r="AJ47" i="12"/>
  <c r="AJ23" i="12"/>
  <c r="AJ24" i="12"/>
  <c r="AJ25" i="12"/>
  <c r="AJ26" i="12"/>
  <c r="AJ27" i="12"/>
  <c r="AJ28" i="12"/>
  <c r="AJ29" i="12"/>
  <c r="AJ30" i="12"/>
  <c r="AJ31" i="12"/>
  <c r="AJ32" i="12"/>
  <c r="AJ33" i="12"/>
  <c r="AJ34" i="12"/>
  <c r="AJ35" i="12"/>
  <c r="AJ36" i="12"/>
  <c r="AJ37" i="12"/>
  <c r="AJ38" i="12"/>
  <c r="AJ39" i="12"/>
  <c r="AJ42" i="12"/>
  <c r="AJ46" i="12"/>
  <c r="AF45" i="12"/>
  <c r="AF39" i="12"/>
  <c r="AF40" i="12"/>
  <c r="AF41" i="12"/>
  <c r="AF44" i="12"/>
  <c r="AF23" i="12"/>
  <c r="AF24" i="12"/>
  <c r="AF25" i="12"/>
  <c r="AF26" i="12"/>
  <c r="AF27" i="12"/>
  <c r="AF28" i="12"/>
  <c r="AF29" i="12"/>
  <c r="AF30" i="12"/>
  <c r="AF31" i="12"/>
  <c r="AF32" i="12"/>
  <c r="AF33" i="12"/>
  <c r="AF34" i="12"/>
  <c r="AF35" i="12"/>
  <c r="AF36" i="12"/>
  <c r="AF37" i="12"/>
  <c r="AF38" i="12"/>
  <c r="AF42" i="12"/>
  <c r="AF43" i="12"/>
  <c r="AF47" i="12"/>
  <c r="AF46" i="12"/>
  <c r="V23" i="12"/>
  <c r="V24" i="12"/>
  <c r="V25" i="12"/>
  <c r="V26" i="12"/>
  <c r="V27" i="12"/>
  <c r="V28" i="12"/>
  <c r="V29" i="12"/>
  <c r="V30" i="12"/>
  <c r="V31" i="12"/>
  <c r="V32" i="12"/>
  <c r="V33" i="12"/>
  <c r="V34" i="12"/>
  <c r="V35" i="12"/>
  <c r="V36" i="12"/>
  <c r="V37" i="12"/>
  <c r="V38" i="12"/>
  <c r="V39" i="12"/>
  <c r="V40" i="12"/>
  <c r="V41" i="12"/>
  <c r="V42" i="12"/>
  <c r="V47" i="12"/>
  <c r="V43" i="12"/>
  <c r="V46" i="12"/>
  <c r="V45" i="12"/>
  <c r="V44" i="12"/>
  <c r="N43" i="12"/>
  <c r="N47" i="12"/>
  <c r="N46" i="12"/>
  <c r="N23" i="12"/>
  <c r="N24" i="12"/>
  <c r="N25" i="12"/>
  <c r="N26" i="12"/>
  <c r="N27" i="12"/>
  <c r="N28" i="12"/>
  <c r="N29" i="12"/>
  <c r="N30" i="12"/>
  <c r="N31" i="12"/>
  <c r="N32" i="12"/>
  <c r="N33" i="12"/>
  <c r="N34" i="12"/>
  <c r="N35" i="12"/>
  <c r="N36" i="12"/>
  <c r="N37" i="12"/>
  <c r="N38" i="12"/>
  <c r="N39" i="12"/>
  <c r="N40" i="12"/>
  <c r="N41" i="12"/>
  <c r="N42" i="12"/>
  <c r="N45" i="12"/>
  <c r="N44" i="12"/>
  <c r="AY44" i="12"/>
  <c r="AY47" i="12"/>
  <c r="AY23" i="12"/>
  <c r="AY24" i="12"/>
  <c r="AY25" i="12"/>
  <c r="AY26" i="12"/>
  <c r="AY27" i="12"/>
  <c r="AY28" i="12"/>
  <c r="AY29" i="12"/>
  <c r="AY30" i="12"/>
  <c r="AY31" i="12"/>
  <c r="AY32" i="12"/>
  <c r="AY33" i="12"/>
  <c r="AY34" i="12"/>
  <c r="AY35" i="12"/>
  <c r="AY36" i="12"/>
  <c r="AY37" i="12"/>
  <c r="AY38" i="12"/>
  <c r="AY39" i="12"/>
  <c r="AY40" i="12"/>
  <c r="AY41" i="12"/>
  <c r="AY42" i="12"/>
  <c r="AY43" i="12"/>
  <c r="AY46" i="12"/>
  <c r="AY45" i="12"/>
  <c r="AU44" i="12"/>
  <c r="AU23" i="12"/>
  <c r="AU24" i="12"/>
  <c r="AU25" i="12"/>
  <c r="AU26" i="12"/>
  <c r="AU27" i="12"/>
  <c r="AU28" i="12"/>
  <c r="AU29" i="12"/>
  <c r="AU30" i="12"/>
  <c r="AU31" i="12"/>
  <c r="AU32" i="12"/>
  <c r="AU33" i="12"/>
  <c r="AU34" i="12"/>
  <c r="AU35" i="12"/>
  <c r="AU36" i="12"/>
  <c r="AU37" i="12"/>
  <c r="AU38" i="12"/>
  <c r="AU39" i="12"/>
  <c r="AU40" i="12"/>
  <c r="AU41" i="12"/>
  <c r="AU42" i="12"/>
  <c r="AU43" i="12"/>
  <c r="AU47" i="12"/>
  <c r="AU46" i="12"/>
  <c r="AU45" i="12"/>
  <c r="AK43" i="12"/>
  <c r="AK45" i="12"/>
  <c r="AK44" i="12"/>
  <c r="AK23" i="12"/>
  <c r="AK24" i="12"/>
  <c r="AK25" i="12"/>
  <c r="AK26" i="12"/>
  <c r="AK27" i="12"/>
  <c r="AK28" i="12"/>
  <c r="AK29" i="12"/>
  <c r="AK30" i="12"/>
  <c r="AK31" i="12"/>
  <c r="AK32" i="12"/>
  <c r="AK33" i="12"/>
  <c r="AK34" i="12"/>
  <c r="AK35" i="12"/>
  <c r="AK36" i="12"/>
  <c r="AK37" i="12"/>
  <c r="AK38" i="12"/>
  <c r="AK39" i="12"/>
  <c r="AK40" i="12"/>
  <c r="AK41" i="12"/>
  <c r="AK42" i="12"/>
  <c r="AK47" i="12"/>
  <c r="AK46" i="12"/>
  <c r="W44" i="12"/>
  <c r="W47" i="12"/>
  <c r="W46" i="12"/>
  <c r="W23" i="12"/>
  <c r="W24" i="12"/>
  <c r="W25" i="12"/>
  <c r="W26" i="12"/>
  <c r="W27" i="12"/>
  <c r="W28" i="12"/>
  <c r="W29" i="12"/>
  <c r="W30" i="12"/>
  <c r="W31" i="12"/>
  <c r="W32" i="12"/>
  <c r="W33" i="12"/>
  <c r="W34" i="12"/>
  <c r="W35" i="12"/>
  <c r="W36" i="12"/>
  <c r="W37" i="12"/>
  <c r="W38" i="12"/>
  <c r="W39" i="12"/>
  <c r="W40" i="12"/>
  <c r="W41" i="12"/>
  <c r="W42" i="12"/>
  <c r="W43" i="12"/>
  <c r="W45" i="12"/>
  <c r="O44" i="12"/>
  <c r="O23" i="12"/>
  <c r="O24" i="12"/>
  <c r="O25" i="12"/>
  <c r="O26" i="12"/>
  <c r="O27" i="12"/>
  <c r="O28" i="12"/>
  <c r="O29" i="12"/>
  <c r="O30" i="12"/>
  <c r="O31" i="12"/>
  <c r="O32" i="12"/>
  <c r="O33" i="12"/>
  <c r="O34" i="12"/>
  <c r="O35" i="12"/>
  <c r="O36" i="12"/>
  <c r="O37" i="12"/>
  <c r="O38" i="12"/>
  <c r="O39" i="12"/>
  <c r="O40" i="12"/>
  <c r="O41" i="12"/>
  <c r="O42" i="12"/>
  <c r="O43" i="12"/>
  <c r="O47" i="12"/>
  <c r="O46" i="12"/>
  <c r="O45" i="12"/>
  <c r="G44" i="12"/>
  <c r="G47" i="12"/>
  <c r="G46" i="12"/>
  <c r="G23" i="12"/>
  <c r="G24" i="12"/>
  <c r="G25" i="12"/>
  <c r="G26" i="12"/>
  <c r="G27" i="12"/>
  <c r="G28" i="12"/>
  <c r="G29" i="12"/>
  <c r="G30" i="12"/>
  <c r="G31" i="12"/>
  <c r="G32" i="12"/>
  <c r="G33" i="12"/>
  <c r="G34" i="12"/>
  <c r="G35" i="12"/>
  <c r="G36" i="12"/>
  <c r="G37" i="12"/>
  <c r="G38" i="12"/>
  <c r="G39" i="12"/>
  <c r="G40" i="12"/>
  <c r="G41" i="12"/>
  <c r="G42" i="12"/>
  <c r="G43" i="12"/>
  <c r="G45" i="12"/>
  <c r="N16" i="4"/>
  <c r="I16" i="4"/>
  <c r="BB23" i="12"/>
  <c r="BB24" i="12"/>
  <c r="BB25" i="12"/>
  <c r="BB26" i="12"/>
  <c r="BB27" i="12"/>
  <c r="BB28" i="12"/>
  <c r="BB29" i="12"/>
  <c r="BB30" i="12"/>
  <c r="BB31" i="12"/>
  <c r="BB32" i="12"/>
  <c r="BB33" i="12"/>
  <c r="BB34" i="12"/>
  <c r="BB35" i="12"/>
  <c r="BB36" i="12"/>
  <c r="BB37" i="12"/>
  <c r="BB38" i="12"/>
  <c r="BB39" i="12"/>
  <c r="BB40" i="12"/>
  <c r="BB41" i="12"/>
  <c r="BB42" i="12"/>
  <c r="BB47" i="12"/>
  <c r="BB43" i="12"/>
  <c r="BB46" i="12"/>
  <c r="BB45" i="12"/>
  <c r="BB44" i="12"/>
  <c r="AV45" i="12"/>
  <c r="AV38" i="12"/>
  <c r="AV39" i="12"/>
  <c r="AV40" i="12"/>
  <c r="AV44" i="12"/>
  <c r="AV23" i="12"/>
  <c r="AV24" i="12"/>
  <c r="AV25" i="12"/>
  <c r="AV26" i="12"/>
  <c r="AV27" i="12"/>
  <c r="AV28" i="12"/>
  <c r="AV29" i="12"/>
  <c r="AV30" i="12"/>
  <c r="AV31" i="12"/>
  <c r="AV32" i="12"/>
  <c r="AV33" i="12"/>
  <c r="AV34" i="12"/>
  <c r="AV35" i="12"/>
  <c r="AV36" i="12"/>
  <c r="AV37" i="12"/>
  <c r="AV41" i="12"/>
  <c r="AV42" i="12"/>
  <c r="AV43" i="12"/>
  <c r="AV47" i="12"/>
  <c r="AV46" i="12"/>
  <c r="AP47" i="12"/>
  <c r="AP23" i="12"/>
  <c r="AP24" i="12"/>
  <c r="AP25" i="12"/>
  <c r="AP26" i="12"/>
  <c r="AP27" i="12"/>
  <c r="AP28" i="12"/>
  <c r="AP29" i="12"/>
  <c r="AP30" i="12"/>
  <c r="AP31" i="12"/>
  <c r="AP32" i="12"/>
  <c r="AP33" i="12"/>
  <c r="AP34" i="12"/>
  <c r="AP35" i="12"/>
  <c r="AP36" i="12"/>
  <c r="AP37" i="12"/>
  <c r="AP38" i="12"/>
  <c r="AP39" i="12"/>
  <c r="AP40" i="12"/>
  <c r="AP41" i="12"/>
  <c r="AP42" i="12"/>
  <c r="AP46" i="12"/>
  <c r="AP45" i="12"/>
  <c r="AP43" i="12"/>
  <c r="AP44" i="12"/>
  <c r="AL23" i="12"/>
  <c r="AL24" i="12"/>
  <c r="AL25" i="12"/>
  <c r="AL26" i="12"/>
  <c r="AL27" i="12"/>
  <c r="AL28" i="12"/>
  <c r="AL29" i="12"/>
  <c r="AL30" i="12"/>
  <c r="AL31" i="12"/>
  <c r="AL32" i="12"/>
  <c r="AL33" i="12"/>
  <c r="AL34" i="12"/>
  <c r="AL35" i="12"/>
  <c r="AL36" i="12"/>
  <c r="AL37" i="12"/>
  <c r="AL38" i="12"/>
  <c r="AL39" i="12"/>
  <c r="AL40" i="12"/>
  <c r="AL41" i="12"/>
  <c r="AL42" i="12"/>
  <c r="AL47" i="12"/>
  <c r="AL46" i="12"/>
  <c r="AL45" i="12"/>
  <c r="AL43" i="12"/>
  <c r="AL44" i="12"/>
  <c r="AB45" i="12"/>
  <c r="AB23" i="12"/>
  <c r="AB24" i="12"/>
  <c r="AB25" i="12"/>
  <c r="AB26" i="12"/>
  <c r="AB27" i="12"/>
  <c r="AB28" i="12"/>
  <c r="AB29" i="12"/>
  <c r="AB30" i="12"/>
  <c r="AB31" i="12"/>
  <c r="AB32" i="12"/>
  <c r="AB33" i="12"/>
  <c r="AB34" i="12"/>
  <c r="AB35" i="12"/>
  <c r="AB36" i="12"/>
  <c r="AB37" i="12"/>
  <c r="AB38" i="12"/>
  <c r="AB39" i="12"/>
  <c r="AB40" i="12"/>
  <c r="AB41" i="12"/>
  <c r="AB42" i="12"/>
  <c r="AB43" i="12"/>
  <c r="AB44" i="12"/>
  <c r="AB47" i="12"/>
  <c r="AB46" i="12"/>
  <c r="X45" i="12"/>
  <c r="X35" i="12"/>
  <c r="X41" i="12"/>
  <c r="X42" i="12"/>
  <c r="X44" i="12"/>
  <c r="X37" i="12"/>
  <c r="X47" i="12"/>
  <c r="X39" i="12"/>
  <c r="X40" i="12"/>
  <c r="X46" i="12"/>
  <c r="X23" i="12"/>
  <c r="X24" i="12"/>
  <c r="X25" i="12"/>
  <c r="X26" i="12"/>
  <c r="X27" i="12"/>
  <c r="X28" i="12"/>
  <c r="X29" i="12"/>
  <c r="X30" i="12"/>
  <c r="X31" i="12"/>
  <c r="X32" i="12"/>
  <c r="X33" i="12"/>
  <c r="X34" i="12"/>
  <c r="X36" i="12"/>
  <c r="X38" i="12"/>
  <c r="X43" i="12"/>
  <c r="P45" i="12"/>
  <c r="P38" i="12"/>
  <c r="P39" i="12"/>
  <c r="P40" i="12"/>
  <c r="P41" i="12"/>
  <c r="P44" i="12"/>
  <c r="P23" i="12"/>
  <c r="P24" i="12"/>
  <c r="P25" i="12"/>
  <c r="P26" i="12"/>
  <c r="P27" i="12"/>
  <c r="P28" i="12"/>
  <c r="P29" i="12"/>
  <c r="P30" i="12"/>
  <c r="P31" i="12"/>
  <c r="P32" i="12"/>
  <c r="P33" i="12"/>
  <c r="P34" i="12"/>
  <c r="P35" i="12"/>
  <c r="P36" i="12"/>
  <c r="P37" i="12"/>
  <c r="P42" i="12"/>
  <c r="P43" i="12"/>
  <c r="P47" i="12"/>
  <c r="P46" i="12"/>
  <c r="H45" i="12"/>
  <c r="H44" i="12"/>
  <c r="H41" i="12"/>
  <c r="H47" i="12"/>
  <c r="H40" i="12"/>
  <c r="H42" i="12"/>
  <c r="H43" i="12"/>
  <c r="H46" i="12"/>
  <c r="H23" i="12"/>
  <c r="H24" i="12"/>
  <c r="H25" i="12"/>
  <c r="H26" i="12"/>
  <c r="H27" i="12"/>
  <c r="H28" i="12"/>
  <c r="H29" i="12"/>
  <c r="H30" i="12"/>
  <c r="H31" i="12"/>
  <c r="H32" i="12"/>
  <c r="H33" i="12"/>
  <c r="H34" i="12"/>
  <c r="H35" i="12"/>
  <c r="H36" i="12"/>
  <c r="H37" i="12"/>
  <c r="H38" i="12"/>
  <c r="H39" i="12"/>
  <c r="I15" i="4"/>
  <c r="N15" i="4"/>
  <c r="N13" i="4"/>
  <c r="I13" i="4"/>
  <c r="I11" i="4"/>
  <c r="N11" i="4"/>
  <c r="BA43" i="12"/>
  <c r="BA45" i="12"/>
  <c r="BA44" i="12"/>
  <c r="BA23" i="12"/>
  <c r="BA24" i="12"/>
  <c r="BA25" i="12"/>
  <c r="BA26" i="12"/>
  <c r="BA27" i="12"/>
  <c r="BA28" i="12"/>
  <c r="BA29" i="12"/>
  <c r="BA30" i="12"/>
  <c r="BA31" i="12"/>
  <c r="BA32" i="12"/>
  <c r="BA33" i="12"/>
  <c r="BA34" i="12"/>
  <c r="BA35" i="12"/>
  <c r="BA36" i="12"/>
  <c r="BA37" i="12"/>
  <c r="BA38" i="12"/>
  <c r="BA39" i="12"/>
  <c r="BA40" i="12"/>
  <c r="BA41" i="12"/>
  <c r="BA42" i="12"/>
  <c r="BA47" i="12"/>
  <c r="BA46" i="12"/>
  <c r="AQ44" i="12"/>
  <c r="AQ47" i="12"/>
  <c r="AQ46" i="12"/>
  <c r="AQ45" i="12"/>
  <c r="AQ23" i="12"/>
  <c r="AQ24" i="12"/>
  <c r="AQ25" i="12"/>
  <c r="AQ26" i="12"/>
  <c r="AQ27" i="12"/>
  <c r="AQ28" i="12"/>
  <c r="AQ29" i="12"/>
  <c r="AQ30" i="12"/>
  <c r="AQ31" i="12"/>
  <c r="AQ32" i="12"/>
  <c r="AQ33" i="12"/>
  <c r="AQ34" i="12"/>
  <c r="AQ35" i="12"/>
  <c r="AQ36" i="12"/>
  <c r="AQ37" i="12"/>
  <c r="AQ38" i="12"/>
  <c r="AQ39" i="12"/>
  <c r="AQ40" i="12"/>
  <c r="AQ41" i="12"/>
  <c r="AQ42" i="12"/>
  <c r="AQ43" i="12"/>
  <c r="AE44" i="12"/>
  <c r="AE23" i="12"/>
  <c r="AE24" i="12"/>
  <c r="AE25" i="12"/>
  <c r="AE26" i="12"/>
  <c r="AE27" i="12"/>
  <c r="AE28" i="12"/>
  <c r="AE29" i="12"/>
  <c r="AE30" i="12"/>
  <c r="AE31" i="12"/>
  <c r="AE32" i="12"/>
  <c r="AE33" i="12"/>
  <c r="AE34" i="12"/>
  <c r="AE35" i="12"/>
  <c r="AE36" i="12"/>
  <c r="AE37" i="12"/>
  <c r="AE38" i="12"/>
  <c r="AE39" i="12"/>
  <c r="AE40" i="12"/>
  <c r="AE41" i="12"/>
  <c r="AE42" i="12"/>
  <c r="AE43" i="12"/>
  <c r="AE47" i="12"/>
  <c r="AE46" i="12"/>
  <c r="AE45" i="12"/>
  <c r="Y45" i="12"/>
  <c r="Y43" i="12"/>
  <c r="Y44" i="12"/>
  <c r="Y47" i="12"/>
  <c r="Y23" i="12"/>
  <c r="Y24" i="12"/>
  <c r="Y25" i="12"/>
  <c r="Y26" i="12"/>
  <c r="Y27" i="12"/>
  <c r="Y28" i="12"/>
  <c r="Y29" i="12"/>
  <c r="Y30" i="12"/>
  <c r="Y31" i="12"/>
  <c r="Y32" i="12"/>
  <c r="Y33" i="12"/>
  <c r="Y34" i="12"/>
  <c r="Y35" i="12"/>
  <c r="Y36" i="12"/>
  <c r="Y37" i="12"/>
  <c r="Y38" i="12"/>
  <c r="Y39" i="12"/>
  <c r="Y40" i="12"/>
  <c r="Y41" i="12"/>
  <c r="Y42" i="12"/>
  <c r="Y46" i="12"/>
  <c r="Q45" i="12"/>
  <c r="Q23" i="12"/>
  <c r="Q24" i="12"/>
  <c r="Q25" i="12"/>
  <c r="Q26" i="12"/>
  <c r="Q27" i="12"/>
  <c r="Q28" i="12"/>
  <c r="Q29" i="12"/>
  <c r="Q30" i="12"/>
  <c r="Q31" i="12"/>
  <c r="Q32" i="12"/>
  <c r="Q33" i="12"/>
  <c r="Q34" i="12"/>
  <c r="Q35" i="12"/>
  <c r="Q36" i="12"/>
  <c r="Q37" i="12"/>
  <c r="Q38" i="12"/>
  <c r="Q39" i="12"/>
  <c r="Q40" i="12"/>
  <c r="Q41" i="12"/>
  <c r="Q42" i="12"/>
  <c r="Q44" i="12"/>
  <c r="Q47" i="12"/>
  <c r="Q43" i="12"/>
  <c r="Q46" i="12"/>
  <c r="I45" i="12"/>
  <c r="I43" i="12"/>
  <c r="I44" i="12"/>
  <c r="I47" i="12"/>
  <c r="I23" i="12"/>
  <c r="I24" i="12"/>
  <c r="I25" i="12"/>
  <c r="I26" i="12"/>
  <c r="I27" i="12"/>
  <c r="I28" i="12"/>
  <c r="I29" i="12"/>
  <c r="I30" i="12"/>
  <c r="I31" i="12"/>
  <c r="I32" i="12"/>
  <c r="I33" i="12"/>
  <c r="I34" i="12"/>
  <c r="I35" i="12"/>
  <c r="I36" i="12"/>
  <c r="I37" i="12"/>
  <c r="I38" i="12"/>
  <c r="I39" i="12"/>
  <c r="I40" i="12"/>
  <c r="I41" i="12"/>
  <c r="I42" i="12"/>
  <c r="I46" i="12"/>
  <c r="CL7" i="3"/>
  <c r="CW7" i="3"/>
  <c r="DH7" i="3"/>
  <c r="CA7" i="3"/>
  <c r="BP7" i="3"/>
  <c r="BE57" i="3"/>
  <c r="AT57" i="3"/>
  <c r="AI57" i="3"/>
  <c r="X57" i="3"/>
  <c r="M57" i="3"/>
  <c r="I48" i="12" l="1"/>
  <c r="I77" i="12" s="1"/>
  <c r="Y48" i="12"/>
  <c r="Y77" i="12" s="1"/>
  <c r="AE48" i="12"/>
  <c r="AE77" i="12" s="1"/>
  <c r="BA48" i="12"/>
  <c r="BA77" i="12" s="1"/>
  <c r="AB48" i="12"/>
  <c r="AB77" i="12" s="1"/>
  <c r="O48" i="12"/>
  <c r="O77" i="12" s="1"/>
  <c r="AK48" i="12"/>
  <c r="AK77" i="12" s="1"/>
  <c r="AZ48" i="12"/>
  <c r="AZ77" i="12" s="1"/>
  <c r="AM48" i="12"/>
  <c r="AM77" i="12" s="1"/>
  <c r="AS48" i="12"/>
  <c r="AS77" i="12" s="1"/>
  <c r="AW48" i="12"/>
  <c r="AW77" i="12" s="1"/>
  <c r="J14" i="4"/>
  <c r="E17" i="12"/>
  <c r="J17" i="4"/>
  <c r="E20" i="12"/>
  <c r="E19" i="12"/>
  <c r="J16" i="4"/>
  <c r="J13" i="4"/>
  <c r="E16" i="12"/>
  <c r="E18" i="12"/>
  <c r="J15" i="4"/>
  <c r="P48" i="12"/>
  <c r="P77" i="12" s="1"/>
  <c r="BB48" i="12"/>
  <c r="BB77" i="12" s="1"/>
  <c r="G48" i="12"/>
  <c r="G77" i="12" s="1"/>
  <c r="M48" i="12"/>
  <c r="M77" i="12" s="1"/>
  <c r="AO48" i="12"/>
  <c r="AO77" i="12" s="1"/>
  <c r="L48" i="12"/>
  <c r="L77" i="12" s="1"/>
  <c r="AA48" i="12"/>
  <c r="AA77" i="12" s="1"/>
  <c r="AG48" i="12"/>
  <c r="AG77" i="12" s="1"/>
  <c r="J48" i="12"/>
  <c r="J77" i="12" s="1"/>
  <c r="AD48" i="12"/>
  <c r="AD77" i="12" s="1"/>
  <c r="AH48" i="12"/>
  <c r="AH77" i="12" s="1"/>
  <c r="AR48" i="12"/>
  <c r="AR77" i="12" s="1"/>
  <c r="Q48" i="12"/>
  <c r="Q77" i="12" s="1"/>
  <c r="AQ48" i="12"/>
  <c r="AQ77" i="12" s="1"/>
  <c r="H48" i="12"/>
  <c r="H77" i="12" s="1"/>
  <c r="X48" i="12"/>
  <c r="X77" i="12" s="1"/>
  <c r="AL48" i="12"/>
  <c r="AL77" i="12" s="1"/>
  <c r="AP48" i="12"/>
  <c r="AP77" i="12" s="1"/>
  <c r="AI48" i="12"/>
  <c r="AI77" i="12" s="1"/>
  <c r="Z48" i="12"/>
  <c r="Z77" i="12" s="1"/>
  <c r="AN48" i="12"/>
  <c r="AN77" i="12" s="1"/>
  <c r="S48" i="12"/>
  <c r="S77" i="12" s="1"/>
  <c r="AV48" i="12"/>
  <c r="AV77" i="12" s="1"/>
  <c r="W48" i="12"/>
  <c r="W77" i="12" s="1"/>
  <c r="AU48" i="12"/>
  <c r="AU77" i="12" s="1"/>
  <c r="AY48" i="12"/>
  <c r="AY77" i="12" s="1"/>
  <c r="N48" i="12"/>
  <c r="N77" i="12" s="1"/>
  <c r="V48" i="12"/>
  <c r="V77" i="12" s="1"/>
  <c r="AF48" i="12"/>
  <c r="AF77" i="12" s="1"/>
  <c r="AJ48" i="12"/>
  <c r="AJ77" i="12" s="1"/>
  <c r="AT48" i="12"/>
  <c r="AT77" i="12" s="1"/>
  <c r="U48" i="12"/>
  <c r="U77" i="12" s="1"/>
  <c r="AC48" i="12"/>
  <c r="AC77" i="12" s="1"/>
  <c r="T48" i="12"/>
  <c r="T77" i="12" s="1"/>
  <c r="K48" i="12"/>
  <c r="K77" i="12" s="1"/>
  <c r="R48" i="12"/>
  <c r="R77" i="12" s="1"/>
  <c r="AX48" i="12"/>
  <c r="AX77" i="12" s="1"/>
  <c r="E49" i="1"/>
  <c r="A16" i="1"/>
  <c r="Z3" i="3"/>
  <c r="A14" i="8"/>
  <c r="G14" i="8" s="1"/>
  <c r="A13" i="8"/>
  <c r="G13" i="8" s="1"/>
  <c r="A12" i="8"/>
  <c r="G12" i="8" s="1"/>
  <c r="A11" i="8"/>
  <c r="A10" i="8"/>
  <c r="A9" i="8"/>
  <c r="G9" i="8" s="1"/>
  <c r="A8" i="8"/>
  <c r="A7" i="8"/>
  <c r="A6" i="8"/>
  <c r="G6" i="8" s="1"/>
  <c r="A5" i="8"/>
  <c r="G5" i="8" s="1"/>
  <c r="C35" i="7"/>
  <c r="C34" i="7"/>
  <c r="C33" i="7"/>
  <c r="YG32" i="7"/>
  <c r="YD32" i="7"/>
  <c r="YC32" i="7"/>
  <c r="VX32" i="7"/>
  <c r="VU32" i="7"/>
  <c r="VT32" i="7"/>
  <c r="TO32" i="7"/>
  <c r="TL32" i="7"/>
  <c r="TK32" i="7"/>
  <c r="RF32" i="7"/>
  <c r="RC32" i="7"/>
  <c r="RB32" i="7"/>
  <c r="OW32" i="7"/>
  <c r="OT32" i="7"/>
  <c r="OS32" i="7"/>
  <c r="MN32" i="7"/>
  <c r="MK32" i="7"/>
  <c r="MJ32" i="7"/>
  <c r="KE32" i="7"/>
  <c r="KB32" i="7"/>
  <c r="KA32" i="7"/>
  <c r="HV32" i="7"/>
  <c r="HS32" i="7"/>
  <c r="HR32" i="7"/>
  <c r="FM32" i="7"/>
  <c r="FJ32" i="7"/>
  <c r="FI32" i="7"/>
  <c r="DD32" i="7"/>
  <c r="DA32" i="7"/>
  <c r="CZ32" i="7"/>
  <c r="AU32" i="7"/>
  <c r="AR32" i="7"/>
  <c r="AQ32" i="7"/>
  <c r="C32" i="7"/>
  <c r="C31" i="7"/>
  <c r="C30" i="7"/>
  <c r="C29" i="7"/>
  <c r="YG28" i="7"/>
  <c r="YD28" i="7"/>
  <c r="YC28" i="7"/>
  <c r="VX28" i="7"/>
  <c r="VU28" i="7"/>
  <c r="VT28" i="7"/>
  <c r="TO28" i="7"/>
  <c r="TL28" i="7"/>
  <c r="TK28" i="7"/>
  <c r="RF28" i="7"/>
  <c r="RC28" i="7"/>
  <c r="RB28" i="7"/>
  <c r="OW28" i="7"/>
  <c r="OT28" i="7"/>
  <c r="OS28" i="7"/>
  <c r="MN28" i="7"/>
  <c r="MK28" i="7"/>
  <c r="MJ28" i="7"/>
  <c r="KE28" i="7"/>
  <c r="KB28" i="7"/>
  <c r="KA28" i="7"/>
  <c r="HV28" i="7"/>
  <c r="HS28" i="7"/>
  <c r="HR28" i="7"/>
  <c r="FM28" i="7"/>
  <c r="FJ28" i="7"/>
  <c r="FI28" i="7"/>
  <c r="DD28" i="7"/>
  <c r="DA28" i="7"/>
  <c r="CZ28" i="7"/>
  <c r="AU28" i="7"/>
  <c r="AR28" i="7"/>
  <c r="AQ28" i="7"/>
  <c r="C28" i="7"/>
  <c r="C27" i="7"/>
  <c r="C26" i="7"/>
  <c r="C25" i="7"/>
  <c r="YG24" i="7"/>
  <c r="YD24" i="7"/>
  <c r="YC24" i="7"/>
  <c r="VX24" i="7"/>
  <c r="VU24" i="7"/>
  <c r="VT24" i="7"/>
  <c r="TO24" i="7"/>
  <c r="TL24" i="7"/>
  <c r="TK24" i="7"/>
  <c r="RF24" i="7"/>
  <c r="RC24" i="7"/>
  <c r="RB24" i="7"/>
  <c r="OW24" i="7"/>
  <c r="OT24" i="7"/>
  <c r="OS24" i="7"/>
  <c r="MN24" i="7"/>
  <c r="MK24" i="7"/>
  <c r="MJ24" i="7"/>
  <c r="KE24" i="7"/>
  <c r="KB24" i="7"/>
  <c r="KA24" i="7"/>
  <c r="HV24" i="7"/>
  <c r="HS24" i="7"/>
  <c r="HR24" i="7"/>
  <c r="FM24" i="7"/>
  <c r="FJ24" i="7"/>
  <c r="FI24" i="7"/>
  <c r="DD24" i="7"/>
  <c r="DA24" i="7"/>
  <c r="CZ24" i="7"/>
  <c r="AU24" i="7"/>
  <c r="AR24" i="7"/>
  <c r="AQ24" i="7"/>
  <c r="C24" i="7"/>
  <c r="C23" i="7"/>
  <c r="C22" i="7"/>
  <c r="C21" i="7"/>
  <c r="YG20" i="7"/>
  <c r="YD20" i="7"/>
  <c r="YC20" i="7"/>
  <c r="VX20" i="7"/>
  <c r="VU20" i="7"/>
  <c r="VT20" i="7"/>
  <c r="TO20" i="7"/>
  <c r="TL20" i="7"/>
  <c r="TK20" i="7"/>
  <c r="RF20" i="7"/>
  <c r="RC20" i="7"/>
  <c r="RB20" i="7"/>
  <c r="OW20" i="7"/>
  <c r="OT20" i="7"/>
  <c r="OS20" i="7"/>
  <c r="MN20" i="7"/>
  <c r="MK20" i="7"/>
  <c r="MJ20" i="7"/>
  <c r="KE20" i="7"/>
  <c r="KB20" i="7"/>
  <c r="KA20" i="7"/>
  <c r="HV20" i="7"/>
  <c r="HS20" i="7"/>
  <c r="HR20" i="7"/>
  <c r="FM20" i="7"/>
  <c r="FJ20" i="7"/>
  <c r="FI20" i="7"/>
  <c r="DD20" i="7"/>
  <c r="DA20" i="7"/>
  <c r="CZ20" i="7"/>
  <c r="AU20" i="7"/>
  <c r="AR20" i="7"/>
  <c r="AQ20" i="7"/>
  <c r="C20" i="7"/>
  <c r="C19" i="7"/>
  <c r="C18" i="7"/>
  <c r="C17" i="7"/>
  <c r="YG16" i="7"/>
  <c r="YD16" i="7"/>
  <c r="YC16" i="7"/>
  <c r="VX16" i="7"/>
  <c r="VU16" i="7"/>
  <c r="VT16" i="7"/>
  <c r="TO16" i="7"/>
  <c r="TL16" i="7"/>
  <c r="TK16" i="7"/>
  <c r="RF16" i="7"/>
  <c r="RC16" i="7"/>
  <c r="RB16" i="7"/>
  <c r="OW16" i="7"/>
  <c r="OT16" i="7"/>
  <c r="OS16" i="7"/>
  <c r="MN16" i="7"/>
  <c r="MK16" i="7"/>
  <c r="MJ16" i="7"/>
  <c r="KE16" i="7"/>
  <c r="KB16" i="7"/>
  <c r="KA16" i="7"/>
  <c r="HV16" i="7"/>
  <c r="HS16" i="7"/>
  <c r="HR16" i="7"/>
  <c r="FM16" i="7"/>
  <c r="FJ16" i="7"/>
  <c r="FI16" i="7"/>
  <c r="DD16" i="7"/>
  <c r="DA16" i="7"/>
  <c r="CZ16" i="7"/>
  <c r="AU16" i="7"/>
  <c r="AR16" i="7"/>
  <c r="AQ16" i="7"/>
  <c r="C16" i="7"/>
  <c r="C15" i="7"/>
  <c r="C14" i="7"/>
  <c r="C13" i="7"/>
  <c r="YG12" i="7"/>
  <c r="YD12" i="7"/>
  <c r="YC12" i="7"/>
  <c r="VX12" i="7"/>
  <c r="VU12" i="7"/>
  <c r="VT12" i="7"/>
  <c r="TO12" i="7"/>
  <c r="TL12" i="7"/>
  <c r="TK12" i="7"/>
  <c r="RF12" i="7"/>
  <c r="RC12" i="7"/>
  <c r="RB12" i="7"/>
  <c r="OW12" i="7"/>
  <c r="OT12" i="7"/>
  <c r="OS12" i="7"/>
  <c r="MN12" i="7"/>
  <c r="MK12" i="7"/>
  <c r="MJ12" i="7"/>
  <c r="KE12" i="7"/>
  <c r="KB12" i="7"/>
  <c r="KA12" i="7"/>
  <c r="HV12" i="7"/>
  <c r="HS12" i="7"/>
  <c r="HR12" i="7"/>
  <c r="FM12" i="7"/>
  <c r="FJ12" i="7"/>
  <c r="FI12" i="7"/>
  <c r="DD12" i="7"/>
  <c r="DA12" i="7"/>
  <c r="CZ12" i="7"/>
  <c r="AU12" i="7"/>
  <c r="AR12" i="7"/>
  <c r="AQ12" i="7"/>
  <c r="C12" i="7"/>
  <c r="B12" i="7"/>
  <c r="B16" i="7" s="1"/>
  <c r="B20" i="7" s="1"/>
  <c r="B24" i="7" s="1"/>
  <c r="B28" i="7" s="1"/>
  <c r="B32" i="7" s="1"/>
  <c r="C11" i="7"/>
  <c r="B11" i="7"/>
  <c r="B15" i="7" s="1"/>
  <c r="B19" i="7" s="1"/>
  <c r="B23" i="7" s="1"/>
  <c r="B27" i="7" s="1"/>
  <c r="B31" i="7" s="1"/>
  <c r="B35" i="7" s="1"/>
  <c r="C10" i="7"/>
  <c r="B10" i="7"/>
  <c r="B14" i="7" s="1"/>
  <c r="B18" i="7" s="1"/>
  <c r="B22" i="7" s="1"/>
  <c r="B26" i="7" s="1"/>
  <c r="B30" i="7" s="1"/>
  <c r="B34" i="7" s="1"/>
  <c r="C9" i="7"/>
  <c r="B9" i="7"/>
  <c r="B13" i="7" s="1"/>
  <c r="B17" i="7" s="1"/>
  <c r="B21" i="7" s="1"/>
  <c r="B25" i="7" s="1"/>
  <c r="B29" i="7" s="1"/>
  <c r="B33" i="7" s="1"/>
  <c r="YG8" i="7"/>
  <c r="YD8" i="7"/>
  <c r="YC8" i="7"/>
  <c r="VX8" i="7"/>
  <c r="VU8" i="7"/>
  <c r="VT8" i="7"/>
  <c r="TO8" i="7"/>
  <c r="TL8" i="7"/>
  <c r="TK8" i="7"/>
  <c r="RF8" i="7"/>
  <c r="RC8" i="7"/>
  <c r="RB8" i="7"/>
  <c r="OW8" i="7"/>
  <c r="OT8" i="7"/>
  <c r="OS8" i="7"/>
  <c r="MN8" i="7"/>
  <c r="MK8" i="7"/>
  <c r="MJ8" i="7"/>
  <c r="KE8" i="7"/>
  <c r="KB8" i="7"/>
  <c r="KA8" i="7"/>
  <c r="HV8" i="7"/>
  <c r="HS8" i="7"/>
  <c r="HR8" i="7"/>
  <c r="FM8" i="7"/>
  <c r="FJ8" i="7"/>
  <c r="FI8" i="7"/>
  <c r="DD8" i="7"/>
  <c r="DA8" i="7"/>
  <c r="CZ8" i="7"/>
  <c r="AU8" i="7"/>
  <c r="AR8" i="7"/>
  <c r="AQ8" i="7"/>
  <c r="C8" i="7"/>
  <c r="B8" i="7"/>
  <c r="C7" i="7"/>
  <c r="C6" i="7"/>
  <c r="C5" i="7"/>
  <c r="C4" i="7"/>
  <c r="A9" i="4"/>
  <c r="A10" i="4" s="1"/>
  <c r="A11" i="4" s="1"/>
  <c r="BY5" i="4"/>
  <c r="BX5" i="4"/>
  <c r="BW5" i="4"/>
  <c r="BV5" i="4"/>
  <c r="BU5" i="4"/>
  <c r="BT5" i="4"/>
  <c r="BS5" i="4"/>
  <c r="BR5" i="4"/>
  <c r="BQ5" i="4"/>
  <c r="BP5" i="4"/>
  <c r="BO5" i="4"/>
  <c r="BN5" i="4"/>
  <c r="BM5" i="4"/>
  <c r="BL5" i="4"/>
  <c r="BK5" i="4"/>
  <c r="BJ5" i="4"/>
  <c r="BI5" i="4"/>
  <c r="BH5" i="4"/>
  <c r="BG5" i="4"/>
  <c r="BF5" i="4"/>
  <c r="BE5" i="4"/>
  <c r="BD5" i="4"/>
  <c r="BC5" i="4"/>
  <c r="BB5" i="4"/>
  <c r="BA5" i="4"/>
  <c r="AZ5" i="4"/>
  <c r="AY5" i="4"/>
  <c r="AX5" i="4"/>
  <c r="AW5" i="4"/>
  <c r="AV5" i="4"/>
  <c r="AU5" i="4"/>
  <c r="AT5" i="4"/>
  <c r="AS5" i="4"/>
  <c r="AR5" i="4"/>
  <c r="AQ5" i="4"/>
  <c r="AP5" i="4"/>
  <c r="AO5" i="4"/>
  <c r="AN5" i="4"/>
  <c r="AM5" i="4"/>
  <c r="AL5" i="4"/>
  <c r="AK5" i="4"/>
  <c r="AJ5" i="4"/>
  <c r="AI5" i="4"/>
  <c r="AH5" i="4"/>
  <c r="AG5" i="4"/>
  <c r="AF5" i="4"/>
  <c r="AE5" i="4"/>
  <c r="AD5" i="4"/>
  <c r="AC5" i="4"/>
  <c r="AB5" i="4"/>
  <c r="AA5" i="4"/>
  <c r="Z5" i="4"/>
  <c r="Y5" i="4"/>
  <c r="X5" i="4"/>
  <c r="W5" i="4"/>
  <c r="V5" i="4"/>
  <c r="U5" i="4"/>
  <c r="T5" i="4"/>
  <c r="S5" i="4"/>
  <c r="R5" i="4"/>
  <c r="Q5" i="4"/>
  <c r="P5" i="4"/>
  <c r="O5" i="4"/>
  <c r="N5" i="4"/>
  <c r="K5" i="4"/>
  <c r="K5" i="5" s="1"/>
  <c r="AI71" i="3"/>
  <c r="AT71" i="3" s="1"/>
  <c r="BE71" i="3" s="1"/>
  <c r="BP71" i="3" s="1"/>
  <c r="CA71" i="3" s="1"/>
  <c r="CL71" i="3" s="1"/>
  <c r="CW71" i="3" s="1"/>
  <c r="DH71" i="3" s="1"/>
  <c r="X4" i="3"/>
  <c r="AI4" i="3" s="1"/>
  <c r="C13" i="2"/>
  <c r="C17" i="2" s="1"/>
  <c r="C21" i="2" s="1"/>
  <c r="C25" i="2" s="1"/>
  <c r="C29" i="2" s="1"/>
  <c r="C33" i="2" s="1"/>
  <c r="C37" i="2" s="1"/>
  <c r="C12" i="2"/>
  <c r="C16" i="2" s="1"/>
  <c r="C20" i="2" s="1"/>
  <c r="C24" i="2" s="1"/>
  <c r="C28" i="2" s="1"/>
  <c r="C32" i="2" s="1"/>
  <c r="C36" i="2" s="1"/>
  <c r="C11" i="2"/>
  <c r="C15" i="2" s="1"/>
  <c r="C19" i="2" s="1"/>
  <c r="C23" i="2" s="1"/>
  <c r="C27" i="2" s="1"/>
  <c r="C31" i="2" s="1"/>
  <c r="C35" i="2" s="1"/>
  <c r="C10" i="2"/>
  <c r="C14" i="2" s="1"/>
  <c r="C18" i="2" s="1"/>
  <c r="C22" i="2" s="1"/>
  <c r="C26" i="2" s="1"/>
  <c r="C30" i="2" s="1"/>
  <c r="C34" i="2" s="1"/>
  <c r="E45" i="1"/>
  <c r="E40" i="1"/>
  <c r="A15" i="1"/>
  <c r="AK58" i="12" l="1"/>
  <c r="AM76" i="12"/>
  <c r="AM67" i="12"/>
  <c r="AW76" i="12"/>
  <c r="AK57" i="12"/>
  <c r="AE67" i="12"/>
  <c r="AE65" i="12"/>
  <c r="AE58" i="12"/>
  <c r="AK72" i="12"/>
  <c r="AK75" i="12"/>
  <c r="AE61" i="12"/>
  <c r="AE54" i="12"/>
  <c r="AK59" i="12"/>
  <c r="AE55" i="12"/>
  <c r="AK61" i="12"/>
  <c r="AE69" i="12"/>
  <c r="AK62" i="12"/>
  <c r="AE70" i="12"/>
  <c r="AE71" i="12"/>
  <c r="AK65" i="12"/>
  <c r="AE53" i="12"/>
  <c r="AW54" i="12"/>
  <c r="AE75" i="12"/>
  <c r="AK55" i="12"/>
  <c r="J63" i="12"/>
  <c r="P73" i="12"/>
  <c r="AK71" i="12"/>
  <c r="AE73" i="12"/>
  <c r="AM73" i="12"/>
  <c r="I76" i="12"/>
  <c r="AM66" i="12"/>
  <c r="AM65" i="12"/>
  <c r="AM75" i="12"/>
  <c r="G66" i="12"/>
  <c r="G75" i="12"/>
  <c r="G76" i="12"/>
  <c r="AG74" i="12"/>
  <c r="G67" i="12"/>
  <c r="AW57" i="12"/>
  <c r="AK53" i="12"/>
  <c r="AK69" i="12"/>
  <c r="G58" i="12"/>
  <c r="AE57" i="12"/>
  <c r="AE76" i="12"/>
  <c r="AW70" i="12"/>
  <c r="AK74" i="12"/>
  <c r="AK66" i="12"/>
  <c r="AE62" i="12"/>
  <c r="AK63" i="12"/>
  <c r="AE59" i="12"/>
  <c r="AE74" i="12"/>
  <c r="AK54" i="12"/>
  <c r="AK70" i="12"/>
  <c r="AE66" i="12"/>
  <c r="AW74" i="12"/>
  <c r="AK73" i="12"/>
  <c r="AK67" i="12"/>
  <c r="AE63" i="12"/>
  <c r="AR75" i="12"/>
  <c r="M55" i="12"/>
  <c r="AG66" i="12"/>
  <c r="AG67" i="12"/>
  <c r="AS67" i="12"/>
  <c r="L66" i="12"/>
  <c r="L55" i="12"/>
  <c r="L71" i="12"/>
  <c r="AN55" i="12"/>
  <c r="O73" i="12"/>
  <c r="O61" i="12"/>
  <c r="AI71" i="12"/>
  <c r="Y61" i="12"/>
  <c r="O66" i="12"/>
  <c r="AH62" i="12"/>
  <c r="AS65" i="12"/>
  <c r="AI55" i="12"/>
  <c r="AS66" i="12"/>
  <c r="AP67" i="12"/>
  <c r="J62" i="12"/>
  <c r="H76" i="12"/>
  <c r="H63" i="12"/>
  <c r="AP76" i="12"/>
  <c r="AP55" i="12"/>
  <c r="AP71" i="12"/>
  <c r="H75" i="12"/>
  <c r="H67" i="12"/>
  <c r="Q63" i="12"/>
  <c r="AP59" i="12"/>
  <c r="AP73" i="12"/>
  <c r="H55" i="12"/>
  <c r="S59" i="12"/>
  <c r="AP63" i="12"/>
  <c r="X75" i="12"/>
  <c r="H59" i="12"/>
  <c r="O67" i="12"/>
  <c r="G62" i="12"/>
  <c r="AH63" i="12"/>
  <c r="G55" i="12"/>
  <c r="G71" i="12"/>
  <c r="G59" i="12"/>
  <c r="Z63" i="12"/>
  <c r="G54" i="12"/>
  <c r="G70" i="12"/>
  <c r="G63" i="12"/>
  <c r="BA71" i="12"/>
  <c r="AM53" i="12"/>
  <c r="AM69" i="12"/>
  <c r="L54" i="12"/>
  <c r="L70" i="12"/>
  <c r="I67" i="12"/>
  <c r="AM54" i="12"/>
  <c r="AM70" i="12"/>
  <c r="L59" i="12"/>
  <c r="L75" i="12"/>
  <c r="AM55" i="12"/>
  <c r="AM71" i="12"/>
  <c r="AM57" i="12"/>
  <c r="AM74" i="12"/>
  <c r="L58" i="12"/>
  <c r="L76" i="12"/>
  <c r="AM58" i="12"/>
  <c r="L63" i="12"/>
  <c r="AM59" i="12"/>
  <c r="I61" i="12"/>
  <c r="AM61" i="12"/>
  <c r="L62" i="12"/>
  <c r="AM62" i="12"/>
  <c r="L74" i="12"/>
  <c r="L67" i="12"/>
  <c r="AM63" i="12"/>
  <c r="I62" i="12"/>
  <c r="AS57" i="12"/>
  <c r="AS73" i="12"/>
  <c r="AN76" i="12"/>
  <c r="AN63" i="12"/>
  <c r="O53" i="12"/>
  <c r="O69" i="12"/>
  <c r="BB66" i="12"/>
  <c r="AS58" i="12"/>
  <c r="AS72" i="12"/>
  <c r="O58" i="12"/>
  <c r="O75" i="12"/>
  <c r="Y70" i="12"/>
  <c r="AS59" i="12"/>
  <c r="AS76" i="12"/>
  <c r="O59" i="12"/>
  <c r="O74" i="12"/>
  <c r="Y59" i="12"/>
  <c r="AR62" i="12"/>
  <c r="AS61" i="12"/>
  <c r="AN75" i="12"/>
  <c r="O57" i="12"/>
  <c r="O76" i="12"/>
  <c r="AS62" i="12"/>
  <c r="O62" i="12"/>
  <c r="AS63" i="12"/>
  <c r="O63" i="12"/>
  <c r="AS53" i="12"/>
  <c r="AS69" i="12"/>
  <c r="AN64" i="12"/>
  <c r="AN59" i="12"/>
  <c r="O65" i="12"/>
  <c r="AS54" i="12"/>
  <c r="AS70" i="12"/>
  <c r="O54" i="12"/>
  <c r="O70" i="12"/>
  <c r="Y54" i="12"/>
  <c r="AS55" i="12"/>
  <c r="AS71" i="12"/>
  <c r="O55" i="12"/>
  <c r="O71" i="12"/>
  <c r="S63" i="12"/>
  <c r="AZ72" i="12"/>
  <c r="S76" i="12"/>
  <c r="S67" i="12"/>
  <c r="AD55" i="12"/>
  <c r="S55" i="12"/>
  <c r="S71" i="12"/>
  <c r="AD58" i="12"/>
  <c r="X55" i="12"/>
  <c r="AD71" i="12"/>
  <c r="X64" i="12"/>
  <c r="X59" i="12"/>
  <c r="BA65" i="12"/>
  <c r="AZ57" i="12"/>
  <c r="X66" i="12"/>
  <c r="X63" i="12"/>
  <c r="AQ63" i="12"/>
  <c r="BA54" i="12"/>
  <c r="AH72" i="12"/>
  <c r="AH66" i="12"/>
  <c r="AG54" i="12"/>
  <c r="AG70" i="12"/>
  <c r="AL67" i="12"/>
  <c r="Q74" i="12"/>
  <c r="Q67" i="12"/>
  <c r="I55" i="12"/>
  <c r="I71" i="12"/>
  <c r="AH74" i="12"/>
  <c r="AH67" i="12"/>
  <c r="AG55" i="12"/>
  <c r="AG71" i="12"/>
  <c r="AZ66" i="12"/>
  <c r="BA58" i="12"/>
  <c r="I74" i="12"/>
  <c r="I72" i="12"/>
  <c r="I65" i="12"/>
  <c r="I66" i="12"/>
  <c r="AH54" i="12"/>
  <c r="AH70" i="12"/>
  <c r="AG58" i="12"/>
  <c r="AG72" i="12"/>
  <c r="BA72" i="12"/>
  <c r="Q55" i="12"/>
  <c r="Q71" i="12"/>
  <c r="I59" i="12"/>
  <c r="I56" i="12"/>
  <c r="AH55" i="12"/>
  <c r="AH71" i="12"/>
  <c r="AG59" i="12"/>
  <c r="AG75" i="12"/>
  <c r="BA70" i="12"/>
  <c r="I68" i="12"/>
  <c r="AZ59" i="12"/>
  <c r="BA55" i="12"/>
  <c r="I53" i="12"/>
  <c r="I69" i="12"/>
  <c r="I60" i="12"/>
  <c r="AH58" i="12"/>
  <c r="AG62" i="12"/>
  <c r="BA61" i="12"/>
  <c r="Q59" i="12"/>
  <c r="Q75" i="12"/>
  <c r="I63" i="12"/>
  <c r="I75" i="12"/>
  <c r="AH59" i="12"/>
  <c r="AG63" i="12"/>
  <c r="BA59" i="12"/>
  <c r="I57" i="12"/>
  <c r="I73" i="12"/>
  <c r="I54" i="12"/>
  <c r="AD62" i="12"/>
  <c r="M58" i="12"/>
  <c r="AD59" i="12"/>
  <c r="M67" i="12"/>
  <c r="P71" i="12"/>
  <c r="AD75" i="12"/>
  <c r="AD66" i="12"/>
  <c r="M62" i="12"/>
  <c r="AD63" i="12"/>
  <c r="M71" i="12"/>
  <c r="AD54" i="12"/>
  <c r="AD70" i="12"/>
  <c r="M72" i="12"/>
  <c r="P58" i="12"/>
  <c r="AD72" i="12"/>
  <c r="AD67" i="12"/>
  <c r="I70" i="12"/>
  <c r="J66" i="12"/>
  <c r="AA75" i="12"/>
  <c r="AZ61" i="12"/>
  <c r="AL55" i="12"/>
  <c r="AL71" i="12"/>
  <c r="J76" i="12"/>
  <c r="AA63" i="12"/>
  <c r="BB55" i="12"/>
  <c r="J58" i="12"/>
  <c r="J72" i="12"/>
  <c r="AZ53" i="12"/>
  <c r="AZ70" i="12"/>
  <c r="AI76" i="12"/>
  <c r="AI67" i="12"/>
  <c r="M54" i="12"/>
  <c r="M70" i="12"/>
  <c r="AL63" i="12"/>
  <c r="AB65" i="12"/>
  <c r="BA57" i="12"/>
  <c r="BA75" i="12"/>
  <c r="AR59" i="12"/>
  <c r="J59" i="12"/>
  <c r="J73" i="12"/>
  <c r="AZ74" i="12"/>
  <c r="AZ62" i="12"/>
  <c r="AO63" i="12"/>
  <c r="M63" i="12"/>
  <c r="BA74" i="12"/>
  <c r="BA66" i="12"/>
  <c r="AZ55" i="12"/>
  <c r="BA73" i="12"/>
  <c r="BA67" i="12"/>
  <c r="J67" i="12"/>
  <c r="AZ75" i="12"/>
  <c r="AZ63" i="12"/>
  <c r="AB63" i="12"/>
  <c r="AZ56" i="12"/>
  <c r="AI59" i="12"/>
  <c r="AZ54" i="12"/>
  <c r="AB54" i="12"/>
  <c r="AZ71" i="12"/>
  <c r="J54" i="12"/>
  <c r="J70" i="12"/>
  <c r="AA66" i="12"/>
  <c r="AZ69" i="12"/>
  <c r="AZ65" i="12"/>
  <c r="AO58" i="12"/>
  <c r="AI63" i="12"/>
  <c r="M66" i="12"/>
  <c r="AL59" i="12"/>
  <c r="AL72" i="12"/>
  <c r="BA53" i="12"/>
  <c r="BA69" i="12"/>
  <c r="J55" i="12"/>
  <c r="J71" i="12"/>
  <c r="AZ58" i="12"/>
  <c r="M59" i="12"/>
  <c r="M76" i="12"/>
  <c r="BB71" i="12"/>
  <c r="AB70" i="12"/>
  <c r="BA62" i="12"/>
  <c r="AW67" i="12"/>
  <c r="AZ76" i="12"/>
  <c r="AZ67" i="12"/>
  <c r="BA63" i="12"/>
  <c r="AA54" i="12"/>
  <c r="AA70" i="12"/>
  <c r="Z72" i="12"/>
  <c r="Z67" i="12"/>
  <c r="AO62" i="12"/>
  <c r="BB54" i="12"/>
  <c r="BB70" i="12"/>
  <c r="AB53" i="12"/>
  <c r="AB69" i="12"/>
  <c r="P74" i="12"/>
  <c r="P62" i="12"/>
  <c r="AQ74" i="12"/>
  <c r="AQ67" i="12"/>
  <c r="Y72" i="12"/>
  <c r="Y65" i="12"/>
  <c r="AR63" i="12"/>
  <c r="AW58" i="12"/>
  <c r="AW72" i="12"/>
  <c r="AA74" i="12"/>
  <c r="AA67" i="12"/>
  <c r="Z60" i="12"/>
  <c r="AO76" i="12"/>
  <c r="AO67" i="12"/>
  <c r="BB59" i="12"/>
  <c r="BB74" i="12"/>
  <c r="AB58" i="12"/>
  <c r="AB76" i="12"/>
  <c r="P55" i="12"/>
  <c r="Y58" i="12"/>
  <c r="AW55" i="12"/>
  <c r="AW71" i="12"/>
  <c r="AB74" i="12"/>
  <c r="AB67" i="12"/>
  <c r="Y63" i="12"/>
  <c r="AR66" i="12"/>
  <c r="AR54" i="12"/>
  <c r="AR70" i="12"/>
  <c r="AW65" i="12"/>
  <c r="AA58" i="12"/>
  <c r="Z55" i="12"/>
  <c r="Z71" i="12"/>
  <c r="AO73" i="12"/>
  <c r="AO66" i="12"/>
  <c r="BB58" i="12"/>
  <c r="BB75" i="12"/>
  <c r="AB57" i="12"/>
  <c r="AB73" i="12"/>
  <c r="P70" i="12"/>
  <c r="P66" i="12"/>
  <c r="AQ55" i="12"/>
  <c r="AQ71" i="12"/>
  <c r="Y53" i="12"/>
  <c r="Y69" i="12"/>
  <c r="AR74" i="12"/>
  <c r="AR67" i="12"/>
  <c r="AW62" i="12"/>
  <c r="AA55" i="12"/>
  <c r="AA71" i="12"/>
  <c r="AO55" i="12"/>
  <c r="AO71" i="12"/>
  <c r="BB63" i="12"/>
  <c r="AB62" i="12"/>
  <c r="P59" i="12"/>
  <c r="Y62" i="12"/>
  <c r="AW59" i="12"/>
  <c r="AW75" i="12"/>
  <c r="AB55" i="12"/>
  <c r="AB71" i="12"/>
  <c r="Y76" i="12"/>
  <c r="Y67" i="12"/>
  <c r="AK56" i="12"/>
  <c r="AW61" i="12"/>
  <c r="AR58" i="12"/>
  <c r="AR76" i="12"/>
  <c r="AW53" i="12"/>
  <c r="AW69" i="12"/>
  <c r="AA62" i="12"/>
  <c r="Z59" i="12"/>
  <c r="AO54" i="12"/>
  <c r="AO70" i="12"/>
  <c r="BB62" i="12"/>
  <c r="AB61" i="12"/>
  <c r="P54" i="12"/>
  <c r="P75" i="12"/>
  <c r="AQ59" i="12"/>
  <c r="Y57" i="12"/>
  <c r="AR55" i="12"/>
  <c r="AR71" i="12"/>
  <c r="AW66" i="12"/>
  <c r="AA59" i="12"/>
  <c r="AO59" i="12"/>
  <c r="BB67" i="12"/>
  <c r="AB66" i="12"/>
  <c r="P67" i="12"/>
  <c r="P63" i="12"/>
  <c r="Y73" i="12"/>
  <c r="Y66" i="12"/>
  <c r="AW63" i="12"/>
  <c r="AB59" i="12"/>
  <c r="AB75" i="12"/>
  <c r="Y55" i="12"/>
  <c r="Y71" i="12"/>
  <c r="Y74" i="12"/>
  <c r="AS52" i="12"/>
  <c r="AQ73" i="12"/>
  <c r="AS56" i="12"/>
  <c r="L52" i="12"/>
  <c r="AS60" i="12"/>
  <c r="AX60" i="12"/>
  <c r="W68" i="12"/>
  <c r="AX72" i="12"/>
  <c r="T74" i="12"/>
  <c r="T56" i="12"/>
  <c r="AL60" i="12"/>
  <c r="AR60" i="12"/>
  <c r="AW68" i="12"/>
  <c r="T68" i="12"/>
  <c r="AN67" i="12"/>
  <c r="AS75" i="12"/>
  <c r="AW52" i="12"/>
  <c r="T52" i="12"/>
  <c r="AN56" i="12"/>
  <c r="AR56" i="12"/>
  <c r="AW56" i="12"/>
  <c r="AX56" i="12"/>
  <c r="R72" i="12"/>
  <c r="AC75" i="12"/>
  <c r="AN65" i="12"/>
  <c r="AN60" i="12"/>
  <c r="AR52" i="12"/>
  <c r="AH76" i="12"/>
  <c r="AH60" i="12"/>
  <c r="AA60" i="12"/>
  <c r="O56" i="12"/>
  <c r="AF52" i="12"/>
  <c r="AS74" i="12"/>
  <c r="AZ52" i="12"/>
  <c r="AK60" i="12"/>
  <c r="O60" i="12"/>
  <c r="BA52" i="12"/>
  <c r="R60" i="12"/>
  <c r="T60" i="12"/>
  <c r="AC56" i="12"/>
  <c r="U60" i="12"/>
  <c r="AF56" i="12"/>
  <c r="N68" i="12"/>
  <c r="AH52" i="12"/>
  <c r="AX52" i="12"/>
  <c r="AC60" i="12"/>
  <c r="AF68" i="12"/>
  <c r="AF60" i="12"/>
  <c r="AR72" i="12"/>
  <c r="AH56" i="12"/>
  <c r="O52" i="12"/>
  <c r="AB56" i="12"/>
  <c r="AX73" i="12"/>
  <c r="T75" i="12"/>
  <c r="AC52" i="12"/>
  <c r="AC74" i="12"/>
  <c r="U56" i="12"/>
  <c r="AT74" i="12"/>
  <c r="AF71" i="12"/>
  <c r="V68" i="12"/>
  <c r="N60" i="12"/>
  <c r="AY72" i="12"/>
  <c r="AU60" i="12"/>
  <c r="W60" i="12"/>
  <c r="AV67" i="12"/>
  <c r="AV60" i="12"/>
  <c r="Z56" i="12"/>
  <c r="AL56" i="12"/>
  <c r="AL73" i="12"/>
  <c r="X76" i="12"/>
  <c r="X60" i="12"/>
  <c r="AQ60" i="12"/>
  <c r="AR68" i="12"/>
  <c r="AH73" i="12"/>
  <c r="AD74" i="12"/>
  <c r="J60" i="12"/>
  <c r="AA73" i="12"/>
  <c r="L68" i="12"/>
  <c r="AO60" i="12"/>
  <c r="M74" i="12"/>
  <c r="G60" i="12"/>
  <c r="AM68" i="12"/>
  <c r="V73" i="12"/>
  <c r="AU68" i="12"/>
  <c r="AV71" i="12"/>
  <c r="J68" i="12"/>
  <c r="AO74" i="12"/>
  <c r="AO68" i="12"/>
  <c r="AS68" i="12"/>
  <c r="AM52" i="12"/>
  <c r="AM72" i="12"/>
  <c r="AZ68" i="12"/>
  <c r="O68" i="12"/>
  <c r="AB60" i="12"/>
  <c r="BA68" i="12"/>
  <c r="K56" i="12"/>
  <c r="U68" i="12"/>
  <c r="AJ56" i="12"/>
  <c r="V52" i="12"/>
  <c r="AU52" i="12"/>
  <c r="AU72" i="12"/>
  <c r="AV52" i="12"/>
  <c r="Z68" i="12"/>
  <c r="AI60" i="12"/>
  <c r="AL68" i="12"/>
  <c r="X52" i="12"/>
  <c r="AD56" i="12"/>
  <c r="J52" i="12"/>
  <c r="J75" i="12"/>
  <c r="AM56" i="12"/>
  <c r="O72" i="12"/>
  <c r="AB72" i="12"/>
  <c r="AX68" i="12"/>
  <c r="K72" i="12"/>
  <c r="AC68" i="12"/>
  <c r="U52" i="12"/>
  <c r="U76" i="12"/>
  <c r="AT56" i="12"/>
  <c r="V60" i="12"/>
  <c r="N52" i="12"/>
  <c r="AY56" i="12"/>
  <c r="AU56" i="12"/>
  <c r="W52" i="12"/>
  <c r="AV56" i="12"/>
  <c r="Z52" i="12"/>
  <c r="Z75" i="12"/>
  <c r="AL52" i="12"/>
  <c r="AL76" i="12"/>
  <c r="X70" i="12"/>
  <c r="X56" i="12"/>
  <c r="AH68" i="12"/>
  <c r="AD60" i="12"/>
  <c r="J56" i="12"/>
  <c r="AG60" i="12"/>
  <c r="L60" i="12"/>
  <c r="AO52" i="12"/>
  <c r="M56" i="12"/>
  <c r="G52" i="12"/>
  <c r="AM60" i="12"/>
  <c r="K64" i="12"/>
  <c r="AT64" i="12"/>
  <c r="AJ64" i="12"/>
  <c r="AY64" i="12"/>
  <c r="AX53" i="12"/>
  <c r="AX69" i="12"/>
  <c r="R76" i="12"/>
  <c r="R65" i="12"/>
  <c r="S64" i="12"/>
  <c r="K53" i="12"/>
  <c r="K69" i="12"/>
  <c r="T53" i="12"/>
  <c r="AC53" i="12"/>
  <c r="AC69" i="12"/>
  <c r="U57" i="12"/>
  <c r="U75" i="12"/>
  <c r="AT53" i="12"/>
  <c r="AT69" i="12"/>
  <c r="AJ57" i="12"/>
  <c r="AF69" i="12"/>
  <c r="AF65" i="12"/>
  <c r="V61" i="12"/>
  <c r="N72" i="12"/>
  <c r="N65" i="12"/>
  <c r="AY57" i="12"/>
  <c r="AY75" i="12"/>
  <c r="AU65" i="12"/>
  <c r="W61" i="12"/>
  <c r="AV57" i="12"/>
  <c r="AP64" i="12"/>
  <c r="H64" i="12"/>
  <c r="Q64" i="12"/>
  <c r="AX62" i="12"/>
  <c r="R62" i="12"/>
  <c r="S53" i="12"/>
  <c r="S69" i="12"/>
  <c r="K58" i="12"/>
  <c r="AN70" i="12"/>
  <c r="AN71" i="12"/>
  <c r="Z65" i="12"/>
  <c r="T70" i="12"/>
  <c r="T66" i="12"/>
  <c r="AI53" i="12"/>
  <c r="AI69" i="12"/>
  <c r="AC62" i="12"/>
  <c r="U74" i="12"/>
  <c r="U66" i="12"/>
  <c r="AT58" i="12"/>
  <c r="AJ74" i="12"/>
  <c r="AJ62" i="12"/>
  <c r="AF54" i="12"/>
  <c r="AF76" i="12"/>
  <c r="V66" i="12"/>
  <c r="N54" i="12"/>
  <c r="N70" i="12"/>
  <c r="AY62" i="12"/>
  <c r="AU54" i="12"/>
  <c r="AU70" i="12"/>
  <c r="W76" i="12"/>
  <c r="W66" i="12"/>
  <c r="BB64" i="12"/>
  <c r="AV69" i="12"/>
  <c r="AV66" i="12"/>
  <c r="AP61" i="12"/>
  <c r="AL53" i="12"/>
  <c r="AL69" i="12"/>
  <c r="X57" i="12"/>
  <c r="P64" i="12"/>
  <c r="H53" i="12"/>
  <c r="AQ57" i="12"/>
  <c r="Q65" i="12"/>
  <c r="AX55" i="12"/>
  <c r="AX71" i="12"/>
  <c r="AR65" i="12"/>
  <c r="AH53" i="12"/>
  <c r="AH69" i="12"/>
  <c r="AD61" i="12"/>
  <c r="R74" i="12"/>
  <c r="R67" i="12"/>
  <c r="J61" i="12"/>
  <c r="AW64" i="12"/>
  <c r="AG61" i="12"/>
  <c r="AA76" i="12"/>
  <c r="AA65" i="12"/>
  <c r="S58" i="12"/>
  <c r="S74" i="12"/>
  <c r="K63" i="12"/>
  <c r="AZ64" i="12"/>
  <c r="AN72" i="12"/>
  <c r="Z76" i="12"/>
  <c r="Z66" i="12"/>
  <c r="T76" i="12"/>
  <c r="T67" i="12"/>
  <c r="L65" i="12"/>
  <c r="AO53" i="12"/>
  <c r="AO69" i="12"/>
  <c r="AI62" i="12"/>
  <c r="AC55" i="12"/>
  <c r="AC71" i="12"/>
  <c r="U59" i="12"/>
  <c r="M53" i="12"/>
  <c r="M69" i="12"/>
  <c r="AT59" i="12"/>
  <c r="AJ70" i="12"/>
  <c r="AJ63" i="12"/>
  <c r="AF55" i="12"/>
  <c r="AF75" i="12"/>
  <c r="V67" i="12"/>
  <c r="N55" i="12"/>
  <c r="N71" i="12"/>
  <c r="AY63" i="12"/>
  <c r="AU55" i="12"/>
  <c r="AU71" i="12"/>
  <c r="AK76" i="12"/>
  <c r="W63" i="12"/>
  <c r="G57" i="12"/>
  <c r="G74" i="12"/>
  <c r="BB65" i="12"/>
  <c r="AV73" i="12"/>
  <c r="AV70" i="12"/>
  <c r="AP62" i="12"/>
  <c r="AL54" i="12"/>
  <c r="AL70" i="12"/>
  <c r="X54" i="12"/>
  <c r="P69" i="12"/>
  <c r="P65" i="12"/>
  <c r="H54" i="12"/>
  <c r="BA64" i="12"/>
  <c r="AQ54" i="12"/>
  <c r="AQ70" i="12"/>
  <c r="AE60" i="12"/>
  <c r="Y60" i="12"/>
  <c r="Q54" i="12"/>
  <c r="Q70" i="12"/>
  <c r="R64" i="12"/>
  <c r="K52" i="12"/>
  <c r="K68" i="12"/>
  <c r="AT52" i="12"/>
  <c r="AT68" i="12"/>
  <c r="AJ52" i="12"/>
  <c r="AJ68" i="12"/>
  <c r="V64" i="12"/>
  <c r="N64" i="12"/>
  <c r="AY52" i="12"/>
  <c r="AY68" i="12"/>
  <c r="W64" i="12"/>
  <c r="AX57" i="12"/>
  <c r="R53" i="12"/>
  <c r="R69" i="12"/>
  <c r="S52" i="12"/>
  <c r="S68" i="12"/>
  <c r="K57" i="12"/>
  <c r="T57" i="12"/>
  <c r="AI64" i="12"/>
  <c r="AC57" i="12"/>
  <c r="AC73" i="12"/>
  <c r="U61" i="12"/>
  <c r="AT57" i="12"/>
  <c r="AT73" i="12"/>
  <c r="AJ61" i="12"/>
  <c r="AF53" i="12"/>
  <c r="AF72" i="12"/>
  <c r="V65" i="12"/>
  <c r="N53" i="12"/>
  <c r="N69" i="12"/>
  <c r="AY61" i="12"/>
  <c r="AU53" i="12"/>
  <c r="AU69" i="12"/>
  <c r="W73" i="12"/>
  <c r="W65" i="12"/>
  <c r="AV61" i="12"/>
  <c r="AP52" i="12"/>
  <c r="AP68" i="12"/>
  <c r="H52" i="12"/>
  <c r="H68" i="12"/>
  <c r="AQ64" i="12"/>
  <c r="Q52" i="12"/>
  <c r="Q68" i="12"/>
  <c r="AX75" i="12"/>
  <c r="AX66" i="12"/>
  <c r="R75" i="12"/>
  <c r="R66" i="12"/>
  <c r="AG64" i="12"/>
  <c r="AA64" i="12"/>
  <c r="S57" i="12"/>
  <c r="S75" i="12"/>
  <c r="K62" i="12"/>
  <c r="AN53" i="12"/>
  <c r="Z53" i="12"/>
  <c r="Z69" i="12"/>
  <c r="T54" i="12"/>
  <c r="L64" i="12"/>
  <c r="AO64" i="12"/>
  <c r="AI57" i="12"/>
  <c r="AI75" i="12"/>
  <c r="AC66" i="12"/>
  <c r="U54" i="12"/>
  <c r="U70" i="12"/>
  <c r="M60" i="12"/>
  <c r="M75" i="12"/>
  <c r="AT62" i="12"/>
  <c r="AJ69" i="12"/>
  <c r="AJ66" i="12"/>
  <c r="AF58" i="12"/>
  <c r="V54" i="12"/>
  <c r="V70" i="12"/>
  <c r="N58" i="12"/>
  <c r="AY73" i="12"/>
  <c r="AY66" i="12"/>
  <c r="AU58" i="12"/>
  <c r="AU75" i="12"/>
  <c r="W54" i="12"/>
  <c r="W70" i="12"/>
  <c r="G64" i="12"/>
  <c r="BB52" i="12"/>
  <c r="BB68" i="12"/>
  <c r="AV54" i="12"/>
  <c r="AV76" i="12"/>
  <c r="AP65" i="12"/>
  <c r="AL57" i="12"/>
  <c r="AL75" i="12"/>
  <c r="X71" i="12"/>
  <c r="X61" i="12"/>
  <c r="P52" i="12"/>
  <c r="P72" i="12"/>
  <c r="H57" i="12"/>
  <c r="AQ61" i="12"/>
  <c r="Q53" i="12"/>
  <c r="Q69" i="12"/>
  <c r="AX59" i="12"/>
  <c r="AR53" i="12"/>
  <c r="AR69" i="12"/>
  <c r="AH57" i="12"/>
  <c r="AD76" i="12"/>
  <c r="AD65" i="12"/>
  <c r="R55" i="12"/>
  <c r="R71" i="12"/>
  <c r="J65" i="12"/>
  <c r="AG65" i="12"/>
  <c r="AA53" i="12"/>
  <c r="AA69" i="12"/>
  <c r="S62" i="12"/>
  <c r="K74" i="12"/>
  <c r="K67" i="12"/>
  <c r="AN54" i="12"/>
  <c r="Z54" i="12"/>
  <c r="Z70" i="12"/>
  <c r="T55" i="12"/>
  <c r="L53" i="12"/>
  <c r="L69" i="12"/>
  <c r="AO57" i="12"/>
  <c r="AI73" i="12"/>
  <c r="AI66" i="12"/>
  <c r="AC59" i="12"/>
  <c r="AC76" i="12"/>
  <c r="U63" i="12"/>
  <c r="M57" i="12"/>
  <c r="M73" i="12"/>
  <c r="AT63" i="12"/>
  <c r="AJ76" i="12"/>
  <c r="AJ67" i="12"/>
  <c r="AF59" i="12"/>
  <c r="V55" i="12"/>
  <c r="V71" i="12"/>
  <c r="N59" i="12"/>
  <c r="AY76" i="12"/>
  <c r="AY67" i="12"/>
  <c r="AU59" i="12"/>
  <c r="AU74" i="12"/>
  <c r="W75" i="12"/>
  <c r="W67" i="12"/>
  <c r="G61" i="12"/>
  <c r="BB53" i="12"/>
  <c r="BB69" i="12"/>
  <c r="AV55" i="12"/>
  <c r="AV75" i="12"/>
  <c r="AP66" i="12"/>
  <c r="AL58" i="12"/>
  <c r="AL74" i="12"/>
  <c r="X74" i="12"/>
  <c r="X58" i="12"/>
  <c r="P53" i="12"/>
  <c r="P76" i="12"/>
  <c r="H58" i="12"/>
  <c r="AQ58" i="12"/>
  <c r="AE64" i="12"/>
  <c r="Y64" i="12"/>
  <c r="Q58" i="12"/>
  <c r="Q72" i="12"/>
  <c r="AX61" i="12"/>
  <c r="R57" i="12"/>
  <c r="S56" i="12"/>
  <c r="S72" i="12"/>
  <c r="K61" i="12"/>
  <c r="AN66" i="12"/>
  <c r="T71" i="12"/>
  <c r="T61" i="12"/>
  <c r="AI52" i="12"/>
  <c r="AI68" i="12"/>
  <c r="AC61" i="12"/>
  <c r="U72" i="12"/>
  <c r="U65" i="12"/>
  <c r="AT61" i="12"/>
  <c r="AJ73" i="12"/>
  <c r="AJ65" i="12"/>
  <c r="AF57" i="12"/>
  <c r="V53" i="12"/>
  <c r="V69" i="12"/>
  <c r="N57" i="12"/>
  <c r="N73" i="12"/>
  <c r="AY65" i="12"/>
  <c r="AU57" i="12"/>
  <c r="AU76" i="12"/>
  <c r="W53" i="12"/>
  <c r="W69" i="12"/>
  <c r="AV68" i="12"/>
  <c r="AV65" i="12"/>
  <c r="AP56" i="12"/>
  <c r="AP75" i="12"/>
  <c r="H74" i="12"/>
  <c r="H56" i="12"/>
  <c r="AQ52" i="12"/>
  <c r="AQ68" i="12"/>
  <c r="Q56" i="12"/>
  <c r="Q73" i="12"/>
  <c r="AX54" i="12"/>
  <c r="AX70" i="12"/>
  <c r="AD64" i="12"/>
  <c r="R54" i="12"/>
  <c r="R70" i="12"/>
  <c r="AG52" i="12"/>
  <c r="AG68" i="12"/>
  <c r="AA52" i="12"/>
  <c r="AA68" i="12"/>
  <c r="S61" i="12"/>
  <c r="K75" i="12"/>
  <c r="K66" i="12"/>
  <c r="AN74" i="12"/>
  <c r="AN57" i="12"/>
  <c r="Z57" i="12"/>
  <c r="Z74" i="12"/>
  <c r="T58" i="12"/>
  <c r="AI61" i="12"/>
  <c r="AC54" i="12"/>
  <c r="AC70" i="12"/>
  <c r="U58" i="12"/>
  <c r="M64" i="12"/>
  <c r="AT76" i="12"/>
  <c r="AT66" i="12"/>
  <c r="AJ54" i="12"/>
  <c r="AJ75" i="12"/>
  <c r="AF62" i="12"/>
  <c r="V58" i="12"/>
  <c r="V75" i="12"/>
  <c r="N62" i="12"/>
  <c r="AY54" i="12"/>
  <c r="AY70" i="12"/>
  <c r="AU62" i="12"/>
  <c r="W58" i="12"/>
  <c r="G68" i="12"/>
  <c r="BB56" i="12"/>
  <c r="BB76" i="12"/>
  <c r="AV58" i="12"/>
  <c r="AP53" i="12"/>
  <c r="AP69" i="12"/>
  <c r="AL61" i="12"/>
  <c r="X68" i="12"/>
  <c r="X67" i="12"/>
  <c r="P56" i="12"/>
  <c r="H73" i="12"/>
  <c r="H61" i="12"/>
  <c r="AQ76" i="12"/>
  <c r="AQ65" i="12"/>
  <c r="Q57" i="12"/>
  <c r="Q76" i="12"/>
  <c r="AX63" i="12"/>
  <c r="AR57" i="12"/>
  <c r="AR73" i="12"/>
  <c r="AH61" i="12"/>
  <c r="AD53" i="12"/>
  <c r="AD69" i="12"/>
  <c r="R59" i="12"/>
  <c r="J53" i="12"/>
  <c r="J69" i="12"/>
  <c r="AW73" i="12"/>
  <c r="AG53" i="12"/>
  <c r="AG69" i="12"/>
  <c r="AA57" i="12"/>
  <c r="S73" i="12"/>
  <c r="S66" i="12"/>
  <c r="K55" i="12"/>
  <c r="K71" i="12"/>
  <c r="AN73" i="12"/>
  <c r="AN58" i="12"/>
  <c r="Z58" i="12"/>
  <c r="Z73" i="12"/>
  <c r="T59" i="12"/>
  <c r="L57" i="12"/>
  <c r="L73" i="12"/>
  <c r="AO61" i="12"/>
  <c r="AI54" i="12"/>
  <c r="AI70" i="12"/>
  <c r="AC63" i="12"/>
  <c r="U73" i="12"/>
  <c r="U67" i="12"/>
  <c r="M61" i="12"/>
  <c r="AT75" i="12"/>
  <c r="AT67" i="12"/>
  <c r="AJ55" i="12"/>
  <c r="AF74" i="12"/>
  <c r="AF63" i="12"/>
  <c r="V59" i="12"/>
  <c r="V74" i="12"/>
  <c r="N63" i="12"/>
  <c r="AY55" i="12"/>
  <c r="AY71" i="12"/>
  <c r="AU63" i="12"/>
  <c r="AK64" i="12"/>
  <c r="W55" i="12"/>
  <c r="W71" i="12"/>
  <c r="G73" i="12"/>
  <c r="G65" i="12"/>
  <c r="BB57" i="12"/>
  <c r="BB72" i="12"/>
  <c r="AV59" i="12"/>
  <c r="AP54" i="12"/>
  <c r="AP70" i="12"/>
  <c r="AL62" i="12"/>
  <c r="AB64" i="12"/>
  <c r="X73" i="12"/>
  <c r="X62" i="12"/>
  <c r="P57" i="12"/>
  <c r="H70" i="12"/>
  <c r="H62" i="12"/>
  <c r="BA56" i="12"/>
  <c r="BA76" i="12"/>
  <c r="AQ62" i="12"/>
  <c r="AE52" i="12"/>
  <c r="AE68" i="12"/>
  <c r="Y52" i="12"/>
  <c r="Y68" i="12"/>
  <c r="Q62" i="12"/>
  <c r="I52" i="12"/>
  <c r="R52" i="12"/>
  <c r="R68" i="12"/>
  <c r="AX64" i="12"/>
  <c r="R56" i="12"/>
  <c r="R73" i="12"/>
  <c r="K73" i="12"/>
  <c r="K60" i="12"/>
  <c r="T64" i="12"/>
  <c r="AC64" i="12"/>
  <c r="U64" i="12"/>
  <c r="AT60" i="12"/>
  <c r="AJ72" i="12"/>
  <c r="AJ60" i="12"/>
  <c r="AF64" i="12"/>
  <c r="V56" i="12"/>
  <c r="V76" i="12"/>
  <c r="N56" i="12"/>
  <c r="N74" i="12"/>
  <c r="AY60" i="12"/>
  <c r="AU64" i="12"/>
  <c r="W56" i="12"/>
  <c r="W72" i="12"/>
  <c r="AV64" i="12"/>
  <c r="AX76" i="12"/>
  <c r="AX65" i="12"/>
  <c r="R61" i="12"/>
  <c r="S60" i="12"/>
  <c r="K76" i="12"/>
  <c r="K65" i="12"/>
  <c r="AN52" i="12"/>
  <c r="Z64" i="12"/>
  <c r="T69" i="12"/>
  <c r="T65" i="12"/>
  <c r="AI56" i="12"/>
  <c r="AI72" i="12"/>
  <c r="AC65" i="12"/>
  <c r="U53" i="12"/>
  <c r="U69" i="12"/>
  <c r="AT72" i="12"/>
  <c r="AT65" i="12"/>
  <c r="AJ53" i="12"/>
  <c r="AJ71" i="12"/>
  <c r="AF61" i="12"/>
  <c r="V57" i="12"/>
  <c r="V72" i="12"/>
  <c r="N61" i="12"/>
  <c r="AY53" i="12"/>
  <c r="AY69" i="12"/>
  <c r="AU61" i="12"/>
  <c r="W57" i="12"/>
  <c r="W74" i="12"/>
  <c r="AV53" i="12"/>
  <c r="AV72" i="12"/>
  <c r="AP60" i="12"/>
  <c r="AL64" i="12"/>
  <c r="X65" i="12"/>
  <c r="H69" i="12"/>
  <c r="H60" i="12"/>
  <c r="AQ56" i="12"/>
  <c r="AQ72" i="12"/>
  <c r="Q60" i="12"/>
  <c r="AX58" i="12"/>
  <c r="AR64" i="12"/>
  <c r="AH64" i="12"/>
  <c r="AD52" i="12"/>
  <c r="AD68" i="12"/>
  <c r="R58" i="12"/>
  <c r="J64" i="12"/>
  <c r="AG56" i="12"/>
  <c r="AG73" i="12"/>
  <c r="AA56" i="12"/>
  <c r="AA72" i="12"/>
  <c r="S65" i="12"/>
  <c r="K54" i="12"/>
  <c r="K70" i="12"/>
  <c r="AN68" i="12"/>
  <c r="AN61" i="12"/>
  <c r="Z61" i="12"/>
  <c r="T72" i="12"/>
  <c r="T62" i="12"/>
  <c r="L56" i="12"/>
  <c r="L72" i="12"/>
  <c r="AO56" i="12"/>
  <c r="AO75" i="12"/>
  <c r="AI65" i="12"/>
  <c r="AC58" i="12"/>
  <c r="AC72" i="12"/>
  <c r="U62" i="12"/>
  <c r="M52" i="12"/>
  <c r="M68" i="12"/>
  <c r="AT54" i="12"/>
  <c r="AT70" i="12"/>
  <c r="AJ58" i="12"/>
  <c r="AF70" i="12"/>
  <c r="AF66" i="12"/>
  <c r="V62" i="12"/>
  <c r="N76" i="12"/>
  <c r="N66" i="12"/>
  <c r="AY58" i="12"/>
  <c r="AY74" i="12"/>
  <c r="AU66" i="12"/>
  <c r="W62" i="12"/>
  <c r="G56" i="12"/>
  <c r="G72" i="12"/>
  <c r="BB60" i="12"/>
  <c r="BB73" i="12"/>
  <c r="AV62" i="12"/>
  <c r="AP57" i="12"/>
  <c r="AP74" i="12"/>
  <c r="AL65" i="12"/>
  <c r="X53" i="12"/>
  <c r="P68" i="12"/>
  <c r="P60" i="12"/>
  <c r="H71" i="12"/>
  <c r="H65" i="12"/>
  <c r="AQ53" i="12"/>
  <c r="AQ69" i="12"/>
  <c r="Q61" i="12"/>
  <c r="AX74" i="12"/>
  <c r="AX67" i="12"/>
  <c r="AR61" i="12"/>
  <c r="AH75" i="12"/>
  <c r="AH65" i="12"/>
  <c r="AD57" i="12"/>
  <c r="AD73" i="12"/>
  <c r="R63" i="12"/>
  <c r="J57" i="12"/>
  <c r="J74" i="12"/>
  <c r="AW60" i="12"/>
  <c r="AS64" i="12"/>
  <c r="AM64" i="12"/>
  <c r="AG57" i="12"/>
  <c r="AG76" i="12"/>
  <c r="AA61" i="12"/>
  <c r="S54" i="12"/>
  <c r="S70" i="12"/>
  <c r="K59" i="12"/>
  <c r="AZ73" i="12"/>
  <c r="AZ60" i="12"/>
  <c r="AN69" i="12"/>
  <c r="AN62" i="12"/>
  <c r="Z62" i="12"/>
  <c r="T73" i="12"/>
  <c r="T63" i="12"/>
  <c r="L61" i="12"/>
  <c r="AO72" i="12"/>
  <c r="AO65" i="12"/>
  <c r="AI58" i="12"/>
  <c r="AI74" i="12"/>
  <c r="AC67" i="12"/>
  <c r="U55" i="12"/>
  <c r="U71" i="12"/>
  <c r="M65" i="12"/>
  <c r="AT55" i="12"/>
  <c r="AT71" i="12"/>
  <c r="AJ59" i="12"/>
  <c r="AF73" i="12"/>
  <c r="AF67" i="12"/>
  <c r="V63" i="12"/>
  <c r="N75" i="12"/>
  <c r="N67" i="12"/>
  <c r="AY59" i="12"/>
  <c r="AU73" i="12"/>
  <c r="AU67" i="12"/>
  <c r="AK52" i="12"/>
  <c r="AK68" i="12"/>
  <c r="W59" i="12"/>
  <c r="O64" i="12"/>
  <c r="G53" i="12"/>
  <c r="G69" i="12"/>
  <c r="BB61" i="12"/>
  <c r="AV74" i="12"/>
  <c r="AV63" i="12"/>
  <c r="AP58" i="12"/>
  <c r="AP72" i="12"/>
  <c r="AL66" i="12"/>
  <c r="AB52" i="12"/>
  <c r="AB68" i="12"/>
  <c r="X69" i="12"/>
  <c r="X72" i="12"/>
  <c r="P61" i="12"/>
  <c r="H72" i="12"/>
  <c r="H66" i="12"/>
  <c r="BA60" i="12"/>
  <c r="AQ75" i="12"/>
  <c r="AQ66" i="12"/>
  <c r="AE56" i="12"/>
  <c r="AE72" i="12"/>
  <c r="Y56" i="12"/>
  <c r="Y75" i="12"/>
  <c r="Q66" i="12"/>
  <c r="I58" i="12"/>
  <c r="I64" i="12"/>
  <c r="BE7" i="3"/>
  <c r="AT4" i="3"/>
  <c r="AT7" i="3"/>
  <c r="BL11" i="7"/>
  <c r="DU11" i="7" s="1"/>
  <c r="GD11" i="7" s="1"/>
  <c r="IM11" i="7" s="1"/>
  <c r="KV11" i="7" s="1"/>
  <c r="NE11" i="7" s="1"/>
  <c r="PN11" i="7" s="1"/>
  <c r="RW11" i="7" s="1"/>
  <c r="UF11" i="7" s="1"/>
  <c r="WO11" i="7" s="1"/>
  <c r="YX11" i="7" s="1"/>
  <c r="BL12" i="7"/>
  <c r="DU12" i="7" s="1"/>
  <c r="GD12" i="7" s="1"/>
  <c r="IM12" i="7" s="1"/>
  <c r="KV12" i="7" s="1"/>
  <c r="NE12" i="7" s="1"/>
  <c r="PN12" i="7" s="1"/>
  <c r="RW12" i="7" s="1"/>
  <c r="UF12" i="7" s="1"/>
  <c r="WO12" i="7" s="1"/>
  <c r="YX12" i="7" s="1"/>
  <c r="BL16" i="7"/>
  <c r="DU16" i="7" s="1"/>
  <c r="GD16" i="7" s="1"/>
  <c r="IM16" i="7" s="1"/>
  <c r="KV16" i="7" s="1"/>
  <c r="NE16" i="7" s="1"/>
  <c r="PN16" i="7" s="1"/>
  <c r="RW16" i="7" s="1"/>
  <c r="UF16" i="7" s="1"/>
  <c r="WO16" i="7" s="1"/>
  <c r="YX16" i="7" s="1"/>
  <c r="S1" i="4"/>
  <c r="O1" i="4"/>
  <c r="W1" i="4"/>
  <c r="AA1" i="4"/>
  <c r="BL20" i="7"/>
  <c r="DU20" i="7" s="1"/>
  <c r="GD20" i="7" s="1"/>
  <c r="IM20" i="7" s="1"/>
  <c r="KV20" i="7" s="1"/>
  <c r="NE20" i="7" s="1"/>
  <c r="PN20" i="7" s="1"/>
  <c r="RW20" i="7" s="1"/>
  <c r="UF20" i="7" s="1"/>
  <c r="WO20" i="7" s="1"/>
  <c r="YX20" i="7" s="1"/>
  <c r="BL31" i="7"/>
  <c r="DU31" i="7" s="1"/>
  <c r="GD31" i="7" s="1"/>
  <c r="IM31" i="7" s="1"/>
  <c r="KV31" i="7" s="1"/>
  <c r="NE31" i="7" s="1"/>
  <c r="PN31" i="7" s="1"/>
  <c r="RW31" i="7" s="1"/>
  <c r="UF31" i="7" s="1"/>
  <c r="WO31" i="7" s="1"/>
  <c r="YX31" i="7" s="1"/>
  <c r="BL33" i="7"/>
  <c r="DU33" i="7" s="1"/>
  <c r="GD33" i="7" s="1"/>
  <c r="IM33" i="7" s="1"/>
  <c r="KV33" i="7" s="1"/>
  <c r="NE33" i="7" s="1"/>
  <c r="PN33" i="7" s="1"/>
  <c r="RW33" i="7" s="1"/>
  <c r="UF33" i="7" s="1"/>
  <c r="WO33" i="7" s="1"/>
  <c r="YX33" i="7" s="1"/>
  <c r="M7" i="3"/>
  <c r="F39" i="1"/>
  <c r="F27" i="1"/>
  <c r="F25" i="1"/>
  <c r="F26" i="1"/>
  <c r="AI7" i="3"/>
  <c r="X7" i="3"/>
  <c r="AD1" i="4"/>
  <c r="AL1" i="4"/>
  <c r="BC1" i="4"/>
  <c r="A12" i="4"/>
  <c r="Y1" i="4"/>
  <c r="AS1" i="4"/>
  <c r="N1" i="4"/>
  <c r="Z1" i="4"/>
  <c r="AX1" i="4"/>
  <c r="P1" i="4"/>
  <c r="T1" i="4"/>
  <c r="X1" i="4"/>
  <c r="AB1" i="4"/>
  <c r="AV1" i="4"/>
  <c r="AZ1" i="4"/>
  <c r="BD1" i="4"/>
  <c r="BL5" i="7"/>
  <c r="DU5" i="7" s="1"/>
  <c r="GD5" i="7" s="1"/>
  <c r="IM5" i="7" s="1"/>
  <c r="KV5" i="7" s="1"/>
  <c r="NE5" i="7" s="1"/>
  <c r="PN5" i="7" s="1"/>
  <c r="RW5" i="7" s="1"/>
  <c r="UF5" i="7" s="1"/>
  <c r="WO5" i="7" s="1"/>
  <c r="YX5" i="7" s="1"/>
  <c r="U1" i="4"/>
  <c r="BL9" i="7"/>
  <c r="DU9" i="7" s="1"/>
  <c r="GD9" i="7" s="1"/>
  <c r="IM9" i="7" s="1"/>
  <c r="KV9" i="7" s="1"/>
  <c r="NE9" i="7" s="1"/>
  <c r="PN9" i="7" s="1"/>
  <c r="RW9" i="7" s="1"/>
  <c r="UF9" i="7" s="1"/>
  <c r="WO9" i="7" s="1"/>
  <c r="YX9" i="7" s="1"/>
  <c r="Q1" i="4"/>
  <c r="BL6" i="7"/>
  <c r="DU6" i="7" s="1"/>
  <c r="GD6" i="7" s="1"/>
  <c r="IM6" i="7" s="1"/>
  <c r="KV6" i="7" s="1"/>
  <c r="NE6" i="7" s="1"/>
  <c r="PN6" i="7" s="1"/>
  <c r="RW6" i="7" s="1"/>
  <c r="UF6" i="7" s="1"/>
  <c r="WO6" i="7" s="1"/>
  <c r="YX6" i="7" s="1"/>
  <c r="R1" i="4"/>
  <c r="AT1" i="4"/>
  <c r="BL7" i="7"/>
  <c r="DU7" i="7" s="1"/>
  <c r="GD7" i="7" s="1"/>
  <c r="IM7" i="7" s="1"/>
  <c r="KV7" i="7" s="1"/>
  <c r="NE7" i="7" s="1"/>
  <c r="PN7" i="7" s="1"/>
  <c r="RW7" i="7" s="1"/>
  <c r="UF7" i="7" s="1"/>
  <c r="WO7" i="7" s="1"/>
  <c r="YX7" i="7" s="1"/>
  <c r="BL8" i="7"/>
  <c r="DU8" i="7" s="1"/>
  <c r="GD8" i="7" s="1"/>
  <c r="IM8" i="7" s="1"/>
  <c r="KV8" i="7" s="1"/>
  <c r="NE8" i="7" s="1"/>
  <c r="PN8" i="7" s="1"/>
  <c r="RW8" i="7" s="1"/>
  <c r="UF8" i="7" s="1"/>
  <c r="WO8" i="7" s="1"/>
  <c r="YX8" i="7" s="1"/>
  <c r="AC1" i="4"/>
  <c r="AO1" i="4"/>
  <c r="BE1" i="4"/>
  <c r="V1" i="4"/>
  <c r="BF1" i="4"/>
  <c r="BL4" i="7"/>
  <c r="DU4" i="7" s="1"/>
  <c r="GD4" i="7" s="1"/>
  <c r="IM4" i="7" s="1"/>
  <c r="KV4" i="7" s="1"/>
  <c r="NE4" i="7" s="1"/>
  <c r="PN4" i="7" s="1"/>
  <c r="RW4" i="7" s="1"/>
  <c r="UF4" i="7" s="1"/>
  <c r="WO4" i="7" s="1"/>
  <c r="YX4" i="7" s="1"/>
  <c r="BL14" i="7"/>
  <c r="DU14" i="7" s="1"/>
  <c r="GD14" i="7" s="1"/>
  <c r="IM14" i="7" s="1"/>
  <c r="KV14" i="7" s="1"/>
  <c r="NE14" i="7" s="1"/>
  <c r="PN14" i="7" s="1"/>
  <c r="RW14" i="7" s="1"/>
  <c r="UF14" i="7" s="1"/>
  <c r="WO14" i="7" s="1"/>
  <c r="YX14" i="7" s="1"/>
  <c r="BL10" i="7"/>
  <c r="DU10" i="7" s="1"/>
  <c r="GD10" i="7" s="1"/>
  <c r="IM10" i="7" s="1"/>
  <c r="KV10" i="7" s="1"/>
  <c r="NE10" i="7" s="1"/>
  <c r="PN10" i="7" s="1"/>
  <c r="RW10" i="7" s="1"/>
  <c r="UF10" i="7" s="1"/>
  <c r="WO10" i="7" s="1"/>
  <c r="YX10" i="7" s="1"/>
  <c r="BL13" i="7"/>
  <c r="DU13" i="7" s="1"/>
  <c r="GD13" i="7" s="1"/>
  <c r="IM13" i="7" s="1"/>
  <c r="KV13" i="7" s="1"/>
  <c r="NE13" i="7" s="1"/>
  <c r="PN13" i="7" s="1"/>
  <c r="RW13" i="7" s="1"/>
  <c r="UF13" i="7" s="1"/>
  <c r="WO13" i="7" s="1"/>
  <c r="YX13" i="7" s="1"/>
  <c r="BL15" i="7"/>
  <c r="DU15" i="7" s="1"/>
  <c r="GD15" i="7" s="1"/>
  <c r="IM15" i="7" s="1"/>
  <c r="KV15" i="7" s="1"/>
  <c r="NE15" i="7" s="1"/>
  <c r="PN15" i="7" s="1"/>
  <c r="RW15" i="7" s="1"/>
  <c r="UF15" i="7" s="1"/>
  <c r="WO15" i="7" s="1"/>
  <c r="YX15" i="7" s="1"/>
  <c r="BL18" i="7"/>
  <c r="DU18" i="7" s="1"/>
  <c r="GD18" i="7" s="1"/>
  <c r="IM18" i="7" s="1"/>
  <c r="KV18" i="7" s="1"/>
  <c r="NE18" i="7" s="1"/>
  <c r="PN18" i="7" s="1"/>
  <c r="RW18" i="7" s="1"/>
  <c r="UF18" i="7" s="1"/>
  <c r="WO18" i="7" s="1"/>
  <c r="YX18" i="7" s="1"/>
  <c r="BL17" i="7"/>
  <c r="DU17" i="7" s="1"/>
  <c r="GD17" i="7" s="1"/>
  <c r="IM17" i="7" s="1"/>
  <c r="KV17" i="7" s="1"/>
  <c r="NE17" i="7" s="1"/>
  <c r="PN17" i="7" s="1"/>
  <c r="RW17" i="7" s="1"/>
  <c r="UF17" i="7" s="1"/>
  <c r="WO17" i="7" s="1"/>
  <c r="YX17" i="7" s="1"/>
  <c r="BL19" i="7"/>
  <c r="DU19" i="7" s="1"/>
  <c r="GD19" i="7" s="1"/>
  <c r="IM19" i="7" s="1"/>
  <c r="KV19" i="7" s="1"/>
  <c r="NE19" i="7" s="1"/>
  <c r="PN19" i="7" s="1"/>
  <c r="RW19" i="7" s="1"/>
  <c r="UF19" i="7" s="1"/>
  <c r="WO19" i="7" s="1"/>
  <c r="YX19" i="7" s="1"/>
  <c r="BL22" i="7"/>
  <c r="DU22" i="7" s="1"/>
  <c r="GD22" i="7" s="1"/>
  <c r="IM22" i="7" s="1"/>
  <c r="KV22" i="7" s="1"/>
  <c r="NE22" i="7" s="1"/>
  <c r="PN22" i="7" s="1"/>
  <c r="RW22" i="7" s="1"/>
  <c r="UF22" i="7" s="1"/>
  <c r="WO22" i="7" s="1"/>
  <c r="YX22" i="7" s="1"/>
  <c r="BL21" i="7"/>
  <c r="DU21" i="7" s="1"/>
  <c r="GD21" i="7" s="1"/>
  <c r="IM21" i="7" s="1"/>
  <c r="KV21" i="7" s="1"/>
  <c r="NE21" i="7" s="1"/>
  <c r="PN21" i="7" s="1"/>
  <c r="RW21" i="7" s="1"/>
  <c r="UF21" i="7" s="1"/>
  <c r="WO21" i="7" s="1"/>
  <c r="YX21" i="7" s="1"/>
  <c r="BL23" i="7"/>
  <c r="DU23" i="7" s="1"/>
  <c r="GD23" i="7" s="1"/>
  <c r="IM23" i="7" s="1"/>
  <c r="KV23" i="7" s="1"/>
  <c r="NE23" i="7" s="1"/>
  <c r="PN23" i="7" s="1"/>
  <c r="RW23" i="7" s="1"/>
  <c r="UF23" i="7" s="1"/>
  <c r="WO23" i="7" s="1"/>
  <c r="YX23" i="7" s="1"/>
  <c r="BL25" i="7"/>
  <c r="DU25" i="7" s="1"/>
  <c r="GD25" i="7" s="1"/>
  <c r="IM25" i="7" s="1"/>
  <c r="KV25" i="7" s="1"/>
  <c r="NE25" i="7" s="1"/>
  <c r="PN25" i="7" s="1"/>
  <c r="RW25" i="7" s="1"/>
  <c r="UF25" i="7" s="1"/>
  <c r="WO25" i="7" s="1"/>
  <c r="YX25" i="7" s="1"/>
  <c r="BL24" i="7"/>
  <c r="DU24" i="7" s="1"/>
  <c r="GD24" i="7" s="1"/>
  <c r="IM24" i="7" s="1"/>
  <c r="KV24" i="7" s="1"/>
  <c r="NE24" i="7" s="1"/>
  <c r="PN24" i="7" s="1"/>
  <c r="RW24" i="7" s="1"/>
  <c r="UF24" i="7" s="1"/>
  <c r="WO24" i="7" s="1"/>
  <c r="YX24" i="7" s="1"/>
  <c r="BL26" i="7"/>
  <c r="DU26" i="7" s="1"/>
  <c r="GD26" i="7" s="1"/>
  <c r="IM26" i="7" s="1"/>
  <c r="KV26" i="7" s="1"/>
  <c r="NE26" i="7" s="1"/>
  <c r="PN26" i="7" s="1"/>
  <c r="RW26" i="7" s="1"/>
  <c r="UF26" i="7" s="1"/>
  <c r="WO26" i="7" s="1"/>
  <c r="YX26" i="7" s="1"/>
  <c r="BL27" i="7"/>
  <c r="DU27" i="7" s="1"/>
  <c r="GD27" i="7" s="1"/>
  <c r="IM27" i="7" s="1"/>
  <c r="KV27" i="7" s="1"/>
  <c r="NE27" i="7" s="1"/>
  <c r="PN27" i="7" s="1"/>
  <c r="RW27" i="7" s="1"/>
  <c r="UF27" i="7" s="1"/>
  <c r="WO27" i="7" s="1"/>
  <c r="YX27" i="7" s="1"/>
  <c r="BL28" i="7"/>
  <c r="DU28" i="7" s="1"/>
  <c r="GD28" i="7" s="1"/>
  <c r="IM28" i="7" s="1"/>
  <c r="KV28" i="7" s="1"/>
  <c r="NE28" i="7" s="1"/>
  <c r="PN28" i="7" s="1"/>
  <c r="RW28" i="7" s="1"/>
  <c r="UF28" i="7" s="1"/>
  <c r="WO28" i="7" s="1"/>
  <c r="YX28" i="7" s="1"/>
  <c r="BL29" i="7"/>
  <c r="DU29" i="7" s="1"/>
  <c r="GD29" i="7" s="1"/>
  <c r="IM29" i="7" s="1"/>
  <c r="KV29" i="7" s="1"/>
  <c r="NE29" i="7" s="1"/>
  <c r="PN29" i="7" s="1"/>
  <c r="RW29" i="7" s="1"/>
  <c r="UF29" i="7" s="1"/>
  <c r="WO29" i="7" s="1"/>
  <c r="YX29" i="7" s="1"/>
  <c r="BL30" i="7"/>
  <c r="DU30" i="7" s="1"/>
  <c r="GD30" i="7" s="1"/>
  <c r="IM30" i="7" s="1"/>
  <c r="KV30" i="7" s="1"/>
  <c r="NE30" i="7" s="1"/>
  <c r="PN30" i="7" s="1"/>
  <c r="RW30" i="7" s="1"/>
  <c r="UF30" i="7" s="1"/>
  <c r="WO30" i="7" s="1"/>
  <c r="YX30" i="7" s="1"/>
  <c r="BL34" i="7"/>
  <c r="DU34" i="7" s="1"/>
  <c r="GD34" i="7" s="1"/>
  <c r="IM34" i="7" s="1"/>
  <c r="KV34" i="7" s="1"/>
  <c r="NE34" i="7" s="1"/>
  <c r="PN34" i="7" s="1"/>
  <c r="RW34" i="7" s="1"/>
  <c r="UF34" i="7" s="1"/>
  <c r="WO34" i="7" s="1"/>
  <c r="YX34" i="7" s="1"/>
  <c r="BL32" i="7"/>
  <c r="DU32" i="7" s="1"/>
  <c r="GD32" i="7" s="1"/>
  <c r="IM32" i="7" s="1"/>
  <c r="KV32" i="7" s="1"/>
  <c r="NE32" i="7" s="1"/>
  <c r="PN32" i="7" s="1"/>
  <c r="RW32" i="7" s="1"/>
  <c r="UF32" i="7" s="1"/>
  <c r="WO32" i="7" s="1"/>
  <c r="YX32" i="7" s="1"/>
  <c r="BL35" i="7"/>
  <c r="DU35" i="7" s="1"/>
  <c r="GD35" i="7" s="1"/>
  <c r="IM35" i="7" s="1"/>
  <c r="KV35" i="7" s="1"/>
  <c r="NE35" i="7" s="1"/>
  <c r="PN35" i="7" s="1"/>
  <c r="RW35" i="7" s="1"/>
  <c r="UF35" i="7" s="1"/>
  <c r="WO35" i="7" s="1"/>
  <c r="YX35" i="7" s="1"/>
  <c r="G10" i="8"/>
  <c r="G8" i="8"/>
  <c r="G7" i="8"/>
  <c r="G11" i="8"/>
  <c r="AZ9" i="12" l="1"/>
  <c r="AM9" i="12"/>
  <c r="X8" i="12"/>
  <c r="O8" i="12"/>
  <c r="AW8" i="12"/>
  <c r="AS8" i="12"/>
  <c r="AW10" i="12"/>
  <c r="O10" i="12"/>
  <c r="AM8" i="12"/>
  <c r="BA8" i="12"/>
  <c r="U8" i="12"/>
  <c r="AC8" i="12"/>
  <c r="G9" i="12"/>
  <c r="AO10" i="12"/>
  <c r="AS10" i="12"/>
  <c r="AW9" i="12"/>
  <c r="AM10" i="12"/>
  <c r="AS9" i="12"/>
  <c r="AF10" i="12"/>
  <c r="AO9" i="12"/>
  <c r="L10" i="12"/>
  <c r="N9" i="12"/>
  <c r="N10" i="12"/>
  <c r="AR10" i="12"/>
  <c r="AL8" i="12"/>
  <c r="V8" i="12"/>
  <c r="V10" i="12"/>
  <c r="AU10" i="12"/>
  <c r="AX9" i="12"/>
  <c r="W10" i="12"/>
  <c r="AL9" i="12"/>
  <c r="U9" i="12"/>
  <c r="W9" i="12"/>
  <c r="BA10" i="12"/>
  <c r="Z10" i="12"/>
  <c r="AC10" i="12"/>
  <c r="AV9" i="12"/>
  <c r="W8" i="12"/>
  <c r="J9" i="12"/>
  <c r="AZ8" i="12"/>
  <c r="AH9" i="12"/>
  <c r="T10" i="12"/>
  <c r="E15" i="12"/>
  <c r="J12" i="4"/>
  <c r="AN10" i="12"/>
  <c r="AN9" i="12"/>
  <c r="AN8" i="12"/>
  <c r="G10" i="12"/>
  <c r="AQ10" i="12"/>
  <c r="AQ9" i="12"/>
  <c r="AQ8" i="12"/>
  <c r="AI10" i="12"/>
  <c r="AI9" i="12"/>
  <c r="AI8" i="12"/>
  <c r="N8" i="12"/>
  <c r="V9" i="12"/>
  <c r="BA9" i="12"/>
  <c r="AZ10" i="12"/>
  <c r="P10" i="12"/>
  <c r="P9" i="12"/>
  <c r="P8" i="12"/>
  <c r="AP10" i="12"/>
  <c r="AP9" i="12"/>
  <c r="AP8" i="12"/>
  <c r="AY10" i="12"/>
  <c r="AY9" i="12"/>
  <c r="AY8" i="12"/>
  <c r="AJ10" i="12"/>
  <c r="AJ9" i="12"/>
  <c r="AJ8" i="12"/>
  <c r="K10" i="12"/>
  <c r="K9" i="12"/>
  <c r="K8" i="12"/>
  <c r="AX10" i="12"/>
  <c r="J10" i="12"/>
  <c r="AH10" i="12"/>
  <c r="X9" i="12"/>
  <c r="AL10" i="12"/>
  <c r="Z8" i="12"/>
  <c r="AV10" i="12"/>
  <c r="U10" i="12"/>
  <c r="T8" i="12"/>
  <c r="J9" i="4"/>
  <c r="E12" i="12"/>
  <c r="AB10" i="12"/>
  <c r="AB9" i="12"/>
  <c r="AB8" i="12"/>
  <c r="AK10" i="12"/>
  <c r="AK9" i="12"/>
  <c r="AK8" i="12"/>
  <c r="M10" i="12"/>
  <c r="M9" i="12"/>
  <c r="M8" i="12"/>
  <c r="AD10" i="12"/>
  <c r="AD9" i="12"/>
  <c r="AD8" i="12"/>
  <c r="R10" i="12"/>
  <c r="R9" i="12"/>
  <c r="R8" i="12"/>
  <c r="Y10" i="12"/>
  <c r="Y9" i="12"/>
  <c r="Y8" i="12"/>
  <c r="L8" i="12"/>
  <c r="AA10" i="12"/>
  <c r="AA9" i="12"/>
  <c r="AA8" i="12"/>
  <c r="BB10" i="12"/>
  <c r="BB9" i="12"/>
  <c r="BB8" i="12"/>
  <c r="O9" i="12"/>
  <c r="AR8" i="12"/>
  <c r="X10" i="12"/>
  <c r="Z9" i="12"/>
  <c r="AU8" i="12"/>
  <c r="AF8" i="12"/>
  <c r="T9" i="12"/>
  <c r="J10" i="4"/>
  <c r="E13" i="12"/>
  <c r="I10" i="12"/>
  <c r="I9" i="12"/>
  <c r="I8" i="12"/>
  <c r="G8" i="12"/>
  <c r="AO8" i="12"/>
  <c r="L9" i="12"/>
  <c r="H10" i="12"/>
  <c r="H9" i="12"/>
  <c r="H8" i="12"/>
  <c r="S10" i="12"/>
  <c r="S9" i="12"/>
  <c r="S8" i="12"/>
  <c r="AT10" i="12"/>
  <c r="AT9" i="12"/>
  <c r="AT8" i="12"/>
  <c r="AX8" i="12"/>
  <c r="J8" i="12"/>
  <c r="AH8" i="12"/>
  <c r="AR9" i="12"/>
  <c r="AV8" i="12"/>
  <c r="AU9" i="12"/>
  <c r="AF9" i="12"/>
  <c r="AC9" i="12"/>
  <c r="E14" i="12"/>
  <c r="J11" i="4"/>
  <c r="E11" i="12"/>
  <c r="J8" i="4"/>
  <c r="AE10" i="12"/>
  <c r="AE9" i="12"/>
  <c r="AE8" i="12"/>
  <c r="AG10" i="12"/>
  <c r="AG9" i="12"/>
  <c r="AG8" i="12"/>
  <c r="Q10" i="12"/>
  <c r="Q9" i="12"/>
  <c r="Q8" i="12"/>
  <c r="J25" i="7"/>
  <c r="BE4" i="3"/>
  <c r="AY1" i="4"/>
  <c r="AK1" i="4"/>
  <c r="J35" i="7"/>
  <c r="AJ1" i="4"/>
  <c r="AN1" i="4"/>
  <c r="A13" i="4"/>
  <c r="AQ1" i="4"/>
  <c r="BH1" i="4"/>
  <c r="AW1" i="4"/>
  <c r="BA1" i="4"/>
  <c r="BB1" i="4"/>
  <c r="K8" i="7"/>
  <c r="AF1" i="4"/>
  <c r="AG1" i="4"/>
  <c r="AM1" i="4"/>
  <c r="AI1" i="4"/>
  <c r="AE1" i="4"/>
  <c r="J28" i="7"/>
  <c r="K5" i="7"/>
  <c r="AP1" i="4"/>
  <c r="AH1" i="4"/>
  <c r="K21" i="7"/>
  <c r="J29" i="7"/>
  <c r="AR1" i="4"/>
  <c r="BI1" i="4"/>
  <c r="AU1" i="4"/>
  <c r="BG1" i="4"/>
  <c r="J31" i="7" l="1"/>
  <c r="J14" i="7"/>
  <c r="J17" i="7"/>
  <c r="J16" i="7"/>
  <c r="J21" i="7"/>
  <c r="K30" i="7"/>
  <c r="J23" i="7"/>
  <c r="D11" i="7"/>
  <c r="J32" i="7"/>
  <c r="J18" i="7"/>
  <c r="J7" i="7"/>
  <c r="J34" i="7"/>
  <c r="J22" i="7"/>
  <c r="K33" i="7"/>
  <c r="K18" i="7"/>
  <c r="J9" i="7"/>
  <c r="J20" i="7"/>
  <c r="K19" i="7"/>
  <c r="J19" i="7"/>
  <c r="J8" i="7"/>
  <c r="J10" i="7"/>
  <c r="K6" i="7"/>
  <c r="K4" i="7"/>
  <c r="D22" i="7"/>
  <c r="K13" i="7"/>
  <c r="D23" i="7"/>
  <c r="D17" i="7"/>
  <c r="K25" i="7"/>
  <c r="J15" i="7"/>
  <c r="K24" i="7"/>
  <c r="J6" i="7"/>
  <c r="J11" i="7"/>
  <c r="J33" i="7"/>
  <c r="K11" i="7"/>
  <c r="UM5" i="7"/>
  <c r="UN24" i="7"/>
  <c r="UN15" i="7"/>
  <c r="UM18" i="7"/>
  <c r="UG18" i="7"/>
  <c r="UM20" i="7"/>
  <c r="UM21" i="7"/>
  <c r="UG24" i="7"/>
  <c r="UM29" i="7"/>
  <c r="UM31" i="7"/>
  <c r="UM34" i="7"/>
  <c r="UN25" i="7"/>
  <c r="WW9" i="7"/>
  <c r="WW15" i="7"/>
  <c r="WV7" i="7"/>
  <c r="WV14" i="7"/>
  <c r="WV17" i="7"/>
  <c r="WW17" i="7"/>
  <c r="WW19" i="7"/>
  <c r="WV20" i="7"/>
  <c r="WV29" i="7"/>
  <c r="WV32" i="7"/>
  <c r="WW35" i="7"/>
  <c r="SD13" i="7"/>
  <c r="SE15" i="7"/>
  <c r="SD17" i="7"/>
  <c r="SD26" i="7"/>
  <c r="SE27" i="7"/>
  <c r="SE35" i="7"/>
  <c r="BP4" i="3"/>
  <c r="NL27" i="7"/>
  <c r="NL30" i="7"/>
  <c r="NM21" i="7"/>
  <c r="NL23" i="7"/>
  <c r="NM22" i="7"/>
  <c r="NF25" i="7"/>
  <c r="NF24" i="7"/>
  <c r="NL33" i="7"/>
  <c r="PU12" i="7"/>
  <c r="PV13" i="7"/>
  <c r="PV5" i="7"/>
  <c r="PV15" i="7"/>
  <c r="PV17" i="7"/>
  <c r="PV21" i="7"/>
  <c r="PV35" i="7"/>
  <c r="PU23" i="7"/>
  <c r="J26" i="7"/>
  <c r="D14" i="7"/>
  <c r="D20" i="7"/>
  <c r="K26" i="7"/>
  <c r="K12" i="7"/>
  <c r="K35" i="7"/>
  <c r="J30" i="7"/>
  <c r="LD6" i="7"/>
  <c r="LD11" i="7"/>
  <c r="LD23" i="7"/>
  <c r="IT15" i="7"/>
  <c r="IT6" i="7"/>
  <c r="IT27" i="7"/>
  <c r="IU21" i="7"/>
  <c r="D34" i="7"/>
  <c r="D16" i="7"/>
  <c r="D9" i="7"/>
  <c r="D7" i="7"/>
  <c r="D10" i="7"/>
  <c r="D15" i="7"/>
  <c r="D12" i="7"/>
  <c r="D33" i="7"/>
  <c r="K23" i="7"/>
  <c r="K14" i="7"/>
  <c r="GL23" i="7"/>
  <c r="D29" i="7"/>
  <c r="D18" i="7"/>
  <c r="K10" i="7"/>
  <c r="K7" i="7"/>
  <c r="K29" i="7"/>
  <c r="D19" i="7"/>
  <c r="J13" i="7"/>
  <c r="D5" i="7"/>
  <c r="J4" i="7"/>
  <c r="J5" i="7"/>
  <c r="D35" i="7"/>
  <c r="J12" i="7"/>
  <c r="EB18" i="7"/>
  <c r="EB23" i="7"/>
  <c r="EC28" i="7"/>
  <c r="D27" i="7"/>
  <c r="D8" i="7"/>
  <c r="K27" i="7"/>
  <c r="D21" i="7"/>
  <c r="D4" i="7"/>
  <c r="K34" i="7"/>
  <c r="K28" i="7"/>
  <c r="D25" i="7"/>
  <c r="K15" i="7"/>
  <c r="K9" i="7"/>
  <c r="BS25" i="7"/>
  <c r="BT35" i="7"/>
  <c r="BS33" i="7"/>
  <c r="K32" i="7"/>
  <c r="J24" i="7"/>
  <c r="K20" i="7"/>
  <c r="D6" i="7"/>
  <c r="A14" i="4"/>
  <c r="K31" i="7"/>
  <c r="D26" i="7"/>
  <c r="D24" i="7"/>
  <c r="D13" i="7"/>
  <c r="EC12" i="7"/>
  <c r="D28" i="7"/>
  <c r="D32" i="7"/>
  <c r="K22" i="7"/>
  <c r="D31" i="7"/>
  <c r="D30" i="7"/>
  <c r="J27" i="7"/>
  <c r="K17" i="7"/>
  <c r="K16" i="7"/>
  <c r="N4" i="7" l="1"/>
  <c r="N5" i="7"/>
  <c r="N7" i="7"/>
  <c r="BT25" i="7"/>
  <c r="BS23" i="7"/>
  <c r="LD10" i="7"/>
  <c r="N15" i="7"/>
  <c r="WP31" i="7"/>
  <c r="UM32" i="7"/>
  <c r="UM24" i="7"/>
  <c r="UM26" i="7"/>
  <c r="UM19" i="7"/>
  <c r="UN5" i="7"/>
  <c r="UM7" i="7"/>
  <c r="BT4" i="7"/>
  <c r="BT9" i="7"/>
  <c r="UN17" i="7"/>
  <c r="GK24" i="7"/>
  <c r="N11" i="7"/>
  <c r="N27" i="7"/>
  <c r="UG32" i="7"/>
  <c r="UN27" i="7"/>
  <c r="UN20" i="7"/>
  <c r="UG11" i="7"/>
  <c r="UN32" i="7"/>
  <c r="UM9" i="7"/>
  <c r="N6" i="7"/>
  <c r="Q4" i="7" s="1"/>
  <c r="N31" i="7"/>
  <c r="N9" i="7"/>
  <c r="UM22" i="7"/>
  <c r="UN19" i="7"/>
  <c r="UN35" i="7"/>
  <c r="UM25" i="7"/>
  <c r="EC9" i="7"/>
  <c r="WW27" i="7"/>
  <c r="WW13" i="7"/>
  <c r="SE32" i="7"/>
  <c r="SE5" i="7"/>
  <c r="PU24" i="7"/>
  <c r="PU20" i="7"/>
  <c r="NF28" i="7"/>
  <c r="NL21" i="7"/>
  <c r="NL31" i="7"/>
  <c r="PV27" i="7"/>
  <c r="PV20" i="7"/>
  <c r="NF34" i="7"/>
  <c r="NM27" i="7"/>
  <c r="NL26" i="7"/>
  <c r="NL12" i="7"/>
  <c r="NF6" i="7"/>
  <c r="GL8" i="7"/>
  <c r="SD35" i="7"/>
  <c r="RX20" i="7"/>
  <c r="SE9" i="7"/>
  <c r="SD10" i="7"/>
  <c r="WV12" i="7"/>
  <c r="SE28" i="7"/>
  <c r="SE23" i="7"/>
  <c r="SD30" i="7"/>
  <c r="SD4" i="7"/>
  <c r="WV19" i="7"/>
  <c r="WP11" i="7"/>
  <c r="PU35" i="7"/>
  <c r="PU18" i="7"/>
  <c r="PU7" i="7"/>
  <c r="NL32" i="7"/>
  <c r="NL24" i="7"/>
  <c r="NF11" i="7"/>
  <c r="NL19" i="7"/>
  <c r="WW8" i="7"/>
  <c r="NL16" i="7"/>
  <c r="NL17" i="7"/>
  <c r="NF10" i="7"/>
  <c r="PV24" i="7"/>
  <c r="NM33" i="7"/>
  <c r="NF20" i="7"/>
  <c r="NL8" i="7"/>
  <c r="DV27" i="7"/>
  <c r="EB31" i="7"/>
  <c r="RX13" i="7"/>
  <c r="BT32" i="7"/>
  <c r="GL26" i="7"/>
  <c r="GL6" i="7"/>
  <c r="EC8" i="7"/>
  <c r="IN14" i="7"/>
  <c r="KW17" i="7"/>
  <c r="SD34" i="7"/>
  <c r="SD28" i="7"/>
  <c r="SE24" i="7"/>
  <c r="SD22" i="7"/>
  <c r="SD14" i="7"/>
  <c r="GK32" i="7"/>
  <c r="GK6" i="7"/>
  <c r="GE13" i="7"/>
  <c r="IU13" i="7"/>
  <c r="PU17" i="7"/>
  <c r="PV16" i="7"/>
  <c r="NL29" i="7"/>
  <c r="UM12" i="7"/>
  <c r="UN34" i="7"/>
  <c r="WP34" i="7"/>
  <c r="WW28" i="7"/>
  <c r="WV21" i="7"/>
  <c r="WV26" i="7"/>
  <c r="WW21" i="7"/>
  <c r="WV18" i="7"/>
  <c r="WP12" i="7"/>
  <c r="WP14" i="7"/>
  <c r="WW5" i="7"/>
  <c r="UM33" i="7"/>
  <c r="WV27" i="7"/>
  <c r="LD26" i="7"/>
  <c r="LD7" i="7"/>
  <c r="IU17" i="7"/>
  <c r="IU4" i="7"/>
  <c r="LC19" i="7"/>
  <c r="GE30" i="7"/>
  <c r="DV15" i="7"/>
  <c r="EB4" i="7"/>
  <c r="BS8" i="7"/>
  <c r="EB13" i="7"/>
  <c r="IU31" i="7"/>
  <c r="IU10" i="7"/>
  <c r="KW22" i="7"/>
  <c r="PU33" i="7"/>
  <c r="PU21" i="7"/>
  <c r="PV34" i="7"/>
  <c r="PU28" i="7"/>
  <c r="PU34" i="7"/>
  <c r="PU29" i="7"/>
  <c r="PV22" i="7"/>
  <c r="PV18" i="7"/>
  <c r="PV23" i="7"/>
  <c r="PO4" i="7"/>
  <c r="PU14" i="7"/>
  <c r="PO6" i="7"/>
  <c r="PO7" i="7"/>
  <c r="PU9" i="7"/>
  <c r="PO12" i="7"/>
  <c r="PU4" i="7"/>
  <c r="PU5" i="7"/>
  <c r="NF26" i="7"/>
  <c r="NL34" i="7"/>
  <c r="NM30" i="7"/>
  <c r="NM23" i="7"/>
  <c r="NF18" i="7"/>
  <c r="NL20" i="7"/>
  <c r="NF16" i="7"/>
  <c r="NL7" i="7"/>
  <c r="NM32" i="7"/>
  <c r="NF19" i="7"/>
  <c r="NL6" i="7"/>
  <c r="NF8" i="7"/>
  <c r="NF7" i="7"/>
  <c r="NF15" i="7"/>
  <c r="NF17" i="7"/>
  <c r="NM4" i="7"/>
  <c r="PU26" i="7"/>
  <c r="PU22" i="7"/>
  <c r="PU11" i="7"/>
  <c r="NL22" i="7"/>
  <c r="NM5" i="7"/>
  <c r="PU32" i="7"/>
  <c r="PO29" i="7"/>
  <c r="PV32" i="7"/>
  <c r="PV30" i="7"/>
  <c r="PV28" i="7"/>
  <c r="PO25" i="7"/>
  <c r="PV19" i="7"/>
  <c r="PV11" i="7"/>
  <c r="PV9" i="7"/>
  <c r="PU6" i="7"/>
  <c r="PV33" i="7"/>
  <c r="PO8" i="7"/>
  <c r="PV26" i="7"/>
  <c r="NL28" i="7"/>
  <c r="NF29" i="7"/>
  <c r="NM31" i="7"/>
  <c r="NM13" i="7"/>
  <c r="NF9" i="7"/>
  <c r="SD25" i="7"/>
  <c r="SD29" i="7"/>
  <c r="SE31" i="7"/>
  <c r="SE22" i="7"/>
  <c r="SD23" i="7"/>
  <c r="SD20" i="7"/>
  <c r="RX6" i="7"/>
  <c r="RX14" i="7"/>
  <c r="SE8" i="7"/>
  <c r="SE16" i="7"/>
  <c r="SD12" i="7"/>
  <c r="SE18" i="7"/>
  <c r="SD7" i="7"/>
  <c r="SD9" i="7"/>
  <c r="RX30" i="7"/>
  <c r="SE10" i="7"/>
  <c r="SE25" i="7"/>
  <c r="SE19" i="7"/>
  <c r="SD8" i="7"/>
  <c r="WV23" i="7"/>
  <c r="WV22" i="7"/>
  <c r="WP4" i="7"/>
  <c r="WV8" i="7"/>
  <c r="UG16" i="7"/>
  <c r="UN13" i="7"/>
  <c r="UM13" i="7"/>
  <c r="WW33" i="7"/>
  <c r="WP25" i="7"/>
  <c r="WP29" i="7"/>
  <c r="WV25" i="7"/>
  <c r="WW30" i="7"/>
  <c r="WP10" i="7"/>
  <c r="WV16" i="7"/>
  <c r="WV15" i="7"/>
  <c r="UM23" i="7"/>
  <c r="UM17" i="7"/>
  <c r="UG10" i="7"/>
  <c r="UM30" i="7"/>
  <c r="WV33" i="7"/>
  <c r="WW22" i="7"/>
  <c r="WP32" i="7"/>
  <c r="WV28" i="7"/>
  <c r="WP24" i="7"/>
  <c r="WW16" i="7"/>
  <c r="WW18" i="7"/>
  <c r="WW23" i="7"/>
  <c r="WP20" i="7"/>
  <c r="WV11" i="7"/>
  <c r="UN30" i="7"/>
  <c r="UM28" i="7"/>
  <c r="UN22" i="7"/>
  <c r="UG26" i="7"/>
  <c r="UG14" i="7"/>
  <c r="UM11" i="7"/>
  <c r="UG4" i="7"/>
  <c r="UN9" i="7"/>
  <c r="UN10" i="7"/>
  <c r="N22" i="7"/>
  <c r="N12" i="7"/>
  <c r="GE27" i="7"/>
  <c r="IN11" i="7"/>
  <c r="PO34" i="7"/>
  <c r="PO26" i="7"/>
  <c r="PU16" i="7"/>
  <c r="PO11" i="7"/>
  <c r="PO9" i="7"/>
  <c r="PV29" i="7"/>
  <c r="PV31" i="7"/>
  <c r="PO19" i="7"/>
  <c r="PU10" i="7"/>
  <c r="PV4" i="7"/>
  <c r="PV10" i="7"/>
  <c r="NM35" i="7"/>
  <c r="NF32" i="7"/>
  <c r="NM28" i="7"/>
  <c r="NM18" i="7"/>
  <c r="NM17" i="7"/>
  <c r="NM15" i="7"/>
  <c r="NF14" i="7"/>
  <c r="NM9" i="7"/>
  <c r="NF22" i="7"/>
  <c r="NM29" i="7"/>
  <c r="NM10" i="7"/>
  <c r="NM12" i="7"/>
  <c r="NF5" i="7"/>
  <c r="NF13" i="7"/>
  <c r="NM14" i="7"/>
  <c r="NM11" i="7"/>
  <c r="PO15" i="7"/>
  <c r="PO16" i="7"/>
  <c r="PV14" i="7"/>
  <c r="NF35" i="7"/>
  <c r="NM34" i="7"/>
  <c r="NM6" i="7"/>
  <c r="NM26" i="7"/>
  <c r="NL5" i="7"/>
  <c r="NL13" i="7"/>
  <c r="KW13" i="7"/>
  <c r="PU31" i="7"/>
  <c r="PO32" i="7"/>
  <c r="PO33" i="7"/>
  <c r="PO31" i="7"/>
  <c r="PV25" i="7"/>
  <c r="PO28" i="7"/>
  <c r="PO18" i="7"/>
  <c r="PO23" i="7"/>
  <c r="PV12" i="7"/>
  <c r="PV8" i="7"/>
  <c r="PV6" i="7"/>
  <c r="PU27" i="7"/>
  <c r="PO30" i="7"/>
  <c r="PU8" i="7"/>
  <c r="PU15" i="7"/>
  <c r="PO22" i="7"/>
  <c r="PO13" i="7"/>
  <c r="PU13" i="7"/>
  <c r="NL35" i="7"/>
  <c r="NF31" i="7"/>
  <c r="NL25" i="7"/>
  <c r="NF23" i="7"/>
  <c r="NM16" i="7"/>
  <c r="NL14" i="7"/>
  <c r="NF4" i="7"/>
  <c r="NF12" i="7"/>
  <c r="NL9" i="7"/>
  <c r="NM24" i="7"/>
  <c r="NF30" i="7"/>
  <c r="NL15" i="7"/>
  <c r="NM7" i="7"/>
  <c r="NL4" i="7"/>
  <c r="NL10" i="7"/>
  <c r="CA4" i="3"/>
  <c r="PU25" i="7"/>
  <c r="PO24" i="7"/>
  <c r="PO35" i="7"/>
  <c r="PO21" i="7"/>
  <c r="PO14" i="7"/>
  <c r="PO10" i="7"/>
  <c r="PU30" i="7"/>
  <c r="PO27" i="7"/>
  <c r="PU19" i="7"/>
  <c r="PO5" i="7"/>
  <c r="PO17" i="7"/>
  <c r="PO20" i="7"/>
  <c r="PV7" i="7"/>
  <c r="NF33" i="7"/>
  <c r="NM25" i="7"/>
  <c r="NL18" i="7"/>
  <c r="NM19" i="7"/>
  <c r="NF21" i="7"/>
  <c r="NL11" i="7"/>
  <c r="NM8" i="7"/>
  <c r="NM20" i="7"/>
  <c r="NF27" i="7"/>
  <c r="RX33" i="7"/>
  <c r="RX26" i="7"/>
  <c r="SD21" i="7"/>
  <c r="SE30" i="7"/>
  <c r="SD33" i="7"/>
  <c r="RX25" i="7"/>
  <c r="SE33" i="7"/>
  <c r="RX16" i="7"/>
  <c r="SE17" i="7"/>
  <c r="RX18" i="7"/>
  <c r="SD16" i="7"/>
  <c r="RX10" i="7"/>
  <c r="SD11" i="7"/>
  <c r="SD6" i="7"/>
  <c r="RX22" i="7"/>
  <c r="RX31" i="7"/>
  <c r="SD27" i="7"/>
  <c r="SE4" i="7"/>
  <c r="SD19" i="7"/>
  <c r="SD24" i="7"/>
  <c r="RX8" i="7"/>
  <c r="SD5" i="7"/>
  <c r="WP33" i="7"/>
  <c r="WP35" i="7"/>
  <c r="WV34" i="7"/>
  <c r="WV24" i="7"/>
  <c r="WW31" i="7"/>
  <c r="WW25" i="7"/>
  <c r="WP18" i="7"/>
  <c r="WP16" i="7"/>
  <c r="WP6" i="7"/>
  <c r="WV30" i="7"/>
  <c r="WP30" i="7"/>
  <c r="WV6" i="7"/>
  <c r="WW6" i="7"/>
  <c r="WW7" i="7"/>
  <c r="WP7" i="7"/>
  <c r="WW4" i="7"/>
  <c r="WV5" i="7"/>
  <c r="WV13" i="7"/>
  <c r="WW10" i="7"/>
  <c r="WV10" i="7"/>
  <c r="UN29" i="7"/>
  <c r="UG29" i="7"/>
  <c r="UN31" i="7"/>
  <c r="UM35" i="7"/>
  <c r="UN33" i="7"/>
  <c r="UN28" i="7"/>
  <c r="UN16" i="7"/>
  <c r="UM14" i="7"/>
  <c r="UN8" i="7"/>
  <c r="UG9" i="7"/>
  <c r="UG7" i="7"/>
  <c r="UN6" i="7"/>
  <c r="UM27" i="7"/>
  <c r="UN14" i="7"/>
  <c r="UN26" i="7"/>
  <c r="UM15" i="7"/>
  <c r="RX21" i="7"/>
  <c r="SD18" i="7"/>
  <c r="RX11" i="7"/>
  <c r="RX24" i="7"/>
  <c r="SD32" i="7"/>
  <c r="SE20" i="7"/>
  <c r="SE7" i="7"/>
  <c r="RX7" i="7"/>
  <c r="SE26" i="7"/>
  <c r="SE14" i="7"/>
  <c r="WV35" i="7"/>
  <c r="WP26" i="7"/>
  <c r="WV31" i="7"/>
  <c r="WP28" i="7"/>
  <c r="WP23" i="7"/>
  <c r="WP21" i="7"/>
  <c r="WW26" i="7"/>
  <c r="WV9" i="7"/>
  <c r="WW32" i="7"/>
  <c r="WW20" i="7"/>
  <c r="WP15" i="7"/>
  <c r="WV4" i="7"/>
  <c r="WW14" i="7"/>
  <c r="WP5" i="7"/>
  <c r="UG25" i="7"/>
  <c r="UG33" i="7"/>
  <c r="UG35" i="7"/>
  <c r="UG28" i="7"/>
  <c r="UN21" i="7"/>
  <c r="UM8" i="7"/>
  <c r="UN11" i="7"/>
  <c r="UG27" i="7"/>
  <c r="UG20" i="7"/>
  <c r="UG5" i="7"/>
  <c r="UN12" i="7"/>
  <c r="UG12" i="7"/>
  <c r="UM10" i="7"/>
  <c r="RX35" i="7"/>
  <c r="SE6" i="7"/>
  <c r="RX17" i="7"/>
  <c r="RX19" i="7"/>
  <c r="RX15" i="7"/>
  <c r="WP27" i="7"/>
  <c r="WP9" i="7"/>
  <c r="WP22" i="7"/>
  <c r="WP19" i="7"/>
  <c r="WW11" i="7"/>
  <c r="WP13" i="7"/>
  <c r="UG31" i="7"/>
  <c r="UG21" i="7"/>
  <c r="UG23" i="7"/>
  <c r="UM16" i="7"/>
  <c r="UG30" i="7"/>
  <c r="UG22" i="7"/>
  <c r="UG8" i="7"/>
  <c r="UN4" i="7"/>
  <c r="UG19" i="7"/>
  <c r="UN7" i="7"/>
  <c r="UG13" i="7"/>
  <c r="UM4" i="7"/>
  <c r="RX34" i="7"/>
  <c r="SD31" i="7"/>
  <c r="RX28" i="7"/>
  <c r="SE29" i="7"/>
  <c r="RX29" i="7"/>
  <c r="SE34" i="7"/>
  <c r="RX23" i="7"/>
  <c r="SE21" i="7"/>
  <c r="SE13" i="7"/>
  <c r="RX12" i="7"/>
  <c r="RX4" i="7"/>
  <c r="RX27" i="7"/>
  <c r="RX9" i="7"/>
  <c r="RX32" i="7"/>
  <c r="SE11" i="7"/>
  <c r="SD15" i="7"/>
  <c r="RX5" i="7"/>
  <c r="SE12" i="7"/>
  <c r="WW34" i="7"/>
  <c r="WW29" i="7"/>
  <c r="WP17" i="7"/>
  <c r="WP8" i="7"/>
  <c r="WW24" i="7"/>
  <c r="WW12" i="7"/>
  <c r="UG34" i="7"/>
  <c r="UN18" i="7"/>
  <c r="UN23" i="7"/>
  <c r="UG6" i="7"/>
  <c r="UG17" i="7"/>
  <c r="UM6" i="7"/>
  <c r="UG15" i="7"/>
  <c r="KW15" i="7"/>
  <c r="IN16" i="7"/>
  <c r="IU9" i="7"/>
  <c r="IT12" i="7"/>
  <c r="IN24" i="7"/>
  <c r="LC20" i="7"/>
  <c r="LC17" i="7"/>
  <c r="IT25" i="7"/>
  <c r="IT8" i="7"/>
  <c r="IT32" i="7"/>
  <c r="IU19" i="7"/>
  <c r="KW21" i="7"/>
  <c r="KW33" i="7"/>
  <c r="LD35" i="7"/>
  <c r="KW25" i="7"/>
  <c r="IT9" i="7"/>
  <c r="IU33" i="7"/>
  <c r="IT10" i="7"/>
  <c r="LC32" i="7"/>
  <c r="LC21" i="7"/>
  <c r="IN5" i="7"/>
  <c r="KW8" i="7"/>
  <c r="LC34" i="7"/>
  <c r="IN22" i="7"/>
  <c r="IU25" i="7"/>
  <c r="LC7" i="7"/>
  <c r="KW34" i="7"/>
  <c r="IN15" i="7"/>
  <c r="IT26" i="7"/>
  <c r="LC29" i="7"/>
  <c r="KW20" i="7"/>
  <c r="IT30" i="7"/>
  <c r="KW31" i="7"/>
  <c r="LC18" i="7"/>
  <c r="BT12" i="7"/>
  <c r="LD14" i="7"/>
  <c r="IT35" i="7"/>
  <c r="IT14" i="7"/>
  <c r="LC12" i="7"/>
  <c r="LC35" i="7"/>
  <c r="LC23" i="7"/>
  <c r="KW30" i="7"/>
  <c r="KW5" i="7"/>
  <c r="LC31" i="7"/>
  <c r="LD12" i="7"/>
  <c r="IT11" i="7"/>
  <c r="IU12" i="7"/>
  <c r="IN26" i="7"/>
  <c r="IT31" i="7"/>
  <c r="IU23" i="7"/>
  <c r="LD28" i="7"/>
  <c r="IT16" i="7"/>
  <c r="IN4" i="7"/>
  <c r="IN27" i="7"/>
  <c r="LC10" i="7"/>
  <c r="IN20" i="7"/>
  <c r="IU18" i="7"/>
  <c r="LC33" i="7"/>
  <c r="N19" i="7"/>
  <c r="N33" i="7"/>
  <c r="KW9" i="7"/>
  <c r="LD32" i="7"/>
  <c r="LC5" i="7"/>
  <c r="IT4" i="7"/>
  <c r="LD4" i="7"/>
  <c r="IU30" i="7"/>
  <c r="IN34" i="7"/>
  <c r="IN28" i="7"/>
  <c r="IT22" i="7"/>
  <c r="IN35" i="7"/>
  <c r="LD19" i="7"/>
  <c r="N32" i="7"/>
  <c r="IU27" i="7"/>
  <c r="IN33" i="7"/>
  <c r="IN25" i="7"/>
  <c r="LD34" i="7"/>
  <c r="LD22" i="7"/>
  <c r="LD16" i="7"/>
  <c r="KW6" i="7"/>
  <c r="LC30" i="7"/>
  <c r="KW27" i="7"/>
  <c r="LD25" i="7"/>
  <c r="LC15" i="7"/>
  <c r="IN17" i="7"/>
  <c r="IU7" i="7"/>
  <c r="IU29" i="7"/>
  <c r="IN29" i="7"/>
  <c r="IU35" i="7"/>
  <c r="IU34" i="7"/>
  <c r="IN12" i="7"/>
  <c r="IN7" i="7"/>
  <c r="IT28" i="7"/>
  <c r="IN21" i="7"/>
  <c r="IN18" i="7"/>
  <c r="IU15" i="7"/>
  <c r="LC16" i="7"/>
  <c r="KW10" i="7"/>
  <c r="LD5" i="7"/>
  <c r="LC6" i="7"/>
  <c r="LD33" i="7"/>
  <c r="LD29" i="7"/>
  <c r="KW29" i="7"/>
  <c r="KW14" i="7"/>
  <c r="KW4" i="7"/>
  <c r="LC27" i="7"/>
  <c r="LD27" i="7"/>
  <c r="LC24" i="7"/>
  <c r="LC11" i="7"/>
  <c r="LC13" i="7"/>
  <c r="IU16" i="7"/>
  <c r="IU20" i="7"/>
  <c r="N26" i="7"/>
  <c r="IN30" i="7"/>
  <c r="IU28" i="7"/>
  <c r="IT20" i="7"/>
  <c r="IN8" i="7"/>
  <c r="IU8" i="7"/>
  <c r="IT33" i="7"/>
  <c r="IU24" i="7"/>
  <c r="IN23" i="7"/>
  <c r="IN10" i="7"/>
  <c r="IN31" i="7"/>
  <c r="IT7" i="7"/>
  <c r="IN9" i="7"/>
  <c r="IT13" i="7"/>
  <c r="IU32" i="7"/>
  <c r="IU22" i="7"/>
  <c r="IN19" i="7"/>
  <c r="IT5" i="7"/>
  <c r="KW19" i="7"/>
  <c r="KW24" i="7"/>
  <c r="KW18" i="7"/>
  <c r="LC22" i="7"/>
  <c r="KW16" i="7"/>
  <c r="LD15" i="7"/>
  <c r="KW32" i="7"/>
  <c r="LC26" i="7"/>
  <c r="LC14" i="7"/>
  <c r="LC8" i="7"/>
  <c r="LD30" i="7"/>
  <c r="LC28" i="7"/>
  <c r="LC25" i="7"/>
  <c r="LD21" i="7"/>
  <c r="IU26" i="7"/>
  <c r="IN13" i="7"/>
  <c r="KW12" i="7"/>
  <c r="LD24" i="7"/>
  <c r="IN6" i="7"/>
  <c r="IT34" i="7"/>
  <c r="IT23" i="7"/>
  <c r="IT17" i="7"/>
  <c r="IT18" i="7"/>
  <c r="IU5" i="7"/>
  <c r="IU6" i="7"/>
  <c r="IT29" i="7"/>
  <c r="IT21" i="7"/>
  <c r="IT19" i="7"/>
  <c r="IN32" i="7"/>
  <c r="IU11" i="7"/>
  <c r="LC4" i="7"/>
  <c r="LD13" i="7"/>
  <c r="LD31" i="7"/>
  <c r="KW28" i="7"/>
  <c r="LD18" i="7"/>
  <c r="LD8" i="7"/>
  <c r="LD9" i="7"/>
  <c r="KW35" i="7"/>
  <c r="KW11" i="7"/>
  <c r="LC9" i="7"/>
  <c r="KW26" i="7"/>
  <c r="LD20" i="7"/>
  <c r="KW23" i="7"/>
  <c r="LD17" i="7"/>
  <c r="KW7" i="7"/>
  <c r="IT24" i="7"/>
  <c r="IU14" i="7"/>
  <c r="BT10" i="7"/>
  <c r="DV13" i="7"/>
  <c r="EB5" i="7"/>
  <c r="GE16" i="7"/>
  <c r="BS13" i="7"/>
  <c r="BS22" i="7"/>
  <c r="GK34" i="7"/>
  <c r="BS32" i="7"/>
  <c r="BM6" i="7"/>
  <c r="GE12" i="7"/>
  <c r="BS12" i="7"/>
  <c r="BS31" i="7"/>
  <c r="BT22" i="7"/>
  <c r="DV30" i="7"/>
  <c r="BM14" i="7"/>
  <c r="BT20" i="7"/>
  <c r="GE22" i="7"/>
  <c r="GK14" i="7"/>
  <c r="BS17" i="7"/>
  <c r="BT8" i="7"/>
  <c r="BS15" i="7"/>
  <c r="DV10" i="7"/>
  <c r="GE19" i="7"/>
  <c r="EB15" i="7"/>
  <c r="EC6" i="7"/>
  <c r="GE15" i="7"/>
  <c r="EC29" i="7"/>
  <c r="GL25" i="7"/>
  <c r="BS21" i="7"/>
  <c r="BM13" i="7"/>
  <c r="BS20" i="7"/>
  <c r="EC24" i="7"/>
  <c r="GK29" i="7"/>
  <c r="GK26" i="7"/>
  <c r="EC19" i="7"/>
  <c r="GE17" i="7"/>
  <c r="GK7" i="7"/>
  <c r="EC32" i="7"/>
  <c r="BM31" i="7"/>
  <c r="BT26" i="7"/>
  <c r="BT30" i="7"/>
  <c r="GL7" i="7"/>
  <c r="DV4" i="7"/>
  <c r="GE21" i="7"/>
  <c r="GE18" i="7"/>
  <c r="GL32" i="7"/>
  <c r="GK21" i="7"/>
  <c r="GL10" i="7"/>
  <c r="BS26" i="7"/>
  <c r="N17" i="7"/>
  <c r="GE9" i="7"/>
  <c r="BM17" i="7"/>
  <c r="EB17" i="7"/>
  <c r="EC18" i="7"/>
  <c r="BT27" i="7"/>
  <c r="DV26" i="7"/>
  <c r="BS9" i="7"/>
  <c r="BM28" i="7"/>
  <c r="BS30" i="7"/>
  <c r="EB10" i="7"/>
  <c r="DV22" i="7"/>
  <c r="EB24" i="7"/>
  <c r="DV25" i="7"/>
  <c r="EC5" i="7"/>
  <c r="GL14" i="7"/>
  <c r="BM15" i="7"/>
  <c r="GL5" i="7"/>
  <c r="EB16" i="7"/>
  <c r="GL31" i="7"/>
  <c r="GL29" i="7"/>
  <c r="GL28" i="7"/>
  <c r="EB26" i="7"/>
  <c r="BS10" i="7"/>
  <c r="GL33" i="7"/>
  <c r="GK11" i="7"/>
  <c r="EB28" i="7"/>
  <c r="EB27" i="7"/>
  <c r="DV7" i="7"/>
  <c r="EC14" i="7"/>
  <c r="BS4" i="7"/>
  <c r="EC35" i="7"/>
  <c r="EC21" i="7"/>
  <c r="DV17" i="7"/>
  <c r="BM21" i="7"/>
  <c r="EB35" i="7"/>
  <c r="DV31" i="7"/>
  <c r="BS34" i="7"/>
  <c r="BS18" i="7"/>
  <c r="BM33" i="7"/>
  <c r="BT18" i="7"/>
  <c r="BT23" i="7"/>
  <c r="GK15" i="7"/>
  <c r="DV11" i="7"/>
  <c r="EB11" i="7"/>
  <c r="BT7" i="7"/>
  <c r="BM34" i="7"/>
  <c r="GE35" i="7"/>
  <c r="BM24" i="7"/>
  <c r="BS28" i="7"/>
  <c r="BM29" i="7"/>
  <c r="BS16" i="7"/>
  <c r="EC16" i="7"/>
  <c r="GK33" i="7"/>
  <c r="GL9" i="7"/>
  <c r="GK8" i="7"/>
  <c r="A15" i="4"/>
  <c r="EB9" i="7"/>
  <c r="BS24" i="7"/>
  <c r="BM16" i="7"/>
  <c r="BM35" i="7"/>
  <c r="BT17" i="7"/>
  <c r="BT11" i="7"/>
  <c r="BM19" i="7"/>
  <c r="EC4" i="7"/>
  <c r="BM27" i="7"/>
  <c r="BS27" i="7"/>
  <c r="BM30" i="7"/>
  <c r="DV34" i="7"/>
  <c r="EC34" i="7"/>
  <c r="EC22" i="7"/>
  <c r="EB22" i="7"/>
  <c r="EC11" i="7"/>
  <c r="EC15" i="7"/>
  <c r="EB21" i="7"/>
  <c r="DV12" i="7"/>
  <c r="BT29" i="7"/>
  <c r="EC26" i="7"/>
  <c r="GE5" i="7"/>
  <c r="BM9" i="7"/>
  <c r="EB30" i="7"/>
  <c r="GL16" i="7"/>
  <c r="GL27" i="7"/>
  <c r="GL35" i="7"/>
  <c r="GL22" i="7"/>
  <c r="GL18" i="7"/>
  <c r="N14" i="7"/>
  <c r="EB6" i="7"/>
  <c r="EB19" i="7"/>
  <c r="GE8" i="7"/>
  <c r="BM7" i="7"/>
  <c r="GK27" i="7"/>
  <c r="GE4" i="7"/>
  <c r="N20" i="7"/>
  <c r="BM5" i="7"/>
  <c r="BT34" i="7"/>
  <c r="BS7" i="7"/>
  <c r="BT16" i="7"/>
  <c r="BT21" i="7"/>
  <c r="BT15" i="7"/>
  <c r="BS29" i="7"/>
  <c r="GK9" i="7"/>
  <c r="N28" i="7"/>
  <c r="GK13" i="7"/>
  <c r="BS5" i="7"/>
  <c r="EC27" i="7"/>
  <c r="DV32" i="7"/>
  <c r="DV21" i="7"/>
  <c r="DV16" i="7"/>
  <c r="EB14" i="7"/>
  <c r="EC25" i="7"/>
  <c r="DV18" i="7"/>
  <c r="EB7" i="7"/>
  <c r="BM12" i="7"/>
  <c r="GE7" i="7"/>
  <c r="N29" i="7"/>
  <c r="GE34" i="7"/>
  <c r="GL34" i="7"/>
  <c r="GL30" i="7"/>
  <c r="GL21" i="7"/>
  <c r="GL15" i="7"/>
  <c r="GL11" i="7"/>
  <c r="GL13" i="7"/>
  <c r="GK31" i="7"/>
  <c r="GE25" i="7"/>
  <c r="GK20" i="7"/>
  <c r="GK16" i="7"/>
  <c r="EB20" i="7"/>
  <c r="N23" i="7"/>
  <c r="BM18" i="7"/>
  <c r="BM26" i="7"/>
  <c r="BM23" i="7"/>
  <c r="BM11" i="7"/>
  <c r="BS14" i="7"/>
  <c r="N30" i="7"/>
  <c r="N21" i="7"/>
  <c r="BS6" i="7"/>
  <c r="GK19" i="7"/>
  <c r="GL4" i="7"/>
  <c r="N8" i="7"/>
  <c r="DV33" i="7"/>
  <c r="EC33" i="7"/>
  <c r="EC30" i="7"/>
  <c r="DV6" i="7"/>
  <c r="DV29" i="7"/>
  <c r="DV24" i="7"/>
  <c r="DV20" i="7"/>
  <c r="BT14" i="7"/>
  <c r="BM4" i="7"/>
  <c r="GK30" i="7"/>
  <c r="GK5" i="7"/>
  <c r="BT6" i="7"/>
  <c r="GE33" i="7"/>
  <c r="GE14" i="7"/>
  <c r="GE31" i="7"/>
  <c r="GE29" i="7"/>
  <c r="GL20" i="7"/>
  <c r="GE23" i="7"/>
  <c r="GE11" i="7"/>
  <c r="GE24" i="7"/>
  <c r="GL19" i="7"/>
  <c r="BM32" i="7"/>
  <c r="BS19" i="7"/>
  <c r="DV9" i="7"/>
  <c r="BS11" i="7"/>
  <c r="N13" i="7"/>
  <c r="DV8" i="7"/>
  <c r="GE10" i="7"/>
  <c r="N16" i="7"/>
  <c r="EB8" i="7"/>
  <c r="BT24" i="7"/>
  <c r="GE20" i="7"/>
  <c r="GK4" i="7"/>
  <c r="Q5" i="7"/>
  <c r="Q7" i="7"/>
  <c r="BT33" i="7"/>
  <c r="BT31" i="7"/>
  <c r="BT13" i="7"/>
  <c r="BT5" i="7"/>
  <c r="BT28" i="7"/>
  <c r="BT19" i="7"/>
  <c r="BS35" i="7"/>
  <c r="BM25" i="7"/>
  <c r="BM8" i="7"/>
  <c r="BM10" i="7"/>
  <c r="N18" i="7"/>
  <c r="N34" i="7"/>
  <c r="EC7" i="7"/>
  <c r="N25" i="7"/>
  <c r="GK12" i="7"/>
  <c r="N24" i="7"/>
  <c r="EB33" i="7"/>
  <c r="DV23" i="7"/>
  <c r="EB32" i="7"/>
  <c r="DV35" i="7"/>
  <c r="EB34" i="7"/>
  <c r="EC23" i="7"/>
  <c r="EC17" i="7"/>
  <c r="DV14" i="7"/>
  <c r="EC31" i="7"/>
  <c r="DV28" i="7"/>
  <c r="EB25" i="7"/>
  <c r="EC13" i="7"/>
  <c r="EB29" i="7"/>
  <c r="DV19" i="7"/>
  <c r="BM20" i="7"/>
  <c r="GK10" i="7"/>
  <c r="DV5" i="7"/>
  <c r="BM22" i="7"/>
  <c r="EC20" i="7"/>
  <c r="N10" i="7"/>
  <c r="GE26" i="7"/>
  <c r="GK22" i="7"/>
  <c r="GL17" i="7"/>
  <c r="GE6" i="7"/>
  <c r="GK35" i="7"/>
  <c r="GE32" i="7"/>
  <c r="GE28" i="7"/>
  <c r="GL24" i="7"/>
  <c r="GL12" i="7"/>
  <c r="GK25" i="7"/>
  <c r="GK17" i="7"/>
  <c r="GK28" i="7"/>
  <c r="GK23" i="7"/>
  <c r="GK18" i="7"/>
  <c r="N35" i="7"/>
  <c r="EB12" i="7"/>
  <c r="EC10" i="7"/>
  <c r="O6" i="7" l="1"/>
  <c r="P6" i="7" s="1"/>
  <c r="O4" i="7"/>
  <c r="P4" i="7" s="1"/>
  <c r="O7" i="7"/>
  <c r="P7" i="7" s="1"/>
  <c r="Q6" i="7"/>
  <c r="O5" i="7"/>
  <c r="P5" i="7" s="1"/>
  <c r="PY19" i="7"/>
  <c r="PY33" i="7"/>
  <c r="O15" i="7"/>
  <c r="P15" i="7" s="1"/>
  <c r="UQ23" i="7"/>
  <c r="WZ34" i="7"/>
  <c r="UQ18" i="7"/>
  <c r="WZ11" i="7"/>
  <c r="SH6" i="7"/>
  <c r="NP8" i="7"/>
  <c r="NP7" i="7"/>
  <c r="SH21" i="7"/>
  <c r="SH16" i="7"/>
  <c r="PY23" i="7"/>
  <c r="NP25" i="7"/>
  <c r="PY7" i="7"/>
  <c r="EF10" i="7"/>
  <c r="SH34" i="7"/>
  <c r="WZ18" i="7"/>
  <c r="NP29" i="7"/>
  <c r="PY31" i="7"/>
  <c r="UQ11" i="7"/>
  <c r="BW24" i="7"/>
  <c r="GO4" i="7"/>
  <c r="NP19" i="7"/>
  <c r="UQ31" i="7"/>
  <c r="WZ17" i="7"/>
  <c r="WZ19" i="7"/>
  <c r="WZ16" i="7"/>
  <c r="PY32" i="7"/>
  <c r="PY35" i="7"/>
  <c r="PY16" i="7"/>
  <c r="PY18" i="7"/>
  <c r="PY17" i="7"/>
  <c r="PY20" i="7"/>
  <c r="PY21" i="7"/>
  <c r="PY22" i="7"/>
  <c r="PY34" i="7"/>
  <c r="WZ24" i="7"/>
  <c r="WZ27" i="7"/>
  <c r="SH13" i="7"/>
  <c r="UQ13" i="7"/>
  <c r="UQ12" i="7"/>
  <c r="UQ15" i="7"/>
  <c r="UQ14" i="7"/>
  <c r="UQ30" i="7"/>
  <c r="UQ28" i="7"/>
  <c r="WZ7" i="7"/>
  <c r="WZ25" i="7"/>
  <c r="SH35" i="7"/>
  <c r="SH32" i="7"/>
  <c r="SH33" i="7"/>
  <c r="NP24" i="7"/>
  <c r="NP27" i="7"/>
  <c r="PY8" i="7"/>
  <c r="PY9" i="7"/>
  <c r="PY11" i="7"/>
  <c r="NP26" i="7"/>
  <c r="PY14" i="7"/>
  <c r="NP17" i="7"/>
  <c r="NP35" i="7"/>
  <c r="SH28" i="7"/>
  <c r="SH31" i="7"/>
  <c r="UQ7" i="7"/>
  <c r="WZ26" i="7"/>
  <c r="SH14" i="7"/>
  <c r="SH7" i="7"/>
  <c r="UQ8" i="7"/>
  <c r="UQ10" i="7"/>
  <c r="UQ9" i="7"/>
  <c r="UQ32" i="7"/>
  <c r="UQ33" i="7"/>
  <c r="UQ35" i="7"/>
  <c r="UQ34" i="7"/>
  <c r="UQ29" i="7"/>
  <c r="WZ6" i="7"/>
  <c r="WZ31" i="7"/>
  <c r="SH5" i="7"/>
  <c r="SH4" i="7"/>
  <c r="PY12" i="7"/>
  <c r="PY13" i="7"/>
  <c r="PY15" i="7"/>
  <c r="PY25" i="7"/>
  <c r="PY24" i="7"/>
  <c r="PY26" i="7"/>
  <c r="PY27" i="7"/>
  <c r="NP5" i="7"/>
  <c r="NP4" i="7"/>
  <c r="NP6" i="7"/>
  <c r="NP11" i="7"/>
  <c r="NP13" i="7"/>
  <c r="NP12" i="7"/>
  <c r="NP9" i="7"/>
  <c r="NP16" i="7"/>
  <c r="NP18" i="7"/>
  <c r="PY10" i="7"/>
  <c r="SH11" i="7"/>
  <c r="SH10" i="7"/>
  <c r="SH9" i="7"/>
  <c r="SH8" i="7"/>
  <c r="UQ20" i="7"/>
  <c r="UQ22" i="7"/>
  <c r="UQ21" i="7"/>
  <c r="WZ21" i="7"/>
  <c r="WZ23" i="7"/>
  <c r="WZ22" i="7"/>
  <c r="WZ20" i="7"/>
  <c r="SH23" i="7"/>
  <c r="SH20" i="7"/>
  <c r="SH22" i="7"/>
  <c r="UQ6" i="7"/>
  <c r="WZ5" i="7"/>
  <c r="WZ4" i="7"/>
  <c r="SH17" i="7"/>
  <c r="SH19" i="7"/>
  <c r="SH18" i="7"/>
  <c r="CL4" i="3"/>
  <c r="NP32" i="7"/>
  <c r="NP34" i="7"/>
  <c r="NP33" i="7"/>
  <c r="NP14" i="7"/>
  <c r="NP10" i="7"/>
  <c r="NP31" i="7"/>
  <c r="NP30" i="7"/>
  <c r="NP28" i="7"/>
  <c r="PY4" i="7"/>
  <c r="PY5" i="7"/>
  <c r="PY28" i="7"/>
  <c r="PY29" i="7"/>
  <c r="PY30" i="7"/>
  <c r="WZ15" i="7"/>
  <c r="WZ13" i="7"/>
  <c r="WZ12" i="7"/>
  <c r="WZ29" i="7"/>
  <c r="WZ28" i="7"/>
  <c r="WZ30" i="7"/>
  <c r="SH15" i="7"/>
  <c r="SH12" i="7"/>
  <c r="UQ4" i="7"/>
  <c r="UQ5" i="7"/>
  <c r="SH29" i="7"/>
  <c r="WZ14" i="7"/>
  <c r="WZ35" i="7"/>
  <c r="WZ33" i="7"/>
  <c r="WZ32" i="7"/>
  <c r="SH27" i="7"/>
  <c r="SH26" i="7"/>
  <c r="SH24" i="7"/>
  <c r="SH25" i="7"/>
  <c r="UQ26" i="7"/>
  <c r="UQ27" i="7"/>
  <c r="UQ24" i="7"/>
  <c r="UQ25" i="7"/>
  <c r="UQ16" i="7"/>
  <c r="UQ17" i="7"/>
  <c r="UQ19" i="7"/>
  <c r="WZ8" i="7"/>
  <c r="WZ9" i="7"/>
  <c r="WZ10" i="7"/>
  <c r="SH30" i="7"/>
  <c r="NP23" i="7"/>
  <c r="NP21" i="7"/>
  <c r="NP20" i="7"/>
  <c r="NP22" i="7"/>
  <c r="PY6" i="7"/>
  <c r="NP15" i="7"/>
  <c r="O12" i="7"/>
  <c r="P12" i="7" s="1"/>
  <c r="IX22" i="7"/>
  <c r="IX26" i="7"/>
  <c r="R4" i="7"/>
  <c r="LG18" i="7"/>
  <c r="IX11" i="7"/>
  <c r="IX5" i="7"/>
  <c r="LG30" i="7"/>
  <c r="LG32" i="7"/>
  <c r="LG9" i="7"/>
  <c r="LG31" i="7"/>
  <c r="IX6" i="7"/>
  <c r="LG17" i="7"/>
  <c r="LG11" i="7"/>
  <c r="LG10" i="7"/>
  <c r="LG8" i="7"/>
  <c r="LG14" i="7"/>
  <c r="LG13" i="7"/>
  <c r="LG12" i="7"/>
  <c r="IX33" i="7"/>
  <c r="IX32" i="7"/>
  <c r="IX28" i="7"/>
  <c r="IX30" i="7"/>
  <c r="IX17" i="7"/>
  <c r="IX16" i="7"/>
  <c r="IX18" i="7"/>
  <c r="IX19" i="7"/>
  <c r="LG27" i="7"/>
  <c r="LG4" i="7"/>
  <c r="LG7" i="7"/>
  <c r="LG6" i="7"/>
  <c r="LG5" i="7"/>
  <c r="IX29" i="7"/>
  <c r="LG34" i="7"/>
  <c r="R7" i="7"/>
  <c r="Q12" i="7"/>
  <c r="O13" i="7"/>
  <c r="P13" i="7" s="1"/>
  <c r="IX12" i="7"/>
  <c r="IX14" i="7"/>
  <c r="IX13" i="7"/>
  <c r="IX9" i="7"/>
  <c r="IX8" i="7"/>
  <c r="IX10" i="7"/>
  <c r="LG28" i="7"/>
  <c r="LG29" i="7"/>
  <c r="IX34" i="7"/>
  <c r="R5" i="7"/>
  <c r="O14" i="7"/>
  <c r="P14" i="7" s="1"/>
  <c r="Q14" i="7"/>
  <c r="LG23" i="7"/>
  <c r="LG20" i="7"/>
  <c r="LG26" i="7"/>
  <c r="LG24" i="7"/>
  <c r="LG21" i="7"/>
  <c r="LG15" i="7"/>
  <c r="LG33" i="7"/>
  <c r="LG35" i="7"/>
  <c r="IX35" i="7"/>
  <c r="LG25" i="7"/>
  <c r="LG19" i="7"/>
  <c r="LG16" i="7"/>
  <c r="IX31" i="7"/>
  <c r="Q13" i="7"/>
  <c r="Q15" i="7"/>
  <c r="IX25" i="7"/>
  <c r="IX24" i="7"/>
  <c r="IX20" i="7"/>
  <c r="IX21" i="7"/>
  <c r="IX23" i="7"/>
  <c r="IX15" i="7"/>
  <c r="IX7" i="7"/>
  <c r="LG22" i="7"/>
  <c r="IX27" i="7"/>
  <c r="IX4" i="7"/>
  <c r="BW8" i="7"/>
  <c r="EF17" i="7"/>
  <c r="GO24" i="7"/>
  <c r="BW11" i="7"/>
  <c r="GO12" i="7"/>
  <c r="BW19" i="7"/>
  <c r="GO29" i="7"/>
  <c r="BW5" i="7"/>
  <c r="BW10" i="7"/>
  <c r="BW9" i="7"/>
  <c r="EF31" i="7"/>
  <c r="EF13" i="7"/>
  <c r="BW13" i="7"/>
  <c r="BW21" i="7"/>
  <c r="GO17" i="7"/>
  <c r="BW33" i="7"/>
  <c r="GO32" i="7"/>
  <c r="GO10" i="7"/>
  <c r="GO30" i="7"/>
  <c r="GO31" i="7"/>
  <c r="EF7" i="7"/>
  <c r="GO11" i="7"/>
  <c r="GO34" i="7"/>
  <c r="GO20" i="7"/>
  <c r="O34" i="7"/>
  <c r="P34" i="7" s="1"/>
  <c r="EF20" i="7"/>
  <c r="BW28" i="7"/>
  <c r="BW25" i="7"/>
  <c r="GO23" i="7"/>
  <c r="EF27" i="7"/>
  <c r="EF33" i="7"/>
  <c r="EF35" i="7"/>
  <c r="EF29" i="7"/>
  <c r="EF23" i="7"/>
  <c r="GO19" i="7"/>
  <c r="BW14" i="7"/>
  <c r="EF21" i="7"/>
  <c r="BW27" i="7"/>
  <c r="GO6" i="7"/>
  <c r="GO13" i="7"/>
  <c r="GO28" i="7"/>
  <c r="GO33" i="7"/>
  <c r="O30" i="7"/>
  <c r="P30" i="7" s="1"/>
  <c r="Q31" i="7"/>
  <c r="O31" i="7"/>
  <c r="P31" i="7" s="1"/>
  <c r="O29" i="7"/>
  <c r="P29" i="7" s="1"/>
  <c r="Q30" i="7"/>
  <c r="Q29" i="7"/>
  <c r="Q28" i="7"/>
  <c r="O28" i="7"/>
  <c r="P28" i="7" s="1"/>
  <c r="BW20" i="7"/>
  <c r="GO18" i="7"/>
  <c r="GO16" i="7"/>
  <c r="EF26" i="7"/>
  <c r="BW30" i="7"/>
  <c r="BW22" i="7"/>
  <c r="BW35" i="7"/>
  <c r="BW32" i="7"/>
  <c r="EF28" i="7"/>
  <c r="O32" i="7"/>
  <c r="P32" i="7" s="1"/>
  <c r="Q34" i="7"/>
  <c r="Q16" i="7"/>
  <c r="O19" i="7"/>
  <c r="P19" i="7" s="1"/>
  <c r="Q18" i="7"/>
  <c r="O17" i="7"/>
  <c r="P17" i="7" s="1"/>
  <c r="O16" i="7"/>
  <c r="P16" i="7" s="1"/>
  <c r="Q19" i="7"/>
  <c r="O18" i="7"/>
  <c r="P18" i="7" s="1"/>
  <c r="Q17" i="7"/>
  <c r="EF30" i="7"/>
  <c r="EF9" i="7"/>
  <c r="BW4" i="7"/>
  <c r="BW7" i="7"/>
  <c r="EF25" i="7"/>
  <c r="BW15" i="7"/>
  <c r="Q20" i="7"/>
  <c r="O23" i="7"/>
  <c r="P23" i="7" s="1"/>
  <c r="Q22" i="7"/>
  <c r="O21" i="7"/>
  <c r="P21" i="7" s="1"/>
  <c r="O20" i="7"/>
  <c r="P20" i="7" s="1"/>
  <c r="Q23" i="7"/>
  <c r="O22" i="7"/>
  <c r="P22" i="7" s="1"/>
  <c r="Q21" i="7"/>
  <c r="GO22" i="7"/>
  <c r="GO25" i="7"/>
  <c r="BW29" i="7"/>
  <c r="EF8" i="7"/>
  <c r="EF15" i="7"/>
  <c r="EF18" i="7"/>
  <c r="EF14" i="7"/>
  <c r="BW17" i="7"/>
  <c r="GO5" i="7"/>
  <c r="EF12" i="7"/>
  <c r="O33" i="7"/>
  <c r="P33" i="7" s="1"/>
  <c r="Q35" i="7"/>
  <c r="GO14" i="7"/>
  <c r="EF32" i="7"/>
  <c r="BW26" i="7"/>
  <c r="GO15" i="7"/>
  <c r="GO7" i="7"/>
  <c r="EF24" i="7"/>
  <c r="BW34" i="7"/>
  <c r="GO26" i="7"/>
  <c r="GO35" i="7"/>
  <c r="EF16" i="7"/>
  <c r="EF22" i="7"/>
  <c r="GO8" i="7"/>
  <c r="BW23" i="7"/>
  <c r="A16" i="4"/>
  <c r="GO9" i="7"/>
  <c r="O27" i="7"/>
  <c r="P27" i="7" s="1"/>
  <c r="Q26" i="7"/>
  <c r="Q27" i="7"/>
  <c r="O26" i="7"/>
  <c r="P26" i="7" s="1"/>
  <c r="O24" i="7"/>
  <c r="P24" i="7" s="1"/>
  <c r="Q25" i="7"/>
  <c r="O25" i="7"/>
  <c r="P25" i="7" s="1"/>
  <c r="Q24" i="7"/>
  <c r="BW31" i="7"/>
  <c r="Q32" i="7"/>
  <c r="Q33" i="7"/>
  <c r="O35" i="7"/>
  <c r="P35" i="7" s="1"/>
  <c r="BW6" i="7"/>
  <c r="EF5" i="7"/>
  <c r="EF19" i="7"/>
  <c r="Q11" i="7"/>
  <c r="O10" i="7"/>
  <c r="P10" i="7" s="1"/>
  <c r="Q9" i="7"/>
  <c r="O8" i="7"/>
  <c r="P8" i="7" s="1"/>
  <c r="Q10" i="7"/>
  <c r="O9" i="7"/>
  <c r="P9" i="7" s="1"/>
  <c r="Q8" i="7"/>
  <c r="O11" i="7"/>
  <c r="P11" i="7" s="1"/>
  <c r="BW12" i="7"/>
  <c r="GO21" i="7"/>
  <c r="BW16" i="7"/>
  <c r="GO27" i="7"/>
  <c r="EF11" i="7"/>
  <c r="EF34" i="7"/>
  <c r="EF6" i="7"/>
  <c r="EF4" i="7"/>
  <c r="BW18" i="7"/>
  <c r="R6" i="7" l="1"/>
  <c r="R15" i="7"/>
  <c r="R18" i="7"/>
  <c r="PZ17" i="7"/>
  <c r="QA17" i="7" s="1"/>
  <c r="R22" i="7"/>
  <c r="SK18" i="7"/>
  <c r="PZ21" i="7"/>
  <c r="QA21" i="7" s="1"/>
  <c r="QB21" i="7"/>
  <c r="QB17" i="7"/>
  <c r="PZ20" i="7"/>
  <c r="QA20" i="7" s="1"/>
  <c r="PZ23" i="7"/>
  <c r="QA23" i="7" s="1"/>
  <c r="QB23" i="7"/>
  <c r="QB20" i="7"/>
  <c r="QB18" i="7"/>
  <c r="PZ18" i="7"/>
  <c r="QA18" i="7" s="1"/>
  <c r="QB35" i="7"/>
  <c r="PZ35" i="7"/>
  <c r="QA35" i="7" s="1"/>
  <c r="XA18" i="7"/>
  <c r="XB18" i="7" s="1"/>
  <c r="XC17" i="7"/>
  <c r="XC18" i="7"/>
  <c r="XA17" i="7"/>
  <c r="XB17" i="7" s="1"/>
  <c r="XA16" i="7"/>
  <c r="XB16" i="7" s="1"/>
  <c r="XC16" i="7"/>
  <c r="QB34" i="7"/>
  <c r="PZ34" i="7"/>
  <c r="QA34" i="7" s="1"/>
  <c r="PZ19" i="7"/>
  <c r="QA19" i="7" s="1"/>
  <c r="QB16" i="7"/>
  <c r="QB19" i="7"/>
  <c r="PZ16" i="7"/>
  <c r="QA16" i="7" s="1"/>
  <c r="QB33" i="7"/>
  <c r="PZ33" i="7"/>
  <c r="QA33" i="7" s="1"/>
  <c r="QB32" i="7"/>
  <c r="PZ32" i="7"/>
  <c r="QA32" i="7" s="1"/>
  <c r="XA19" i="7"/>
  <c r="XB19" i="7" s="1"/>
  <c r="XC19" i="7"/>
  <c r="SK19" i="7"/>
  <c r="PZ22" i="7"/>
  <c r="QA22" i="7" s="1"/>
  <c r="QB22" i="7"/>
  <c r="QB6" i="7"/>
  <c r="PZ6" i="7"/>
  <c r="QA6" i="7" s="1"/>
  <c r="XA9" i="7"/>
  <c r="XB9" i="7" s="1"/>
  <c r="XC9" i="7"/>
  <c r="UT16" i="7"/>
  <c r="UR18" i="7"/>
  <c r="US18" i="7" s="1"/>
  <c r="UT18" i="7"/>
  <c r="UR16" i="7"/>
  <c r="US16" i="7" s="1"/>
  <c r="SK26" i="7"/>
  <c r="SI24" i="7"/>
  <c r="SJ24" i="7" s="1"/>
  <c r="SI25" i="7"/>
  <c r="SJ25" i="7" s="1"/>
  <c r="SK25" i="7"/>
  <c r="SK27" i="7"/>
  <c r="SK24" i="7"/>
  <c r="SI27" i="7"/>
  <c r="SJ27" i="7" s="1"/>
  <c r="SI26" i="7"/>
  <c r="SJ26" i="7" s="1"/>
  <c r="XC35" i="7"/>
  <c r="XA35" i="7"/>
  <c r="XB35" i="7" s="1"/>
  <c r="XA29" i="7"/>
  <c r="XB29" i="7" s="1"/>
  <c r="XC28" i="7"/>
  <c r="XC31" i="7"/>
  <c r="XC30" i="7"/>
  <c r="XA30" i="7"/>
  <c r="XB30" i="7" s="1"/>
  <c r="XC29" i="7"/>
  <c r="XA31" i="7"/>
  <c r="XB31" i="7" s="1"/>
  <c r="XA28" i="7"/>
  <c r="XB28" i="7" s="1"/>
  <c r="PZ29" i="7"/>
  <c r="QA29" i="7" s="1"/>
  <c r="QB29" i="7"/>
  <c r="NS31" i="7"/>
  <c r="NQ31" i="7"/>
  <c r="NR31" i="7" s="1"/>
  <c r="NS35" i="7"/>
  <c r="NQ35" i="7"/>
  <c r="NR35" i="7" s="1"/>
  <c r="NS33" i="7"/>
  <c r="NS34" i="7"/>
  <c r="NS32" i="7"/>
  <c r="NQ32" i="7"/>
  <c r="NR32" i="7" s="1"/>
  <c r="NQ34" i="7"/>
  <c r="NR34" i="7" s="1"/>
  <c r="NQ33" i="7"/>
  <c r="NR33" i="7" s="1"/>
  <c r="CW4" i="3"/>
  <c r="SI22" i="7"/>
  <c r="SJ22" i="7" s="1"/>
  <c r="SK22" i="7"/>
  <c r="SI19" i="7"/>
  <c r="SJ19" i="7" s="1"/>
  <c r="XC21" i="7"/>
  <c r="XC23" i="7"/>
  <c r="XA21" i="7"/>
  <c r="XB21" i="7" s="1"/>
  <c r="XA23" i="7"/>
  <c r="XB23" i="7" s="1"/>
  <c r="XC22" i="7"/>
  <c r="XA22" i="7"/>
  <c r="XB22" i="7" s="1"/>
  <c r="XA20" i="7"/>
  <c r="XB20" i="7" s="1"/>
  <c r="XC20" i="7"/>
  <c r="UT9" i="7"/>
  <c r="UR9" i="7"/>
  <c r="US9" i="7" s="1"/>
  <c r="NQ26" i="7"/>
  <c r="NR26" i="7" s="1"/>
  <c r="NS26" i="7"/>
  <c r="NQ27" i="7"/>
  <c r="NR27" i="7" s="1"/>
  <c r="NS27" i="7"/>
  <c r="SK33" i="7"/>
  <c r="SI33" i="7"/>
  <c r="SJ33" i="7" s="1"/>
  <c r="UT30" i="7"/>
  <c r="UT15" i="7"/>
  <c r="UT13" i="7"/>
  <c r="UR15" i="7"/>
  <c r="US15" i="7" s="1"/>
  <c r="UR14" i="7"/>
  <c r="US14" i="7" s="1"/>
  <c r="UT14" i="7"/>
  <c r="UT12" i="7"/>
  <c r="UR13" i="7"/>
  <c r="US13" i="7" s="1"/>
  <c r="UR12" i="7"/>
  <c r="US12" i="7" s="1"/>
  <c r="XA11" i="7"/>
  <c r="XB11" i="7" s="1"/>
  <c r="XC8" i="7"/>
  <c r="XC11" i="7"/>
  <c r="XA8" i="7"/>
  <c r="XB8" i="7" s="1"/>
  <c r="QB31" i="7"/>
  <c r="QB28" i="7"/>
  <c r="PZ28" i="7"/>
  <c r="QA28" i="7" s="1"/>
  <c r="PZ31" i="7"/>
  <c r="QA31" i="7" s="1"/>
  <c r="NQ10" i="7"/>
  <c r="NR10" i="7" s="1"/>
  <c r="NS10" i="7"/>
  <c r="SI20" i="7"/>
  <c r="SJ20" i="7" s="1"/>
  <c r="SK20" i="7"/>
  <c r="SK21" i="7"/>
  <c r="SI21" i="7"/>
  <c r="SJ21" i="7" s="1"/>
  <c r="SI18" i="7"/>
  <c r="SJ18" i="7" s="1"/>
  <c r="NS17" i="7"/>
  <c r="NQ16" i="7"/>
  <c r="NR16" i="7" s="1"/>
  <c r="NS16" i="7"/>
  <c r="NS18" i="7"/>
  <c r="NQ18" i="7"/>
  <c r="NR18" i="7" s="1"/>
  <c r="NQ17" i="7"/>
  <c r="NR17" i="7" s="1"/>
  <c r="NQ19" i="7"/>
  <c r="NR19" i="7" s="1"/>
  <c r="NS19" i="7"/>
  <c r="NS11" i="7"/>
  <c r="NQ11" i="7"/>
  <c r="NR11" i="7" s="1"/>
  <c r="NS6" i="7"/>
  <c r="NQ6" i="7"/>
  <c r="NR6" i="7" s="1"/>
  <c r="UR10" i="7"/>
  <c r="US10" i="7" s="1"/>
  <c r="UT10" i="7"/>
  <c r="NS25" i="7"/>
  <c r="NQ25" i="7"/>
  <c r="NR25" i="7" s="1"/>
  <c r="NQ24" i="7"/>
  <c r="NR24" i="7" s="1"/>
  <c r="NS24" i="7"/>
  <c r="SK34" i="7"/>
  <c r="SI32" i="7"/>
  <c r="SJ32" i="7" s="1"/>
  <c r="SI34" i="7"/>
  <c r="SJ34" i="7" s="1"/>
  <c r="SK32" i="7"/>
  <c r="UT19" i="7"/>
  <c r="UR19" i="7"/>
  <c r="US19" i="7" s="1"/>
  <c r="UT26" i="7"/>
  <c r="UR24" i="7"/>
  <c r="US24" i="7" s="1"/>
  <c r="UR25" i="7"/>
  <c r="US25" i="7" s="1"/>
  <c r="UT24" i="7"/>
  <c r="UR27" i="7"/>
  <c r="US27" i="7" s="1"/>
  <c r="UR26" i="7"/>
  <c r="US26" i="7" s="1"/>
  <c r="UT27" i="7"/>
  <c r="UT25" i="7"/>
  <c r="XC32" i="7"/>
  <c r="XA32" i="7"/>
  <c r="XB32" i="7" s="1"/>
  <c r="XC34" i="7"/>
  <c r="XA34" i="7"/>
  <c r="XB34" i="7" s="1"/>
  <c r="UR4" i="7"/>
  <c r="US4" i="7" s="1"/>
  <c r="UT4" i="7"/>
  <c r="UR7" i="7"/>
  <c r="US7" i="7" s="1"/>
  <c r="UT7" i="7"/>
  <c r="UT5" i="7"/>
  <c r="UR5" i="7"/>
  <c r="US5" i="7" s="1"/>
  <c r="UT6" i="7"/>
  <c r="UR6" i="7"/>
  <c r="US6" i="7" s="1"/>
  <c r="SI13" i="7"/>
  <c r="SJ13" i="7" s="1"/>
  <c r="SK12" i="7"/>
  <c r="SI12" i="7"/>
  <c r="SJ12" i="7" s="1"/>
  <c r="SK13" i="7"/>
  <c r="SI15" i="7"/>
  <c r="SJ15" i="7" s="1"/>
  <c r="SK15" i="7"/>
  <c r="SK14" i="7"/>
  <c r="SI14" i="7"/>
  <c r="SJ14" i="7" s="1"/>
  <c r="XA13" i="7"/>
  <c r="XB13" i="7" s="1"/>
  <c r="XA12" i="7"/>
  <c r="XB12" i="7" s="1"/>
  <c r="XC12" i="7"/>
  <c r="XC13" i="7"/>
  <c r="XA15" i="7"/>
  <c r="XB15" i="7" s="1"/>
  <c r="XC15" i="7"/>
  <c r="XC14" i="7"/>
  <c r="XA14" i="7"/>
  <c r="XB14" i="7" s="1"/>
  <c r="QB5" i="7"/>
  <c r="PZ5" i="7"/>
  <c r="QA5" i="7" s="1"/>
  <c r="NS28" i="7"/>
  <c r="NQ28" i="7"/>
  <c r="NR28" i="7" s="1"/>
  <c r="NQ29" i="7"/>
  <c r="NR29" i="7" s="1"/>
  <c r="NS29" i="7"/>
  <c r="SI17" i="7"/>
  <c r="SJ17" i="7" s="1"/>
  <c r="SK16" i="7"/>
  <c r="SK17" i="7"/>
  <c r="SI16" i="7"/>
  <c r="SJ16" i="7" s="1"/>
  <c r="XC4" i="7"/>
  <c r="XA6" i="7"/>
  <c r="XB6" i="7" s="1"/>
  <c r="XC6" i="7"/>
  <c r="XA7" i="7"/>
  <c r="XB7" i="7" s="1"/>
  <c r="XA4" i="7"/>
  <c r="XB4" i="7" s="1"/>
  <c r="XC7" i="7"/>
  <c r="XC5" i="7"/>
  <c r="XA5" i="7"/>
  <c r="XB5" i="7" s="1"/>
  <c r="SK23" i="7"/>
  <c r="SI23" i="7"/>
  <c r="SJ23" i="7" s="1"/>
  <c r="SK11" i="7"/>
  <c r="SI11" i="7"/>
  <c r="SJ11" i="7" s="1"/>
  <c r="SI10" i="7"/>
  <c r="SJ10" i="7" s="1"/>
  <c r="SK10" i="7"/>
  <c r="SK9" i="7"/>
  <c r="SI9" i="7"/>
  <c r="SJ9" i="7" s="1"/>
  <c r="SK8" i="7"/>
  <c r="SI8" i="7"/>
  <c r="SJ8" i="7" s="1"/>
  <c r="NQ8" i="7"/>
  <c r="NR8" i="7" s="1"/>
  <c r="NS8" i="7"/>
  <c r="NS9" i="7"/>
  <c r="NQ9" i="7"/>
  <c r="NR9" i="7" s="1"/>
  <c r="NQ7" i="7"/>
  <c r="NR7" i="7" s="1"/>
  <c r="NQ4" i="7"/>
  <c r="NR4" i="7" s="1"/>
  <c r="NS7" i="7"/>
  <c r="NS4" i="7"/>
  <c r="SI4" i="7"/>
  <c r="SJ4" i="7" s="1"/>
  <c r="SK4" i="7"/>
  <c r="SK6" i="7"/>
  <c r="SI6" i="7"/>
  <c r="SJ6" i="7" s="1"/>
  <c r="UT8" i="7"/>
  <c r="UR8" i="7"/>
  <c r="US8" i="7" s="1"/>
  <c r="UT11" i="7"/>
  <c r="UR11" i="7"/>
  <c r="US11" i="7" s="1"/>
  <c r="SI30" i="7"/>
  <c r="SJ30" i="7" s="1"/>
  <c r="SK30" i="7"/>
  <c r="SK29" i="7"/>
  <c r="SK31" i="7"/>
  <c r="SI31" i="7"/>
  <c r="SJ31" i="7" s="1"/>
  <c r="SK28" i="7"/>
  <c r="SI29" i="7"/>
  <c r="SJ29" i="7" s="1"/>
  <c r="SI28" i="7"/>
  <c r="SJ28" i="7" s="1"/>
  <c r="PZ10" i="7"/>
  <c r="QA10" i="7" s="1"/>
  <c r="PZ11" i="7"/>
  <c r="QA11" i="7" s="1"/>
  <c r="QB10" i="7"/>
  <c r="QB8" i="7"/>
  <c r="QB11" i="7"/>
  <c r="PZ9" i="7"/>
  <c r="QA9" i="7" s="1"/>
  <c r="QB9" i="7"/>
  <c r="PZ8" i="7"/>
  <c r="QA8" i="7" s="1"/>
  <c r="SK35" i="7"/>
  <c r="SI35" i="7"/>
  <c r="SJ35" i="7" s="1"/>
  <c r="NS23" i="7"/>
  <c r="NQ21" i="7"/>
  <c r="NR21" i="7" s="1"/>
  <c r="NS21" i="7"/>
  <c r="NQ22" i="7"/>
  <c r="NR22" i="7" s="1"/>
  <c r="NQ23" i="7"/>
  <c r="NR23" i="7" s="1"/>
  <c r="NS22" i="7"/>
  <c r="NQ20" i="7"/>
  <c r="NR20" i="7" s="1"/>
  <c r="NS20" i="7"/>
  <c r="XA10" i="7"/>
  <c r="XB10" i="7" s="1"/>
  <c r="XC10" i="7"/>
  <c r="UR17" i="7"/>
  <c r="US17" i="7" s="1"/>
  <c r="UT17" i="7"/>
  <c r="XA33" i="7"/>
  <c r="XB33" i="7" s="1"/>
  <c r="XC33" i="7"/>
  <c r="QB30" i="7"/>
  <c r="PZ30" i="7"/>
  <c r="QA30" i="7" s="1"/>
  <c r="PZ4" i="7"/>
  <c r="QA4" i="7" s="1"/>
  <c r="QB4" i="7"/>
  <c r="PZ7" i="7"/>
  <c r="QA7" i="7" s="1"/>
  <c r="QB7" i="7"/>
  <c r="NQ30" i="7"/>
  <c r="NR30" i="7" s="1"/>
  <c r="NS30" i="7"/>
  <c r="UR21" i="7"/>
  <c r="US21" i="7" s="1"/>
  <c r="UT20" i="7"/>
  <c r="UT23" i="7"/>
  <c r="UR20" i="7"/>
  <c r="US20" i="7" s="1"/>
  <c r="UR23" i="7"/>
  <c r="US23" i="7" s="1"/>
  <c r="UR22" i="7"/>
  <c r="US22" i="7" s="1"/>
  <c r="UT22" i="7"/>
  <c r="UT21" i="7"/>
  <c r="NQ13" i="7"/>
  <c r="NR13" i="7" s="1"/>
  <c r="NS13" i="7"/>
  <c r="NS12" i="7"/>
  <c r="NQ12" i="7"/>
  <c r="NR12" i="7" s="1"/>
  <c r="NQ15" i="7"/>
  <c r="NR15" i="7" s="1"/>
  <c r="NS15" i="7"/>
  <c r="NS14" i="7"/>
  <c r="NQ14" i="7"/>
  <c r="NR14" i="7" s="1"/>
  <c r="NS5" i="7"/>
  <c r="NQ5" i="7"/>
  <c r="NR5" i="7" s="1"/>
  <c r="PZ27" i="7"/>
  <c r="QA27" i="7" s="1"/>
  <c r="PZ26" i="7"/>
  <c r="QA26" i="7" s="1"/>
  <c r="QB27" i="7"/>
  <c r="QB25" i="7"/>
  <c r="QB26" i="7"/>
  <c r="QB24" i="7"/>
  <c r="PZ25" i="7"/>
  <c r="QA25" i="7" s="1"/>
  <c r="PZ24" i="7"/>
  <c r="QA24" i="7" s="1"/>
  <c r="PZ13" i="7"/>
  <c r="QA13" i="7" s="1"/>
  <c r="QB13" i="7"/>
  <c r="QB15" i="7"/>
  <c r="QB12" i="7"/>
  <c r="PZ15" i="7"/>
  <c r="QA15" i="7" s="1"/>
  <c r="PZ14" i="7"/>
  <c r="QA14" i="7" s="1"/>
  <c r="QB14" i="7"/>
  <c r="PZ12" i="7"/>
  <c r="QA12" i="7" s="1"/>
  <c r="SK5" i="7"/>
  <c r="SI5" i="7"/>
  <c r="SJ5" i="7" s="1"/>
  <c r="UR29" i="7"/>
  <c r="US29" i="7" s="1"/>
  <c r="UT29" i="7"/>
  <c r="UT32" i="7"/>
  <c r="UT35" i="7"/>
  <c r="UT33" i="7"/>
  <c r="UR32" i="7"/>
  <c r="US32" i="7" s="1"/>
  <c r="UT34" i="7"/>
  <c r="UR33" i="7"/>
  <c r="US33" i="7" s="1"/>
  <c r="UR34" i="7"/>
  <c r="US34" i="7" s="1"/>
  <c r="UR35" i="7"/>
  <c r="US35" i="7" s="1"/>
  <c r="SK7" i="7"/>
  <c r="SI7" i="7"/>
  <c r="SJ7" i="7" s="1"/>
  <c r="UR30" i="7"/>
  <c r="US30" i="7" s="1"/>
  <c r="UR28" i="7"/>
  <c r="US28" i="7" s="1"/>
  <c r="UT31" i="7"/>
  <c r="UT28" i="7"/>
  <c r="UR31" i="7"/>
  <c r="US31" i="7" s="1"/>
  <c r="XC26" i="7"/>
  <c r="XC24" i="7"/>
  <c r="XA25" i="7"/>
  <c r="XB25" i="7" s="1"/>
  <c r="XC25" i="7"/>
  <c r="XC27" i="7"/>
  <c r="XA24" i="7"/>
  <c r="XB24" i="7" s="1"/>
  <c r="XA27" i="7"/>
  <c r="XB27" i="7" s="1"/>
  <c r="XA26" i="7"/>
  <c r="XB26" i="7" s="1"/>
  <c r="R23" i="7"/>
  <c r="R13" i="7"/>
  <c r="R12" i="7"/>
  <c r="R20" i="7"/>
  <c r="R14" i="7"/>
  <c r="R16" i="7"/>
  <c r="R9" i="7"/>
  <c r="S6" i="7"/>
  <c r="S5" i="7"/>
  <c r="R29" i="7"/>
  <c r="S4" i="7"/>
  <c r="S7" i="7"/>
  <c r="R35" i="7"/>
  <c r="R24" i="7"/>
  <c r="R11" i="7"/>
  <c r="R21" i="7"/>
  <c r="LH32" i="7"/>
  <c r="LI32" i="7" s="1"/>
  <c r="R28" i="7"/>
  <c r="R30" i="7"/>
  <c r="LJ35" i="7"/>
  <c r="LJ34" i="7"/>
  <c r="JA4" i="7"/>
  <c r="JA6" i="7"/>
  <c r="JA5" i="7"/>
  <c r="IY4" i="7"/>
  <c r="IZ4" i="7" s="1"/>
  <c r="IY5" i="7"/>
  <c r="IZ5" i="7" s="1"/>
  <c r="IY6" i="7"/>
  <c r="IZ6" i="7" s="1"/>
  <c r="JA26" i="7"/>
  <c r="JA24" i="7"/>
  <c r="IY26" i="7"/>
  <c r="IZ26" i="7" s="1"/>
  <c r="IY24" i="7"/>
  <c r="IZ24" i="7" s="1"/>
  <c r="IY8" i="7"/>
  <c r="IZ8" i="7" s="1"/>
  <c r="IY11" i="7"/>
  <c r="IZ11" i="7" s="1"/>
  <c r="JA8" i="7"/>
  <c r="JA11" i="7"/>
  <c r="IY12" i="7"/>
  <c r="IZ12" i="7" s="1"/>
  <c r="JA12" i="7"/>
  <c r="IY15" i="7"/>
  <c r="IZ15" i="7" s="1"/>
  <c r="JA15" i="7"/>
  <c r="IY13" i="7"/>
  <c r="IZ13" i="7" s="1"/>
  <c r="JA14" i="7"/>
  <c r="IY14" i="7"/>
  <c r="IZ14" i="7" s="1"/>
  <c r="JA13" i="7"/>
  <c r="IY30" i="7"/>
  <c r="IZ30" i="7" s="1"/>
  <c r="JA28" i="7"/>
  <c r="JA30" i="7"/>
  <c r="IY28" i="7"/>
  <c r="IZ28" i="7" s="1"/>
  <c r="IY31" i="7"/>
  <c r="IZ31" i="7" s="1"/>
  <c r="JA31" i="7"/>
  <c r="JA29" i="7"/>
  <c r="IY29" i="7"/>
  <c r="IZ29" i="7" s="1"/>
  <c r="LJ11" i="7"/>
  <c r="LH11" i="7"/>
  <c r="LI11" i="7" s="1"/>
  <c r="LH34" i="7"/>
  <c r="LI34" i="7" s="1"/>
  <c r="R8" i="7"/>
  <c r="JA27" i="7"/>
  <c r="IY27" i="7"/>
  <c r="IZ27" i="7" s="1"/>
  <c r="IY23" i="7"/>
  <c r="IZ23" i="7" s="1"/>
  <c r="JA23" i="7"/>
  <c r="JA25" i="7"/>
  <c r="IY25" i="7"/>
  <c r="IZ25" i="7" s="1"/>
  <c r="LH17" i="7"/>
  <c r="LI17" i="7" s="1"/>
  <c r="LJ16" i="7"/>
  <c r="LJ17" i="7"/>
  <c r="LH16" i="7"/>
  <c r="LI16" i="7" s="1"/>
  <c r="LH18" i="7"/>
  <c r="LI18" i="7" s="1"/>
  <c r="LJ18" i="7"/>
  <c r="LH24" i="7"/>
  <c r="LI24" i="7" s="1"/>
  <c r="LJ26" i="7"/>
  <c r="LJ24" i="7"/>
  <c r="LH26" i="7"/>
  <c r="LI26" i="7" s="1"/>
  <c r="LJ25" i="7"/>
  <c r="LH27" i="7"/>
  <c r="LI27" i="7" s="1"/>
  <c r="LJ27" i="7"/>
  <c r="LH25" i="7"/>
  <c r="LI25" i="7" s="1"/>
  <c r="LJ29" i="7"/>
  <c r="LH29" i="7"/>
  <c r="LI29" i="7" s="1"/>
  <c r="JA9" i="7"/>
  <c r="IY9" i="7"/>
  <c r="IZ9" i="7" s="1"/>
  <c r="LJ6" i="7"/>
  <c r="LJ4" i="7"/>
  <c r="LH4" i="7"/>
  <c r="LI4" i="7" s="1"/>
  <c r="LJ7" i="7"/>
  <c r="LH7" i="7"/>
  <c r="LI7" i="7" s="1"/>
  <c r="LH5" i="7"/>
  <c r="LI5" i="7" s="1"/>
  <c r="LJ5" i="7"/>
  <c r="LH6" i="7"/>
  <c r="LI6" i="7" s="1"/>
  <c r="IY18" i="7"/>
  <c r="IZ18" i="7" s="1"/>
  <c r="IY19" i="7"/>
  <c r="IZ19" i="7" s="1"/>
  <c r="IY16" i="7"/>
  <c r="IZ16" i="7" s="1"/>
  <c r="JA16" i="7"/>
  <c r="JA17" i="7"/>
  <c r="IY17" i="7"/>
  <c r="IZ17" i="7" s="1"/>
  <c r="JA18" i="7"/>
  <c r="JA19" i="7"/>
  <c r="JA34" i="7"/>
  <c r="IY32" i="7"/>
  <c r="IZ32" i="7" s="1"/>
  <c r="IY34" i="7"/>
  <c r="IZ34" i="7" s="1"/>
  <c r="JA32" i="7"/>
  <c r="IY35" i="7"/>
  <c r="IZ35" i="7" s="1"/>
  <c r="JA33" i="7"/>
  <c r="JA35" i="7"/>
  <c r="IY33" i="7"/>
  <c r="IZ33" i="7" s="1"/>
  <c r="LJ33" i="7"/>
  <c r="LH33" i="7"/>
  <c r="LI33" i="7" s="1"/>
  <c r="JA21" i="7"/>
  <c r="IY21" i="7"/>
  <c r="IZ21" i="7" s="1"/>
  <c r="LH19" i="7"/>
  <c r="LI19" i="7" s="1"/>
  <c r="LJ19" i="7"/>
  <c r="LJ30" i="7"/>
  <c r="LH28" i="7"/>
  <c r="LI28" i="7" s="1"/>
  <c r="LJ28" i="7"/>
  <c r="LH30" i="7"/>
  <c r="LI30" i="7" s="1"/>
  <c r="LJ8" i="7"/>
  <c r="LJ9" i="7"/>
  <c r="LH8" i="7"/>
  <c r="LI8" i="7" s="1"/>
  <c r="LH9" i="7"/>
  <c r="LI9" i="7" s="1"/>
  <c r="LJ31" i="7"/>
  <c r="LJ32" i="7"/>
  <c r="IY7" i="7"/>
  <c r="IZ7" i="7" s="1"/>
  <c r="JA7" i="7"/>
  <c r="JA20" i="7"/>
  <c r="JA22" i="7"/>
  <c r="IY22" i="7"/>
  <c r="IZ22" i="7" s="1"/>
  <c r="IY20" i="7"/>
  <c r="IZ20" i="7" s="1"/>
  <c r="LJ21" i="7"/>
  <c r="LJ22" i="7"/>
  <c r="LH20" i="7"/>
  <c r="LI20" i="7" s="1"/>
  <c r="LH21" i="7"/>
  <c r="LI21" i="7" s="1"/>
  <c r="LH22" i="7"/>
  <c r="LI22" i="7" s="1"/>
  <c r="LJ20" i="7"/>
  <c r="LJ23" i="7"/>
  <c r="LH23" i="7"/>
  <c r="LI23" i="7" s="1"/>
  <c r="JA10" i="7"/>
  <c r="IY10" i="7"/>
  <c r="IZ10" i="7" s="1"/>
  <c r="LJ14" i="7"/>
  <c r="LJ12" i="7"/>
  <c r="LH13" i="7"/>
  <c r="LI13" i="7" s="1"/>
  <c r="LH12" i="7"/>
  <c r="LI12" i="7" s="1"/>
  <c r="LJ15" i="7"/>
  <c r="LJ13" i="7"/>
  <c r="LH15" i="7"/>
  <c r="LI15" i="7" s="1"/>
  <c r="LH14" i="7"/>
  <c r="LI14" i="7" s="1"/>
  <c r="LH10" i="7"/>
  <c r="LI10" i="7" s="1"/>
  <c r="LJ10" i="7"/>
  <c r="LH31" i="7"/>
  <c r="LI31" i="7" s="1"/>
  <c r="LK31" i="7" s="1"/>
  <c r="LH35" i="7"/>
  <c r="LI35" i="7" s="1"/>
  <c r="BX10" i="7"/>
  <c r="BY10" i="7" s="1"/>
  <c r="BZ10" i="7"/>
  <c r="BX8" i="7"/>
  <c r="BY8" i="7" s="1"/>
  <c r="BX9" i="7"/>
  <c r="BY9" i="7" s="1"/>
  <c r="BZ9" i="7"/>
  <c r="BX11" i="7"/>
  <c r="BY11" i="7" s="1"/>
  <c r="BZ11" i="7"/>
  <c r="BZ8" i="7"/>
  <c r="GP35" i="7"/>
  <c r="GQ35" i="7" s="1"/>
  <c r="GR27" i="7"/>
  <c r="GP23" i="7"/>
  <c r="GQ23" i="7" s="1"/>
  <c r="EI22" i="7"/>
  <c r="GP7" i="7"/>
  <c r="GQ7" i="7" s="1"/>
  <c r="R17" i="7"/>
  <c r="R10" i="7"/>
  <c r="R26" i="7"/>
  <c r="R25" i="7"/>
  <c r="R19" i="7"/>
  <c r="GP32" i="7"/>
  <c r="GQ32" i="7" s="1"/>
  <c r="GR33" i="7"/>
  <c r="BX31" i="7"/>
  <c r="BY31" i="7" s="1"/>
  <c r="GR32" i="7"/>
  <c r="GR34" i="7"/>
  <c r="GP33" i="7"/>
  <c r="GQ33" i="7" s="1"/>
  <c r="GR35" i="7"/>
  <c r="GP34" i="7"/>
  <c r="GQ34" i="7" s="1"/>
  <c r="GP22" i="7"/>
  <c r="GQ22" i="7" s="1"/>
  <c r="BZ28" i="7"/>
  <c r="BZ30" i="7"/>
  <c r="GR24" i="7"/>
  <c r="GP5" i="7"/>
  <c r="GQ5" i="7" s="1"/>
  <c r="GR5" i="7"/>
  <c r="GR12" i="7"/>
  <c r="GR14" i="7"/>
  <c r="BZ6" i="7"/>
  <c r="BX4" i="7"/>
  <c r="BY4" i="7" s="1"/>
  <c r="BZ4" i="7"/>
  <c r="BX7" i="7"/>
  <c r="BY7" i="7" s="1"/>
  <c r="BZ5" i="7"/>
  <c r="BX6" i="7"/>
  <c r="BY6" i="7" s="1"/>
  <c r="BZ7" i="7"/>
  <c r="BX5" i="7"/>
  <c r="BY5" i="7" s="1"/>
  <c r="BZ25" i="7"/>
  <c r="BZ27" i="7"/>
  <c r="GP19" i="7"/>
  <c r="GQ19" i="7" s="1"/>
  <c r="GR18" i="7"/>
  <c r="GP17" i="7"/>
  <c r="GQ17" i="7" s="1"/>
  <c r="GP16" i="7"/>
  <c r="GQ16" i="7" s="1"/>
  <c r="GR19" i="7"/>
  <c r="GP18" i="7"/>
  <c r="GQ18" i="7" s="1"/>
  <c r="GR17" i="7"/>
  <c r="GR16" i="7"/>
  <c r="GP31" i="7"/>
  <c r="GQ31" i="7" s="1"/>
  <c r="GP30" i="7"/>
  <c r="GQ30" i="7" s="1"/>
  <c r="GR31" i="7"/>
  <c r="GP29" i="7"/>
  <c r="GQ29" i="7" s="1"/>
  <c r="GR29" i="7"/>
  <c r="GR28" i="7"/>
  <c r="GP28" i="7"/>
  <c r="GQ28" i="7" s="1"/>
  <c r="GR30" i="7"/>
  <c r="EG22" i="7"/>
  <c r="EH22" i="7" s="1"/>
  <c r="EI6" i="7"/>
  <c r="EG4" i="7"/>
  <c r="EH4" i="7" s="1"/>
  <c r="EI5" i="7"/>
  <c r="EG7" i="7"/>
  <c r="EH7" i="7" s="1"/>
  <c r="EI4" i="7"/>
  <c r="EI7" i="7"/>
  <c r="EG5" i="7"/>
  <c r="EH5" i="7" s="1"/>
  <c r="EG6" i="7"/>
  <c r="EH6" i="7" s="1"/>
  <c r="BX19" i="7"/>
  <c r="BY19" i="7" s="1"/>
  <c r="BZ18" i="7"/>
  <c r="BX17" i="7"/>
  <c r="BY17" i="7" s="1"/>
  <c r="BZ16" i="7"/>
  <c r="BZ19" i="7"/>
  <c r="BX18" i="7"/>
  <c r="BY18" i="7" s="1"/>
  <c r="BZ17" i="7"/>
  <c r="BX16" i="7"/>
  <c r="BY16" i="7" s="1"/>
  <c r="BX28" i="7"/>
  <c r="BY28" i="7" s="1"/>
  <c r="GP24" i="7"/>
  <c r="GQ24" i="7" s="1"/>
  <c r="GR25" i="7"/>
  <c r="GP27" i="7"/>
  <c r="GQ27" i="7" s="1"/>
  <c r="EG27" i="7"/>
  <c r="EH27" i="7" s="1"/>
  <c r="EI26" i="7"/>
  <c r="EI27" i="7"/>
  <c r="EG26" i="7"/>
  <c r="EH26" i="7" s="1"/>
  <c r="EI24" i="7"/>
  <c r="EI25" i="7"/>
  <c r="EG25" i="7"/>
  <c r="EH25" i="7" s="1"/>
  <c r="EG24" i="7"/>
  <c r="EH24" i="7" s="1"/>
  <c r="GR7" i="7"/>
  <c r="GR13" i="7"/>
  <c r="GP14" i="7"/>
  <c r="GQ14" i="7" s="1"/>
  <c r="GP15" i="7"/>
  <c r="GQ15" i="7" s="1"/>
  <c r="BZ24" i="7"/>
  <c r="BX27" i="7"/>
  <c r="BY27" i="7" s="1"/>
  <c r="R34" i="7"/>
  <c r="GP20" i="7"/>
  <c r="GQ20" i="7" s="1"/>
  <c r="GR23" i="7"/>
  <c r="EI23" i="7"/>
  <c r="EG23" i="7"/>
  <c r="EH23" i="7" s="1"/>
  <c r="BX15" i="7"/>
  <c r="BY15" i="7" s="1"/>
  <c r="BZ14" i="7"/>
  <c r="BX13" i="7"/>
  <c r="BY13" i="7" s="1"/>
  <c r="BZ15" i="7"/>
  <c r="BX14" i="7"/>
  <c r="BY14" i="7" s="1"/>
  <c r="BZ12" i="7"/>
  <c r="BZ13" i="7"/>
  <c r="BX12" i="7"/>
  <c r="BY12" i="7" s="1"/>
  <c r="BZ29" i="7"/>
  <c r="BZ31" i="7"/>
  <c r="GP26" i="7"/>
  <c r="GQ26" i="7" s="1"/>
  <c r="EG35" i="7"/>
  <c r="EH35" i="7" s="1"/>
  <c r="EI35" i="7"/>
  <c r="EI34" i="7"/>
  <c r="EI33" i="7"/>
  <c r="EG34" i="7"/>
  <c r="EH34" i="7" s="1"/>
  <c r="EI32" i="7"/>
  <c r="EG33" i="7"/>
  <c r="EH33" i="7" s="1"/>
  <c r="EG32" i="7"/>
  <c r="EH32" i="7" s="1"/>
  <c r="GP6" i="7"/>
  <c r="GQ6" i="7" s="1"/>
  <c r="GP4" i="7"/>
  <c r="GQ4" i="7" s="1"/>
  <c r="GP12" i="7"/>
  <c r="GQ12" i="7" s="1"/>
  <c r="GR15" i="7"/>
  <c r="EG15" i="7"/>
  <c r="EH15" i="7" s="1"/>
  <c r="EI14" i="7"/>
  <c r="EG13" i="7"/>
  <c r="EH13" i="7" s="1"/>
  <c r="EI12" i="7"/>
  <c r="EI15" i="7"/>
  <c r="EG14" i="7"/>
  <c r="EH14" i="7" s="1"/>
  <c r="EG12" i="7"/>
  <c r="EH12" i="7" s="1"/>
  <c r="EI13" i="7"/>
  <c r="EI11" i="7"/>
  <c r="EG10" i="7"/>
  <c r="EH10" i="7" s="1"/>
  <c r="EI9" i="7"/>
  <c r="EG8" i="7"/>
  <c r="EH8" i="7" s="1"/>
  <c r="EI8" i="7"/>
  <c r="EI10" i="7"/>
  <c r="EG9" i="7"/>
  <c r="EH9" i="7" s="1"/>
  <c r="EG11" i="7"/>
  <c r="EH11" i="7" s="1"/>
  <c r="BX25" i="7"/>
  <c r="BY25" i="7" s="1"/>
  <c r="BX26" i="7"/>
  <c r="BY26" i="7" s="1"/>
  <c r="R32" i="7"/>
  <c r="EI31" i="7"/>
  <c r="EG30" i="7"/>
  <c r="EH30" i="7" s="1"/>
  <c r="EG31" i="7"/>
  <c r="EH31" i="7" s="1"/>
  <c r="EI30" i="7"/>
  <c r="EG29" i="7"/>
  <c r="EH29" i="7" s="1"/>
  <c r="EI29" i="7"/>
  <c r="EG28" i="7"/>
  <c r="EH28" i="7" s="1"/>
  <c r="EI28" i="7"/>
  <c r="GR20" i="7"/>
  <c r="GP21" i="7"/>
  <c r="GQ21" i="7" s="1"/>
  <c r="EI20" i="7"/>
  <c r="EG20" i="7"/>
  <c r="EH20" i="7" s="1"/>
  <c r="BX29" i="7"/>
  <c r="BY29" i="7" s="1"/>
  <c r="BX30" i="7"/>
  <c r="BY30" i="7" s="1"/>
  <c r="R27" i="7"/>
  <c r="GP25" i="7"/>
  <c r="GQ25" i="7" s="1"/>
  <c r="GR26" i="7"/>
  <c r="A17" i="4"/>
  <c r="GR11" i="7"/>
  <c r="GP10" i="7"/>
  <c r="GQ10" i="7" s="1"/>
  <c r="GR9" i="7"/>
  <c r="GR8" i="7"/>
  <c r="GR10" i="7"/>
  <c r="GP9" i="7"/>
  <c r="GQ9" i="7" s="1"/>
  <c r="GP11" i="7"/>
  <c r="GQ11" i="7" s="1"/>
  <c r="GP8" i="7"/>
  <c r="GQ8" i="7" s="1"/>
  <c r="EG16" i="7"/>
  <c r="EH16" i="7" s="1"/>
  <c r="EG19" i="7"/>
  <c r="EH19" i="7" s="1"/>
  <c r="EI18" i="7"/>
  <c r="EG17" i="7"/>
  <c r="EH17" i="7" s="1"/>
  <c r="EI16" i="7"/>
  <c r="EI19" i="7"/>
  <c r="EG18" i="7"/>
  <c r="EH18" i="7" s="1"/>
  <c r="EI17" i="7"/>
  <c r="GR4" i="7"/>
  <c r="GR6" i="7"/>
  <c r="R33" i="7"/>
  <c r="GP13" i="7"/>
  <c r="GQ13" i="7" s="1"/>
  <c r="BX24" i="7"/>
  <c r="BY24" i="7" s="1"/>
  <c r="BZ26" i="7"/>
  <c r="BX35" i="7"/>
  <c r="BY35" i="7" s="1"/>
  <c r="BZ35" i="7"/>
  <c r="BZ34" i="7"/>
  <c r="BZ33" i="7"/>
  <c r="BX34" i="7"/>
  <c r="BY34" i="7" s="1"/>
  <c r="BX32" i="7"/>
  <c r="BY32" i="7" s="1"/>
  <c r="BX33" i="7"/>
  <c r="BY33" i="7" s="1"/>
  <c r="BZ32" i="7"/>
  <c r="BX23" i="7"/>
  <c r="BY23" i="7" s="1"/>
  <c r="BZ22" i="7"/>
  <c r="BX21" i="7"/>
  <c r="BY21" i="7" s="1"/>
  <c r="BZ23" i="7"/>
  <c r="BX22" i="7"/>
  <c r="BY22" i="7" s="1"/>
  <c r="BZ21" i="7"/>
  <c r="BZ20" i="7"/>
  <c r="BX20" i="7"/>
  <c r="BY20" i="7" s="1"/>
  <c r="R31" i="7"/>
  <c r="GR21" i="7"/>
  <c r="GR22" i="7"/>
  <c r="EI21" i="7"/>
  <c r="EG21" i="7"/>
  <c r="EH21" i="7" s="1"/>
  <c r="SL18" i="7" l="1"/>
  <c r="NT23" i="7"/>
  <c r="XD31" i="7"/>
  <c r="UU27" i="7"/>
  <c r="SL19" i="7"/>
  <c r="XD4" i="7"/>
  <c r="XD24" i="7"/>
  <c r="QC12" i="7"/>
  <c r="SL29" i="7"/>
  <c r="QC8" i="7"/>
  <c r="UU30" i="7"/>
  <c r="QC17" i="7"/>
  <c r="U7" i="7"/>
  <c r="S19" i="7"/>
  <c r="S21" i="7"/>
  <c r="EJ5" i="7"/>
  <c r="U4" i="7"/>
  <c r="S20" i="7"/>
  <c r="S11" i="7"/>
  <c r="U5" i="7"/>
  <c r="V5" i="7" s="1"/>
  <c r="S8" i="7"/>
  <c r="U6" i="7"/>
  <c r="V6" i="7" s="1"/>
  <c r="S23" i="7"/>
  <c r="S22" i="7"/>
  <c r="U22" i="7" s="1"/>
  <c r="GS18" i="7"/>
  <c r="S15" i="7"/>
  <c r="S17" i="7"/>
  <c r="S18" i="7"/>
  <c r="S12" i="7"/>
  <c r="S27" i="7"/>
  <c r="S14" i="7"/>
  <c r="S31" i="7"/>
  <c r="S9" i="7"/>
  <c r="S13" i="7"/>
  <c r="JB6" i="7"/>
  <c r="EJ22" i="7"/>
  <c r="SL30" i="7"/>
  <c r="GS12" i="7"/>
  <c r="UU23" i="7"/>
  <c r="UU33" i="7"/>
  <c r="QC7" i="7"/>
  <c r="UU24" i="7"/>
  <c r="SL32" i="7"/>
  <c r="SL28" i="7"/>
  <c r="SL16" i="7"/>
  <c r="XD11" i="7"/>
  <c r="QC6" i="7"/>
  <c r="CA8" i="7"/>
  <c r="XD28" i="7"/>
  <c r="UU16" i="7"/>
  <c r="XD18" i="7"/>
  <c r="QC16" i="7"/>
  <c r="XD17" i="7"/>
  <c r="UU25" i="7"/>
  <c r="SL12" i="7"/>
  <c r="XD34" i="7"/>
  <c r="UU26" i="7"/>
  <c r="UU10" i="7"/>
  <c r="NT6" i="7"/>
  <c r="XD25" i="7"/>
  <c r="QC14" i="7"/>
  <c r="UU35" i="7"/>
  <c r="SL5" i="7"/>
  <c r="QC15" i="7"/>
  <c r="NT16" i="7"/>
  <c r="GS25" i="7"/>
  <c r="SL35" i="7"/>
  <c r="UU8" i="7"/>
  <c r="SL6" i="7"/>
  <c r="UU21" i="7"/>
  <c r="SL4" i="7"/>
  <c r="QC5" i="7"/>
  <c r="XD8" i="7"/>
  <c r="XD22" i="7"/>
  <c r="SL21" i="7"/>
  <c r="QC32" i="7"/>
  <c r="XD16" i="7"/>
  <c r="QC18" i="7"/>
  <c r="QC23" i="7"/>
  <c r="QC35" i="7"/>
  <c r="SL7" i="7"/>
  <c r="QC10" i="7"/>
  <c r="QC26" i="7"/>
  <c r="NT5" i="7"/>
  <c r="XD26" i="7"/>
  <c r="UU32" i="7"/>
  <c r="XD33" i="7"/>
  <c r="NT21" i="7"/>
  <c r="NT8" i="7"/>
  <c r="SL8" i="7"/>
  <c r="XD27" i="7"/>
  <c r="NT15" i="7"/>
  <c r="NT13" i="7"/>
  <c r="NT30" i="7"/>
  <c r="QC4" i="7"/>
  <c r="NT4" i="7"/>
  <c r="NT9" i="7"/>
  <c r="SL23" i="7"/>
  <c r="XD5" i="7"/>
  <c r="XD7" i="7"/>
  <c r="SL14" i="7"/>
  <c r="UU6" i="7"/>
  <c r="SL22" i="7"/>
  <c r="NT34" i="7"/>
  <c r="QC29" i="7"/>
  <c r="SL26" i="7"/>
  <c r="QC22" i="7"/>
  <c r="QC33" i="7"/>
  <c r="QC34" i="7"/>
  <c r="NT18" i="7"/>
  <c r="NT26" i="7"/>
  <c r="XD20" i="7"/>
  <c r="XD21" i="7"/>
  <c r="NT32" i="7"/>
  <c r="NT35" i="7"/>
  <c r="QC19" i="7"/>
  <c r="XD19" i="7"/>
  <c r="QC21" i="7"/>
  <c r="SL17" i="7"/>
  <c r="SL20" i="7"/>
  <c r="NT10" i="7"/>
  <c r="QC20" i="7"/>
  <c r="UU31" i="7"/>
  <c r="QC24" i="7"/>
  <c r="NT22" i="7"/>
  <c r="UU11" i="7"/>
  <c r="NT7" i="7"/>
  <c r="SL10" i="7"/>
  <c r="NT28" i="7"/>
  <c r="XD15" i="7"/>
  <c r="XD13" i="7"/>
  <c r="UU5" i="7"/>
  <c r="NT24" i="7"/>
  <c r="NT19" i="7"/>
  <c r="QC28" i="7"/>
  <c r="UU13" i="7"/>
  <c r="UU15" i="7"/>
  <c r="SL33" i="7"/>
  <c r="NT33" i="7"/>
  <c r="NT31" i="7"/>
  <c r="XD30" i="7"/>
  <c r="XD29" i="7"/>
  <c r="SL24" i="7"/>
  <c r="QC25" i="7"/>
  <c r="NT14" i="7"/>
  <c r="NT12" i="7"/>
  <c r="UU22" i="7"/>
  <c r="QC30" i="7"/>
  <c r="UU17" i="7"/>
  <c r="XD10" i="7"/>
  <c r="NT20" i="7"/>
  <c r="QC9" i="7"/>
  <c r="QC11" i="7"/>
  <c r="SL31" i="7"/>
  <c r="SL9" i="7"/>
  <c r="SL11" i="7"/>
  <c r="XD6" i="7"/>
  <c r="XD14" i="7"/>
  <c r="SL15" i="7"/>
  <c r="SL13" i="7"/>
  <c r="UU4" i="7"/>
  <c r="XD32" i="7"/>
  <c r="UU19" i="7"/>
  <c r="SL34" i="7"/>
  <c r="NT25" i="7"/>
  <c r="NT11" i="7"/>
  <c r="NT17" i="7"/>
  <c r="NT27" i="7"/>
  <c r="XD9" i="7"/>
  <c r="UU28" i="7"/>
  <c r="UU34" i="7"/>
  <c r="UU29" i="7"/>
  <c r="QC13" i="7"/>
  <c r="QC27" i="7"/>
  <c r="UU20" i="7"/>
  <c r="NT29" i="7"/>
  <c r="XD12" i="7"/>
  <c r="UU7" i="7"/>
  <c r="QC31" i="7"/>
  <c r="UU12" i="7"/>
  <c r="UU14" i="7"/>
  <c r="UU9" i="7"/>
  <c r="XD23" i="7"/>
  <c r="DH4" i="3"/>
  <c r="XD35" i="7"/>
  <c r="SL27" i="7"/>
  <c r="SL25" i="7"/>
  <c r="UU18" i="7"/>
  <c r="CA16" i="7"/>
  <c r="LK35" i="7"/>
  <c r="LK32" i="7"/>
  <c r="GS33" i="7"/>
  <c r="CA30" i="7"/>
  <c r="CA28" i="7"/>
  <c r="GS23" i="7"/>
  <c r="S10" i="7"/>
  <c r="S33" i="7"/>
  <c r="GS19" i="7"/>
  <c r="CA24" i="7"/>
  <c r="GS27" i="7"/>
  <c r="GS13" i="7"/>
  <c r="CA25" i="7"/>
  <c r="GS24" i="7"/>
  <c r="LK14" i="7"/>
  <c r="LK20" i="7"/>
  <c r="JB24" i="7"/>
  <c r="LK34" i="7"/>
  <c r="JB27" i="7"/>
  <c r="LK11" i="7"/>
  <c r="LK6" i="7"/>
  <c r="CA9" i="7"/>
  <c r="GS14" i="7"/>
  <c r="JB25" i="7"/>
  <c r="S16" i="7"/>
  <c r="LK15" i="7"/>
  <c r="LK22" i="7"/>
  <c r="JB26" i="7"/>
  <c r="JB5" i="7"/>
  <c r="JB16" i="7"/>
  <c r="JB23" i="7"/>
  <c r="LK9" i="7"/>
  <c r="LK16" i="7"/>
  <c r="JB22" i="7"/>
  <c r="LK28" i="7"/>
  <c r="LK7" i="7"/>
  <c r="LK8" i="7"/>
  <c r="LK18" i="7"/>
  <c r="JB20" i="7"/>
  <c r="LK30" i="7"/>
  <c r="JB32" i="7"/>
  <c r="JB17" i="7"/>
  <c r="LK5" i="7"/>
  <c r="LK29" i="7"/>
  <c r="LK27" i="7"/>
  <c r="JB11" i="7"/>
  <c r="LK13" i="7"/>
  <c r="JB34" i="7"/>
  <c r="LK4" i="7"/>
  <c r="LK17" i="7"/>
  <c r="JB14" i="7"/>
  <c r="JB15" i="7"/>
  <c r="LK23" i="7"/>
  <c r="LK21" i="7"/>
  <c r="LK33" i="7"/>
  <c r="JB19" i="7"/>
  <c r="LK10" i="7"/>
  <c r="JB7" i="7"/>
  <c r="LK19" i="7"/>
  <c r="JB35" i="7"/>
  <c r="JB18" i="7"/>
  <c r="LK24" i="7"/>
  <c r="JB31" i="7"/>
  <c r="JB30" i="7"/>
  <c r="JB13" i="7"/>
  <c r="JB12" i="7"/>
  <c r="JB8" i="7"/>
  <c r="JB4" i="7"/>
  <c r="LK12" i="7"/>
  <c r="JB10" i="7"/>
  <c r="JB21" i="7"/>
  <c r="JB33" i="7"/>
  <c r="JB9" i="7"/>
  <c r="LK25" i="7"/>
  <c r="LK26" i="7"/>
  <c r="JB29" i="7"/>
  <c r="JB28" i="7"/>
  <c r="CA10" i="7"/>
  <c r="CA27" i="7"/>
  <c r="EJ9" i="7"/>
  <c r="CA18" i="7"/>
  <c r="CA7" i="7"/>
  <c r="CA14" i="7"/>
  <c r="CA29" i="7"/>
  <c r="CA11" i="7"/>
  <c r="EJ14" i="7"/>
  <c r="EJ26" i="7"/>
  <c r="GS35" i="7"/>
  <c r="CA17" i="7"/>
  <c r="EJ6" i="7"/>
  <c r="GS34" i="7"/>
  <c r="EJ16" i="7"/>
  <c r="GS5" i="7"/>
  <c r="EJ25" i="7"/>
  <c r="GS32" i="7"/>
  <c r="GS7" i="7"/>
  <c r="CA20" i="7"/>
  <c r="CA4" i="7"/>
  <c r="EJ18" i="7"/>
  <c r="CA22" i="7"/>
  <c r="EJ27" i="7"/>
  <c r="EJ28" i="7"/>
  <c r="CA34" i="7"/>
  <c r="EJ12" i="7"/>
  <c r="EJ34" i="7"/>
  <c r="CA31" i="7"/>
  <c r="GS31" i="7"/>
  <c r="EJ32" i="7"/>
  <c r="CA35" i="7"/>
  <c r="EJ21" i="7"/>
  <c r="GS11" i="7"/>
  <c r="EJ11" i="7"/>
  <c r="EJ8" i="7"/>
  <c r="EJ20" i="7"/>
  <c r="CA5" i="7"/>
  <c r="CA23" i="7"/>
  <c r="CA32" i="7"/>
  <c r="EJ19" i="7"/>
  <c r="GS21" i="7"/>
  <c r="EJ30" i="7"/>
  <c r="CA26" i="7"/>
  <c r="EJ13" i="7"/>
  <c r="EJ4" i="7"/>
  <c r="GS28" i="7"/>
  <c r="CA6" i="7"/>
  <c r="GS26" i="7"/>
  <c r="CA15" i="7"/>
  <c r="EJ23" i="7"/>
  <c r="GS15" i="7"/>
  <c r="GS8" i="7"/>
  <c r="EJ15" i="7"/>
  <c r="EJ24" i="7"/>
  <c r="CA33" i="7"/>
  <c r="GS9" i="7"/>
  <c r="GS10" i="7"/>
  <c r="EJ31" i="7"/>
  <c r="EJ33" i="7"/>
  <c r="GS16" i="7"/>
  <c r="CA21" i="7"/>
  <c r="S28" i="7"/>
  <c r="S32" i="7"/>
  <c r="EJ10" i="7"/>
  <c r="GS4" i="7"/>
  <c r="GS22" i="7"/>
  <c r="GS30" i="7"/>
  <c r="S26" i="7"/>
  <c r="A7" i="7"/>
  <c r="V7" i="7"/>
  <c r="EJ17" i="7"/>
  <c r="S30" i="7"/>
  <c r="GS6" i="7"/>
  <c r="CA12" i="7"/>
  <c r="S24" i="7"/>
  <c r="S25" i="7"/>
  <c r="V4" i="7"/>
  <c r="A4" i="7"/>
  <c r="EJ35" i="7"/>
  <c r="CA13" i="7"/>
  <c r="GS20" i="7"/>
  <c r="S29" i="7"/>
  <c r="CA19" i="7"/>
  <c r="GS29" i="7"/>
  <c r="GS17" i="7"/>
  <c r="EJ29" i="7"/>
  <c r="S34" i="7"/>
  <c r="EJ7" i="7"/>
  <c r="S35" i="7"/>
  <c r="A5" i="7" l="1"/>
  <c r="U20" i="7"/>
  <c r="U12" i="7"/>
  <c r="U23" i="7"/>
  <c r="U10" i="7"/>
  <c r="V10" i="7" s="1"/>
  <c r="U14" i="7"/>
  <c r="U8" i="7"/>
  <c r="U21" i="7"/>
  <c r="U13" i="7"/>
  <c r="V13" i="7" s="1"/>
  <c r="U19" i="7"/>
  <c r="A19" i="7" s="1"/>
  <c r="U15" i="7"/>
  <c r="A6" i="7"/>
  <c r="QD31" i="7"/>
  <c r="U9" i="7"/>
  <c r="V9" i="7" s="1"/>
  <c r="UV29" i="7"/>
  <c r="SM31" i="7"/>
  <c r="SM28" i="7"/>
  <c r="U11" i="7"/>
  <c r="XE12" i="7"/>
  <c r="UV20" i="7"/>
  <c r="UV26" i="7"/>
  <c r="V19" i="7"/>
  <c r="U16" i="7"/>
  <c r="SM29" i="7"/>
  <c r="XE35" i="7"/>
  <c r="A9" i="7"/>
  <c r="U18" i="7"/>
  <c r="XE27" i="7"/>
  <c r="NU18" i="7"/>
  <c r="NU29" i="7"/>
  <c r="UV34" i="7"/>
  <c r="NU27" i="7"/>
  <c r="UV18" i="7"/>
  <c r="UV7" i="7"/>
  <c r="QD27" i="7"/>
  <c r="NU17" i="7"/>
  <c r="SM34" i="7"/>
  <c r="UV27" i="7"/>
  <c r="UV24" i="7"/>
  <c r="UV25" i="7"/>
  <c r="NU14" i="7"/>
  <c r="UV12" i="7"/>
  <c r="SM11" i="7"/>
  <c r="QD20" i="7"/>
  <c r="QD23" i="7"/>
  <c r="SM19" i="7"/>
  <c r="SM16" i="7"/>
  <c r="SM17" i="7"/>
  <c r="SM18" i="7"/>
  <c r="QD21" i="7"/>
  <c r="SM25" i="7"/>
  <c r="NU16" i="7"/>
  <c r="QD11" i="7"/>
  <c r="QD34" i="7"/>
  <c r="QD22" i="7"/>
  <c r="XE24" i="7"/>
  <c r="XE26" i="7"/>
  <c r="XE25" i="7"/>
  <c r="SM20" i="7"/>
  <c r="SM21" i="7"/>
  <c r="XE18" i="7"/>
  <c r="XE17" i="7"/>
  <c r="XE19" i="7"/>
  <c r="XE16" i="7"/>
  <c r="QD32" i="7"/>
  <c r="QD33" i="7"/>
  <c r="QD35" i="7"/>
  <c r="QD7" i="7"/>
  <c r="QD6" i="7"/>
  <c r="QD4" i="7"/>
  <c r="QD5" i="7"/>
  <c r="QD17" i="7"/>
  <c r="QD19" i="7"/>
  <c r="QD16" i="7"/>
  <c r="QD18" i="7"/>
  <c r="SM22" i="7"/>
  <c r="SM23" i="7"/>
  <c r="SM5" i="7"/>
  <c r="SM6" i="7"/>
  <c r="SM4" i="7"/>
  <c r="SM7" i="7"/>
  <c r="XE22" i="7"/>
  <c r="XE20" i="7"/>
  <c r="XE21" i="7"/>
  <c r="XE23" i="7"/>
  <c r="QD15" i="7"/>
  <c r="QD14" i="7"/>
  <c r="QD13" i="7"/>
  <c r="QD12" i="7"/>
  <c r="UV30" i="7"/>
  <c r="UV28" i="7"/>
  <c r="XE11" i="7"/>
  <c r="XE9" i="7"/>
  <c r="XE8" i="7"/>
  <c r="UV23" i="7"/>
  <c r="UV4" i="7"/>
  <c r="UV6" i="7"/>
  <c r="SM12" i="7"/>
  <c r="SM14" i="7"/>
  <c r="SM13" i="7"/>
  <c r="XE14" i="7"/>
  <c r="NU23" i="7"/>
  <c r="NU20" i="7"/>
  <c r="NU21" i="7"/>
  <c r="UV13" i="7"/>
  <c r="QD24" i="7"/>
  <c r="QD26" i="7"/>
  <c r="SM27" i="7"/>
  <c r="UV10" i="7"/>
  <c r="UV9" i="7"/>
  <c r="UV8" i="7"/>
  <c r="UV32" i="7"/>
  <c r="UV19" i="7"/>
  <c r="XE34" i="7"/>
  <c r="XE32" i="7"/>
  <c r="SM15" i="7"/>
  <c r="SM30" i="7"/>
  <c r="QD10" i="7"/>
  <c r="QD9" i="7"/>
  <c r="QD8" i="7"/>
  <c r="XE10" i="7"/>
  <c r="NU12" i="7"/>
  <c r="NU13" i="7"/>
  <c r="NU15" i="7"/>
  <c r="QD25" i="7"/>
  <c r="SM24" i="7"/>
  <c r="SM26" i="7"/>
  <c r="SM35" i="7"/>
  <c r="SM33" i="7"/>
  <c r="SM32" i="7"/>
  <c r="NU19" i="7"/>
  <c r="XE13" i="7"/>
  <c r="NU6" i="7"/>
  <c r="NU4" i="7"/>
  <c r="NU5" i="7"/>
  <c r="NU7" i="7"/>
  <c r="UV35" i="7"/>
  <c r="NU10" i="7"/>
  <c r="NU9" i="7"/>
  <c r="NU11" i="7"/>
  <c r="NU8" i="7"/>
  <c r="XE6" i="7"/>
  <c r="XE4" i="7"/>
  <c r="XE7" i="7"/>
  <c r="XE5" i="7"/>
  <c r="UV16" i="7"/>
  <c r="UV17" i="7"/>
  <c r="XE31" i="7"/>
  <c r="XE29" i="7"/>
  <c r="XE28" i="7"/>
  <c r="NU31" i="7"/>
  <c r="NU26" i="7"/>
  <c r="NU24" i="7"/>
  <c r="UV5" i="7"/>
  <c r="XE15" i="7"/>
  <c r="NU28" i="7"/>
  <c r="NU30" i="7"/>
  <c r="UV33" i="7"/>
  <c r="UV14" i="7"/>
  <c r="UV21" i="7"/>
  <c r="NU25" i="7"/>
  <c r="SM8" i="7"/>
  <c r="SM9" i="7"/>
  <c r="QD30" i="7"/>
  <c r="UV22" i="7"/>
  <c r="XE30" i="7"/>
  <c r="NU34" i="7"/>
  <c r="NU35" i="7"/>
  <c r="NU33" i="7"/>
  <c r="NU32" i="7"/>
  <c r="UV15" i="7"/>
  <c r="QD28" i="7"/>
  <c r="QD29" i="7"/>
  <c r="SM10" i="7"/>
  <c r="UV11" i="7"/>
  <c r="NU22" i="7"/>
  <c r="UV31" i="7"/>
  <c r="XE33" i="7"/>
  <c r="CB26" i="7"/>
  <c r="CB24" i="7"/>
  <c r="EK29" i="7"/>
  <c r="GT13" i="7"/>
  <c r="GT25" i="7"/>
  <c r="EK13" i="7"/>
  <c r="CB10" i="7"/>
  <c r="JC24" i="7"/>
  <c r="LL33" i="7"/>
  <c r="GT24" i="7"/>
  <c r="JC26" i="7"/>
  <c r="JC27" i="7"/>
  <c r="JC25" i="7"/>
  <c r="LL20" i="7"/>
  <c r="U17" i="7"/>
  <c r="JC28" i="7"/>
  <c r="LL30" i="7"/>
  <c r="LL25" i="7"/>
  <c r="JC9" i="7"/>
  <c r="JC12" i="7"/>
  <c r="LL21" i="7"/>
  <c r="LL28" i="7"/>
  <c r="LL29" i="7"/>
  <c r="LL31" i="7"/>
  <c r="JC29" i="7"/>
  <c r="JC32" i="7"/>
  <c r="JC33" i="7"/>
  <c r="LL14" i="7"/>
  <c r="LL15" i="7"/>
  <c r="LL12" i="7"/>
  <c r="JC13" i="7"/>
  <c r="JC17" i="7"/>
  <c r="JC18" i="7"/>
  <c r="JC16" i="7"/>
  <c r="LL9" i="7"/>
  <c r="LL11" i="7"/>
  <c r="LL10" i="7"/>
  <c r="LL8" i="7"/>
  <c r="LL18" i="7"/>
  <c r="LL17" i="7"/>
  <c r="LL13" i="7"/>
  <c r="LL26" i="7"/>
  <c r="JC21" i="7"/>
  <c r="JC22" i="7"/>
  <c r="JC20" i="7"/>
  <c r="JC23" i="7"/>
  <c r="JC5" i="7"/>
  <c r="JC4" i="7"/>
  <c r="JC6" i="7"/>
  <c r="JC30" i="7"/>
  <c r="JC35" i="7"/>
  <c r="LL23" i="7"/>
  <c r="LL4" i="7"/>
  <c r="LL7" i="7"/>
  <c r="LL6" i="7"/>
  <c r="LL5" i="7"/>
  <c r="LL34" i="7"/>
  <c r="JC11" i="7"/>
  <c r="JC8" i="7"/>
  <c r="JC31" i="7"/>
  <c r="LL16" i="7"/>
  <c r="LL19" i="7"/>
  <c r="JC19" i="7"/>
  <c r="JC15" i="7"/>
  <c r="JC34" i="7"/>
  <c r="LL32" i="7"/>
  <c r="JC10" i="7"/>
  <c r="LL24" i="7"/>
  <c r="LL27" i="7"/>
  <c r="JC7" i="7"/>
  <c r="JC14" i="7"/>
  <c r="LL22" i="7"/>
  <c r="LL35" i="7"/>
  <c r="EK27" i="7"/>
  <c r="CB27" i="7"/>
  <c r="GT34" i="7"/>
  <c r="CB25" i="7"/>
  <c r="CB19" i="7"/>
  <c r="CB29" i="7"/>
  <c r="GT26" i="7"/>
  <c r="CB8" i="7"/>
  <c r="CB9" i="7"/>
  <c r="CB11" i="7"/>
  <c r="EK9" i="7"/>
  <c r="EK22" i="7"/>
  <c r="EK15" i="7"/>
  <c r="EK7" i="7"/>
  <c r="EK20" i="7"/>
  <c r="GT17" i="7"/>
  <c r="GT29" i="7"/>
  <c r="GT12" i="7"/>
  <c r="GT20" i="7"/>
  <c r="EK23" i="7"/>
  <c r="EK10" i="7"/>
  <c r="GT27" i="7"/>
  <c r="EK26" i="7"/>
  <c r="GT10" i="7"/>
  <c r="EK25" i="7"/>
  <c r="EK35" i="7"/>
  <c r="EK24" i="7"/>
  <c r="GT8" i="7"/>
  <c r="CB30" i="7"/>
  <c r="GT6" i="7"/>
  <c r="EK17" i="7"/>
  <c r="CB6" i="7"/>
  <c r="EK34" i="7"/>
  <c r="GT11" i="7"/>
  <c r="CB21" i="7"/>
  <c r="GT33" i="7"/>
  <c r="GT5" i="7"/>
  <c r="CB34" i="7"/>
  <c r="EK14" i="7"/>
  <c r="EK21" i="7"/>
  <c r="CB5" i="7"/>
  <c r="GT32" i="7"/>
  <c r="CB35" i="7"/>
  <c r="CB4" i="7"/>
  <c r="CB7" i="7"/>
  <c r="CB13" i="7"/>
  <c r="CB28" i="7"/>
  <c r="GT14" i="7"/>
  <c r="GT15" i="7"/>
  <c r="EK33" i="7"/>
  <c r="GT35" i="7"/>
  <c r="CB31" i="7"/>
  <c r="CB33" i="7"/>
  <c r="CB32" i="7"/>
  <c r="GT9" i="7"/>
  <c r="GT7" i="7"/>
  <c r="EK12" i="7"/>
  <c r="A13" i="7"/>
  <c r="CB12" i="7"/>
  <c r="V22" i="7"/>
  <c r="A22" i="7"/>
  <c r="V18" i="7"/>
  <c r="A18" i="7"/>
  <c r="GT4" i="7"/>
  <c r="GT16" i="7"/>
  <c r="EK11" i="7"/>
  <c r="GT23" i="7"/>
  <c r="CB15" i="7"/>
  <c r="EK19" i="7"/>
  <c r="V15" i="7"/>
  <c r="A15" i="7"/>
  <c r="U27" i="7"/>
  <c r="U25" i="7"/>
  <c r="U26" i="7"/>
  <c r="U24" i="7"/>
  <c r="EK31" i="7"/>
  <c r="V21" i="7"/>
  <c r="A21" i="7"/>
  <c r="CB17" i="7"/>
  <c r="U31" i="7"/>
  <c r="U30" i="7"/>
  <c r="U29" i="7"/>
  <c r="U28" i="7"/>
  <c r="GT19" i="7"/>
  <c r="EK18" i="7"/>
  <c r="EK4" i="7"/>
  <c r="GT21" i="7"/>
  <c r="EK5" i="7"/>
  <c r="W4" i="7"/>
  <c r="V14" i="7"/>
  <c r="A14" i="7"/>
  <c r="V16" i="7"/>
  <c r="A16" i="7"/>
  <c r="GT31" i="7"/>
  <c r="EK28" i="7"/>
  <c r="V23" i="7"/>
  <c r="A23" i="7"/>
  <c r="Y6" i="7"/>
  <c r="U35" i="7"/>
  <c r="U34" i="7"/>
  <c r="U33" i="7"/>
  <c r="U32" i="7"/>
  <c r="EK16" i="7"/>
  <c r="CB14" i="7"/>
  <c r="X5" i="7"/>
  <c r="CB16" i="7"/>
  <c r="GT28" i="7"/>
  <c r="EK30" i="7"/>
  <c r="CB23" i="7"/>
  <c r="Y18" i="7"/>
  <c r="EK6" i="7"/>
  <c r="V11" i="7"/>
  <c r="A11" i="7"/>
  <c r="V12" i="7"/>
  <c r="A12" i="7"/>
  <c r="CB18" i="7"/>
  <c r="GT18" i="7"/>
  <c r="V20" i="7"/>
  <c r="A20" i="7"/>
  <c r="GT30" i="7"/>
  <c r="GT22" i="7"/>
  <c r="EK32" i="7"/>
  <c r="EK8" i="7"/>
  <c r="CB20" i="7"/>
  <c r="W8" i="7"/>
  <c r="CB22" i="7"/>
  <c r="A10" i="7" l="1"/>
  <c r="V8" i="7"/>
  <c r="A8" i="7"/>
  <c r="XG12" i="7"/>
  <c r="WX12" i="7" s="1"/>
  <c r="UX22" i="7"/>
  <c r="UO22" i="7" s="1"/>
  <c r="UX12" i="7"/>
  <c r="UO12" i="7" s="1"/>
  <c r="GV33" i="7"/>
  <c r="GM33" i="7" s="1"/>
  <c r="SO30" i="7"/>
  <c r="LN22" i="7"/>
  <c r="LE22" i="7" s="1"/>
  <c r="EM12" i="7"/>
  <c r="ED12" i="7" s="1"/>
  <c r="JE30" i="7"/>
  <c r="IV30" i="7" s="1"/>
  <c r="JE27" i="7"/>
  <c r="GV27" i="7"/>
  <c r="JE12" i="7"/>
  <c r="EM22" i="7"/>
  <c r="ED22" i="7" s="1"/>
  <c r="GV12" i="7"/>
  <c r="GV8" i="7"/>
  <c r="EM27" i="7"/>
  <c r="ED27" i="7" s="1"/>
  <c r="CD33" i="7"/>
  <c r="BU33" i="7" s="1"/>
  <c r="CD27" i="7"/>
  <c r="CD8" i="7"/>
  <c r="UX23" i="7"/>
  <c r="UO23" i="7" s="1"/>
  <c r="NW17" i="7"/>
  <c r="NN17" i="7" s="1"/>
  <c r="NW19" i="7"/>
  <c r="CD7" i="7"/>
  <c r="BU7" i="7" s="1"/>
  <c r="CD28" i="7"/>
  <c r="NW18" i="7"/>
  <c r="SO29" i="7"/>
  <c r="SF29" i="7" s="1"/>
  <c r="NW13" i="7"/>
  <c r="SO31" i="7"/>
  <c r="SF31" i="7" s="1"/>
  <c r="SO28" i="7"/>
  <c r="SF28" i="7" s="1"/>
  <c r="EM23" i="7"/>
  <c r="ED23" i="7" s="1"/>
  <c r="GV22" i="7"/>
  <c r="GM22" i="7" s="1"/>
  <c r="CD25" i="7"/>
  <c r="BU25" i="7" s="1"/>
  <c r="GV24" i="7"/>
  <c r="GM24" i="7" s="1"/>
  <c r="NW16" i="7"/>
  <c r="GV35" i="7"/>
  <c r="GM35" i="7" s="1"/>
  <c r="EM14" i="7"/>
  <c r="GV15" i="7"/>
  <c r="GM15" i="7" s="1"/>
  <c r="CD26" i="7"/>
  <c r="BU26" i="7" s="1"/>
  <c r="EM26" i="7"/>
  <c r="EM20" i="7"/>
  <c r="GV13" i="7"/>
  <c r="GM13" i="7" s="1"/>
  <c r="EM21" i="7"/>
  <c r="ED21" i="7" s="1"/>
  <c r="CD24" i="7"/>
  <c r="CD31" i="7"/>
  <c r="GV32" i="7"/>
  <c r="GV11" i="7"/>
  <c r="CD34" i="7"/>
  <c r="BU34" i="7" s="1"/>
  <c r="GV25" i="7"/>
  <c r="GM25" i="7" s="1"/>
  <c r="UX27" i="7"/>
  <c r="UO27" i="7" s="1"/>
  <c r="UX25" i="7"/>
  <c r="UO25" i="7" s="1"/>
  <c r="UX26" i="7"/>
  <c r="UO26" i="7" s="1"/>
  <c r="UX24" i="7"/>
  <c r="UO24" i="7" s="1"/>
  <c r="GV9" i="7"/>
  <c r="GM9" i="7" s="1"/>
  <c r="GV10" i="7"/>
  <c r="GM10" i="7" s="1"/>
  <c r="CD29" i="7"/>
  <c r="BU29" i="7" s="1"/>
  <c r="CD30" i="7"/>
  <c r="XG16" i="7"/>
  <c r="WX16" i="7" s="1"/>
  <c r="XG17" i="7"/>
  <c r="WX17" i="7" s="1"/>
  <c r="XG18" i="7"/>
  <c r="WX18" i="7" s="1"/>
  <c r="XG19" i="7"/>
  <c r="WX19" i="7" s="1"/>
  <c r="SO18" i="7"/>
  <c r="SF18" i="7" s="1"/>
  <c r="SO17" i="7"/>
  <c r="SF17" i="7" s="1"/>
  <c r="SO19" i="7"/>
  <c r="SF19" i="7" s="1"/>
  <c r="SO16" i="7"/>
  <c r="SF16" i="7" s="1"/>
  <c r="QF7" i="7"/>
  <c r="PW7" i="7" s="1"/>
  <c r="QF5" i="7"/>
  <c r="PW5" i="7" s="1"/>
  <c r="QF6" i="7"/>
  <c r="PW6" i="7" s="1"/>
  <c r="QF4" i="7"/>
  <c r="PW4" i="7" s="1"/>
  <c r="SO22" i="7"/>
  <c r="SF22" i="7" s="1"/>
  <c r="SO20" i="7"/>
  <c r="SF20" i="7" s="1"/>
  <c r="SO21" i="7"/>
  <c r="SF21" i="7" s="1"/>
  <c r="SO23" i="7"/>
  <c r="SF23" i="7" s="1"/>
  <c r="XG24" i="7"/>
  <c r="WX24" i="7" s="1"/>
  <c r="XG25" i="7"/>
  <c r="WX25" i="7" s="1"/>
  <c r="XG27" i="7"/>
  <c r="WX27" i="7" s="1"/>
  <c r="XG26" i="7"/>
  <c r="WX26" i="7" s="1"/>
  <c r="QF20" i="7"/>
  <c r="PW20" i="7" s="1"/>
  <c r="QF22" i="7"/>
  <c r="PW22" i="7" s="1"/>
  <c r="QF23" i="7"/>
  <c r="PW23" i="7" s="1"/>
  <c r="QF21" i="7"/>
  <c r="PW21" i="7" s="1"/>
  <c r="SO5" i="7"/>
  <c r="SF5" i="7" s="1"/>
  <c r="SO6" i="7"/>
  <c r="SF6" i="7" s="1"/>
  <c r="SO7" i="7"/>
  <c r="SF7" i="7" s="1"/>
  <c r="SO4" i="7"/>
  <c r="SF4" i="7" s="1"/>
  <c r="QF19" i="7"/>
  <c r="PW19" i="7" s="1"/>
  <c r="QF17" i="7"/>
  <c r="PW17" i="7" s="1"/>
  <c r="QF16" i="7"/>
  <c r="PW16" i="7" s="1"/>
  <c r="QF18" i="7"/>
  <c r="PW18" i="7" s="1"/>
  <c r="QF32" i="7"/>
  <c r="PW32" i="7" s="1"/>
  <c r="QF35" i="7"/>
  <c r="PW35" i="7" s="1"/>
  <c r="QF34" i="7"/>
  <c r="PW34" i="7" s="1"/>
  <c r="QF33" i="7"/>
  <c r="PW33" i="7" s="1"/>
  <c r="XG30" i="7"/>
  <c r="WX30" i="7" s="1"/>
  <c r="XG28" i="7"/>
  <c r="WX28" i="7" s="1"/>
  <c r="XG31" i="7"/>
  <c r="WX31" i="7" s="1"/>
  <c r="UX20" i="7"/>
  <c r="UO20" i="7" s="1"/>
  <c r="NW4" i="7"/>
  <c r="NN4" i="7" s="1"/>
  <c r="NW5" i="7"/>
  <c r="NN5" i="7" s="1"/>
  <c r="NW6" i="7"/>
  <c r="NN6" i="7" s="1"/>
  <c r="NW7" i="7"/>
  <c r="NN7" i="7" s="1"/>
  <c r="SO26" i="7"/>
  <c r="SF26" i="7" s="1"/>
  <c r="SO25" i="7"/>
  <c r="SF25" i="7" s="1"/>
  <c r="SO24" i="7"/>
  <c r="SF24" i="7" s="1"/>
  <c r="SO27" i="7"/>
  <c r="SF27" i="7" s="1"/>
  <c r="UX8" i="7"/>
  <c r="UO8" i="7" s="1"/>
  <c r="UX9" i="7"/>
  <c r="UO9" i="7" s="1"/>
  <c r="UX11" i="7"/>
  <c r="UO11" i="7" s="1"/>
  <c r="UX10" i="7"/>
  <c r="UO10" i="7" s="1"/>
  <c r="UX30" i="7"/>
  <c r="UO30" i="7" s="1"/>
  <c r="UX29" i="7"/>
  <c r="UO29" i="7" s="1"/>
  <c r="UX28" i="7"/>
  <c r="UO28" i="7" s="1"/>
  <c r="UX31" i="7"/>
  <c r="UO31" i="7" s="1"/>
  <c r="NW32" i="7"/>
  <c r="NN32" i="7" s="1"/>
  <c r="NW34" i="7"/>
  <c r="NN34" i="7" s="1"/>
  <c r="NW35" i="7"/>
  <c r="NN35" i="7" s="1"/>
  <c r="NW33" i="7"/>
  <c r="NN33" i="7" s="1"/>
  <c r="SO10" i="7"/>
  <c r="SF10" i="7" s="1"/>
  <c r="SO9" i="7"/>
  <c r="SF9" i="7" s="1"/>
  <c r="SO8" i="7"/>
  <c r="SF8" i="7" s="1"/>
  <c r="SO11" i="7"/>
  <c r="SF11" i="7" s="1"/>
  <c r="XG29" i="7"/>
  <c r="WX29" i="7" s="1"/>
  <c r="XG7" i="7"/>
  <c r="WX7" i="7" s="1"/>
  <c r="XG4" i="7"/>
  <c r="WX4" i="7" s="1"/>
  <c r="XG5" i="7"/>
  <c r="WX5" i="7" s="1"/>
  <c r="XG6" i="7"/>
  <c r="WX6" i="7" s="1"/>
  <c r="NW8" i="7"/>
  <c r="NN8" i="7" s="1"/>
  <c r="NW11" i="7"/>
  <c r="NN11" i="7" s="1"/>
  <c r="NW10" i="7"/>
  <c r="NN10" i="7" s="1"/>
  <c r="NW9" i="7"/>
  <c r="NN9" i="7" s="1"/>
  <c r="UX21" i="7"/>
  <c r="UO21" i="7" s="1"/>
  <c r="XG15" i="7"/>
  <c r="WX15" i="7" s="1"/>
  <c r="XG14" i="7"/>
  <c r="WX14" i="7" s="1"/>
  <c r="XG13" i="7"/>
  <c r="WX13" i="7" s="1"/>
  <c r="XG35" i="7"/>
  <c r="WX35" i="7" s="1"/>
  <c r="XG34" i="7"/>
  <c r="WX34" i="7" s="1"/>
  <c r="XG33" i="7"/>
  <c r="WX33" i="7" s="1"/>
  <c r="XG32" i="7"/>
  <c r="WX32" i="7" s="1"/>
  <c r="QF27" i="7"/>
  <c r="PW27" i="7" s="1"/>
  <c r="QF26" i="7"/>
  <c r="PW26" i="7" s="1"/>
  <c r="QF24" i="7"/>
  <c r="PW24" i="7" s="1"/>
  <c r="QF25" i="7"/>
  <c r="PW25" i="7" s="1"/>
  <c r="SO12" i="7"/>
  <c r="SF12" i="7" s="1"/>
  <c r="SO14" i="7"/>
  <c r="SF14" i="7" s="1"/>
  <c r="SO13" i="7"/>
  <c r="SF13" i="7" s="1"/>
  <c r="SO15" i="7"/>
  <c r="SF15" i="7" s="1"/>
  <c r="QF29" i="7"/>
  <c r="PW29" i="7" s="1"/>
  <c r="QF31" i="7"/>
  <c r="PW31" i="7" s="1"/>
  <c r="QF30" i="7"/>
  <c r="PW30" i="7" s="1"/>
  <c r="QF28" i="7"/>
  <c r="PW28" i="7" s="1"/>
  <c r="NW30" i="7"/>
  <c r="NN30" i="7" s="1"/>
  <c r="NW29" i="7"/>
  <c r="NN29" i="7" s="1"/>
  <c r="NW31" i="7"/>
  <c r="NN31" i="7" s="1"/>
  <c r="UX18" i="7"/>
  <c r="UO18" i="7" s="1"/>
  <c r="UX16" i="7"/>
  <c r="UO16" i="7" s="1"/>
  <c r="UX17" i="7"/>
  <c r="UO17" i="7" s="1"/>
  <c r="UX19" i="7"/>
  <c r="UO19" i="7" s="1"/>
  <c r="SO35" i="7"/>
  <c r="SF35" i="7" s="1"/>
  <c r="SO34" i="7"/>
  <c r="SF34" i="7" s="1"/>
  <c r="SO33" i="7"/>
  <c r="SF33" i="7" s="1"/>
  <c r="SO32" i="7"/>
  <c r="SF32" i="7" s="1"/>
  <c r="QF11" i="7"/>
  <c r="PW11" i="7" s="1"/>
  <c r="QF10" i="7"/>
  <c r="PW10" i="7" s="1"/>
  <c r="QF9" i="7"/>
  <c r="PW9" i="7" s="1"/>
  <c r="QF8" i="7"/>
  <c r="PW8" i="7" s="1"/>
  <c r="UX13" i="7"/>
  <c r="UO13" i="7" s="1"/>
  <c r="UX14" i="7"/>
  <c r="UO14" i="7" s="1"/>
  <c r="UX15" i="7"/>
  <c r="UO15" i="7" s="1"/>
  <c r="XG20" i="7"/>
  <c r="WX20" i="7" s="1"/>
  <c r="XG22" i="7"/>
  <c r="WX22" i="7" s="1"/>
  <c r="XG21" i="7"/>
  <c r="WX21" i="7" s="1"/>
  <c r="XG23" i="7"/>
  <c r="WX23" i="7" s="1"/>
  <c r="NW26" i="7"/>
  <c r="NN26" i="7" s="1"/>
  <c r="NW24" i="7"/>
  <c r="NN24" i="7" s="1"/>
  <c r="NW25" i="7"/>
  <c r="NN25" i="7" s="1"/>
  <c r="NW27" i="7"/>
  <c r="NN27" i="7" s="1"/>
  <c r="NW28" i="7"/>
  <c r="NN28" i="7" s="1"/>
  <c r="NW12" i="7"/>
  <c r="NN12" i="7" s="1"/>
  <c r="NW14" i="7"/>
  <c r="NN14" i="7" s="1"/>
  <c r="NW15" i="7"/>
  <c r="NN15" i="7" s="1"/>
  <c r="UX34" i="7"/>
  <c r="UO34" i="7" s="1"/>
  <c r="UX35" i="7"/>
  <c r="UO35" i="7" s="1"/>
  <c r="UX32" i="7"/>
  <c r="UO32" i="7" s="1"/>
  <c r="UX33" i="7"/>
  <c r="UO33" i="7" s="1"/>
  <c r="NW20" i="7"/>
  <c r="NN20" i="7" s="1"/>
  <c r="NW23" i="7"/>
  <c r="NN23" i="7" s="1"/>
  <c r="NW21" i="7"/>
  <c r="NN21" i="7" s="1"/>
  <c r="NW22" i="7"/>
  <c r="NN22" i="7" s="1"/>
  <c r="UX5" i="7"/>
  <c r="UO5" i="7" s="1"/>
  <c r="UX6" i="7"/>
  <c r="UO6" i="7" s="1"/>
  <c r="UX4" i="7"/>
  <c r="UO4" i="7" s="1"/>
  <c r="UX7" i="7"/>
  <c r="UO7" i="7" s="1"/>
  <c r="XG8" i="7"/>
  <c r="WX8" i="7" s="1"/>
  <c r="XG10" i="7"/>
  <c r="WX10" i="7" s="1"/>
  <c r="XG9" i="7"/>
  <c r="WX9" i="7" s="1"/>
  <c r="XG11" i="7"/>
  <c r="WX11" i="7" s="1"/>
  <c r="QF12" i="7"/>
  <c r="PW12" i="7" s="1"/>
  <c r="QF15" i="7"/>
  <c r="QF14" i="7"/>
  <c r="PW14" i="7" s="1"/>
  <c r="QF13" i="7"/>
  <c r="PW13" i="7" s="1"/>
  <c r="CD32" i="7"/>
  <c r="GV26" i="7"/>
  <c r="GM26" i="7" s="1"/>
  <c r="JE13" i="7"/>
  <c r="CD35" i="7"/>
  <c r="BU35" i="7" s="1"/>
  <c r="JE15" i="7"/>
  <c r="CD4" i="7"/>
  <c r="EM25" i="7"/>
  <c r="JE25" i="7"/>
  <c r="IV25" i="7" s="1"/>
  <c r="JE26" i="7"/>
  <c r="IV26" i="7" s="1"/>
  <c r="JE24" i="7"/>
  <c r="IV24" i="7" s="1"/>
  <c r="CD11" i="7"/>
  <c r="LN23" i="7"/>
  <c r="LE23" i="7" s="1"/>
  <c r="LN21" i="7"/>
  <c r="LE21" i="7" s="1"/>
  <c r="CD10" i="7"/>
  <c r="BU10" i="7" s="1"/>
  <c r="A17" i="7"/>
  <c r="V17" i="7"/>
  <c r="W16" i="7" s="1"/>
  <c r="LN29" i="7"/>
  <c r="LE29" i="7" s="1"/>
  <c r="LN28" i="7"/>
  <c r="LE28" i="7" s="1"/>
  <c r="LN31" i="7"/>
  <c r="LE31" i="7" s="1"/>
  <c r="LN30" i="7"/>
  <c r="LE30" i="7" s="1"/>
  <c r="LN26" i="7"/>
  <c r="LE26" i="7" s="1"/>
  <c r="LN24" i="7"/>
  <c r="LE24" i="7" s="1"/>
  <c r="LN25" i="7"/>
  <c r="LE25" i="7" s="1"/>
  <c r="LN27" i="7"/>
  <c r="LE27" i="7" s="1"/>
  <c r="JE14" i="7"/>
  <c r="IV14" i="7" s="1"/>
  <c r="LN20" i="7"/>
  <c r="LE20" i="7" s="1"/>
  <c r="JE4" i="7"/>
  <c r="IV4" i="7" s="1"/>
  <c r="JE5" i="7"/>
  <c r="IV5" i="7" s="1"/>
  <c r="JE7" i="7"/>
  <c r="IV7" i="7" s="1"/>
  <c r="JE6" i="7"/>
  <c r="IV6" i="7" s="1"/>
  <c r="JE10" i="7"/>
  <c r="IV10" i="7" s="1"/>
  <c r="JE11" i="7"/>
  <c r="IV11" i="7" s="1"/>
  <c r="JE9" i="7"/>
  <c r="IV9" i="7" s="1"/>
  <c r="JE8" i="7"/>
  <c r="IV8" i="7" s="1"/>
  <c r="LN33" i="7"/>
  <c r="LE33" i="7" s="1"/>
  <c r="LN32" i="7"/>
  <c r="LE32" i="7" s="1"/>
  <c r="LN35" i="7"/>
  <c r="LE35" i="7" s="1"/>
  <c r="LN34" i="7"/>
  <c r="LE34" i="7" s="1"/>
  <c r="LN8" i="7"/>
  <c r="LE8" i="7" s="1"/>
  <c r="LN10" i="7"/>
  <c r="LE10" i="7" s="1"/>
  <c r="LN11" i="7"/>
  <c r="LE11" i="7" s="1"/>
  <c r="LN9" i="7"/>
  <c r="LE9" i="7" s="1"/>
  <c r="JE19" i="7"/>
  <c r="IV19" i="7" s="1"/>
  <c r="JE18" i="7"/>
  <c r="IV18" i="7" s="1"/>
  <c r="JE17" i="7"/>
  <c r="IV17" i="7" s="1"/>
  <c r="JE16" i="7"/>
  <c r="IV16" i="7" s="1"/>
  <c r="LN12" i="7"/>
  <c r="LE12" i="7" s="1"/>
  <c r="LN15" i="7"/>
  <c r="LE15" i="7" s="1"/>
  <c r="LN13" i="7"/>
  <c r="LE13" i="7" s="1"/>
  <c r="LN14" i="7"/>
  <c r="LE14" i="7" s="1"/>
  <c r="JE33" i="7"/>
  <c r="IV33" i="7" s="1"/>
  <c r="JE32" i="7"/>
  <c r="IV32" i="7" s="1"/>
  <c r="JE35" i="7"/>
  <c r="IV35" i="7" s="1"/>
  <c r="JE34" i="7"/>
  <c r="IV34" i="7" s="1"/>
  <c r="LN19" i="7"/>
  <c r="LE19" i="7" s="1"/>
  <c r="LN17" i="7"/>
  <c r="LE17" i="7" s="1"/>
  <c r="LN16" i="7"/>
  <c r="LE16" i="7" s="1"/>
  <c r="LN18" i="7"/>
  <c r="LE18" i="7" s="1"/>
  <c r="LN7" i="7"/>
  <c r="LE7" i="7" s="1"/>
  <c r="LN5" i="7"/>
  <c r="LE5" i="7" s="1"/>
  <c r="LN6" i="7"/>
  <c r="LE6" i="7" s="1"/>
  <c r="LN4" i="7"/>
  <c r="LE4" i="7" s="1"/>
  <c r="JE22" i="7"/>
  <c r="IV22" i="7" s="1"/>
  <c r="JE20" i="7"/>
  <c r="IV20" i="7" s="1"/>
  <c r="JE23" i="7"/>
  <c r="IV23" i="7" s="1"/>
  <c r="JE21" i="7"/>
  <c r="IV21" i="7" s="1"/>
  <c r="JE28" i="7"/>
  <c r="IV28" i="7" s="1"/>
  <c r="JE31" i="7"/>
  <c r="IV31" i="7" s="1"/>
  <c r="JE29" i="7"/>
  <c r="IV29" i="7" s="1"/>
  <c r="CD9" i="7"/>
  <c r="BU9" i="7" s="1"/>
  <c r="CD6" i="7"/>
  <c r="EM15" i="7"/>
  <c r="EN27" i="7"/>
  <c r="EQ26" i="7" s="1"/>
  <c r="EM24" i="7"/>
  <c r="ED24" i="7" s="1"/>
  <c r="GV14" i="7"/>
  <c r="GM14" i="7" s="1"/>
  <c r="CD5" i="7"/>
  <c r="BU5" i="7" s="1"/>
  <c r="GV34" i="7"/>
  <c r="GM34" i="7" s="1"/>
  <c r="GV21" i="7"/>
  <c r="GM21" i="7" s="1"/>
  <c r="GV20" i="7"/>
  <c r="EM13" i="7"/>
  <c r="ED13" i="7" s="1"/>
  <c r="Y10" i="7"/>
  <c r="EM35" i="7"/>
  <c r="ED35" i="7" s="1"/>
  <c r="EM33" i="7"/>
  <c r="ED33" i="7" s="1"/>
  <c r="EM34" i="7"/>
  <c r="ED34" i="7" s="1"/>
  <c r="EM32" i="7"/>
  <c r="ED32" i="7" s="1"/>
  <c r="CD19" i="7"/>
  <c r="BU19" i="7" s="1"/>
  <c r="CD17" i="7"/>
  <c r="BU17" i="7" s="1"/>
  <c r="CD18" i="7"/>
  <c r="BU18" i="7" s="1"/>
  <c r="CD16" i="7"/>
  <c r="BU16" i="7" s="1"/>
  <c r="EM19" i="7"/>
  <c r="ED19" i="7" s="1"/>
  <c r="EM17" i="7"/>
  <c r="ED17" i="7" s="1"/>
  <c r="EM18" i="7"/>
  <c r="ED18" i="7" s="1"/>
  <c r="EM16" i="7"/>
  <c r="ED16" i="7" s="1"/>
  <c r="V35" i="7"/>
  <c r="A35" i="7"/>
  <c r="W5" i="7"/>
  <c r="V29" i="7"/>
  <c r="A29" i="7"/>
  <c r="V25" i="7"/>
  <c r="A25" i="7"/>
  <c r="X9" i="7"/>
  <c r="GV7" i="7"/>
  <c r="GM7" i="7" s="1"/>
  <c r="GV6" i="7"/>
  <c r="GM6" i="7" s="1"/>
  <c r="GV5" i="7"/>
  <c r="GM5" i="7" s="1"/>
  <c r="GV4" i="7"/>
  <c r="GM4" i="7" s="1"/>
  <c r="CD14" i="7"/>
  <c r="BU14" i="7" s="1"/>
  <c r="CD12" i="7"/>
  <c r="BU12" i="7" s="1"/>
  <c r="CD15" i="7"/>
  <c r="BU15" i="7" s="1"/>
  <c r="CD13" i="7"/>
  <c r="BU13" i="7" s="1"/>
  <c r="W9" i="7"/>
  <c r="Y19" i="7"/>
  <c r="AX18" i="7" s="1"/>
  <c r="BF18" i="7"/>
  <c r="BE18" i="7"/>
  <c r="BH18" i="7"/>
  <c r="A32" i="7"/>
  <c r="V32" i="7"/>
  <c r="Y22" i="7"/>
  <c r="A30" i="7"/>
  <c r="V30" i="7"/>
  <c r="W20" i="7"/>
  <c r="V27" i="7"/>
  <c r="A27" i="7"/>
  <c r="CD23" i="7"/>
  <c r="BU23" i="7" s="1"/>
  <c r="CD21" i="7"/>
  <c r="BU21" i="7" s="1"/>
  <c r="CD22" i="7"/>
  <c r="BU22" i="7" s="1"/>
  <c r="CD20" i="7"/>
  <c r="BU20" i="7" s="1"/>
  <c r="GV31" i="7"/>
  <c r="GM31" i="7" s="1"/>
  <c r="GV30" i="7"/>
  <c r="GM30" i="7" s="1"/>
  <c r="GV28" i="7"/>
  <c r="GM28" i="7" s="1"/>
  <c r="GV29" i="7"/>
  <c r="GM29" i="7" s="1"/>
  <c r="V33" i="7"/>
  <c r="A33" i="7"/>
  <c r="Y7" i="7"/>
  <c r="BF6" i="7"/>
  <c r="BH6" i="7"/>
  <c r="BE6" i="7"/>
  <c r="EM31" i="7"/>
  <c r="ED31" i="7" s="1"/>
  <c r="EM30" i="7"/>
  <c r="ED30" i="7" s="1"/>
  <c r="EM28" i="7"/>
  <c r="ED28" i="7" s="1"/>
  <c r="EM29" i="7"/>
  <c r="ED29" i="7" s="1"/>
  <c r="GV23" i="7"/>
  <c r="GM23" i="7" s="1"/>
  <c r="EM7" i="7"/>
  <c r="ED7" i="7" s="1"/>
  <c r="EM5" i="7"/>
  <c r="ED5" i="7" s="1"/>
  <c r="EM6" i="7"/>
  <c r="ED6" i="7" s="1"/>
  <c r="EM4" i="7"/>
  <c r="ED4" i="7" s="1"/>
  <c r="A31" i="7"/>
  <c r="V31" i="7"/>
  <c r="A24" i="7"/>
  <c r="V24" i="7"/>
  <c r="GV19" i="7"/>
  <c r="GM19" i="7" s="1"/>
  <c r="GV17" i="7"/>
  <c r="GM17" i="7" s="1"/>
  <c r="GV16" i="7"/>
  <c r="GM16" i="7" s="1"/>
  <c r="GV18" i="7"/>
  <c r="GM18" i="7" s="1"/>
  <c r="X17" i="7"/>
  <c r="EM8" i="7"/>
  <c r="ED8" i="7" s="1"/>
  <c r="EM10" i="7"/>
  <c r="ED10" i="7" s="1"/>
  <c r="EM9" i="7"/>
  <c r="ED9" i="7" s="1"/>
  <c r="EM11" i="7"/>
  <c r="ED11" i="7" s="1"/>
  <c r="AV5" i="7"/>
  <c r="AT5" i="7"/>
  <c r="X6" i="7"/>
  <c r="AS5" i="7"/>
  <c r="V34" i="7"/>
  <c r="A34" i="7"/>
  <c r="X13" i="7"/>
  <c r="V28" i="7"/>
  <c r="A28" i="7"/>
  <c r="V26" i="7"/>
  <c r="A26" i="7"/>
  <c r="Y14" i="7"/>
  <c r="X21" i="7"/>
  <c r="W12" i="7"/>
  <c r="EN23" i="7" l="1"/>
  <c r="GW9" i="7"/>
  <c r="CE33" i="7"/>
  <c r="EN22" i="7"/>
  <c r="GW33" i="7"/>
  <c r="GX32" i="7" s="1"/>
  <c r="GW13" i="7"/>
  <c r="GX12" i="7" s="1"/>
  <c r="GW24" i="7"/>
  <c r="NX17" i="7"/>
  <c r="NY16" i="7" s="1"/>
  <c r="GW10" i="7"/>
  <c r="BB7" i="7"/>
  <c r="AX7" i="7"/>
  <c r="BA7" i="7"/>
  <c r="AZ7" i="7"/>
  <c r="AY7" i="7"/>
  <c r="CE4" i="7"/>
  <c r="BU4" i="7"/>
  <c r="QG15" i="7"/>
  <c r="QJ14" i="7" s="1"/>
  <c r="PW15" i="7"/>
  <c r="GW11" i="7"/>
  <c r="GZ10" i="7" s="1"/>
  <c r="GM11" i="7"/>
  <c r="NX16" i="7"/>
  <c r="NN16" i="7"/>
  <c r="NX19" i="7"/>
  <c r="OA18" i="7" s="1"/>
  <c r="NN19" i="7"/>
  <c r="CE27" i="7"/>
  <c r="CH26" i="7" s="1"/>
  <c r="BU27" i="7"/>
  <c r="GW12" i="7"/>
  <c r="GM12" i="7"/>
  <c r="JF27" i="7"/>
  <c r="JI26" i="7" s="1"/>
  <c r="IV27" i="7"/>
  <c r="SP30" i="7"/>
  <c r="SR29" i="7" s="1"/>
  <c r="SF30" i="7"/>
  <c r="BB6" i="7"/>
  <c r="BB19" i="7"/>
  <c r="AX19" i="7"/>
  <c r="BA19" i="7"/>
  <c r="AZ19" i="7"/>
  <c r="AY19" i="7"/>
  <c r="JF15" i="7"/>
  <c r="JI14" i="7" s="1"/>
  <c r="IV15" i="7"/>
  <c r="CE32" i="7"/>
  <c r="BU32" i="7"/>
  <c r="GW32" i="7"/>
  <c r="GM32" i="7"/>
  <c r="NX18" i="7"/>
  <c r="NZ17" i="7" s="1"/>
  <c r="NZ18" i="7" s="1"/>
  <c r="NN18" i="7"/>
  <c r="AY6" i="7"/>
  <c r="BB18" i="7"/>
  <c r="EN15" i="7"/>
  <c r="EQ14" i="7" s="1"/>
  <c r="ED15" i="7"/>
  <c r="W17" i="7"/>
  <c r="NY17" i="7"/>
  <c r="CE30" i="7"/>
  <c r="CG29" i="7" s="1"/>
  <c r="BU30" i="7"/>
  <c r="CE31" i="7"/>
  <c r="CH30" i="7" s="1"/>
  <c r="BU31" i="7"/>
  <c r="EN20" i="7"/>
  <c r="ED20" i="7"/>
  <c r="EN14" i="7"/>
  <c r="EP13" i="7" s="1"/>
  <c r="ED14" i="7"/>
  <c r="CE28" i="7"/>
  <c r="BU28" i="7"/>
  <c r="JF12" i="7"/>
  <c r="IV12" i="7"/>
  <c r="BA6" i="7"/>
  <c r="BC6" i="7" s="1"/>
  <c r="AZ6" i="7"/>
  <c r="AY18" i="7"/>
  <c r="BD18" i="7" s="1"/>
  <c r="GW20" i="7"/>
  <c r="GM20" i="7"/>
  <c r="CE6" i="7"/>
  <c r="BU6" i="7"/>
  <c r="CE11" i="7"/>
  <c r="CH10" i="7" s="1"/>
  <c r="BU11" i="7"/>
  <c r="EN25" i="7"/>
  <c r="EO24" i="7" s="1"/>
  <c r="ED25" i="7"/>
  <c r="JF13" i="7"/>
  <c r="JG12" i="7" s="1"/>
  <c r="IV13" i="7"/>
  <c r="CE24" i="7"/>
  <c r="BU24" i="7"/>
  <c r="EN26" i="7"/>
  <c r="EP25" i="7" s="1"/>
  <c r="ED26" i="7"/>
  <c r="NX13" i="7"/>
  <c r="NY12" i="7" s="1"/>
  <c r="NN13" i="7"/>
  <c r="CE8" i="7"/>
  <c r="BU8" i="7"/>
  <c r="GW8" i="7"/>
  <c r="GM8" i="7"/>
  <c r="GW27" i="7"/>
  <c r="GZ26" i="7" s="1"/>
  <c r="GM27" i="7"/>
  <c r="AX6" i="7"/>
  <c r="BA18" i="7"/>
  <c r="BC18" i="7" s="1"/>
  <c r="AZ18" i="7"/>
  <c r="CE34" i="7"/>
  <c r="CG33" i="7" s="1"/>
  <c r="CE7" i="7"/>
  <c r="CH6" i="7" s="1"/>
  <c r="UY22" i="7"/>
  <c r="VA21" i="7" s="1"/>
  <c r="GW15" i="7"/>
  <c r="GZ14" i="7" s="1"/>
  <c r="LO22" i="7"/>
  <c r="LQ21" i="7" s="1"/>
  <c r="CE26" i="7"/>
  <c r="CG25" i="7" s="1"/>
  <c r="EN21" i="7"/>
  <c r="EO20" i="7" s="1"/>
  <c r="EN12" i="7"/>
  <c r="GW22" i="7"/>
  <c r="GY21" i="7" s="1"/>
  <c r="JF30" i="7"/>
  <c r="JH29" i="7" s="1"/>
  <c r="UY12" i="7"/>
  <c r="XH12" i="7"/>
  <c r="UY23" i="7"/>
  <c r="VB22" i="7" s="1"/>
  <c r="SP29" i="7"/>
  <c r="SQ28" i="7" s="1"/>
  <c r="GW35" i="7"/>
  <c r="GZ34" i="7" s="1"/>
  <c r="CE25" i="7"/>
  <c r="CF24" i="7" s="1"/>
  <c r="GW25" i="7"/>
  <c r="GX24" i="7" s="1"/>
  <c r="CE29" i="7"/>
  <c r="CF28" i="7" s="1"/>
  <c r="GW34" i="7"/>
  <c r="GY33" i="7" s="1"/>
  <c r="SP28" i="7"/>
  <c r="SP31" i="7"/>
  <c r="CE35" i="7"/>
  <c r="CH34" i="7" s="1"/>
  <c r="GW14" i="7"/>
  <c r="GY13" i="7" s="1"/>
  <c r="CE5" i="7"/>
  <c r="CF4" i="7" s="1"/>
  <c r="GW21" i="7"/>
  <c r="GX20" i="7" s="1"/>
  <c r="UY26" i="7"/>
  <c r="UY25" i="7"/>
  <c r="UZ24" i="7" s="1"/>
  <c r="UY27" i="7"/>
  <c r="VB26" i="7" s="1"/>
  <c r="UY24" i="7"/>
  <c r="GW26" i="7"/>
  <c r="GY25" i="7" s="1"/>
  <c r="QG34" i="7"/>
  <c r="QI33" i="7" s="1"/>
  <c r="QG19" i="7"/>
  <c r="SP7" i="7"/>
  <c r="SS6" i="7" s="1"/>
  <c r="QG20" i="7"/>
  <c r="XH25" i="7"/>
  <c r="XI24" i="7" s="1"/>
  <c r="XI25" i="7" s="1"/>
  <c r="SP20" i="7"/>
  <c r="QG5" i="7"/>
  <c r="QH4" i="7" s="1"/>
  <c r="SP16" i="7"/>
  <c r="XH19" i="7"/>
  <c r="XK18" i="7" s="1"/>
  <c r="QG35" i="7"/>
  <c r="QJ34" i="7" s="1"/>
  <c r="QG18" i="7"/>
  <c r="QI17" i="7" s="1"/>
  <c r="SP6" i="7"/>
  <c r="QG21" i="7"/>
  <c r="QH20" i="7" s="1"/>
  <c r="XH24" i="7"/>
  <c r="SP22" i="7"/>
  <c r="SR21" i="7" s="1"/>
  <c r="QG7" i="7"/>
  <c r="QJ6" i="7" s="1"/>
  <c r="SP19" i="7"/>
  <c r="SS18" i="7" s="1"/>
  <c r="XH18" i="7"/>
  <c r="XJ17" i="7" s="1"/>
  <c r="QG32" i="7"/>
  <c r="QG16" i="7"/>
  <c r="SP5" i="7"/>
  <c r="SQ4" i="7" s="1"/>
  <c r="QG23" i="7"/>
  <c r="QJ22" i="7" s="1"/>
  <c r="XH26" i="7"/>
  <c r="XJ25" i="7" s="1"/>
  <c r="SP23" i="7"/>
  <c r="SS22" i="7" s="1"/>
  <c r="QG4" i="7"/>
  <c r="SP17" i="7"/>
  <c r="SQ16" i="7" s="1"/>
  <c r="XH17" i="7"/>
  <c r="XI16" i="7" s="1"/>
  <c r="QG33" i="7"/>
  <c r="QH32" i="7" s="1"/>
  <c r="QG17" i="7"/>
  <c r="QH16" i="7" s="1"/>
  <c r="SP4" i="7"/>
  <c r="QG22" i="7"/>
  <c r="QI21" i="7" s="1"/>
  <c r="XH27" i="7"/>
  <c r="XK26" i="7" s="1"/>
  <c r="SP21" i="7"/>
  <c r="SQ20" i="7" s="1"/>
  <c r="QG6" i="7"/>
  <c r="QI5" i="7" s="1"/>
  <c r="SP18" i="7"/>
  <c r="SR17" i="7" s="1"/>
  <c r="XH16" i="7"/>
  <c r="QG14" i="7"/>
  <c r="QI13" i="7" s="1"/>
  <c r="XH9" i="7"/>
  <c r="XI8" i="7" s="1"/>
  <c r="UY6" i="7"/>
  <c r="VA5" i="7" s="1"/>
  <c r="NX20" i="7"/>
  <c r="UY33" i="7"/>
  <c r="UZ32" i="7" s="1"/>
  <c r="NX15" i="7"/>
  <c r="OA14" i="7" s="1"/>
  <c r="NX26" i="7"/>
  <c r="NZ25" i="7" s="1"/>
  <c r="XH20" i="7"/>
  <c r="UY14" i="7"/>
  <c r="QG8" i="7"/>
  <c r="SP32" i="7"/>
  <c r="UY19" i="7"/>
  <c r="VB18" i="7" s="1"/>
  <c r="NX29" i="7"/>
  <c r="NY28" i="7" s="1"/>
  <c r="QG30" i="7"/>
  <c r="QI29" i="7" s="1"/>
  <c r="SP14" i="7"/>
  <c r="SR13" i="7" s="1"/>
  <c r="QG24" i="7"/>
  <c r="XH33" i="7"/>
  <c r="XI32" i="7" s="1"/>
  <c r="XH13" i="7"/>
  <c r="XI12" i="7" s="1"/>
  <c r="NX11" i="7"/>
  <c r="OA10" i="7" s="1"/>
  <c r="XH4" i="7"/>
  <c r="SP8" i="7"/>
  <c r="NX32" i="7"/>
  <c r="UY31" i="7"/>
  <c r="VB30" i="7" s="1"/>
  <c r="UY9" i="7"/>
  <c r="UZ8" i="7" s="1"/>
  <c r="SP25" i="7"/>
  <c r="SQ24" i="7" s="1"/>
  <c r="NX5" i="7"/>
  <c r="NY4" i="7" s="1"/>
  <c r="XH31" i="7"/>
  <c r="XK30" i="7" s="1"/>
  <c r="XH10" i="7"/>
  <c r="XJ9" i="7" s="1"/>
  <c r="UY5" i="7"/>
  <c r="UZ4" i="7" s="1"/>
  <c r="NX22" i="7"/>
  <c r="NZ21" i="7" s="1"/>
  <c r="UY32" i="7"/>
  <c r="NX14" i="7"/>
  <c r="NX28" i="7"/>
  <c r="NX27" i="7"/>
  <c r="OA26" i="7" s="1"/>
  <c r="XH23" i="7"/>
  <c r="XK22" i="7" s="1"/>
  <c r="UY13" i="7"/>
  <c r="UZ12" i="7" s="1"/>
  <c r="QG9" i="7"/>
  <c r="QH8" i="7" s="1"/>
  <c r="SP33" i="7"/>
  <c r="SQ32" i="7" s="1"/>
  <c r="UY17" i="7"/>
  <c r="UZ16" i="7" s="1"/>
  <c r="NX30" i="7"/>
  <c r="NZ29" i="7" s="1"/>
  <c r="QG31" i="7"/>
  <c r="QJ30" i="7" s="1"/>
  <c r="SP12" i="7"/>
  <c r="QG26" i="7"/>
  <c r="QI25" i="7" s="1"/>
  <c r="XH34" i="7"/>
  <c r="XJ33" i="7" s="1"/>
  <c r="XH14" i="7"/>
  <c r="NX8" i="7"/>
  <c r="XH7" i="7"/>
  <c r="XK6" i="7" s="1"/>
  <c r="SP9" i="7"/>
  <c r="SQ8" i="7" s="1"/>
  <c r="NX33" i="7"/>
  <c r="NY32" i="7" s="1"/>
  <c r="UY28" i="7"/>
  <c r="UY8" i="7"/>
  <c r="SP26" i="7"/>
  <c r="SR25" i="7" s="1"/>
  <c r="NX4" i="7"/>
  <c r="XH28" i="7"/>
  <c r="QG12" i="7"/>
  <c r="XH8" i="7"/>
  <c r="UY7" i="7"/>
  <c r="VB6" i="7" s="1"/>
  <c r="NX21" i="7"/>
  <c r="NY20" i="7" s="1"/>
  <c r="UY35" i="7"/>
  <c r="VB34" i="7" s="1"/>
  <c r="NX12" i="7"/>
  <c r="NX25" i="7"/>
  <c r="NY24" i="7" s="1"/>
  <c r="XH21" i="7"/>
  <c r="XI20" i="7" s="1"/>
  <c r="QG10" i="7"/>
  <c r="QI9" i="7" s="1"/>
  <c r="SP34" i="7"/>
  <c r="SR33" i="7" s="1"/>
  <c r="UY16" i="7"/>
  <c r="QG29" i="7"/>
  <c r="QH28" i="7" s="1"/>
  <c r="SP15" i="7"/>
  <c r="QG27" i="7"/>
  <c r="QJ26" i="7" s="1"/>
  <c r="XH35" i="7"/>
  <c r="XK34" i="7" s="1"/>
  <c r="XH15" i="7"/>
  <c r="XK14" i="7" s="1"/>
  <c r="NX9" i="7"/>
  <c r="NY8" i="7" s="1"/>
  <c r="XH6" i="7"/>
  <c r="XJ5" i="7" s="1"/>
  <c r="SP10" i="7"/>
  <c r="SR9" i="7" s="1"/>
  <c r="NX35" i="7"/>
  <c r="OA34" i="7" s="1"/>
  <c r="UY29" i="7"/>
  <c r="UZ28" i="7" s="1"/>
  <c r="UY10" i="7"/>
  <c r="VA9" i="7" s="1"/>
  <c r="SP27" i="7"/>
  <c r="SS26" i="7" s="1"/>
  <c r="NX7" i="7"/>
  <c r="OA6" i="7" s="1"/>
  <c r="UY20" i="7"/>
  <c r="XH30" i="7"/>
  <c r="XJ29" i="7" s="1"/>
  <c r="QG13" i="7"/>
  <c r="QH12" i="7" s="1"/>
  <c r="XH11" i="7"/>
  <c r="XK10" i="7" s="1"/>
  <c r="UY4" i="7"/>
  <c r="NX23" i="7"/>
  <c r="OA22" i="7" s="1"/>
  <c r="UY34" i="7"/>
  <c r="VA33" i="7" s="1"/>
  <c r="NX24" i="7"/>
  <c r="XH22" i="7"/>
  <c r="XJ21" i="7" s="1"/>
  <c r="UY15" i="7"/>
  <c r="VB14" i="7" s="1"/>
  <c r="QG11" i="7"/>
  <c r="QJ10" i="7" s="1"/>
  <c r="SP35" i="7"/>
  <c r="SS34" i="7" s="1"/>
  <c r="UY18" i="7"/>
  <c r="VA17" i="7" s="1"/>
  <c r="NX31" i="7"/>
  <c r="OA30" i="7" s="1"/>
  <c r="QG28" i="7"/>
  <c r="SP13" i="7"/>
  <c r="SQ12" i="7" s="1"/>
  <c r="QG25" i="7"/>
  <c r="QH24" i="7" s="1"/>
  <c r="XH32" i="7"/>
  <c r="UY21" i="7"/>
  <c r="UZ20" i="7" s="1"/>
  <c r="NX10" i="7"/>
  <c r="NZ9" i="7" s="1"/>
  <c r="XH5" i="7"/>
  <c r="XI4" i="7" s="1"/>
  <c r="XH29" i="7"/>
  <c r="XI28" i="7" s="1"/>
  <c r="SP11" i="7"/>
  <c r="SS10" i="7" s="1"/>
  <c r="NX34" i="7"/>
  <c r="NZ33" i="7" s="1"/>
  <c r="UY30" i="7"/>
  <c r="VA29" i="7" s="1"/>
  <c r="UY11" i="7"/>
  <c r="VB10" i="7" s="1"/>
  <c r="SP24" i="7"/>
  <c r="NX6" i="7"/>
  <c r="NZ5" i="7" s="1"/>
  <c r="LO21" i="7"/>
  <c r="LP20" i="7" s="1"/>
  <c r="LO23" i="7"/>
  <c r="LR22" i="7" s="1"/>
  <c r="JF24" i="7"/>
  <c r="JF26" i="7"/>
  <c r="JH25" i="7" s="1"/>
  <c r="JF25" i="7"/>
  <c r="JG24" i="7" s="1"/>
  <c r="CE10" i="7"/>
  <c r="CG9" i="7" s="1"/>
  <c r="LO30" i="7"/>
  <c r="LQ29" i="7" s="1"/>
  <c r="LO31" i="7"/>
  <c r="LR30" i="7" s="1"/>
  <c r="LO28" i="7"/>
  <c r="LO29" i="7"/>
  <c r="LP28" i="7" s="1"/>
  <c r="JF31" i="7"/>
  <c r="JF20" i="7"/>
  <c r="LO5" i="7"/>
  <c r="LP4" i="7" s="1"/>
  <c r="LO18" i="7"/>
  <c r="LQ17" i="7" s="1"/>
  <c r="JF32" i="7"/>
  <c r="LO15" i="7"/>
  <c r="LR14" i="7" s="1"/>
  <c r="JF18" i="7"/>
  <c r="JH17" i="7" s="1"/>
  <c r="LO10" i="7"/>
  <c r="LQ9" i="7" s="1"/>
  <c r="LO32" i="7"/>
  <c r="JF11" i="7"/>
  <c r="JI10" i="7" s="1"/>
  <c r="JF5" i="7"/>
  <c r="JG4" i="7" s="1"/>
  <c r="LO27" i="7"/>
  <c r="LR26" i="7" s="1"/>
  <c r="BG6" i="7"/>
  <c r="JF28" i="7"/>
  <c r="JF22" i="7"/>
  <c r="JH21" i="7" s="1"/>
  <c r="LO7" i="7"/>
  <c r="LR6" i="7" s="1"/>
  <c r="LO16" i="7"/>
  <c r="JF33" i="7"/>
  <c r="JG32" i="7" s="1"/>
  <c r="LO12" i="7"/>
  <c r="JF19" i="7"/>
  <c r="JI18" i="7" s="1"/>
  <c r="LO8" i="7"/>
  <c r="LO33" i="7"/>
  <c r="LP32" i="7" s="1"/>
  <c r="JF10" i="7"/>
  <c r="JH9" i="7" s="1"/>
  <c r="JF4" i="7"/>
  <c r="LO25" i="7"/>
  <c r="LP24" i="7" s="1"/>
  <c r="JF21" i="7"/>
  <c r="JG20" i="7" s="1"/>
  <c r="LO4" i="7"/>
  <c r="LO17" i="7"/>
  <c r="LP16" i="7" s="1"/>
  <c r="JF34" i="7"/>
  <c r="JH33" i="7" s="1"/>
  <c r="LO14" i="7"/>
  <c r="LQ13" i="7" s="1"/>
  <c r="JF16" i="7"/>
  <c r="LO9" i="7"/>
  <c r="LP8" i="7" s="1"/>
  <c r="LO34" i="7"/>
  <c r="LQ33" i="7" s="1"/>
  <c r="JF8" i="7"/>
  <c r="JF6" i="7"/>
  <c r="JH5" i="7" s="1"/>
  <c r="LO20" i="7"/>
  <c r="LO24" i="7"/>
  <c r="JF29" i="7"/>
  <c r="JG28" i="7" s="1"/>
  <c r="JF23" i="7"/>
  <c r="JI22" i="7" s="1"/>
  <c r="LO6" i="7"/>
  <c r="LQ5" i="7" s="1"/>
  <c r="LO19" i="7"/>
  <c r="JF35" i="7"/>
  <c r="JI34" i="7" s="1"/>
  <c r="LO13" i="7"/>
  <c r="LP12" i="7" s="1"/>
  <c r="JF17" i="7"/>
  <c r="JG16" i="7" s="1"/>
  <c r="LO11" i="7"/>
  <c r="LR10" i="7" s="1"/>
  <c r="LO35" i="7"/>
  <c r="LR34" i="7" s="1"/>
  <c r="JF9" i="7"/>
  <c r="JG8" i="7" s="1"/>
  <c r="JF7" i="7"/>
  <c r="JI6" i="7" s="1"/>
  <c r="JF14" i="7"/>
  <c r="LO26" i="7"/>
  <c r="LQ25" i="7" s="1"/>
  <c r="CE9" i="7"/>
  <c r="CF8" i="7" s="1"/>
  <c r="EN24" i="7"/>
  <c r="AU5" i="7"/>
  <c r="EN13" i="7"/>
  <c r="EO12" i="7" s="1"/>
  <c r="W32" i="7"/>
  <c r="GW31" i="7"/>
  <c r="W21" i="7"/>
  <c r="BE19" i="7"/>
  <c r="BH19" i="7"/>
  <c r="BF19" i="7"/>
  <c r="W18" i="7"/>
  <c r="CE15" i="7"/>
  <c r="GW5" i="7"/>
  <c r="EN16" i="7"/>
  <c r="CE16" i="7"/>
  <c r="EN35" i="7"/>
  <c r="X22" i="7"/>
  <c r="X14" i="7"/>
  <c r="EN8" i="7"/>
  <c r="GW17" i="7"/>
  <c r="EN4" i="7"/>
  <c r="EN29" i="7"/>
  <c r="CE20" i="7"/>
  <c r="BF14" i="7"/>
  <c r="BE14" i="7"/>
  <c r="BH14" i="7"/>
  <c r="Y15" i="7"/>
  <c r="AY14" i="7" s="1"/>
  <c r="CG5" i="7"/>
  <c r="EN11" i="7"/>
  <c r="GW19" i="7"/>
  <c r="Y30" i="7"/>
  <c r="EN6" i="7"/>
  <c r="EN28" i="7"/>
  <c r="GW29" i="7"/>
  <c r="CE22" i="7"/>
  <c r="Y23" i="7"/>
  <c r="BB22" i="7" s="1"/>
  <c r="BG18" i="7"/>
  <c r="W10" i="7"/>
  <c r="EQ27" i="7"/>
  <c r="FP26" i="7" s="1"/>
  <c r="CE12" i="7"/>
  <c r="GW6" i="7"/>
  <c r="X10" i="7"/>
  <c r="AV9" i="7"/>
  <c r="AT9" i="7"/>
  <c r="AS9" i="7"/>
  <c r="W28" i="7"/>
  <c r="Y34" i="7"/>
  <c r="EN18" i="7"/>
  <c r="CE18" i="7"/>
  <c r="EN32" i="7"/>
  <c r="GY9" i="7"/>
  <c r="X33" i="7"/>
  <c r="AT6" i="7"/>
  <c r="AV6" i="7"/>
  <c r="X7" i="7"/>
  <c r="AP6" i="7" s="1"/>
  <c r="AS6" i="7"/>
  <c r="EN9" i="7"/>
  <c r="EN5" i="7"/>
  <c r="GW23" i="7"/>
  <c r="EN30" i="7"/>
  <c r="BE7" i="7"/>
  <c r="BH7" i="7"/>
  <c r="BF7" i="7"/>
  <c r="GW28" i="7"/>
  <c r="CE21" i="7"/>
  <c r="GX8" i="7"/>
  <c r="CE14" i="7"/>
  <c r="GW7" i="7"/>
  <c r="EN17" i="7"/>
  <c r="CE17" i="7"/>
  <c r="EN34" i="7"/>
  <c r="W13" i="7"/>
  <c r="X25" i="7"/>
  <c r="GW18" i="7"/>
  <c r="EN10" i="7"/>
  <c r="AT17" i="7"/>
  <c r="AS17" i="7"/>
  <c r="AV17" i="7"/>
  <c r="X18" i="7"/>
  <c r="GW16" i="7"/>
  <c r="EN7" i="7"/>
  <c r="CF32" i="7"/>
  <c r="EN31" i="7"/>
  <c r="GW30" i="7"/>
  <c r="EP21" i="7"/>
  <c r="CE23" i="7"/>
  <c r="Y26" i="7"/>
  <c r="X29" i="7"/>
  <c r="CE13" i="7"/>
  <c r="GW4" i="7"/>
  <c r="W24" i="7"/>
  <c r="W6" i="7"/>
  <c r="EN19" i="7"/>
  <c r="CE19" i="7"/>
  <c r="EQ22" i="7"/>
  <c r="EN33" i="7"/>
  <c r="BH10" i="7"/>
  <c r="BF10" i="7"/>
  <c r="BE10" i="7"/>
  <c r="Y11" i="7"/>
  <c r="BA10" i="7" s="1"/>
  <c r="NY18" i="7" l="1"/>
  <c r="NY19" i="7" s="1"/>
  <c r="OB19" i="7" s="1"/>
  <c r="EO13" i="7"/>
  <c r="JG33" i="7"/>
  <c r="LP21" i="7"/>
  <c r="LP22" i="7" s="1"/>
  <c r="LP23" i="7" s="1"/>
  <c r="XI5" i="7"/>
  <c r="XI6" i="7" s="1"/>
  <c r="QH25" i="7"/>
  <c r="UZ29" i="7"/>
  <c r="UZ30" i="7" s="1"/>
  <c r="UZ31" i="7" s="1"/>
  <c r="NY9" i="7"/>
  <c r="NY10" i="7" s="1"/>
  <c r="QI10" i="7"/>
  <c r="SQ9" i="7"/>
  <c r="UZ13" i="7"/>
  <c r="SQ25" i="7"/>
  <c r="SQ26" i="7" s="1"/>
  <c r="XI33" i="7"/>
  <c r="NY29" i="7"/>
  <c r="UZ33" i="7"/>
  <c r="QI14" i="7"/>
  <c r="QI15" i="7" s="1"/>
  <c r="QX13" i="7" s="1"/>
  <c r="SQ21" i="7"/>
  <c r="SQ22" i="7" s="1"/>
  <c r="QH17" i="7"/>
  <c r="SQ5" i="7"/>
  <c r="SQ6" i="7" s="1"/>
  <c r="SQ7" i="7" s="1"/>
  <c r="QH21" i="7"/>
  <c r="QH22" i="7" s="1"/>
  <c r="UZ25" i="7"/>
  <c r="UZ26" i="7" s="1"/>
  <c r="JI15" i="7"/>
  <c r="KL14" i="7" s="1"/>
  <c r="LQ22" i="7"/>
  <c r="AL6" i="7"/>
  <c r="AO6" i="7"/>
  <c r="BA22" i="7"/>
  <c r="AX14" i="7"/>
  <c r="FQ26" i="7"/>
  <c r="FV26" i="7" s="1"/>
  <c r="AY10" i="7"/>
  <c r="AO5" i="7"/>
  <c r="JG29" i="7"/>
  <c r="JG30" i="7" s="1"/>
  <c r="LP33" i="7"/>
  <c r="LP34" i="7" s="1"/>
  <c r="NZ10" i="7"/>
  <c r="SS35" i="7"/>
  <c r="TV34" i="7" s="1"/>
  <c r="XI21" i="7"/>
  <c r="XI22" i="7" s="1"/>
  <c r="XI23" i="7" s="1"/>
  <c r="UZ17" i="7"/>
  <c r="UZ18" i="7" s="1"/>
  <c r="OA19" i="7"/>
  <c r="PB18" i="7" s="1"/>
  <c r="OE16" i="7"/>
  <c r="AX22" i="7"/>
  <c r="BB14" i="7"/>
  <c r="FS26" i="7"/>
  <c r="FR26" i="7"/>
  <c r="AZ10" i="7"/>
  <c r="OF19" i="7"/>
  <c r="JG21" i="7"/>
  <c r="LP25" i="7"/>
  <c r="JH26" i="7"/>
  <c r="JH27" i="7" s="1"/>
  <c r="SQ13" i="7"/>
  <c r="SQ14" i="7" s="1"/>
  <c r="QH29" i="7"/>
  <c r="QH30" i="7" s="1"/>
  <c r="QH31" i="7" s="1"/>
  <c r="NY21" i="7"/>
  <c r="UZ9" i="7"/>
  <c r="UZ10" i="7" s="1"/>
  <c r="QH33" i="7"/>
  <c r="QH34" i="7" s="1"/>
  <c r="QJ7" i="7"/>
  <c r="RI6" i="7" s="1"/>
  <c r="SR30" i="7"/>
  <c r="AM7" i="7"/>
  <c r="AP7" i="7"/>
  <c r="AL7" i="7"/>
  <c r="AO7" i="7"/>
  <c r="AN7" i="7"/>
  <c r="JG17" i="7"/>
  <c r="JG18" i="7" s="1"/>
  <c r="LP9" i="7"/>
  <c r="LP10" i="7" s="1"/>
  <c r="LP11" i="7" s="1"/>
  <c r="LP17" i="7"/>
  <c r="LP29" i="7"/>
  <c r="CG10" i="7"/>
  <c r="CG11" i="7" s="1"/>
  <c r="UZ21" i="7"/>
  <c r="UZ22" i="7" s="1"/>
  <c r="QH13" i="7"/>
  <c r="SS27" i="7"/>
  <c r="TT26" i="7" s="1"/>
  <c r="XK35" i="7"/>
  <c r="YJ34" i="7" s="1"/>
  <c r="NY25" i="7"/>
  <c r="NY26" i="7" s="1"/>
  <c r="VB7" i="7"/>
  <c r="WA6" i="7" s="1"/>
  <c r="SQ33" i="7"/>
  <c r="SQ34" i="7" s="1"/>
  <c r="SR14" i="7"/>
  <c r="SR15" i="7" s="1"/>
  <c r="NZ26" i="7"/>
  <c r="NZ27" i="7" s="1"/>
  <c r="OR25" i="7" s="1"/>
  <c r="VA6" i="7"/>
  <c r="XI17" i="7"/>
  <c r="XI18" i="7" s="1"/>
  <c r="QH5" i="7"/>
  <c r="QH6" i="7" s="1"/>
  <c r="SQ29" i="7"/>
  <c r="VA22" i="7"/>
  <c r="VA23" i="7" s="1"/>
  <c r="VS21" i="7" s="1"/>
  <c r="AM6" i="7"/>
  <c r="AR6" i="7" s="1"/>
  <c r="OF16" i="7"/>
  <c r="OC17" i="7"/>
  <c r="OF17" i="7"/>
  <c r="OD17" i="7"/>
  <c r="OB17" i="7"/>
  <c r="AZ14" i="7"/>
  <c r="AX10" i="7"/>
  <c r="BB11" i="7"/>
  <c r="AX11" i="7"/>
  <c r="BA11" i="7"/>
  <c r="AZ11" i="7"/>
  <c r="AY11" i="7"/>
  <c r="FT27" i="7"/>
  <c r="FP27" i="7"/>
  <c r="FS27" i="7"/>
  <c r="FQ27" i="7"/>
  <c r="FR27" i="7"/>
  <c r="BA23" i="7"/>
  <c r="AZ23" i="7"/>
  <c r="AY23" i="7"/>
  <c r="BB23" i="7"/>
  <c r="AX23" i="7"/>
  <c r="BA15" i="7"/>
  <c r="AZ15" i="7"/>
  <c r="AY15" i="7"/>
  <c r="BB15" i="7"/>
  <c r="AX15" i="7"/>
  <c r="JG9" i="7"/>
  <c r="JG10" i="7" s="1"/>
  <c r="LP13" i="7"/>
  <c r="LP14" i="7" s="1"/>
  <c r="JI23" i="7"/>
  <c r="KK22" i="7" s="1"/>
  <c r="JH10" i="7"/>
  <c r="JH11" i="7" s="1"/>
  <c r="JG5" i="7"/>
  <c r="LP5" i="7"/>
  <c r="LP6" i="7" s="1"/>
  <c r="JG25" i="7"/>
  <c r="JG26" i="7" s="1"/>
  <c r="XI29" i="7"/>
  <c r="XI30" i="7" s="1"/>
  <c r="VA10" i="7"/>
  <c r="VA11" i="7" s="1"/>
  <c r="VS9" i="7" s="1"/>
  <c r="SR34" i="7"/>
  <c r="SR35" i="7" s="1"/>
  <c r="TJ33" i="7" s="1"/>
  <c r="NY33" i="7"/>
  <c r="NY34" i="7" s="1"/>
  <c r="QH9" i="7"/>
  <c r="UZ5" i="7"/>
  <c r="UZ6" i="7" s="1"/>
  <c r="NY5" i="7"/>
  <c r="XI13" i="7"/>
  <c r="XI14" i="7" s="1"/>
  <c r="XI9" i="7"/>
  <c r="XI10" i="7" s="1"/>
  <c r="QI6" i="7"/>
  <c r="SQ17" i="7"/>
  <c r="SQ18" i="7" s="1"/>
  <c r="VB23" i="7"/>
  <c r="WB22" i="7" s="1"/>
  <c r="NY13" i="7"/>
  <c r="NY14" i="7" s="1"/>
  <c r="NY15" i="7" s="1"/>
  <c r="JI27" i="7"/>
  <c r="KH26" i="7" s="1"/>
  <c r="AM5" i="7"/>
  <c r="JG13" i="7"/>
  <c r="JG14" i="7" s="1"/>
  <c r="CH11" i="7"/>
  <c r="DH10" i="7" s="1"/>
  <c r="AN6" i="7"/>
  <c r="OC16" i="7"/>
  <c r="AZ22" i="7"/>
  <c r="AY22" i="7"/>
  <c r="BA14" i="7"/>
  <c r="AL5" i="7"/>
  <c r="FT26" i="7"/>
  <c r="FU26" i="7" s="1"/>
  <c r="BB10" i="7"/>
  <c r="AN5" i="7"/>
  <c r="AP5" i="7"/>
  <c r="AQ5" i="7" s="1"/>
  <c r="BD6" i="7"/>
  <c r="NY30" i="7"/>
  <c r="NZ13" i="7"/>
  <c r="QJ18" i="7"/>
  <c r="SS14" i="7"/>
  <c r="SS15" i="7" s="1"/>
  <c r="XJ13" i="7"/>
  <c r="VA13" i="7"/>
  <c r="UZ14" i="7"/>
  <c r="SS23" i="7"/>
  <c r="TS22" i="7" s="1"/>
  <c r="SR5" i="7"/>
  <c r="SS30" i="7"/>
  <c r="SR31" i="7"/>
  <c r="JH30" i="7"/>
  <c r="JI35" i="7"/>
  <c r="QJ11" i="7"/>
  <c r="RL10" i="7" s="1"/>
  <c r="LR23" i="7"/>
  <c r="NY22" i="7"/>
  <c r="NY23" i="7" s="1"/>
  <c r="LR18" i="7"/>
  <c r="QJ23" i="7"/>
  <c r="RL22" i="7" s="1"/>
  <c r="LQ23" i="7"/>
  <c r="MG21" i="7" s="1"/>
  <c r="QI26" i="7"/>
  <c r="QI27" i="7" s="1"/>
  <c r="OA11" i="7"/>
  <c r="PA10" i="7" s="1"/>
  <c r="XK27" i="7"/>
  <c r="YM26" i="7" s="1"/>
  <c r="VA25" i="7"/>
  <c r="LQ14" i="7"/>
  <c r="XJ26" i="7"/>
  <c r="XJ27" i="7" s="1"/>
  <c r="JI11" i="7"/>
  <c r="SQ10" i="7"/>
  <c r="CF9" i="7"/>
  <c r="CF10" i="7" s="1"/>
  <c r="JH13" i="7"/>
  <c r="JI30" i="7"/>
  <c r="OA23" i="7"/>
  <c r="JH34" i="7"/>
  <c r="QJ27" i="7"/>
  <c r="XK23" i="7"/>
  <c r="YK22" i="7" s="1"/>
  <c r="OA27" i="7"/>
  <c r="PB26" i="7" s="1"/>
  <c r="SR26" i="7"/>
  <c r="VB27" i="7"/>
  <c r="WA26" i="7" s="1"/>
  <c r="QI22" i="7"/>
  <c r="XJ18" i="7"/>
  <c r="SR22" i="7"/>
  <c r="QI18" i="7"/>
  <c r="XK19" i="7"/>
  <c r="QI34" i="7"/>
  <c r="QJ35" i="7"/>
  <c r="RJ34" i="7" s="1"/>
  <c r="SR18" i="7"/>
  <c r="SS19" i="7"/>
  <c r="TS18" i="7" s="1"/>
  <c r="SS7" i="7"/>
  <c r="TS6" i="7" s="1"/>
  <c r="NZ34" i="7"/>
  <c r="XJ30" i="7"/>
  <c r="SR10" i="7"/>
  <c r="XJ6" i="7"/>
  <c r="XJ10" i="7"/>
  <c r="XK31" i="7"/>
  <c r="VB31" i="7"/>
  <c r="WA30" i="7" s="1"/>
  <c r="OA31" i="7"/>
  <c r="VA18" i="7"/>
  <c r="NZ22" i="7"/>
  <c r="QJ15" i="7"/>
  <c r="RJ14" i="7" s="1"/>
  <c r="QI30" i="7"/>
  <c r="VB19" i="7"/>
  <c r="VB11" i="7"/>
  <c r="WC10" i="7" s="1"/>
  <c r="VB15" i="7"/>
  <c r="XK7" i="7"/>
  <c r="YN6" i="7" s="1"/>
  <c r="XJ34" i="7"/>
  <c r="QJ31" i="7"/>
  <c r="RK30" i="7" s="1"/>
  <c r="OA15" i="7"/>
  <c r="PA14" i="7" s="1"/>
  <c r="NZ6" i="7"/>
  <c r="VA30" i="7"/>
  <c r="SS11" i="7"/>
  <c r="XJ22" i="7"/>
  <c r="VA34" i="7"/>
  <c r="XK11" i="7"/>
  <c r="YK10" i="7" s="1"/>
  <c r="OA7" i="7"/>
  <c r="PA6" i="7" s="1"/>
  <c r="OA35" i="7"/>
  <c r="PD34" i="7" s="1"/>
  <c r="XK15" i="7"/>
  <c r="VB35" i="7"/>
  <c r="WE34" i="7" s="1"/>
  <c r="NZ19" i="7"/>
  <c r="NZ30" i="7"/>
  <c r="UZ34" i="7"/>
  <c r="LP30" i="7"/>
  <c r="AU6" i="7"/>
  <c r="BG19" i="7"/>
  <c r="BG14" i="7"/>
  <c r="LR31" i="7"/>
  <c r="LQ30" i="7"/>
  <c r="LQ26" i="7"/>
  <c r="JI7" i="7"/>
  <c r="KJ6" i="7" s="1"/>
  <c r="LP26" i="7"/>
  <c r="JH22" i="7"/>
  <c r="LR15" i="7"/>
  <c r="MU14" i="7" s="1"/>
  <c r="LQ18" i="7"/>
  <c r="LR35" i="7"/>
  <c r="LQ6" i="7"/>
  <c r="JI19" i="7"/>
  <c r="LR7" i="7"/>
  <c r="MT6" i="7" s="1"/>
  <c r="LR27" i="7"/>
  <c r="LQ10" i="7"/>
  <c r="BG10" i="7"/>
  <c r="BD19" i="7"/>
  <c r="LR11" i="7"/>
  <c r="JH6" i="7"/>
  <c r="LQ34" i="7"/>
  <c r="JH18" i="7"/>
  <c r="CH18" i="7"/>
  <c r="CH22" i="7"/>
  <c r="GY29" i="7"/>
  <c r="GY34" i="7"/>
  <c r="X19" i="7"/>
  <c r="AL17" i="7" s="1"/>
  <c r="AT18" i="7"/>
  <c r="AS18" i="7"/>
  <c r="AV18" i="7"/>
  <c r="GZ15" i="7"/>
  <c r="GY14" i="7"/>
  <c r="EO21" i="7"/>
  <c r="EP14" i="7"/>
  <c r="NZ11" i="7"/>
  <c r="ON9" i="7" s="1"/>
  <c r="CF16" i="7"/>
  <c r="CF5" i="7"/>
  <c r="BC7" i="7"/>
  <c r="GX21" i="7"/>
  <c r="EP17" i="7"/>
  <c r="Y35" i="7"/>
  <c r="BB34" i="7" s="1"/>
  <c r="BF34" i="7"/>
  <c r="BH34" i="7"/>
  <c r="BE34" i="7"/>
  <c r="W29" i="7"/>
  <c r="AV10" i="7"/>
  <c r="X11" i="7"/>
  <c r="AL10" i="7" s="1"/>
  <c r="AS10" i="7"/>
  <c r="AT10" i="7"/>
  <c r="GX13" i="7"/>
  <c r="CH27" i="7"/>
  <c r="DJ26" i="7" s="1"/>
  <c r="Y31" i="7"/>
  <c r="CH35" i="7"/>
  <c r="EO28" i="7"/>
  <c r="CF29" i="7"/>
  <c r="BC19" i="7"/>
  <c r="CG30" i="7"/>
  <c r="W22" i="7"/>
  <c r="BF11" i="7"/>
  <c r="BH11" i="7"/>
  <c r="BE11" i="7"/>
  <c r="EQ23" i="7"/>
  <c r="EO32" i="7"/>
  <c r="CG34" i="7"/>
  <c r="EO25" i="7"/>
  <c r="X26" i="7"/>
  <c r="W14" i="7"/>
  <c r="GZ6" i="7"/>
  <c r="CF20" i="7"/>
  <c r="BG7" i="7"/>
  <c r="EO4" i="7"/>
  <c r="GZ11" i="7"/>
  <c r="IC10" i="7" s="1"/>
  <c r="JG34" i="7"/>
  <c r="CG21" i="7"/>
  <c r="EP5" i="7"/>
  <c r="GZ18" i="7"/>
  <c r="CG6" i="7"/>
  <c r="GX16" i="7"/>
  <c r="X15" i="7"/>
  <c r="AM14" i="7" s="1"/>
  <c r="X23" i="7"/>
  <c r="AP22" i="7" s="1"/>
  <c r="GY22" i="7"/>
  <c r="GX4" i="7"/>
  <c r="CH14" i="7"/>
  <c r="W19" i="7"/>
  <c r="AD17" i="7" s="1"/>
  <c r="XI26" i="7"/>
  <c r="BF26" i="7"/>
  <c r="Y27" i="7"/>
  <c r="BB26" i="7" s="1"/>
  <c r="BH26" i="7"/>
  <c r="BE26" i="7"/>
  <c r="EP22" i="7"/>
  <c r="CF33" i="7"/>
  <c r="EQ6" i="7"/>
  <c r="CH7" i="7"/>
  <c r="DK6" i="7" s="1"/>
  <c r="EP9" i="7"/>
  <c r="GZ35" i="7"/>
  <c r="GX9" i="7"/>
  <c r="EQ15" i="7"/>
  <c r="BD7" i="7"/>
  <c r="AS7" i="7"/>
  <c r="AV7" i="7"/>
  <c r="AT7" i="7"/>
  <c r="X34" i="7"/>
  <c r="AT33" i="7"/>
  <c r="AV33" i="7"/>
  <c r="AS33" i="7"/>
  <c r="EO14" i="7"/>
  <c r="GX28" i="7"/>
  <c r="EQ10" i="7"/>
  <c r="BH15" i="7"/>
  <c r="BF15" i="7"/>
  <c r="BE15" i="7"/>
  <c r="CF25" i="7"/>
  <c r="W33" i="7"/>
  <c r="GX25" i="7"/>
  <c r="W7" i="7"/>
  <c r="AD5" i="7" s="1"/>
  <c r="W25" i="7"/>
  <c r="CF12" i="7"/>
  <c r="QI11" i="7"/>
  <c r="QY9" i="7" s="1"/>
  <c r="EQ18" i="7"/>
  <c r="GX33" i="7"/>
  <c r="QH26" i="7"/>
  <c r="X30" i="7"/>
  <c r="AS29" i="7"/>
  <c r="AV29" i="7"/>
  <c r="AT29" i="7"/>
  <c r="EQ30" i="7"/>
  <c r="GZ27" i="7"/>
  <c r="AU17" i="7"/>
  <c r="GY17" i="7"/>
  <c r="EP33" i="7"/>
  <c r="EO16" i="7"/>
  <c r="CG13" i="7"/>
  <c r="CG26" i="7"/>
  <c r="EP29" i="7"/>
  <c r="GZ22" i="7"/>
  <c r="EO8" i="7"/>
  <c r="EP26" i="7"/>
  <c r="GY10" i="7"/>
  <c r="CG17" i="7"/>
  <c r="AU9" i="7"/>
  <c r="GY5" i="7"/>
  <c r="W11" i="7"/>
  <c r="AA9" i="7" s="1"/>
  <c r="BD22" i="7"/>
  <c r="BC22" i="7"/>
  <c r="GY26" i="7"/>
  <c r="VA7" i="7"/>
  <c r="BD14" i="7"/>
  <c r="XI34" i="7"/>
  <c r="EQ34" i="7"/>
  <c r="GZ30" i="7"/>
  <c r="CH31" i="7"/>
  <c r="DK30" i="7" s="1"/>
  <c r="BC14" i="7" l="1"/>
  <c r="OC19" i="7"/>
  <c r="OB16" i="7"/>
  <c r="OG16" i="7"/>
  <c r="OE19" i="7"/>
  <c r="OD19" i="7"/>
  <c r="OD16" i="7"/>
  <c r="KH22" i="7"/>
  <c r="OE17" i="7"/>
  <c r="OD18" i="7"/>
  <c r="OC18" i="7"/>
  <c r="OB18" i="7"/>
  <c r="OE18" i="7"/>
  <c r="OF18" i="7"/>
  <c r="BG11" i="7"/>
  <c r="AY26" i="7"/>
  <c r="AL21" i="7"/>
  <c r="AR5" i="7"/>
  <c r="TI13" i="7"/>
  <c r="TM15" i="7"/>
  <c r="KL22" i="7"/>
  <c r="OZ18" i="7"/>
  <c r="PD18" i="7"/>
  <c r="WC22" i="7"/>
  <c r="KK14" i="7"/>
  <c r="KM14" i="7" s="1"/>
  <c r="YN34" i="7"/>
  <c r="MM23" i="7"/>
  <c r="KL26" i="7"/>
  <c r="WE22" i="7"/>
  <c r="PA18" i="7"/>
  <c r="KH14" i="7"/>
  <c r="KI26" i="7"/>
  <c r="TU26" i="7"/>
  <c r="PC18" i="7"/>
  <c r="TU34" i="7"/>
  <c r="TW34" i="7" s="1"/>
  <c r="OE20" i="7"/>
  <c r="WA10" i="7"/>
  <c r="HY10" i="7"/>
  <c r="VP5" i="7"/>
  <c r="WB6" i="7"/>
  <c r="WG6" i="7" s="1"/>
  <c r="LW8" i="7"/>
  <c r="RK6" i="7"/>
  <c r="DJ10" i="7"/>
  <c r="RI22" i="7"/>
  <c r="WE10" i="7"/>
  <c r="WC6" i="7"/>
  <c r="YK34" i="7"/>
  <c r="YP34" i="7" s="1"/>
  <c r="CV9" i="7"/>
  <c r="RL6" i="7"/>
  <c r="TS34" i="7"/>
  <c r="QY13" i="7"/>
  <c r="LT20" i="7"/>
  <c r="QL28" i="7"/>
  <c r="JH35" i="7"/>
  <c r="JZ33" i="7" s="1"/>
  <c r="DG10" i="7"/>
  <c r="DM10" i="7" s="1"/>
  <c r="OC12" i="7"/>
  <c r="RL30" i="7"/>
  <c r="WD10" i="7"/>
  <c r="JY9" i="7"/>
  <c r="TG13" i="7"/>
  <c r="WE6" i="7"/>
  <c r="YL34" i="7"/>
  <c r="OC20" i="7"/>
  <c r="MI21" i="7"/>
  <c r="SW4" i="7"/>
  <c r="YA25" i="7"/>
  <c r="RI30" i="7"/>
  <c r="TG29" i="7"/>
  <c r="XM20" i="7"/>
  <c r="OC15" i="7"/>
  <c r="OF15" i="7"/>
  <c r="OB15" i="7"/>
  <c r="OE15" i="7"/>
  <c r="OD15" i="7"/>
  <c r="FS15" i="7"/>
  <c r="FR15" i="7"/>
  <c r="FQ15" i="7"/>
  <c r="FT15" i="7"/>
  <c r="FP15" i="7"/>
  <c r="DI35" i="7"/>
  <c r="DH35" i="7"/>
  <c r="DK35" i="7"/>
  <c r="DG35" i="7"/>
  <c r="DJ35" i="7"/>
  <c r="KL19" i="7"/>
  <c r="KH19" i="7"/>
  <c r="KK19" i="7"/>
  <c r="KJ19" i="7"/>
  <c r="KI19" i="7"/>
  <c r="OO19" i="7"/>
  <c r="OR19" i="7"/>
  <c r="ON19" i="7"/>
  <c r="OQ19" i="7"/>
  <c r="OP19" i="7"/>
  <c r="TS11" i="7"/>
  <c r="TV11" i="7"/>
  <c r="TR11" i="7"/>
  <c r="TU11" i="7"/>
  <c r="TT11" i="7"/>
  <c r="WB15" i="7"/>
  <c r="WE15" i="7"/>
  <c r="WA15" i="7"/>
  <c r="WD15" i="7"/>
  <c r="WC15" i="7"/>
  <c r="PD31" i="7"/>
  <c r="OZ31" i="7"/>
  <c r="PC31" i="7"/>
  <c r="PB31" i="7"/>
  <c r="PA31" i="7"/>
  <c r="YN19" i="7"/>
  <c r="YJ19" i="7"/>
  <c r="YM19" i="7"/>
  <c r="YL19" i="7"/>
  <c r="YK19" i="7"/>
  <c r="SQ19" i="7"/>
  <c r="SX18" i="7" s="1"/>
  <c r="PD23" i="7"/>
  <c r="OZ23" i="7"/>
  <c r="PC23" i="7"/>
  <c r="PB23" i="7"/>
  <c r="PA23" i="7"/>
  <c r="KI11" i="7"/>
  <c r="KL11" i="7"/>
  <c r="KH11" i="7"/>
  <c r="KK11" i="7"/>
  <c r="KJ11" i="7"/>
  <c r="QX26" i="7"/>
  <c r="QW26" i="7"/>
  <c r="RA26" i="7"/>
  <c r="QZ26" i="7"/>
  <c r="QY26" i="7"/>
  <c r="TG31" i="7"/>
  <c r="TI31" i="7"/>
  <c r="TH31" i="7"/>
  <c r="TF31" i="7"/>
  <c r="TJ31" i="7"/>
  <c r="DI6" i="7"/>
  <c r="VR7" i="7"/>
  <c r="VQ7" i="7"/>
  <c r="VP7" i="7"/>
  <c r="VS7" i="7"/>
  <c r="VO7" i="7"/>
  <c r="TP15" i="7"/>
  <c r="XI15" i="7"/>
  <c r="XL13" i="7" s="1"/>
  <c r="IA27" i="7"/>
  <c r="HZ27" i="7"/>
  <c r="HY27" i="7"/>
  <c r="IC27" i="7"/>
  <c r="IB27" i="7"/>
  <c r="CX11" i="7"/>
  <c r="CW11" i="7"/>
  <c r="CU11" i="7"/>
  <c r="CY11" i="7"/>
  <c r="CV11" i="7"/>
  <c r="JX27" i="7"/>
  <c r="JW27" i="7"/>
  <c r="JZ27" i="7"/>
  <c r="JV27" i="7"/>
  <c r="JY27" i="7"/>
  <c r="IA35" i="7"/>
  <c r="HZ35" i="7"/>
  <c r="IC35" i="7"/>
  <c r="HY35" i="7"/>
  <c r="IB35" i="7"/>
  <c r="JX11" i="7"/>
  <c r="JW11" i="7"/>
  <c r="JZ11" i="7"/>
  <c r="JV11" i="7"/>
  <c r="JY11" i="7"/>
  <c r="FS23" i="7"/>
  <c r="FR23" i="7"/>
  <c r="FQ23" i="7"/>
  <c r="FT23" i="7"/>
  <c r="FP23" i="7"/>
  <c r="BB31" i="7"/>
  <c r="AX31" i="7"/>
  <c r="BA31" i="7"/>
  <c r="AZ31" i="7"/>
  <c r="AY31" i="7"/>
  <c r="HZ15" i="7"/>
  <c r="IC15" i="7"/>
  <c r="HY15" i="7"/>
  <c r="IB15" i="7"/>
  <c r="IA15" i="7"/>
  <c r="AM19" i="7"/>
  <c r="AP19" i="7"/>
  <c r="AL19" i="7"/>
  <c r="AO19" i="7"/>
  <c r="AN19" i="7"/>
  <c r="MT11" i="7"/>
  <c r="MS11" i="7"/>
  <c r="MR11" i="7"/>
  <c r="MU11" i="7"/>
  <c r="MQ11" i="7"/>
  <c r="MU27" i="7"/>
  <c r="MQ27" i="7"/>
  <c r="MT27" i="7"/>
  <c r="MS27" i="7"/>
  <c r="MR27" i="7"/>
  <c r="MS35" i="7"/>
  <c r="MR35" i="7"/>
  <c r="MU35" i="7"/>
  <c r="MQ35" i="7"/>
  <c r="MT35" i="7"/>
  <c r="LP27" i="7"/>
  <c r="LV24" i="7" s="1"/>
  <c r="MS31" i="7"/>
  <c r="MR31" i="7"/>
  <c r="MU31" i="7"/>
  <c r="MQ31" i="7"/>
  <c r="MT31" i="7"/>
  <c r="UZ35" i="7"/>
  <c r="VG32" i="7" s="1"/>
  <c r="YM15" i="7"/>
  <c r="YL15" i="7"/>
  <c r="YK15" i="7"/>
  <c r="YN15" i="7"/>
  <c r="YJ15" i="7"/>
  <c r="WC19" i="7"/>
  <c r="WB19" i="7"/>
  <c r="WE19" i="7"/>
  <c r="WA19" i="7"/>
  <c r="WD19" i="7"/>
  <c r="YN31" i="7"/>
  <c r="YJ31" i="7"/>
  <c r="YL31" i="7"/>
  <c r="YK31" i="7"/>
  <c r="YM31" i="7"/>
  <c r="RK35" i="7"/>
  <c r="RJ35" i="7"/>
  <c r="RM35" i="7"/>
  <c r="RI35" i="7"/>
  <c r="RL35" i="7"/>
  <c r="WE27" i="7"/>
  <c r="WA27" i="7"/>
  <c r="WD27" i="7"/>
  <c r="WC27" i="7"/>
  <c r="WB27" i="7"/>
  <c r="LP15" i="7"/>
  <c r="LW14" i="7" s="1"/>
  <c r="RM27" i="7"/>
  <c r="RI27" i="7"/>
  <c r="RL27" i="7"/>
  <c r="RK27" i="7"/>
  <c r="RJ27" i="7"/>
  <c r="SQ11" i="7"/>
  <c r="SX10" i="7" s="1"/>
  <c r="XI31" i="7"/>
  <c r="XO30" i="7" s="1"/>
  <c r="VA26" i="7"/>
  <c r="RK23" i="7"/>
  <c r="RM23" i="7"/>
  <c r="RL23" i="7"/>
  <c r="RJ23" i="7"/>
  <c r="RI23" i="7"/>
  <c r="MS23" i="7"/>
  <c r="MQ23" i="7"/>
  <c r="MU23" i="7"/>
  <c r="MT23" i="7"/>
  <c r="MR23" i="7"/>
  <c r="KL35" i="7"/>
  <c r="KH35" i="7"/>
  <c r="KK35" i="7"/>
  <c r="KJ35" i="7"/>
  <c r="KI35" i="7"/>
  <c r="LT10" i="7"/>
  <c r="LV10" i="7"/>
  <c r="LU10" i="7"/>
  <c r="LS10" i="7"/>
  <c r="LW10" i="7"/>
  <c r="SX6" i="7"/>
  <c r="ST6" i="7"/>
  <c r="SW6" i="7"/>
  <c r="SV6" i="7"/>
  <c r="SU6" i="7"/>
  <c r="VE30" i="7"/>
  <c r="VD30" i="7"/>
  <c r="VG30" i="7"/>
  <c r="VC30" i="7"/>
  <c r="VF30" i="7"/>
  <c r="XO22" i="7"/>
  <c r="XN22" i="7"/>
  <c r="XM22" i="7"/>
  <c r="XP22" i="7"/>
  <c r="XL22" i="7"/>
  <c r="LT22" i="7"/>
  <c r="LW22" i="7"/>
  <c r="LS22" i="7"/>
  <c r="LV22" i="7"/>
  <c r="LU22" i="7"/>
  <c r="Z16" i="7"/>
  <c r="AN13" i="7"/>
  <c r="DI10" i="7"/>
  <c r="DG6" i="7"/>
  <c r="KI27" i="7"/>
  <c r="KL27" i="7"/>
  <c r="KH27" i="7"/>
  <c r="KK27" i="7"/>
  <c r="KJ27" i="7"/>
  <c r="OF12" i="7"/>
  <c r="WC23" i="7"/>
  <c r="WD23" i="7"/>
  <c r="WB23" i="7"/>
  <c r="WA23" i="7"/>
  <c r="WE23" i="7"/>
  <c r="WC26" i="7"/>
  <c r="RI34" i="7"/>
  <c r="RL34" i="7"/>
  <c r="RJ22" i="7"/>
  <c r="SX16" i="7"/>
  <c r="SW17" i="7"/>
  <c r="ST17" i="7"/>
  <c r="SX17" i="7"/>
  <c r="SV17" i="7"/>
  <c r="PD14" i="7"/>
  <c r="XP13" i="7"/>
  <c r="XN13" i="7"/>
  <c r="TI33" i="7"/>
  <c r="RK26" i="7"/>
  <c r="RM26" i="7"/>
  <c r="PD22" i="7"/>
  <c r="WB14" i="7"/>
  <c r="PC30" i="7"/>
  <c r="XO28" i="7"/>
  <c r="MU22" i="7"/>
  <c r="JV9" i="7"/>
  <c r="KL23" i="7"/>
  <c r="KH23" i="7"/>
  <c r="KI23" i="7"/>
  <c r="KK23" i="7"/>
  <c r="KJ23" i="7"/>
  <c r="DH26" i="7"/>
  <c r="DK26" i="7"/>
  <c r="Z10" i="7"/>
  <c r="IA10" i="7"/>
  <c r="IB10" i="7"/>
  <c r="IB26" i="7"/>
  <c r="AX26" i="7"/>
  <c r="BD26" i="7" s="1"/>
  <c r="AB4" i="7"/>
  <c r="ON17" i="7"/>
  <c r="AP13" i="7"/>
  <c r="VR21" i="7"/>
  <c r="VT21" i="7" s="1"/>
  <c r="TV6" i="7"/>
  <c r="XZ25" i="7"/>
  <c r="VQ5" i="7"/>
  <c r="OQ25" i="7"/>
  <c r="OS25" i="7" s="1"/>
  <c r="TH13" i="7"/>
  <c r="OZ10" i="7"/>
  <c r="WC30" i="7"/>
  <c r="YM30" i="7"/>
  <c r="YL30" i="7"/>
  <c r="OZ26" i="7"/>
  <c r="TS26" i="7"/>
  <c r="RJ10" i="7"/>
  <c r="TR10" i="7"/>
  <c r="TS10" i="7"/>
  <c r="MR26" i="7"/>
  <c r="MR6" i="7"/>
  <c r="MU6" i="7"/>
  <c r="KI18" i="7"/>
  <c r="LT8" i="7"/>
  <c r="KI6" i="7"/>
  <c r="DI30" i="7"/>
  <c r="AA18" i="7"/>
  <c r="AD18" i="7"/>
  <c r="AX30" i="7"/>
  <c r="BA34" i="7"/>
  <c r="FP14" i="7"/>
  <c r="TJ29" i="7"/>
  <c r="RK7" i="7"/>
  <c r="RJ7" i="7"/>
  <c r="RM7" i="7"/>
  <c r="RI7" i="7"/>
  <c r="RL7" i="7"/>
  <c r="WC18" i="7"/>
  <c r="YJ22" i="7"/>
  <c r="RA25" i="7"/>
  <c r="ON18" i="7"/>
  <c r="OQ18" i="7"/>
  <c r="OF20" i="7"/>
  <c r="QK28" i="7"/>
  <c r="QN29" i="7"/>
  <c r="QM29" i="7"/>
  <c r="QL29" i="7"/>
  <c r="QO29" i="7"/>
  <c r="QK29" i="7"/>
  <c r="YJ10" i="7"/>
  <c r="JZ25" i="7"/>
  <c r="MR10" i="7"/>
  <c r="AO22" i="7"/>
  <c r="AQ22" i="7" s="1"/>
  <c r="AN22" i="7"/>
  <c r="DI34" i="7"/>
  <c r="KK34" i="7"/>
  <c r="AC6" i="7"/>
  <c r="AM9" i="7"/>
  <c r="AD8" i="7"/>
  <c r="AA4" i="7"/>
  <c r="IA14" i="7"/>
  <c r="TR22" i="7"/>
  <c r="YK26" i="7"/>
  <c r="RI14" i="7"/>
  <c r="RL14" i="7"/>
  <c r="YJ6" i="7"/>
  <c r="XN20" i="7"/>
  <c r="YJ14" i="7"/>
  <c r="OZ6" i="7"/>
  <c r="TT34" i="7"/>
  <c r="JY33" i="7"/>
  <c r="AL18" i="7"/>
  <c r="AP14" i="7"/>
  <c r="FR22" i="7"/>
  <c r="FQ22" i="7"/>
  <c r="AD4" i="7"/>
  <c r="AB17" i="7"/>
  <c r="AP21" i="7"/>
  <c r="MF21" i="7"/>
  <c r="KK15" i="7"/>
  <c r="KJ15" i="7"/>
  <c r="KI15" i="7"/>
  <c r="KL15" i="7"/>
  <c r="KH15" i="7"/>
  <c r="YM18" i="7"/>
  <c r="YL18" i="7"/>
  <c r="TR18" i="7"/>
  <c r="ST4" i="7"/>
  <c r="RA13" i="7"/>
  <c r="WB34" i="7"/>
  <c r="WC34" i="7"/>
  <c r="QW9" i="7"/>
  <c r="VD28" i="7"/>
  <c r="LS20" i="7"/>
  <c r="MT30" i="7"/>
  <c r="MU30" i="7"/>
  <c r="MS14" i="7"/>
  <c r="KK10" i="7"/>
  <c r="MR34" i="7"/>
  <c r="IC34" i="7"/>
  <c r="AO13" i="7"/>
  <c r="AQ13" i="7" s="1"/>
  <c r="AP17" i="7"/>
  <c r="VG31" i="7"/>
  <c r="VC31" i="7"/>
  <c r="VE31" i="7"/>
  <c r="VD31" i="7"/>
  <c r="VF31" i="7"/>
  <c r="LW23" i="7"/>
  <c r="LS23" i="7"/>
  <c r="LV23" i="7"/>
  <c r="LU23" i="7"/>
  <c r="LT23" i="7"/>
  <c r="VS11" i="7"/>
  <c r="VO11" i="7"/>
  <c r="VR11" i="7"/>
  <c r="VQ11" i="7"/>
  <c r="VP11" i="7"/>
  <c r="JW35" i="7"/>
  <c r="JZ35" i="7"/>
  <c r="JV35" i="7"/>
  <c r="JY35" i="7"/>
  <c r="JX35" i="7"/>
  <c r="AM11" i="7"/>
  <c r="AP11" i="7"/>
  <c r="AL11" i="7"/>
  <c r="AO11" i="7"/>
  <c r="AN11" i="7"/>
  <c r="OP11" i="7"/>
  <c r="OO11" i="7"/>
  <c r="OR11" i="7"/>
  <c r="ON11" i="7"/>
  <c r="OQ11" i="7"/>
  <c r="PD35" i="7"/>
  <c r="OZ35" i="7"/>
  <c r="PC35" i="7"/>
  <c r="PB35" i="7"/>
  <c r="PA35" i="7"/>
  <c r="DI11" i="7"/>
  <c r="DH11" i="7"/>
  <c r="DJ11" i="7"/>
  <c r="DG11" i="7"/>
  <c r="DK11" i="7"/>
  <c r="DH6" i="7"/>
  <c r="OD12" i="7"/>
  <c r="WD26" i="7"/>
  <c r="RM34" i="7"/>
  <c r="RK22" i="7"/>
  <c r="SU16" i="7"/>
  <c r="PB14" i="7"/>
  <c r="XP12" i="7"/>
  <c r="RL26" i="7"/>
  <c r="VP9" i="7"/>
  <c r="PB22" i="7"/>
  <c r="PA22" i="7"/>
  <c r="WC14" i="7"/>
  <c r="OZ30" i="7"/>
  <c r="XL28" i="7"/>
  <c r="XM29" i="7"/>
  <c r="MR22" i="7"/>
  <c r="JZ9" i="7"/>
  <c r="JX10" i="7"/>
  <c r="JZ10" i="7"/>
  <c r="JY10" i="7"/>
  <c r="JW10" i="7"/>
  <c r="JV10" i="7"/>
  <c r="DI26" i="7"/>
  <c r="AD10" i="7"/>
  <c r="HY26" i="7"/>
  <c r="AN9" i="7"/>
  <c r="OO17" i="7"/>
  <c r="OR17" i="7"/>
  <c r="AB16" i="7"/>
  <c r="AN17" i="7"/>
  <c r="AC8" i="7"/>
  <c r="VO21" i="7"/>
  <c r="VR5" i="7"/>
  <c r="VP6" i="7"/>
  <c r="VS6" i="7"/>
  <c r="VO6" i="7"/>
  <c r="VR6" i="7"/>
  <c r="VQ6" i="7"/>
  <c r="ON25" i="7"/>
  <c r="TH14" i="7"/>
  <c r="TG14" i="7"/>
  <c r="TJ14" i="7"/>
  <c r="TF14" i="7"/>
  <c r="TI14" i="7"/>
  <c r="PB10" i="7"/>
  <c r="WD30" i="7"/>
  <c r="YJ30" i="7"/>
  <c r="PA26" i="7"/>
  <c r="TT27" i="7"/>
  <c r="TS27" i="7"/>
  <c r="TV27" i="7"/>
  <c r="TR27" i="7"/>
  <c r="TU27" i="7"/>
  <c r="RK10" i="7"/>
  <c r="TT10" i="7"/>
  <c r="CX9" i="7"/>
  <c r="CW9" i="7"/>
  <c r="MS26" i="7"/>
  <c r="MS6" i="7"/>
  <c r="KK18" i="7"/>
  <c r="KJ18" i="7"/>
  <c r="LU8" i="7"/>
  <c r="LV9" i="7"/>
  <c r="LU9" i="7"/>
  <c r="LT9" i="7"/>
  <c r="LW9" i="7"/>
  <c r="LX9" i="7" s="1"/>
  <c r="LS9" i="7"/>
  <c r="KK6" i="7"/>
  <c r="DG30" i="7"/>
  <c r="AB18" i="7"/>
  <c r="BB30" i="7"/>
  <c r="AX34" i="7"/>
  <c r="FT14" i="7"/>
  <c r="TH29" i="7"/>
  <c r="WD18" i="7"/>
  <c r="YN22" i="7"/>
  <c r="QX25" i="7"/>
  <c r="OR18" i="7"/>
  <c r="OD20" i="7"/>
  <c r="QO28" i="7"/>
  <c r="PB34" i="7"/>
  <c r="PA34" i="7"/>
  <c r="YL10" i="7"/>
  <c r="JW25" i="7"/>
  <c r="MS10" i="7"/>
  <c r="AL22" i="7"/>
  <c r="DG34" i="7"/>
  <c r="DJ34" i="7"/>
  <c r="KH34" i="7"/>
  <c r="Z6" i="7"/>
  <c r="AL13" i="7"/>
  <c r="HY14" i="7"/>
  <c r="IB14" i="7"/>
  <c r="TV22" i="7"/>
  <c r="RM14" i="7"/>
  <c r="XO20" i="7"/>
  <c r="XP21" i="7"/>
  <c r="XL21" i="7"/>
  <c r="XO21" i="7"/>
  <c r="XN21" i="7"/>
  <c r="XM21" i="7"/>
  <c r="YN14" i="7"/>
  <c r="PD6" i="7"/>
  <c r="TV35" i="7"/>
  <c r="TR35" i="7"/>
  <c r="TU35" i="7"/>
  <c r="TT35" i="7"/>
  <c r="TS35" i="7"/>
  <c r="OR9" i="7"/>
  <c r="AM18" i="7"/>
  <c r="FS22" i="7"/>
  <c r="AD9" i="7"/>
  <c r="Z17" i="7"/>
  <c r="AC17" i="7"/>
  <c r="AE17" i="7" s="1"/>
  <c r="MI22" i="7"/>
  <c r="ME22" i="7"/>
  <c r="MH22" i="7"/>
  <c r="MG22" i="7"/>
  <c r="MF22" i="7"/>
  <c r="YJ18" i="7"/>
  <c r="TV18" i="7"/>
  <c r="SV4" i="7"/>
  <c r="SW5" i="7"/>
  <c r="SV5" i="7"/>
  <c r="SU5" i="7"/>
  <c r="SX5" i="7"/>
  <c r="ST5" i="7"/>
  <c r="VE32" i="7"/>
  <c r="VE33" i="7"/>
  <c r="VF33" i="7"/>
  <c r="VD33" i="7"/>
  <c r="VC33" i="7"/>
  <c r="VG33" i="7"/>
  <c r="SU8" i="7"/>
  <c r="SX8" i="7"/>
  <c r="WD34" i="7"/>
  <c r="QX9" i="7"/>
  <c r="RA9" i="7"/>
  <c r="VF28" i="7"/>
  <c r="VE28" i="7"/>
  <c r="LW20" i="7"/>
  <c r="MR30" i="7"/>
  <c r="MQ14" i="7"/>
  <c r="MT14" i="7"/>
  <c r="KL10" i="7"/>
  <c r="MS34" i="7"/>
  <c r="AM10" i="7"/>
  <c r="AP10" i="7"/>
  <c r="HZ34" i="7"/>
  <c r="AC9" i="7"/>
  <c r="AM21" i="7"/>
  <c r="AB7" i="7"/>
  <c r="AA7" i="7"/>
  <c r="AD7" i="7"/>
  <c r="Z7" i="7"/>
  <c r="AC7" i="7"/>
  <c r="AP15" i="7"/>
  <c r="AL15" i="7"/>
  <c r="AO15" i="7"/>
  <c r="AN15" i="7"/>
  <c r="AM15" i="7"/>
  <c r="XN23" i="7"/>
  <c r="XM23" i="7"/>
  <c r="XL23" i="7"/>
  <c r="XP23" i="7"/>
  <c r="XO23" i="7"/>
  <c r="KL7" i="7"/>
  <c r="KH7" i="7"/>
  <c r="KK7" i="7"/>
  <c r="KJ7" i="7"/>
  <c r="KI7" i="7"/>
  <c r="PC15" i="7"/>
  <c r="PB15" i="7"/>
  <c r="PA15" i="7"/>
  <c r="PD15" i="7"/>
  <c r="OZ15" i="7"/>
  <c r="YN7" i="7"/>
  <c r="YJ7" i="7"/>
  <c r="YM7" i="7"/>
  <c r="YL7" i="7"/>
  <c r="YK7" i="7"/>
  <c r="TV7" i="7"/>
  <c r="TR7" i="7"/>
  <c r="TU7" i="7"/>
  <c r="TT7" i="7"/>
  <c r="TS7" i="7"/>
  <c r="SR27" i="7"/>
  <c r="TI26" i="7" s="1"/>
  <c r="JX34" i="7"/>
  <c r="JW34" i="7"/>
  <c r="JZ34" i="7"/>
  <c r="JV34" i="7"/>
  <c r="JY34" i="7"/>
  <c r="JH14" i="7"/>
  <c r="YA26" i="7"/>
  <c r="YB26" i="7"/>
  <c r="XZ26" i="7"/>
  <c r="XY26" i="7"/>
  <c r="XX26" i="7"/>
  <c r="YL27" i="7"/>
  <c r="YK27" i="7"/>
  <c r="YN27" i="7"/>
  <c r="YJ27" i="7"/>
  <c r="YM27" i="7"/>
  <c r="SQ15" i="7"/>
  <c r="SV13" i="7" s="1"/>
  <c r="RL11" i="7"/>
  <c r="RK11" i="7"/>
  <c r="RJ11" i="7"/>
  <c r="RM11" i="7"/>
  <c r="RI11" i="7"/>
  <c r="SR6" i="7"/>
  <c r="SR7" i="7" s="1"/>
  <c r="VA14" i="7"/>
  <c r="VA15" i="7" s="1"/>
  <c r="UZ23" i="7"/>
  <c r="VD22" i="7" s="1"/>
  <c r="QJ19" i="7"/>
  <c r="RM18" i="7" s="1"/>
  <c r="QH23" i="7"/>
  <c r="QL22" i="7" s="1"/>
  <c r="Z9" i="7"/>
  <c r="AC5" i="7"/>
  <c r="SV16" i="7"/>
  <c r="PC14" i="7"/>
  <c r="AB10" i="7"/>
  <c r="Z8" i="7"/>
  <c r="OP17" i="7"/>
  <c r="AA8" i="7"/>
  <c r="AO17" i="7"/>
  <c r="VP21" i="7"/>
  <c r="TU6" i="7"/>
  <c r="TT6" i="7"/>
  <c r="XX25" i="7"/>
  <c r="VO5" i="7"/>
  <c r="OO25" i="7"/>
  <c r="TF13" i="7"/>
  <c r="TL13" i="7" s="1"/>
  <c r="PC10" i="7"/>
  <c r="YN30" i="7"/>
  <c r="PC26" i="7"/>
  <c r="WC7" i="7"/>
  <c r="WB7" i="7"/>
  <c r="WE7" i="7"/>
  <c r="WA7" i="7"/>
  <c r="WD7" i="7"/>
  <c r="YN35" i="7"/>
  <c r="YJ35" i="7"/>
  <c r="YM35" i="7"/>
  <c r="YL35" i="7"/>
  <c r="YK35" i="7"/>
  <c r="TV26" i="7"/>
  <c r="RM10" i="7"/>
  <c r="TU10" i="7"/>
  <c r="CU9" i="7"/>
  <c r="CW10" i="7"/>
  <c r="CV10" i="7"/>
  <c r="CY10" i="7"/>
  <c r="CU10" i="7"/>
  <c r="CX10" i="7"/>
  <c r="MQ26" i="7"/>
  <c r="MW26" i="7" s="1"/>
  <c r="KH18" i="7"/>
  <c r="LV8" i="7"/>
  <c r="LX8" i="7" s="1"/>
  <c r="KH6" i="7"/>
  <c r="DJ30" i="7"/>
  <c r="AC18" i="7"/>
  <c r="AE18" i="7" s="1"/>
  <c r="AY30" i="7"/>
  <c r="AZ30" i="7"/>
  <c r="FR14" i="7"/>
  <c r="FQ14" i="7"/>
  <c r="TI29" i="7"/>
  <c r="TI30" i="7"/>
  <c r="TH30" i="7"/>
  <c r="TG30" i="7"/>
  <c r="TJ30" i="7"/>
  <c r="TF30" i="7"/>
  <c r="WA18" i="7"/>
  <c r="YL22" i="7"/>
  <c r="QY25" i="7"/>
  <c r="OO18" i="7"/>
  <c r="OF21" i="7"/>
  <c r="OB21" i="7"/>
  <c r="OE21" i="7"/>
  <c r="OD21" i="7"/>
  <c r="OC21" i="7"/>
  <c r="PC34" i="7"/>
  <c r="YM10" i="7"/>
  <c r="JY25" i="7"/>
  <c r="JX25" i="7"/>
  <c r="MU10" i="7"/>
  <c r="DK34" i="7"/>
  <c r="JG22" i="7"/>
  <c r="KL34" i="7"/>
  <c r="AA6" i="7"/>
  <c r="AF6" i="7" s="1"/>
  <c r="AD6" i="7"/>
  <c r="AA16" i="7"/>
  <c r="AM17" i="7"/>
  <c r="IC14" i="7"/>
  <c r="TT22" i="7"/>
  <c r="YN26" i="7"/>
  <c r="YO26" i="7" s="1"/>
  <c r="YK6" i="7"/>
  <c r="XL20" i="7"/>
  <c r="YL14" i="7"/>
  <c r="YK14" i="7"/>
  <c r="OP9" i="7"/>
  <c r="OO9" i="7"/>
  <c r="OT9" i="7" s="1"/>
  <c r="JV33" i="7"/>
  <c r="JX33" i="7"/>
  <c r="AN18" i="7"/>
  <c r="AO14" i="7"/>
  <c r="AQ14" i="7" s="1"/>
  <c r="AN14" i="7"/>
  <c r="FP22" i="7"/>
  <c r="FV22" i="7" s="1"/>
  <c r="MH21" i="7"/>
  <c r="YN18" i="7"/>
  <c r="SX4" i="7"/>
  <c r="QZ13" i="7"/>
  <c r="VF32" i="7"/>
  <c r="SV8" i="7"/>
  <c r="SX9" i="7"/>
  <c r="ST9" i="7"/>
  <c r="SW9" i="7"/>
  <c r="SV9" i="7"/>
  <c r="SU9" i="7"/>
  <c r="RA10" i="7"/>
  <c r="QW10" i="7"/>
  <c r="QX10" i="7"/>
  <c r="QZ10" i="7"/>
  <c r="QY10" i="7"/>
  <c r="VC28" i="7"/>
  <c r="VD29" i="7"/>
  <c r="VG29" i="7"/>
  <c r="VC29" i="7"/>
  <c r="VF29" i="7"/>
  <c r="VE29" i="7"/>
  <c r="LU20" i="7"/>
  <c r="MS30" i="7"/>
  <c r="KH10" i="7"/>
  <c r="KI10" i="7"/>
  <c r="MQ34" i="7"/>
  <c r="MT34" i="7"/>
  <c r="AN10" i="7"/>
  <c r="IA34" i="7"/>
  <c r="YA27" i="7"/>
  <c r="XZ27" i="7"/>
  <c r="XY27" i="7"/>
  <c r="YB27" i="7"/>
  <c r="XX27" i="7"/>
  <c r="AB11" i="7"/>
  <c r="AA11" i="7"/>
  <c r="AD11" i="7"/>
  <c r="AC11" i="7"/>
  <c r="Z11" i="7"/>
  <c r="DI27" i="7"/>
  <c r="DH27" i="7"/>
  <c r="DK27" i="7"/>
  <c r="DJ27" i="7"/>
  <c r="DG27" i="7"/>
  <c r="LT11" i="7"/>
  <c r="LW11" i="7"/>
  <c r="LS11" i="7"/>
  <c r="LV11" i="7"/>
  <c r="LU11" i="7"/>
  <c r="TG35" i="7"/>
  <c r="TJ35" i="7"/>
  <c r="TF35" i="7"/>
  <c r="TI35" i="7"/>
  <c r="TH35" i="7"/>
  <c r="MS7" i="7"/>
  <c r="MR7" i="7"/>
  <c r="MU7" i="7"/>
  <c r="MQ7" i="7"/>
  <c r="MT7" i="7"/>
  <c r="JG19" i="7"/>
  <c r="JN16" i="7" s="1"/>
  <c r="QX27" i="7"/>
  <c r="RA27" i="7"/>
  <c r="QW27" i="7"/>
  <c r="QZ27" i="7"/>
  <c r="QY27" i="7"/>
  <c r="SV7" i="7"/>
  <c r="SU7" i="7"/>
  <c r="SX7" i="7"/>
  <c r="ST7" i="7"/>
  <c r="SW7" i="7"/>
  <c r="QO31" i="7"/>
  <c r="QK31" i="7"/>
  <c r="QN31" i="7"/>
  <c r="QM31" i="7"/>
  <c r="QL31" i="7"/>
  <c r="QH35" i="7"/>
  <c r="QL34" i="7" s="1"/>
  <c r="OQ27" i="7"/>
  <c r="OP27" i="7"/>
  <c r="OO27" i="7"/>
  <c r="OR27" i="7"/>
  <c r="ON27" i="7"/>
  <c r="DI7" i="7"/>
  <c r="DH7" i="7"/>
  <c r="DK7" i="7"/>
  <c r="DG7" i="7"/>
  <c r="DJ7" i="7"/>
  <c r="AB19" i="7"/>
  <c r="AA19" i="7"/>
  <c r="AD19" i="7"/>
  <c r="Z19" i="7"/>
  <c r="AC19" i="7"/>
  <c r="BB35" i="7"/>
  <c r="AX35" i="7"/>
  <c r="BA35" i="7"/>
  <c r="AZ35" i="7"/>
  <c r="AY35" i="7"/>
  <c r="MR15" i="7"/>
  <c r="MU15" i="7"/>
  <c r="MQ15" i="7"/>
  <c r="MT15" i="7"/>
  <c r="MS15" i="7"/>
  <c r="PD7" i="7"/>
  <c r="OZ7" i="7"/>
  <c r="PC7" i="7"/>
  <c r="PB7" i="7"/>
  <c r="PA7" i="7"/>
  <c r="RJ15" i="7"/>
  <c r="RM15" i="7"/>
  <c r="RI15" i="7"/>
  <c r="RL15" i="7"/>
  <c r="RK15" i="7"/>
  <c r="TV19" i="7"/>
  <c r="TR19" i="7"/>
  <c r="TU19" i="7"/>
  <c r="TT19" i="7"/>
  <c r="TS19" i="7"/>
  <c r="PB27" i="7"/>
  <c r="PA27" i="7"/>
  <c r="PD27" i="7"/>
  <c r="OZ27" i="7"/>
  <c r="PC27" i="7"/>
  <c r="PA11" i="7"/>
  <c r="PD11" i="7"/>
  <c r="OZ11" i="7"/>
  <c r="PC11" i="7"/>
  <c r="PB11" i="7"/>
  <c r="TV23" i="7"/>
  <c r="TR23" i="7"/>
  <c r="TU23" i="7"/>
  <c r="TT23" i="7"/>
  <c r="TS23" i="7"/>
  <c r="XO14" i="7"/>
  <c r="XN14" i="7"/>
  <c r="XM14" i="7"/>
  <c r="XP14" i="7"/>
  <c r="XL14" i="7"/>
  <c r="TJ15" i="7"/>
  <c r="TF15" i="7"/>
  <c r="TI15" i="7"/>
  <c r="TH15" i="7"/>
  <c r="TG15" i="7"/>
  <c r="OE14" i="7"/>
  <c r="OD14" i="7"/>
  <c r="OC14" i="7"/>
  <c r="OF14" i="7"/>
  <c r="OB14" i="7"/>
  <c r="AO9" i="7"/>
  <c r="Z5" i="7"/>
  <c r="AB8" i="7"/>
  <c r="OE12" i="7"/>
  <c r="OF13" i="7"/>
  <c r="OB13" i="7"/>
  <c r="OE13" i="7"/>
  <c r="OD13" i="7"/>
  <c r="OC13" i="7"/>
  <c r="TF33" i="7"/>
  <c r="TH33" i="7"/>
  <c r="RJ26" i="7"/>
  <c r="VR9" i="7"/>
  <c r="VT9" i="7" s="1"/>
  <c r="VQ9" i="7"/>
  <c r="PC22" i="7"/>
  <c r="WA14" i="7"/>
  <c r="WD14" i="7"/>
  <c r="PD30" i="7"/>
  <c r="XP28" i="7"/>
  <c r="MS22" i="7"/>
  <c r="JW9" i="7"/>
  <c r="LV13" i="7"/>
  <c r="AA10" i="7"/>
  <c r="HZ26" i="7"/>
  <c r="IC26" i="7"/>
  <c r="ID26" i="7" s="1"/>
  <c r="DI31" i="7"/>
  <c r="DH31" i="7"/>
  <c r="DK31" i="7"/>
  <c r="DG31" i="7"/>
  <c r="DJ31" i="7"/>
  <c r="QI7" i="7"/>
  <c r="QW5" i="7" s="1"/>
  <c r="OD23" i="7"/>
  <c r="OF23" i="7"/>
  <c r="OE23" i="7"/>
  <c r="OC23" i="7"/>
  <c r="OB23" i="7"/>
  <c r="NY35" i="7"/>
  <c r="OD32" i="7" s="1"/>
  <c r="TN15" i="7"/>
  <c r="RA11" i="7"/>
  <c r="QW11" i="7"/>
  <c r="QZ11" i="7"/>
  <c r="QY11" i="7"/>
  <c r="QX11" i="7"/>
  <c r="LP7" i="7"/>
  <c r="LT4" i="7" s="1"/>
  <c r="UZ15" i="7"/>
  <c r="VC14" i="7" s="1"/>
  <c r="BB27" i="7"/>
  <c r="AX27" i="7"/>
  <c r="BA27" i="7"/>
  <c r="AZ27" i="7"/>
  <c r="AY27" i="7"/>
  <c r="AP23" i="7"/>
  <c r="AL23" i="7"/>
  <c r="AO23" i="7"/>
  <c r="AN23" i="7"/>
  <c r="AM23" i="7"/>
  <c r="IB11" i="7"/>
  <c r="IA11" i="7"/>
  <c r="HZ11" i="7"/>
  <c r="IC11" i="7"/>
  <c r="HY11" i="7"/>
  <c r="JG15" i="7"/>
  <c r="JK14" i="7" s="1"/>
  <c r="NY31" i="7"/>
  <c r="OF28" i="7" s="1"/>
  <c r="SQ23" i="7"/>
  <c r="SW22" i="7" s="1"/>
  <c r="QH10" i="7"/>
  <c r="QH11" i="7" s="1"/>
  <c r="QN8" i="7" s="1"/>
  <c r="QY15" i="7"/>
  <c r="QX15" i="7"/>
  <c r="RA15" i="7"/>
  <c r="QW15" i="7"/>
  <c r="QZ15" i="7"/>
  <c r="WC35" i="7"/>
  <c r="WB35" i="7"/>
  <c r="WE35" i="7"/>
  <c r="WA35" i="7"/>
  <c r="WD35" i="7"/>
  <c r="YK11" i="7"/>
  <c r="YN11" i="7"/>
  <c r="YJ11" i="7"/>
  <c r="YM11" i="7"/>
  <c r="YL11" i="7"/>
  <c r="RK31" i="7"/>
  <c r="RM31" i="7"/>
  <c r="RL31" i="7"/>
  <c r="RJ31" i="7"/>
  <c r="RI31" i="7"/>
  <c r="WD11" i="7"/>
  <c r="WC11" i="7"/>
  <c r="WB11" i="7"/>
  <c r="WA11" i="7"/>
  <c r="WE11" i="7"/>
  <c r="WC31" i="7"/>
  <c r="WD31" i="7"/>
  <c r="WB31" i="7"/>
  <c r="WA31" i="7"/>
  <c r="WE31" i="7"/>
  <c r="TU15" i="7"/>
  <c r="TT15" i="7"/>
  <c r="TS15" i="7"/>
  <c r="TV15" i="7"/>
  <c r="TR15" i="7"/>
  <c r="VR23" i="7"/>
  <c r="VQ23" i="7"/>
  <c r="VP23" i="7"/>
  <c r="VO23" i="7"/>
  <c r="VS23" i="7"/>
  <c r="XI19" i="7"/>
  <c r="XO16" i="7" s="1"/>
  <c r="JG6" i="7"/>
  <c r="YN23" i="7"/>
  <c r="YJ23" i="7"/>
  <c r="YL23" i="7"/>
  <c r="YK23" i="7"/>
  <c r="YM23" i="7"/>
  <c r="NY6" i="7"/>
  <c r="LP35" i="7"/>
  <c r="LW32" i="7" s="1"/>
  <c r="MH23" i="7"/>
  <c r="ME23" i="7"/>
  <c r="MI23" i="7"/>
  <c r="MG23" i="7"/>
  <c r="MF23" i="7"/>
  <c r="OE22" i="7"/>
  <c r="OD22" i="7"/>
  <c r="OC22" i="7"/>
  <c r="OF22" i="7"/>
  <c r="OB22" i="7"/>
  <c r="JH31" i="7"/>
  <c r="JW29" i="7" s="1"/>
  <c r="SS31" i="7"/>
  <c r="TV30" i="7" s="1"/>
  <c r="XI11" i="7"/>
  <c r="XP9" i="7" s="1"/>
  <c r="XJ14" i="7"/>
  <c r="TS14" i="7"/>
  <c r="TV14" i="7"/>
  <c r="TR14" i="7"/>
  <c r="TU14" i="7"/>
  <c r="TT14" i="7"/>
  <c r="NZ14" i="7"/>
  <c r="NZ15" i="7" s="1"/>
  <c r="OR13" i="7" s="1"/>
  <c r="QM30" i="7"/>
  <c r="QL30" i="7"/>
  <c r="QO30" i="7"/>
  <c r="QK30" i="7"/>
  <c r="QN30" i="7"/>
  <c r="AL9" i="7"/>
  <c r="AC16" i="7"/>
  <c r="AM13" i="7"/>
  <c r="DK10" i="7"/>
  <c r="DL10" i="7" s="1"/>
  <c r="DJ6" i="7"/>
  <c r="DL6" i="7" s="1"/>
  <c r="KK26" i="7"/>
  <c r="KM26" i="7" s="1"/>
  <c r="KJ26" i="7"/>
  <c r="OB12" i="7"/>
  <c r="WA22" i="7"/>
  <c r="WG22" i="7" s="1"/>
  <c r="WD22" i="7"/>
  <c r="WF22" i="7" s="1"/>
  <c r="WB26" i="7"/>
  <c r="WE26" i="7"/>
  <c r="RK34" i="7"/>
  <c r="RM22" i="7"/>
  <c r="ST16" i="7"/>
  <c r="SZ16" i="7" s="1"/>
  <c r="SW16" i="7"/>
  <c r="OZ14" i="7"/>
  <c r="XO12" i="7"/>
  <c r="XN12" i="7"/>
  <c r="RJ30" i="7"/>
  <c r="RM30" i="7"/>
  <c r="TG33" i="7"/>
  <c r="TG34" i="7"/>
  <c r="TF34" i="7"/>
  <c r="TJ34" i="7"/>
  <c r="TI34" i="7"/>
  <c r="TH34" i="7"/>
  <c r="RI26" i="7"/>
  <c r="VO9" i="7"/>
  <c r="VS10" i="7"/>
  <c r="VO10" i="7"/>
  <c r="VR10" i="7"/>
  <c r="VQ10" i="7"/>
  <c r="VP10" i="7"/>
  <c r="OZ22" i="7"/>
  <c r="WE14" i="7"/>
  <c r="PA30" i="7"/>
  <c r="PB30" i="7"/>
  <c r="XM28" i="7"/>
  <c r="XR28" i="7" s="1"/>
  <c r="WB10" i="7"/>
  <c r="MQ22" i="7"/>
  <c r="MT22" i="7"/>
  <c r="JX9" i="7"/>
  <c r="KJ22" i="7"/>
  <c r="KI22" i="7"/>
  <c r="DG26" i="7"/>
  <c r="AC10" i="7"/>
  <c r="HZ10" i="7"/>
  <c r="IE10" i="7" s="1"/>
  <c r="IA26" i="7"/>
  <c r="BA26" i="7"/>
  <c r="AZ26" i="7"/>
  <c r="AB5" i="7"/>
  <c r="OQ17" i="7"/>
  <c r="AO21" i="7"/>
  <c r="VQ21" i="7"/>
  <c r="VS22" i="7"/>
  <c r="VO22" i="7"/>
  <c r="VR22" i="7"/>
  <c r="VQ22" i="7"/>
  <c r="VP22" i="7"/>
  <c r="SQ30" i="7"/>
  <c r="TR6" i="7"/>
  <c r="XY25" i="7"/>
  <c r="YB25" i="7"/>
  <c r="VS5" i="7"/>
  <c r="OP25" i="7"/>
  <c r="OQ26" i="7"/>
  <c r="OO26" i="7"/>
  <c r="ON26" i="7"/>
  <c r="OR26" i="7"/>
  <c r="OP26" i="7"/>
  <c r="TJ13" i="7"/>
  <c r="TK13" i="7" s="1"/>
  <c r="PD10" i="7"/>
  <c r="WB30" i="7"/>
  <c r="WE30" i="7"/>
  <c r="YK30" i="7"/>
  <c r="YP30" i="7" s="1"/>
  <c r="PD26" i="7"/>
  <c r="WD6" i="7"/>
  <c r="WF6" i="7" s="1"/>
  <c r="YM34" i="7"/>
  <c r="YO34" i="7" s="1"/>
  <c r="TR26" i="7"/>
  <c r="TX26" i="7" s="1"/>
  <c r="QH14" i="7"/>
  <c r="RI10" i="7"/>
  <c r="VF20" i="7"/>
  <c r="VE21" i="7"/>
  <c r="TV10" i="7"/>
  <c r="CY9" i="7"/>
  <c r="MT26" i="7"/>
  <c r="MU26" i="7"/>
  <c r="MQ6" i="7"/>
  <c r="KL18" i="7"/>
  <c r="LP18" i="7"/>
  <c r="LS8" i="7"/>
  <c r="LY8" i="7" s="1"/>
  <c r="KL6" i="7"/>
  <c r="DH30" i="7"/>
  <c r="Z18" i="7"/>
  <c r="BA30" i="7"/>
  <c r="AZ34" i="7"/>
  <c r="AY34" i="7"/>
  <c r="FS14" i="7"/>
  <c r="TF29" i="7"/>
  <c r="TL29" i="7" s="1"/>
  <c r="RJ6" i="7"/>
  <c r="RO6" i="7" s="1"/>
  <c r="RM6" i="7"/>
  <c r="RN6" i="7" s="1"/>
  <c r="WB18" i="7"/>
  <c r="WE18" i="7"/>
  <c r="YM22" i="7"/>
  <c r="QW25" i="7"/>
  <c r="QZ25" i="7"/>
  <c r="OP18" i="7"/>
  <c r="OB20" i="7"/>
  <c r="QN28" i="7"/>
  <c r="QM28" i="7"/>
  <c r="OZ34" i="7"/>
  <c r="YN10" i="7"/>
  <c r="JV25" i="7"/>
  <c r="JY26" i="7"/>
  <c r="JX26" i="7"/>
  <c r="JW26" i="7"/>
  <c r="JZ26" i="7"/>
  <c r="JV26" i="7"/>
  <c r="MQ10" i="7"/>
  <c r="MT10" i="7"/>
  <c r="AM22" i="7"/>
  <c r="DH34" i="7"/>
  <c r="DM34" i="7" s="1"/>
  <c r="KJ34" i="7"/>
  <c r="KI34" i="7"/>
  <c r="KN34" i="7" s="1"/>
  <c r="AB6" i="7"/>
  <c r="AB9" i="7"/>
  <c r="AN21" i="7"/>
  <c r="HZ14" i="7"/>
  <c r="IE14" i="7" s="1"/>
  <c r="PD19" i="7"/>
  <c r="OZ19" i="7"/>
  <c r="PC19" i="7"/>
  <c r="PB19" i="7"/>
  <c r="PA19" i="7"/>
  <c r="TU22" i="7"/>
  <c r="YJ26" i="7"/>
  <c r="YP26" i="7" s="1"/>
  <c r="YL26" i="7"/>
  <c r="RK14" i="7"/>
  <c r="YM6" i="7"/>
  <c r="YL6" i="7"/>
  <c r="XP20" i="7"/>
  <c r="XQ20" i="7" s="1"/>
  <c r="YM14" i="7"/>
  <c r="PC6" i="7"/>
  <c r="PB6" i="7"/>
  <c r="TR34" i="7"/>
  <c r="TX34" i="7" s="1"/>
  <c r="OQ9" i="7"/>
  <c r="OP10" i="7"/>
  <c r="OO10" i="7"/>
  <c r="ON10" i="7"/>
  <c r="OR10" i="7"/>
  <c r="OQ10" i="7"/>
  <c r="JW33" i="7"/>
  <c r="AP18" i="7"/>
  <c r="AO18" i="7"/>
  <c r="AL14" i="7"/>
  <c r="AR14" i="7" s="1"/>
  <c r="FT22" i="7"/>
  <c r="AP9" i="7"/>
  <c r="AQ9" i="7" s="1"/>
  <c r="AA17" i="7"/>
  <c r="Z4" i="7"/>
  <c r="AF4" i="7" s="1"/>
  <c r="AC4" i="7"/>
  <c r="ME21" i="7"/>
  <c r="KJ14" i="7"/>
  <c r="KI14" i="7"/>
  <c r="KN14" i="7" s="1"/>
  <c r="YK18" i="7"/>
  <c r="TU18" i="7"/>
  <c r="TT18" i="7"/>
  <c r="SU4" i="7"/>
  <c r="QH18" i="7"/>
  <c r="QW13" i="7"/>
  <c r="RA14" i="7"/>
  <c r="QW14" i="7"/>
  <c r="QZ14" i="7"/>
  <c r="QY14" i="7"/>
  <c r="QX14" i="7"/>
  <c r="VC32" i="7"/>
  <c r="SW8" i="7"/>
  <c r="TI25" i="7"/>
  <c r="WA34" i="7"/>
  <c r="QZ9" i="7"/>
  <c r="VG28" i="7"/>
  <c r="LV20" i="7"/>
  <c r="LX20" i="7" s="1"/>
  <c r="LT21" i="7"/>
  <c r="LW21" i="7"/>
  <c r="LS21" i="7"/>
  <c r="LV21" i="7"/>
  <c r="LU21" i="7"/>
  <c r="MQ30" i="7"/>
  <c r="MR14" i="7"/>
  <c r="KJ10" i="7"/>
  <c r="MU34" i="7"/>
  <c r="AO10" i="7"/>
  <c r="AQ10" i="7" s="1"/>
  <c r="HY34" i="7"/>
  <c r="IB34" i="7"/>
  <c r="AD16" i="7"/>
  <c r="AA5" i="7"/>
  <c r="PF10" i="7"/>
  <c r="KM23" i="7"/>
  <c r="KN23" i="7"/>
  <c r="UZ27" i="7"/>
  <c r="VF26" i="7" s="1"/>
  <c r="MO23" i="7"/>
  <c r="ML23" i="7"/>
  <c r="MN23" i="7" s="1"/>
  <c r="RO27" i="7"/>
  <c r="TX22" i="7"/>
  <c r="RN10" i="7"/>
  <c r="RO22" i="7"/>
  <c r="LR19" i="7"/>
  <c r="MS18" i="7" s="1"/>
  <c r="KM10" i="7"/>
  <c r="LQ15" i="7"/>
  <c r="MH13" i="7" s="1"/>
  <c r="KM22" i="7"/>
  <c r="JI31" i="7"/>
  <c r="KJ30" i="7" s="1"/>
  <c r="XI7" i="7"/>
  <c r="XL4" i="7" s="1"/>
  <c r="VA27" i="7"/>
  <c r="VP25" i="7" s="1"/>
  <c r="PF18" i="7"/>
  <c r="SR19" i="7"/>
  <c r="TG18" i="7" s="1"/>
  <c r="QI19" i="7"/>
  <c r="RA17" i="7" s="1"/>
  <c r="SR23" i="7"/>
  <c r="TF22" i="7" s="1"/>
  <c r="XJ19" i="7"/>
  <c r="XZ17" i="7" s="1"/>
  <c r="TX18" i="7"/>
  <c r="QI23" i="7"/>
  <c r="QY21" i="7" s="1"/>
  <c r="WG23" i="7"/>
  <c r="QI35" i="7"/>
  <c r="RA33" i="7" s="1"/>
  <c r="NZ31" i="7"/>
  <c r="OR30" i="7" s="1"/>
  <c r="VA19" i="7"/>
  <c r="VO17" i="7" s="1"/>
  <c r="UZ19" i="7"/>
  <c r="SR11" i="7"/>
  <c r="TG9" i="7" s="1"/>
  <c r="XJ31" i="7"/>
  <c r="YA30" i="7" s="1"/>
  <c r="WF34" i="7"/>
  <c r="RE15" i="7"/>
  <c r="RG15" i="7"/>
  <c r="RD15" i="7"/>
  <c r="XJ23" i="7"/>
  <c r="XY22" i="7" s="1"/>
  <c r="NZ7" i="7"/>
  <c r="OO6" i="7" s="1"/>
  <c r="XJ35" i="7"/>
  <c r="YB33" i="7" s="1"/>
  <c r="NZ23" i="7"/>
  <c r="OO21" i="7" s="1"/>
  <c r="XJ11" i="7"/>
  <c r="XY9" i="7" s="1"/>
  <c r="XJ7" i="7"/>
  <c r="XY6" i="7" s="1"/>
  <c r="VV23" i="7"/>
  <c r="VW23" i="7"/>
  <c r="VY23" i="7"/>
  <c r="NZ35" i="7"/>
  <c r="OU19" i="7"/>
  <c r="OV19" i="7"/>
  <c r="OX19" i="7"/>
  <c r="VA35" i="7"/>
  <c r="VA31" i="7"/>
  <c r="VO29" i="7" s="1"/>
  <c r="QI31" i="7"/>
  <c r="RA29" i="7" s="1"/>
  <c r="LP31" i="7"/>
  <c r="LV30" i="7" s="1"/>
  <c r="BG34" i="7"/>
  <c r="AQ6" i="7"/>
  <c r="AQ17" i="7"/>
  <c r="LQ31" i="7"/>
  <c r="MF30" i="7" s="1"/>
  <c r="MV30" i="7"/>
  <c r="LQ35" i="7"/>
  <c r="MG34" i="7" s="1"/>
  <c r="MV11" i="7"/>
  <c r="JH19" i="7"/>
  <c r="LQ27" i="7"/>
  <c r="MG26" i="7" s="1"/>
  <c r="JH7" i="7"/>
  <c r="JZ5" i="7" s="1"/>
  <c r="LQ7" i="7"/>
  <c r="MH5" i="7" s="1"/>
  <c r="LQ19" i="7"/>
  <c r="MH18" i="7" s="1"/>
  <c r="JH23" i="7"/>
  <c r="JY21" i="7" s="1"/>
  <c r="AU29" i="7"/>
  <c r="LQ11" i="7"/>
  <c r="MI10" i="7" s="1"/>
  <c r="OH16" i="7"/>
  <c r="OG17" i="7"/>
  <c r="BG26" i="7"/>
  <c r="BC23" i="7"/>
  <c r="BC10" i="7"/>
  <c r="BC11" i="7"/>
  <c r="AU33" i="7"/>
  <c r="BD11" i="7"/>
  <c r="KN11" i="7"/>
  <c r="YO27" i="7"/>
  <c r="TK29" i="7"/>
  <c r="XQ22" i="7"/>
  <c r="KN26" i="7"/>
  <c r="OH17" i="7"/>
  <c r="SY6" i="7"/>
  <c r="TL31" i="7"/>
  <c r="TM31" i="7" s="1"/>
  <c r="TN31" i="7" s="1"/>
  <c r="TK31" i="7"/>
  <c r="RO11" i="7"/>
  <c r="VI30" i="7"/>
  <c r="RO7" i="7"/>
  <c r="YH27" i="7"/>
  <c r="YF27" i="7"/>
  <c r="YE27" i="7"/>
  <c r="KM11" i="7"/>
  <c r="OH14" i="7"/>
  <c r="FV27" i="7"/>
  <c r="GY6" i="7"/>
  <c r="GZ23" i="7"/>
  <c r="IB22" i="7" s="1"/>
  <c r="CG14" i="7"/>
  <c r="EP34" i="7"/>
  <c r="KM35" i="7"/>
  <c r="AV30" i="7"/>
  <c r="X31" i="7"/>
  <c r="AS30" i="7"/>
  <c r="AT30" i="7"/>
  <c r="EQ19" i="7"/>
  <c r="W26" i="7"/>
  <c r="CF26" i="7"/>
  <c r="BC15" i="7"/>
  <c r="EQ11" i="7"/>
  <c r="JG11" i="7"/>
  <c r="JN9" i="7" s="1"/>
  <c r="AR7" i="7"/>
  <c r="KF27" i="7"/>
  <c r="KD27" i="7"/>
  <c r="KC27" i="7"/>
  <c r="BH27" i="7"/>
  <c r="BF27" i="7"/>
  <c r="BE27" i="7"/>
  <c r="GY23" i="7"/>
  <c r="HP22" i="7" s="1"/>
  <c r="SQ27" i="7"/>
  <c r="SW24" i="7" s="1"/>
  <c r="AV15" i="7"/>
  <c r="AT15" i="7"/>
  <c r="AS15" i="7"/>
  <c r="CG22" i="7"/>
  <c r="JG27" i="7"/>
  <c r="JL26" i="7" s="1"/>
  <c r="XR21" i="7"/>
  <c r="NY11" i="7"/>
  <c r="OE10" i="7" s="1"/>
  <c r="GZ7" i="7"/>
  <c r="VW11" i="7"/>
  <c r="VV11" i="7"/>
  <c r="VY11" i="7"/>
  <c r="KC35" i="7"/>
  <c r="KF35" i="7"/>
  <c r="KD35" i="7"/>
  <c r="CG31" i="7"/>
  <c r="CV30" i="7" s="1"/>
  <c r="GX14" i="7"/>
  <c r="KA9" i="7"/>
  <c r="W30" i="7"/>
  <c r="FL17" i="7"/>
  <c r="FK17" i="7"/>
  <c r="FN17" i="7"/>
  <c r="EP18" i="7"/>
  <c r="EO22" i="7"/>
  <c r="AR18" i="7"/>
  <c r="AS19" i="7"/>
  <c r="AV19" i="7"/>
  <c r="AT19" i="7"/>
  <c r="CH23" i="7"/>
  <c r="UZ7" i="7"/>
  <c r="VD6" i="7" s="1"/>
  <c r="GZ31" i="7"/>
  <c r="AQ21" i="7"/>
  <c r="OG19" i="7"/>
  <c r="EP27" i="7"/>
  <c r="FE25" i="7" s="1"/>
  <c r="EO9" i="7"/>
  <c r="CG27" i="7"/>
  <c r="CY26" i="7" s="1"/>
  <c r="GX34" i="7"/>
  <c r="GX26" i="7"/>
  <c r="BD15" i="7"/>
  <c r="BG15" i="7"/>
  <c r="GX29" i="7"/>
  <c r="FV14" i="7"/>
  <c r="GX10" i="7"/>
  <c r="KM27" i="7"/>
  <c r="EQ7" i="7"/>
  <c r="CH15" i="7"/>
  <c r="DK14" i="7" s="1"/>
  <c r="GX17" i="7"/>
  <c r="EP6" i="7"/>
  <c r="BD23" i="7"/>
  <c r="NY27" i="7"/>
  <c r="OD24" i="7" s="1"/>
  <c r="LY20" i="7"/>
  <c r="SQ35" i="7"/>
  <c r="SV34" i="7" s="1"/>
  <c r="X27" i="7"/>
  <c r="AM26" i="7" s="1"/>
  <c r="EO29" i="7"/>
  <c r="TP27" i="7"/>
  <c r="TM27" i="7"/>
  <c r="AU10" i="7"/>
  <c r="BH35" i="7"/>
  <c r="BF35" i="7"/>
  <c r="BE35" i="7"/>
  <c r="GX22" i="7"/>
  <c r="LX10" i="7"/>
  <c r="TX35" i="7"/>
  <c r="EP15" i="7"/>
  <c r="FF14" i="7" s="1"/>
  <c r="GY15" i="7"/>
  <c r="HO13" i="7" s="1"/>
  <c r="AU18" i="7"/>
  <c r="GY30" i="7"/>
  <c r="CH19" i="7"/>
  <c r="SY4" i="7"/>
  <c r="EQ35" i="7"/>
  <c r="FP34" i="7" s="1"/>
  <c r="RG27" i="7"/>
  <c r="RE27" i="7"/>
  <c r="RD27" i="7"/>
  <c r="XI35" i="7"/>
  <c r="XP33" i="7" s="1"/>
  <c r="OH19" i="7"/>
  <c r="GY27" i="7"/>
  <c r="HM25" i="7" s="1"/>
  <c r="AE8" i="7"/>
  <c r="FU27" i="7"/>
  <c r="GY11" i="7"/>
  <c r="HO10" i="7" s="1"/>
  <c r="EQ31" i="7"/>
  <c r="FT30" i="7" s="1"/>
  <c r="BD10" i="7"/>
  <c r="CF13" i="7"/>
  <c r="UZ11" i="7"/>
  <c r="VG8" i="7" s="1"/>
  <c r="EO15" i="7"/>
  <c r="ET12" i="7" s="1"/>
  <c r="X35" i="7"/>
  <c r="AM33" i="7" s="1"/>
  <c r="AT34" i="7"/>
  <c r="AV34" i="7"/>
  <c r="AS34" i="7"/>
  <c r="AQ7" i="7"/>
  <c r="EP23" i="7"/>
  <c r="FD21" i="7" s="1"/>
  <c r="XI27" i="7"/>
  <c r="XP26" i="7" s="1"/>
  <c r="AF18" i="7"/>
  <c r="AF17" i="7"/>
  <c r="RN27" i="7"/>
  <c r="CG7" i="7"/>
  <c r="CV6" i="7" s="1"/>
  <c r="TW27" i="7"/>
  <c r="JG35" i="7"/>
  <c r="JK34" i="7" s="1"/>
  <c r="ID10" i="7"/>
  <c r="CF21" i="7"/>
  <c r="W15" i="7"/>
  <c r="AD12" i="7" s="1"/>
  <c r="CG35" i="7"/>
  <c r="CX34" i="7" s="1"/>
  <c r="W23" i="7"/>
  <c r="AA20" i="7" s="1"/>
  <c r="AT11" i="7"/>
  <c r="AS11" i="7"/>
  <c r="AV11" i="7"/>
  <c r="BC34" i="7"/>
  <c r="CF6" i="7"/>
  <c r="OV11" i="7"/>
  <c r="OX11" i="7"/>
  <c r="OU11" i="7"/>
  <c r="OG20" i="7"/>
  <c r="VV7" i="7"/>
  <c r="VY7" i="7"/>
  <c r="VW7" i="7"/>
  <c r="CG18" i="7"/>
  <c r="EP30" i="7"/>
  <c r="FK29" i="7"/>
  <c r="FN29" i="7"/>
  <c r="FL29" i="7"/>
  <c r="JG31" i="7"/>
  <c r="JN28" i="7" s="1"/>
  <c r="EO17" i="7"/>
  <c r="GY18" i="7"/>
  <c r="QH27" i="7"/>
  <c r="QO26" i="7" s="1"/>
  <c r="DC11" i="7"/>
  <c r="DE11" i="7"/>
  <c r="DB11" i="7"/>
  <c r="SY17" i="7"/>
  <c r="W34" i="7"/>
  <c r="RN26" i="7"/>
  <c r="AU7" i="7"/>
  <c r="KN27" i="7"/>
  <c r="EP10" i="7"/>
  <c r="AR17" i="7"/>
  <c r="CF34" i="7"/>
  <c r="GX5" i="7"/>
  <c r="AS23" i="7"/>
  <c r="AV23" i="7"/>
  <c r="AT23" i="7"/>
  <c r="GZ19" i="7"/>
  <c r="EO5" i="7"/>
  <c r="EO26" i="7"/>
  <c r="EO33" i="7"/>
  <c r="CF11" i="7"/>
  <c r="CK8" i="7" s="1"/>
  <c r="CF30" i="7"/>
  <c r="QH7" i="7"/>
  <c r="QO6" i="7" s="1"/>
  <c r="AR10" i="7"/>
  <c r="LY10" i="7"/>
  <c r="CF17" i="7"/>
  <c r="TN35" i="7"/>
  <c r="TM35" i="7"/>
  <c r="TP35" i="7"/>
  <c r="GY35" i="7"/>
  <c r="HP33" i="7" s="1"/>
  <c r="AR21" i="7"/>
  <c r="TW35" i="7" l="1"/>
  <c r="MV23" i="7"/>
  <c r="VU6" i="7"/>
  <c r="VH33" i="7"/>
  <c r="KB10" i="7"/>
  <c r="AR22" i="7"/>
  <c r="RN7" i="7"/>
  <c r="BD30" i="7"/>
  <c r="AF10" i="7"/>
  <c r="WF23" i="7"/>
  <c r="DM6" i="7"/>
  <c r="KN35" i="7"/>
  <c r="LS12" i="7"/>
  <c r="LV12" i="7"/>
  <c r="VI28" i="7"/>
  <c r="LU24" i="7"/>
  <c r="KN22" i="7"/>
  <c r="SY16" i="7"/>
  <c r="TO15" i="7"/>
  <c r="LU13" i="7"/>
  <c r="PF11" i="7"/>
  <c r="KB33" i="7"/>
  <c r="WG7" i="7"/>
  <c r="XR14" i="7"/>
  <c r="LY9" i="7"/>
  <c r="KC31" i="7"/>
  <c r="VU9" i="7"/>
  <c r="RN11" i="7"/>
  <c r="VD32" i="7"/>
  <c r="SZ9" i="7"/>
  <c r="TK30" i="7"/>
  <c r="YP35" i="7"/>
  <c r="TX27" i="7"/>
  <c r="SU12" i="7"/>
  <c r="VF21" i="7"/>
  <c r="SV12" i="7"/>
  <c r="QP28" i="7"/>
  <c r="KM18" i="7"/>
  <c r="VC21" i="7"/>
  <c r="LT13" i="7"/>
  <c r="PE22" i="7"/>
  <c r="XL12" i="7"/>
  <c r="VD21" i="7"/>
  <c r="MK22" i="7"/>
  <c r="VG21" i="7"/>
  <c r="YP27" i="7"/>
  <c r="VI33" i="7"/>
  <c r="YO35" i="7"/>
  <c r="YD26" i="7"/>
  <c r="IE34" i="7"/>
  <c r="WG18" i="7"/>
  <c r="FU14" i="7"/>
  <c r="DM30" i="7"/>
  <c r="ID14" i="7"/>
  <c r="KM34" i="7"/>
  <c r="LT24" i="7"/>
  <c r="ST8" i="7"/>
  <c r="PE26" i="7"/>
  <c r="LW13" i="7"/>
  <c r="PF27" i="7"/>
  <c r="VH29" i="7"/>
  <c r="WF7" i="7"/>
  <c r="YC26" i="7"/>
  <c r="PE27" i="7"/>
  <c r="YO22" i="7"/>
  <c r="LW25" i="7"/>
  <c r="XN29" i="7"/>
  <c r="RB9" i="7"/>
  <c r="OB29" i="7"/>
  <c r="QK20" i="7"/>
  <c r="KB25" i="7"/>
  <c r="LT25" i="7"/>
  <c r="XP29" i="7"/>
  <c r="XM13" i="7"/>
  <c r="MK23" i="7"/>
  <c r="XQ14" i="7"/>
  <c r="TX23" i="7"/>
  <c r="WF11" i="7"/>
  <c r="OG13" i="7"/>
  <c r="PE11" i="7"/>
  <c r="KN10" i="7"/>
  <c r="VI29" i="7"/>
  <c r="KB34" i="7"/>
  <c r="XQ21" i="7"/>
  <c r="OC29" i="7"/>
  <c r="OH29" i="7" s="1"/>
  <c r="OF29" i="7"/>
  <c r="TL34" i="7"/>
  <c r="TN27" i="7"/>
  <c r="TH25" i="7"/>
  <c r="OD29" i="7"/>
  <c r="OB28" i="7"/>
  <c r="JM16" i="7"/>
  <c r="JO16" i="7" s="1"/>
  <c r="LS13" i="7"/>
  <c r="LW24" i="7"/>
  <c r="LX24" i="7" s="1"/>
  <c r="XO29" i="7"/>
  <c r="XO13" i="7"/>
  <c r="SU17" i="7"/>
  <c r="SZ17" i="7" s="1"/>
  <c r="OE29" i="7"/>
  <c r="OG29" i="7" s="1"/>
  <c r="TW26" i="7"/>
  <c r="LS25" i="7"/>
  <c r="LY25" i="7" s="1"/>
  <c r="XL29" i="7"/>
  <c r="XR29" i="7" s="1"/>
  <c r="LW12" i="7"/>
  <c r="VG12" i="7"/>
  <c r="QN32" i="7"/>
  <c r="LV25" i="7"/>
  <c r="LU25" i="7"/>
  <c r="LU12" i="7"/>
  <c r="LS24" i="7"/>
  <c r="LY24" i="7" s="1"/>
  <c r="RO26" i="7"/>
  <c r="KF31" i="7"/>
  <c r="LS5" i="7"/>
  <c r="JM13" i="7"/>
  <c r="QX5" i="7"/>
  <c r="OG18" i="7"/>
  <c r="OH18" i="7"/>
  <c r="OI19" i="7" s="1"/>
  <c r="PE18" i="7"/>
  <c r="XM8" i="7"/>
  <c r="AP33" i="7"/>
  <c r="Z21" i="7"/>
  <c r="AQ18" i="7"/>
  <c r="MJ23" i="7"/>
  <c r="PF19" i="7"/>
  <c r="QO21" i="7"/>
  <c r="TG25" i="7"/>
  <c r="ST18" i="7"/>
  <c r="VU10" i="7"/>
  <c r="JY29" i="7"/>
  <c r="KD31" i="7"/>
  <c r="JK13" i="7"/>
  <c r="PE19" i="7"/>
  <c r="JL13" i="7"/>
  <c r="QL21" i="7"/>
  <c r="SV18" i="7"/>
  <c r="QN20" i="7"/>
  <c r="LV32" i="7"/>
  <c r="LX32" i="7" s="1"/>
  <c r="JJ13" i="7"/>
  <c r="JM12" i="7"/>
  <c r="XN16" i="7"/>
  <c r="JN13" i="7"/>
  <c r="VE20" i="7"/>
  <c r="DL11" i="7"/>
  <c r="SX12" i="7"/>
  <c r="LT5" i="7"/>
  <c r="LW4" i="7"/>
  <c r="KN15" i="7"/>
  <c r="LY21" i="7"/>
  <c r="RC14" i="7"/>
  <c r="JZ30" i="7"/>
  <c r="LU34" i="7"/>
  <c r="TR30" i="7"/>
  <c r="VF22" i="7"/>
  <c r="LS26" i="7"/>
  <c r="LW26" i="7"/>
  <c r="TU30" i="7"/>
  <c r="XN18" i="7"/>
  <c r="QM21" i="7"/>
  <c r="LT26" i="7"/>
  <c r="LX21" i="7"/>
  <c r="ST10" i="7"/>
  <c r="LV26" i="7"/>
  <c r="LU26" i="7"/>
  <c r="VE34" i="7"/>
  <c r="TL30" i="7"/>
  <c r="XN10" i="7"/>
  <c r="TT30" i="7"/>
  <c r="QO22" i="7"/>
  <c r="VG22" i="7"/>
  <c r="KA33" i="7"/>
  <c r="XX21" i="7"/>
  <c r="TS30" i="7"/>
  <c r="JV30" i="7"/>
  <c r="LT34" i="7"/>
  <c r="TH26" i="7"/>
  <c r="LV34" i="7"/>
  <c r="XP10" i="7"/>
  <c r="JX30" i="7"/>
  <c r="LS34" i="7"/>
  <c r="XN30" i="7"/>
  <c r="VF34" i="7"/>
  <c r="OF8" i="7"/>
  <c r="HQ33" i="7"/>
  <c r="ME25" i="7"/>
  <c r="JX21" i="7"/>
  <c r="TK34" i="7"/>
  <c r="XO10" i="7"/>
  <c r="RA18" i="7"/>
  <c r="VS30" i="7"/>
  <c r="JZ22" i="7"/>
  <c r="HO14" i="7"/>
  <c r="OD30" i="7"/>
  <c r="CK9" i="7"/>
  <c r="QN22" i="7"/>
  <c r="VS13" i="7"/>
  <c r="SV14" i="7"/>
  <c r="TL14" i="7"/>
  <c r="XL30" i="7"/>
  <c r="SW10" i="7"/>
  <c r="SY10" i="7" s="1"/>
  <c r="LV14" i="7"/>
  <c r="VD34" i="7"/>
  <c r="VG34" i="7"/>
  <c r="SU25" i="7"/>
  <c r="XO24" i="7"/>
  <c r="JM28" i="7"/>
  <c r="OT10" i="7"/>
  <c r="KA26" i="7"/>
  <c r="HM9" i="7"/>
  <c r="CU5" i="7"/>
  <c r="OS26" i="7"/>
  <c r="YA17" i="7"/>
  <c r="OR22" i="7"/>
  <c r="MH6" i="7"/>
  <c r="QL8" i="7"/>
  <c r="OD10" i="7"/>
  <c r="CW6" i="7"/>
  <c r="LU4" i="7"/>
  <c r="OF30" i="7"/>
  <c r="LT33" i="7"/>
  <c r="QM33" i="7"/>
  <c r="TH5" i="7"/>
  <c r="VS25" i="7"/>
  <c r="LT14" i="7"/>
  <c r="VH32" i="7"/>
  <c r="ME9" i="7"/>
  <c r="HQ21" i="7"/>
  <c r="KI30" i="7"/>
  <c r="MF10" i="7"/>
  <c r="HP26" i="7"/>
  <c r="QO33" i="7"/>
  <c r="QM34" i="7"/>
  <c r="VX11" i="7"/>
  <c r="OQ29" i="7"/>
  <c r="OS10" i="7"/>
  <c r="CY29" i="7"/>
  <c r="LU28" i="7"/>
  <c r="TF9" i="7"/>
  <c r="QY17" i="7"/>
  <c r="JN8" i="7"/>
  <c r="XP8" i="7"/>
  <c r="XL10" i="7"/>
  <c r="JY30" i="7"/>
  <c r="OH22" i="7"/>
  <c r="OE30" i="7"/>
  <c r="TL15" i="7"/>
  <c r="TK15" i="7"/>
  <c r="JL18" i="7"/>
  <c r="RK18" i="7"/>
  <c r="SX14" i="7"/>
  <c r="TF26" i="7"/>
  <c r="KM15" i="7"/>
  <c r="SU10" i="7"/>
  <c r="LU14" i="7"/>
  <c r="VC34" i="7"/>
  <c r="JK32" i="7"/>
  <c r="QH19" i="7"/>
  <c r="QM18" i="7" s="1"/>
  <c r="OP14" i="7"/>
  <c r="OO14" i="7"/>
  <c r="OR14" i="7"/>
  <c r="ON14" i="7"/>
  <c r="OQ14" i="7"/>
  <c r="QL11" i="7"/>
  <c r="QO11" i="7"/>
  <c r="QK11" i="7"/>
  <c r="QN11" i="7"/>
  <c r="QM11" i="7"/>
  <c r="FH23" i="7"/>
  <c r="FD23" i="7"/>
  <c r="FG23" i="7"/>
  <c r="FF23" i="7"/>
  <c r="FE23" i="7"/>
  <c r="ES15" i="7"/>
  <c r="EV15" i="7"/>
  <c r="ER15" i="7"/>
  <c r="EU15" i="7"/>
  <c r="ET15" i="7"/>
  <c r="IA31" i="7"/>
  <c r="HZ31" i="7"/>
  <c r="IC31" i="7"/>
  <c r="HY31" i="7"/>
  <c r="IB31" i="7"/>
  <c r="IA7" i="7"/>
  <c r="HZ7" i="7"/>
  <c r="IC7" i="7"/>
  <c r="HY7" i="7"/>
  <c r="IB7" i="7"/>
  <c r="AM31" i="7"/>
  <c r="AP31" i="7"/>
  <c r="AL31" i="7"/>
  <c r="AO31" i="7"/>
  <c r="AN31" i="7"/>
  <c r="JW19" i="7"/>
  <c r="JZ19" i="7"/>
  <c r="JV19" i="7"/>
  <c r="JY19" i="7"/>
  <c r="JX19" i="7"/>
  <c r="OO23" i="7"/>
  <c r="OR23" i="7"/>
  <c r="OQ23" i="7"/>
  <c r="OP23" i="7"/>
  <c r="ON23" i="7"/>
  <c r="VG19" i="7"/>
  <c r="VC19" i="7"/>
  <c r="VF19" i="7"/>
  <c r="VE19" i="7"/>
  <c r="VD19" i="7"/>
  <c r="QZ35" i="7"/>
  <c r="QY35" i="7"/>
  <c r="QX35" i="7"/>
  <c r="RA35" i="7"/>
  <c r="QW35" i="7"/>
  <c r="TG19" i="7"/>
  <c r="TJ19" i="7"/>
  <c r="TF19" i="7"/>
  <c r="TI19" i="7"/>
  <c r="TH19" i="7"/>
  <c r="XN7" i="7"/>
  <c r="XM7" i="7"/>
  <c r="XP7" i="7"/>
  <c r="XL7" i="7"/>
  <c r="XO7" i="7"/>
  <c r="VQ15" i="7"/>
  <c r="VP15" i="7"/>
  <c r="VS15" i="7"/>
  <c r="VO15" i="7"/>
  <c r="VR15" i="7"/>
  <c r="VR29" i="7"/>
  <c r="AD13" i="7"/>
  <c r="OE24" i="7"/>
  <c r="SV32" i="7"/>
  <c r="XP25" i="7"/>
  <c r="FE13" i="7"/>
  <c r="JW17" i="7"/>
  <c r="XZ29" i="7"/>
  <c r="CM11" i="7"/>
  <c r="CI11" i="7"/>
  <c r="CL11" i="7"/>
  <c r="CK11" i="7"/>
  <c r="CJ11" i="7"/>
  <c r="IA19" i="7"/>
  <c r="HZ19" i="7"/>
  <c r="IC19" i="7"/>
  <c r="HY19" i="7"/>
  <c r="IB19" i="7"/>
  <c r="AA23" i="7"/>
  <c r="AD23" i="7"/>
  <c r="Z23" i="7"/>
  <c r="AC23" i="7"/>
  <c r="AB23" i="7"/>
  <c r="CX7" i="7"/>
  <c r="CW7" i="7"/>
  <c r="CV7" i="7"/>
  <c r="CY7" i="7"/>
  <c r="CU7" i="7"/>
  <c r="DI19" i="7"/>
  <c r="DH19" i="7"/>
  <c r="DK19" i="7"/>
  <c r="DG19" i="7"/>
  <c r="DJ19" i="7"/>
  <c r="HO15" i="7"/>
  <c r="HN15" i="7"/>
  <c r="HQ15" i="7"/>
  <c r="HM15" i="7"/>
  <c r="HP15" i="7"/>
  <c r="AM27" i="7"/>
  <c r="AP27" i="7"/>
  <c r="AL27" i="7"/>
  <c r="AO27" i="7"/>
  <c r="AN27" i="7"/>
  <c r="FT7" i="7"/>
  <c r="FP7" i="7"/>
  <c r="FS7" i="7"/>
  <c r="FR7" i="7"/>
  <c r="FQ7" i="7"/>
  <c r="DH23" i="7"/>
  <c r="DK23" i="7"/>
  <c r="DG23" i="7"/>
  <c r="DJ23" i="7"/>
  <c r="DI23" i="7"/>
  <c r="OE11" i="7"/>
  <c r="OD11" i="7"/>
  <c r="OC11" i="7"/>
  <c r="OF11" i="7"/>
  <c r="OB11" i="7"/>
  <c r="HO23" i="7"/>
  <c r="HN23" i="7"/>
  <c r="HQ23" i="7"/>
  <c r="HM23" i="7"/>
  <c r="HP23" i="7"/>
  <c r="FT11" i="7"/>
  <c r="FP11" i="7"/>
  <c r="FS11" i="7"/>
  <c r="FR11" i="7"/>
  <c r="FQ11" i="7"/>
  <c r="FT19" i="7"/>
  <c r="FP19" i="7"/>
  <c r="FS19" i="7"/>
  <c r="FR19" i="7"/>
  <c r="FQ19" i="7"/>
  <c r="MI11" i="7"/>
  <c r="ME11" i="7"/>
  <c r="MH11" i="7"/>
  <c r="MG11" i="7"/>
  <c r="MF11" i="7"/>
  <c r="MH7" i="7"/>
  <c r="MG7" i="7"/>
  <c r="MF7" i="7"/>
  <c r="MI7" i="7"/>
  <c r="ME7" i="7"/>
  <c r="VR35" i="7"/>
  <c r="VQ35" i="7"/>
  <c r="VP35" i="7"/>
  <c r="VS35" i="7"/>
  <c r="VO35" i="7"/>
  <c r="OO35" i="7"/>
  <c r="OR35" i="7"/>
  <c r="ON35" i="7"/>
  <c r="OQ35" i="7"/>
  <c r="OP35" i="7"/>
  <c r="XY35" i="7"/>
  <c r="YB35" i="7"/>
  <c r="XX35" i="7"/>
  <c r="YA35" i="7"/>
  <c r="XZ35" i="7"/>
  <c r="VR19" i="7"/>
  <c r="VQ19" i="7"/>
  <c r="VP19" i="7"/>
  <c r="VS19" i="7"/>
  <c r="VO19" i="7"/>
  <c r="TG7" i="7"/>
  <c r="TJ7" i="7"/>
  <c r="TF7" i="7"/>
  <c r="TI7" i="7"/>
  <c r="TH7" i="7"/>
  <c r="XY19" i="7"/>
  <c r="YB19" i="7"/>
  <c r="XX19" i="7"/>
  <c r="YA19" i="7"/>
  <c r="XZ19" i="7"/>
  <c r="KL31" i="7"/>
  <c r="KH31" i="7"/>
  <c r="KK31" i="7"/>
  <c r="KJ31" i="7"/>
  <c r="KI31" i="7"/>
  <c r="MG15" i="7"/>
  <c r="MF15" i="7"/>
  <c r="MI15" i="7"/>
  <c r="ME15" i="7"/>
  <c r="MH15" i="7"/>
  <c r="MS19" i="7"/>
  <c r="MR19" i="7"/>
  <c r="MU19" i="7"/>
  <c r="MQ19" i="7"/>
  <c r="MT19" i="7"/>
  <c r="VE27" i="7"/>
  <c r="VD27" i="7"/>
  <c r="VG27" i="7"/>
  <c r="VC27" i="7"/>
  <c r="VF27" i="7"/>
  <c r="ES12" i="7"/>
  <c r="JN32" i="7"/>
  <c r="XO4" i="7"/>
  <c r="YA21" i="7"/>
  <c r="OC8" i="7"/>
  <c r="ON29" i="7"/>
  <c r="SX25" i="7"/>
  <c r="SX24" i="7"/>
  <c r="QO17" i="7"/>
  <c r="XL24" i="7"/>
  <c r="HP13" i="7"/>
  <c r="JL28" i="7"/>
  <c r="MH29" i="7"/>
  <c r="HN25" i="7"/>
  <c r="FG25" i="7"/>
  <c r="CV33" i="7"/>
  <c r="ME33" i="7"/>
  <c r="OP33" i="7"/>
  <c r="VC8" i="7"/>
  <c r="FG21" i="7"/>
  <c r="MI17" i="7"/>
  <c r="VR33" i="7"/>
  <c r="TI9" i="7"/>
  <c r="OB24" i="7"/>
  <c r="QW21" i="7"/>
  <c r="TI21" i="7"/>
  <c r="SQ31" i="7"/>
  <c r="SX30" i="7" s="1"/>
  <c r="CL8" i="7"/>
  <c r="JW21" i="7"/>
  <c r="LV5" i="7"/>
  <c r="LU5" i="7"/>
  <c r="ON13" i="7"/>
  <c r="OQ13" i="7"/>
  <c r="XJ15" i="7"/>
  <c r="XY14" i="7" s="1"/>
  <c r="XM10" i="7"/>
  <c r="TV31" i="7"/>
  <c r="TR31" i="7"/>
  <c r="TU31" i="7"/>
  <c r="TT31" i="7"/>
  <c r="TS31" i="7"/>
  <c r="JW30" i="7"/>
  <c r="LW34" i="7"/>
  <c r="VD26" i="7"/>
  <c r="NY7" i="7"/>
  <c r="OD6" i="7" s="1"/>
  <c r="KL30" i="7"/>
  <c r="XM18" i="7"/>
  <c r="XP18" i="7"/>
  <c r="QW18" i="7"/>
  <c r="TJ18" i="7"/>
  <c r="ON22" i="7"/>
  <c r="VO30" i="7"/>
  <c r="MG30" i="7"/>
  <c r="JV22" i="7"/>
  <c r="MG6" i="7"/>
  <c r="MF6" i="7"/>
  <c r="ME10" i="7"/>
  <c r="JW6" i="7"/>
  <c r="HN14" i="7"/>
  <c r="HQ14" i="7"/>
  <c r="AP26" i="7"/>
  <c r="Z14" i="7"/>
  <c r="AC14" i="7"/>
  <c r="OC10" i="7"/>
  <c r="OD26" i="7"/>
  <c r="OF26" i="7"/>
  <c r="CY6" i="7"/>
  <c r="VG10" i="7"/>
  <c r="VD10" i="7"/>
  <c r="IA22" i="7"/>
  <c r="HO26" i="7"/>
  <c r="HN26" i="7"/>
  <c r="AC21" i="7"/>
  <c r="LV4" i="7"/>
  <c r="XZ5" i="7"/>
  <c r="OE32" i="7"/>
  <c r="OC30" i="7"/>
  <c r="MR18" i="7"/>
  <c r="MU18" i="7"/>
  <c r="CJ9" i="7"/>
  <c r="QX22" i="7"/>
  <c r="RA22" i="7"/>
  <c r="VG18" i="7"/>
  <c r="HP34" i="7"/>
  <c r="HO22" i="7"/>
  <c r="AP34" i="7"/>
  <c r="QO35" i="7"/>
  <c r="QK35" i="7"/>
  <c r="QN35" i="7"/>
  <c r="QM35" i="7"/>
  <c r="QL35" i="7"/>
  <c r="JK18" i="7"/>
  <c r="JN18" i="7"/>
  <c r="FP18" i="7"/>
  <c r="FF26" i="7"/>
  <c r="AD20" i="7"/>
  <c r="EV12" i="7"/>
  <c r="JJ32" i="7"/>
  <c r="QN25" i="7"/>
  <c r="VS17" i="7"/>
  <c r="OB8" i="7"/>
  <c r="VF13" i="7"/>
  <c r="VC12" i="7"/>
  <c r="OE28" i="7"/>
  <c r="OG28" i="7" s="1"/>
  <c r="QK16" i="7"/>
  <c r="VD24" i="7"/>
  <c r="AC20" i="7"/>
  <c r="LS33" i="7"/>
  <c r="OQ5" i="7"/>
  <c r="VF17" i="7"/>
  <c r="AL33" i="7"/>
  <c r="MI33" i="7"/>
  <c r="OO33" i="7"/>
  <c r="QK33" i="7"/>
  <c r="MG5" i="7"/>
  <c r="MH9" i="7"/>
  <c r="TG21" i="7"/>
  <c r="XL25" i="7"/>
  <c r="QK9" i="7"/>
  <c r="QY6" i="7"/>
  <c r="QX6" i="7"/>
  <c r="QO34" i="7"/>
  <c r="QK22" i="7"/>
  <c r="RJ18" i="7"/>
  <c r="VC22" i="7"/>
  <c r="VP13" i="7"/>
  <c r="TJ5" i="7"/>
  <c r="OB34" i="7"/>
  <c r="OE34" i="7"/>
  <c r="SU14" i="7"/>
  <c r="LW6" i="7"/>
  <c r="JH15" i="7"/>
  <c r="JX14" i="7" s="1"/>
  <c r="TJ26" i="7"/>
  <c r="XM6" i="7"/>
  <c r="XP6" i="7"/>
  <c r="XZ18" i="7"/>
  <c r="QZ34" i="7"/>
  <c r="TF10" i="7"/>
  <c r="TH10" i="7"/>
  <c r="XY10" i="7"/>
  <c r="VO18" i="7"/>
  <c r="QZ30" i="7"/>
  <c r="YB22" i="7"/>
  <c r="ON30" i="7"/>
  <c r="MI18" i="7"/>
  <c r="JW18" i="7"/>
  <c r="DI18" i="7"/>
  <c r="CX30" i="7"/>
  <c r="XL26" i="7"/>
  <c r="FT10" i="7"/>
  <c r="AM30" i="7"/>
  <c r="JL30" i="7"/>
  <c r="XM34" i="7"/>
  <c r="MI13" i="7"/>
  <c r="VS29" i="7"/>
  <c r="VE12" i="7"/>
  <c r="XN33" i="7"/>
  <c r="SX21" i="7"/>
  <c r="VD25" i="7"/>
  <c r="JZ29" i="7"/>
  <c r="KA29" i="7" s="1"/>
  <c r="MG25" i="7"/>
  <c r="AM25" i="7"/>
  <c r="MI29" i="7"/>
  <c r="HP25" i="7"/>
  <c r="AN33" i="7"/>
  <c r="VG9" i="7"/>
  <c r="VE8" i="7"/>
  <c r="FE21" i="7"/>
  <c r="LW28" i="7"/>
  <c r="SW32" i="7"/>
  <c r="QX21" i="7"/>
  <c r="XP17" i="7"/>
  <c r="QW17" i="7"/>
  <c r="XO25" i="7"/>
  <c r="JM8" i="7"/>
  <c r="JL25" i="7"/>
  <c r="YB5" i="7"/>
  <c r="OF33" i="7"/>
  <c r="XY17" i="7"/>
  <c r="JN10" i="7"/>
  <c r="FS30" i="7"/>
  <c r="ET13" i="7"/>
  <c r="EU12" i="7"/>
  <c r="JK33" i="7"/>
  <c r="JL32" i="7"/>
  <c r="XO5" i="7"/>
  <c r="XP4" i="7"/>
  <c r="YB21" i="7"/>
  <c r="OF9" i="7"/>
  <c r="VD12" i="7"/>
  <c r="XM32" i="7"/>
  <c r="SV20" i="7"/>
  <c r="VC24" i="7"/>
  <c r="JV29" i="7"/>
  <c r="JN29" i="7"/>
  <c r="LS32" i="7"/>
  <c r="AP25" i="7"/>
  <c r="SX13" i="7"/>
  <c r="VD8" i="7"/>
  <c r="CW29" i="7"/>
  <c r="JN17" i="7"/>
  <c r="ME17" i="7"/>
  <c r="LW29" i="7"/>
  <c r="VS33" i="7"/>
  <c r="OE25" i="7"/>
  <c r="OF24" i="7"/>
  <c r="SX33" i="7"/>
  <c r="OP21" i="7"/>
  <c r="TJ17" i="7"/>
  <c r="TF21" i="7"/>
  <c r="QN5" i="7"/>
  <c r="HN21" i="7"/>
  <c r="AD21" i="7"/>
  <c r="JM9" i="7"/>
  <c r="JY17" i="7"/>
  <c r="YA29" i="7"/>
  <c r="VF5" i="7"/>
  <c r="VE5" i="7"/>
  <c r="XL9" i="7"/>
  <c r="QY5" i="7"/>
  <c r="XX17" i="7"/>
  <c r="CU25" i="7"/>
  <c r="ST22" i="7"/>
  <c r="XN31" i="7"/>
  <c r="XM31" i="7"/>
  <c r="XL31" i="7"/>
  <c r="XP31" i="7"/>
  <c r="XO31" i="7"/>
  <c r="JN14" i="7"/>
  <c r="TI22" i="7"/>
  <c r="TH22" i="7"/>
  <c r="OR34" i="7"/>
  <c r="YB6" i="7"/>
  <c r="YA34" i="7"/>
  <c r="OR6" i="7"/>
  <c r="VP34" i="7"/>
  <c r="VR34" i="7"/>
  <c r="LT30" i="7"/>
  <c r="LU30" i="7"/>
  <c r="DK22" i="7"/>
  <c r="FH14" i="7"/>
  <c r="AD22" i="7"/>
  <c r="IB6" i="7"/>
  <c r="JK26" i="7"/>
  <c r="JN26" i="7"/>
  <c r="IB18" i="7"/>
  <c r="SV26" i="7"/>
  <c r="DG14" i="7"/>
  <c r="DJ14" i="7"/>
  <c r="FE22" i="7"/>
  <c r="ER14" i="7"/>
  <c r="EU14" i="7"/>
  <c r="CX26" i="7"/>
  <c r="HN10" i="7"/>
  <c r="HZ30" i="7"/>
  <c r="MG14" i="7"/>
  <c r="SW18" i="7"/>
  <c r="SY18" i="7" s="1"/>
  <c r="XZ30" i="7"/>
  <c r="ME26" i="7"/>
  <c r="MF34" i="7"/>
  <c r="MI34" i="7"/>
  <c r="CI10" i="7"/>
  <c r="CL10" i="7"/>
  <c r="ST34" i="7"/>
  <c r="FS6" i="7"/>
  <c r="FR6" i="7"/>
  <c r="QN26" i="7"/>
  <c r="VG6" i="7"/>
  <c r="QN16" i="7"/>
  <c r="JM24" i="7"/>
  <c r="OO29" i="7"/>
  <c r="XM24" i="7"/>
  <c r="AO29" i="7"/>
  <c r="MG29" i="7"/>
  <c r="JL8" i="7"/>
  <c r="JZ17" i="7"/>
  <c r="CM8" i="7"/>
  <c r="VR17" i="7"/>
  <c r="VQ29" i="7"/>
  <c r="VF24" i="7"/>
  <c r="QZ5" i="7"/>
  <c r="QX17" i="7"/>
  <c r="QO7" i="7"/>
  <c r="QK7" i="7"/>
  <c r="QN7" i="7"/>
  <c r="QM7" i="7"/>
  <c r="QL7" i="7"/>
  <c r="CX35" i="7"/>
  <c r="CW35" i="7"/>
  <c r="CV35" i="7"/>
  <c r="CY35" i="7"/>
  <c r="CU35" i="7"/>
  <c r="JL35" i="7"/>
  <c r="JK35" i="7"/>
  <c r="JN35" i="7"/>
  <c r="JJ35" i="7"/>
  <c r="JM35" i="7"/>
  <c r="VD11" i="7"/>
  <c r="VG11" i="7"/>
  <c r="VC11" i="7"/>
  <c r="VF11" i="7"/>
  <c r="VE11" i="7"/>
  <c r="FT35" i="7"/>
  <c r="FP35" i="7"/>
  <c r="FS35" i="7"/>
  <c r="FR35" i="7"/>
  <c r="FQ35" i="7"/>
  <c r="OF27" i="7"/>
  <c r="OB27" i="7"/>
  <c r="OE27" i="7"/>
  <c r="OD27" i="7"/>
  <c r="OC27" i="7"/>
  <c r="FE27" i="7"/>
  <c r="FH27" i="7"/>
  <c r="FD27" i="7"/>
  <c r="FG27" i="7"/>
  <c r="FF27" i="7"/>
  <c r="AB12" i="7"/>
  <c r="QL10" i="7"/>
  <c r="QK10" i="7"/>
  <c r="QO10" i="7"/>
  <c r="QN10" i="7"/>
  <c r="QM10" i="7"/>
  <c r="QM8" i="7"/>
  <c r="SV23" i="7"/>
  <c r="SW23" i="7"/>
  <c r="SU23" i="7"/>
  <c r="ST23" i="7"/>
  <c r="SX23" i="7"/>
  <c r="AD14" i="7"/>
  <c r="VF15" i="7"/>
  <c r="VE15" i="7"/>
  <c r="VD15" i="7"/>
  <c r="VG15" i="7"/>
  <c r="VC15" i="7"/>
  <c r="VC10" i="7"/>
  <c r="HY22" i="7"/>
  <c r="XY29" i="7"/>
  <c r="QY22" i="7"/>
  <c r="VD18" i="7"/>
  <c r="HM34" i="7"/>
  <c r="AM34" i="7"/>
  <c r="JL19" i="7"/>
  <c r="JK19" i="7"/>
  <c r="JN19" i="7"/>
  <c r="JJ19" i="7"/>
  <c r="JM19" i="7"/>
  <c r="FT18" i="7"/>
  <c r="FD26" i="7"/>
  <c r="FG26" i="7"/>
  <c r="XN4" i="7"/>
  <c r="QK25" i="7"/>
  <c r="XZ21" i="7"/>
  <c r="XX33" i="7"/>
  <c r="VC13" i="7"/>
  <c r="XX9" i="7"/>
  <c r="XN24" i="7"/>
  <c r="HO33" i="7"/>
  <c r="MH25" i="7"/>
  <c r="VG17" i="7"/>
  <c r="AA12" i="7"/>
  <c r="AL29" i="7"/>
  <c r="HP9" i="7"/>
  <c r="CU29" i="7"/>
  <c r="MH17" i="7"/>
  <c r="VQ33" i="7"/>
  <c r="PE10" i="7"/>
  <c r="QZ21" i="7"/>
  <c r="TH21" i="7"/>
  <c r="QO9" i="7"/>
  <c r="OE5" i="7"/>
  <c r="QY29" i="7"/>
  <c r="QZ6" i="7"/>
  <c r="RK19" i="7"/>
  <c r="RJ19" i="7"/>
  <c r="RM19" i="7"/>
  <c r="RI19" i="7"/>
  <c r="RL19" i="7"/>
  <c r="VQ13" i="7"/>
  <c r="VS14" i="7"/>
  <c r="VO14" i="7"/>
  <c r="VR14" i="7"/>
  <c r="VQ14" i="7"/>
  <c r="VP14" i="7"/>
  <c r="TG5" i="7"/>
  <c r="OF34" i="7"/>
  <c r="LT6" i="7"/>
  <c r="XN6" i="7"/>
  <c r="XX18" i="7"/>
  <c r="YA18" i="7"/>
  <c r="QW34" i="7"/>
  <c r="TG10" i="7"/>
  <c r="YA10" i="7"/>
  <c r="XZ10" i="7"/>
  <c r="VS18" i="7"/>
  <c r="QW30" i="7"/>
  <c r="MG18" i="7"/>
  <c r="MF18" i="7"/>
  <c r="JX18" i="7"/>
  <c r="DJ18" i="7"/>
  <c r="CY30" i="7"/>
  <c r="CU34" i="7"/>
  <c r="XM26" i="7"/>
  <c r="FQ10" i="7"/>
  <c r="AN30" i="7"/>
  <c r="AO30" i="7"/>
  <c r="JJ30" i="7"/>
  <c r="XO34" i="7"/>
  <c r="MF13" i="7"/>
  <c r="VP29" i="7"/>
  <c r="VF12" i="7"/>
  <c r="VH12" i="7" s="1"/>
  <c r="SU21" i="7"/>
  <c r="VF25" i="7"/>
  <c r="VE25" i="7"/>
  <c r="LT32" i="7"/>
  <c r="AB13" i="7"/>
  <c r="MF29" i="7"/>
  <c r="VC16" i="7"/>
  <c r="MH33" i="7"/>
  <c r="OR33" i="7"/>
  <c r="VD9" i="7"/>
  <c r="CV5" i="7"/>
  <c r="VO33" i="7"/>
  <c r="XL17" i="7"/>
  <c r="XM17" i="7"/>
  <c r="QO4" i="7"/>
  <c r="HO21" i="7"/>
  <c r="JJ25" i="7"/>
  <c r="JM25" i="7"/>
  <c r="XY5" i="7"/>
  <c r="OB33" i="7"/>
  <c r="VD4" i="7"/>
  <c r="JJ10" i="7"/>
  <c r="JM10" i="7"/>
  <c r="FP30" i="7"/>
  <c r="FT34" i="7"/>
  <c r="EU13" i="7"/>
  <c r="JL33" i="7"/>
  <c r="XL5" i="7"/>
  <c r="QM24" i="7"/>
  <c r="OC9" i="7"/>
  <c r="XZ33" i="7"/>
  <c r="QL16" i="7"/>
  <c r="QQ16" i="7" s="1"/>
  <c r="HM13" i="7"/>
  <c r="MI25" i="7"/>
  <c r="JK29" i="7"/>
  <c r="AA13" i="7"/>
  <c r="ME29" i="7"/>
  <c r="VE16" i="7"/>
  <c r="ON33" i="7"/>
  <c r="SU13" i="7"/>
  <c r="AM29" i="7"/>
  <c r="HQ9" i="7"/>
  <c r="CY5" i="7"/>
  <c r="JJ17" i="7"/>
  <c r="ME5" i="7"/>
  <c r="LU29" i="7"/>
  <c r="LT29" i="7"/>
  <c r="VC20" i="7"/>
  <c r="OB25" i="7"/>
  <c r="ST33" i="7"/>
  <c r="SW33" i="7"/>
  <c r="RA21" i="7"/>
  <c r="QK5" i="7"/>
  <c r="AC12" i="7"/>
  <c r="CI8" i="7"/>
  <c r="JJ9" i="7"/>
  <c r="LS4" i="7"/>
  <c r="LY4" i="7" s="1"/>
  <c r="XX29" i="7"/>
  <c r="VC5" i="7"/>
  <c r="VG4" i="7"/>
  <c r="VG14" i="7"/>
  <c r="SX22" i="7"/>
  <c r="SY22" i="7" s="1"/>
  <c r="VQ25" i="7"/>
  <c r="OO34" i="7"/>
  <c r="YB34" i="7"/>
  <c r="VQ34" i="7"/>
  <c r="DH22" i="7"/>
  <c r="FE14" i="7"/>
  <c r="QL6" i="7"/>
  <c r="AA22" i="7"/>
  <c r="HY6" i="7"/>
  <c r="HY18" i="7"/>
  <c r="SW26" i="7"/>
  <c r="FG22" i="7"/>
  <c r="FF22" i="7"/>
  <c r="EV14" i="7"/>
  <c r="XM15" i="7"/>
  <c r="XP15" i="7"/>
  <c r="XL15" i="7"/>
  <c r="XO15" i="7"/>
  <c r="XN15" i="7"/>
  <c r="CU26" i="7"/>
  <c r="HP10" i="7"/>
  <c r="IA30" i="7"/>
  <c r="MH14" i="7"/>
  <c r="XX30" i="7"/>
  <c r="CM10" i="7"/>
  <c r="SU34" i="7"/>
  <c r="JL34" i="7"/>
  <c r="FP6" i="7"/>
  <c r="XN28" i="7"/>
  <c r="VG20" i="7"/>
  <c r="HN13" i="7"/>
  <c r="VF16" i="7"/>
  <c r="XM4" i="7"/>
  <c r="CX5" i="7"/>
  <c r="LU32" i="7"/>
  <c r="XM12" i="7"/>
  <c r="TG17" i="7"/>
  <c r="AA15" i="7"/>
  <c r="AD15" i="7"/>
  <c r="Z15" i="7"/>
  <c r="AC15" i="7"/>
  <c r="AB15" i="7"/>
  <c r="XN35" i="7"/>
  <c r="XM35" i="7"/>
  <c r="XP35" i="7"/>
  <c r="XL35" i="7"/>
  <c r="XO35" i="7"/>
  <c r="SV35" i="7"/>
  <c r="SU35" i="7"/>
  <c r="SX35" i="7"/>
  <c r="ST35" i="7"/>
  <c r="SW35" i="7"/>
  <c r="VG7" i="7"/>
  <c r="VC7" i="7"/>
  <c r="VF7" i="7"/>
  <c r="VE7" i="7"/>
  <c r="VD7" i="7"/>
  <c r="HZ23" i="7"/>
  <c r="IC23" i="7"/>
  <c r="HY23" i="7"/>
  <c r="IB23" i="7"/>
  <c r="IA23" i="7"/>
  <c r="JW7" i="7"/>
  <c r="JZ7" i="7"/>
  <c r="JV7" i="7"/>
  <c r="JY7" i="7"/>
  <c r="JX7" i="7"/>
  <c r="JX5" i="7"/>
  <c r="JY5" i="7"/>
  <c r="JW5" i="7"/>
  <c r="MH35" i="7"/>
  <c r="MG35" i="7"/>
  <c r="MF35" i="7"/>
  <c r="MI35" i="7"/>
  <c r="ME35" i="7"/>
  <c r="QZ31" i="7"/>
  <c r="RA31" i="7"/>
  <c r="QY31" i="7"/>
  <c r="QX31" i="7"/>
  <c r="QW31" i="7"/>
  <c r="XY7" i="7"/>
  <c r="YB7" i="7"/>
  <c r="XX7" i="7"/>
  <c r="YA7" i="7"/>
  <c r="XZ7" i="7"/>
  <c r="OO7" i="7"/>
  <c r="OR7" i="7"/>
  <c r="ON7" i="7"/>
  <c r="OQ7" i="7"/>
  <c r="OP7" i="7"/>
  <c r="XY31" i="7"/>
  <c r="XZ31" i="7"/>
  <c r="XX31" i="7"/>
  <c r="YB31" i="7"/>
  <c r="YA31" i="7"/>
  <c r="TG23" i="7"/>
  <c r="TI23" i="7"/>
  <c r="TH23" i="7"/>
  <c r="TF23" i="7"/>
  <c r="TJ23" i="7"/>
  <c r="OR15" i="7"/>
  <c r="ON15" i="7"/>
  <c r="OQ15" i="7"/>
  <c r="OP15" i="7"/>
  <c r="OO15" i="7"/>
  <c r="MH30" i="7"/>
  <c r="JX6" i="7"/>
  <c r="OE26" i="7"/>
  <c r="FH13" i="7"/>
  <c r="HP35" i="7"/>
  <c r="HO35" i="7"/>
  <c r="HN35" i="7"/>
  <c r="HQ35" i="7"/>
  <c r="HM35" i="7"/>
  <c r="QM27" i="7"/>
  <c r="QL27" i="7"/>
  <c r="QO27" i="7"/>
  <c r="QK27" i="7"/>
  <c r="QN27" i="7"/>
  <c r="JL31" i="7"/>
  <c r="JK31" i="7"/>
  <c r="JN31" i="7"/>
  <c r="JJ31" i="7"/>
  <c r="JM31" i="7"/>
  <c r="XP27" i="7"/>
  <c r="XL27" i="7"/>
  <c r="XO27" i="7"/>
  <c r="XN27" i="7"/>
  <c r="XM27" i="7"/>
  <c r="AM35" i="7"/>
  <c r="AP35" i="7"/>
  <c r="AL35" i="7"/>
  <c r="AO35" i="7"/>
  <c r="AN35" i="7"/>
  <c r="HQ11" i="7"/>
  <c r="HM11" i="7"/>
  <c r="HP11" i="7"/>
  <c r="HO11" i="7"/>
  <c r="HN11" i="7"/>
  <c r="HP27" i="7"/>
  <c r="HO27" i="7"/>
  <c r="HQ27" i="7"/>
  <c r="HN27" i="7"/>
  <c r="HM27" i="7"/>
  <c r="DH15" i="7"/>
  <c r="DK15" i="7"/>
  <c r="DG15" i="7"/>
  <c r="DJ15" i="7"/>
  <c r="DI15" i="7"/>
  <c r="CX31" i="7"/>
  <c r="CW31" i="7"/>
  <c r="CV31" i="7"/>
  <c r="CY31" i="7"/>
  <c r="CU31" i="7"/>
  <c r="JM27" i="7"/>
  <c r="JL27" i="7"/>
  <c r="JK27" i="7"/>
  <c r="JN27" i="7"/>
  <c r="JJ27" i="7"/>
  <c r="JW23" i="7"/>
  <c r="JV23" i="7"/>
  <c r="JZ23" i="7"/>
  <c r="JY23" i="7"/>
  <c r="JX23" i="7"/>
  <c r="JZ21" i="7"/>
  <c r="JV21" i="7"/>
  <c r="MF27" i="7"/>
  <c r="MI27" i="7"/>
  <c r="ME27" i="7"/>
  <c r="MH27" i="7"/>
  <c r="MG27" i="7"/>
  <c r="LW31" i="7"/>
  <c r="LS31" i="7"/>
  <c r="LV31" i="7"/>
  <c r="LU31" i="7"/>
  <c r="LT31" i="7"/>
  <c r="XZ11" i="7"/>
  <c r="XY11" i="7"/>
  <c r="YB11" i="7"/>
  <c r="XX11" i="7"/>
  <c r="YA11" i="7"/>
  <c r="XY23" i="7"/>
  <c r="XZ23" i="7"/>
  <c r="XX23" i="7"/>
  <c r="YB23" i="7"/>
  <c r="YA23" i="7"/>
  <c r="TH11" i="7"/>
  <c r="TG11" i="7"/>
  <c r="TJ11" i="7"/>
  <c r="TF11" i="7"/>
  <c r="TI11" i="7"/>
  <c r="OO31" i="7"/>
  <c r="OR31" i="7"/>
  <c r="ON31" i="7"/>
  <c r="OQ31" i="7"/>
  <c r="OP31" i="7"/>
  <c r="QZ23" i="7"/>
  <c r="RA23" i="7"/>
  <c r="QY23" i="7"/>
  <c r="QX23" i="7"/>
  <c r="QW23" i="7"/>
  <c r="QZ19" i="7"/>
  <c r="QY19" i="7"/>
  <c r="QX19" i="7"/>
  <c r="RA19" i="7"/>
  <c r="QW19" i="7"/>
  <c r="VP27" i="7"/>
  <c r="VS27" i="7"/>
  <c r="VO27" i="7"/>
  <c r="VR27" i="7"/>
  <c r="VQ27" i="7"/>
  <c r="QL24" i="7"/>
  <c r="YB9" i="7"/>
  <c r="SV25" i="7"/>
  <c r="QN17" i="7"/>
  <c r="QP17" i="7" s="1"/>
  <c r="VE24" i="7"/>
  <c r="AL25" i="7"/>
  <c r="CV29" i="7"/>
  <c r="JJ16" i="7"/>
  <c r="LP19" i="7"/>
  <c r="LS17" i="7" s="1"/>
  <c r="LV28" i="7"/>
  <c r="QH15" i="7"/>
  <c r="QO14" i="7" s="1"/>
  <c r="SX32" i="7"/>
  <c r="TH17" i="7"/>
  <c r="QN4" i="7"/>
  <c r="JK8" i="7"/>
  <c r="JV5" i="7"/>
  <c r="LW5" i="7"/>
  <c r="JL24" i="7"/>
  <c r="YA5" i="7"/>
  <c r="OB32" i="7"/>
  <c r="VF4" i="7"/>
  <c r="CX25" i="7"/>
  <c r="OO13" i="7"/>
  <c r="XO11" i="7"/>
  <c r="XN11" i="7"/>
  <c r="XM11" i="7"/>
  <c r="XL11" i="7"/>
  <c r="XP11" i="7"/>
  <c r="XL8" i="7"/>
  <c r="XR8" i="7" s="1"/>
  <c r="XO8" i="7"/>
  <c r="JW31" i="7"/>
  <c r="JZ31" i="7"/>
  <c r="JV31" i="7"/>
  <c r="JY31" i="7"/>
  <c r="JX31" i="7"/>
  <c r="LW35" i="7"/>
  <c r="LS35" i="7"/>
  <c r="LV35" i="7"/>
  <c r="LU35" i="7"/>
  <c r="LT35" i="7"/>
  <c r="VG26" i="7"/>
  <c r="KK30" i="7"/>
  <c r="XO18" i="7"/>
  <c r="XQ18" i="7" s="1"/>
  <c r="QY18" i="7"/>
  <c r="QX18" i="7"/>
  <c r="TH18" i="7"/>
  <c r="OO22" i="7"/>
  <c r="VQ30" i="7"/>
  <c r="VP30" i="7"/>
  <c r="MI30" i="7"/>
  <c r="JW22" i="7"/>
  <c r="ME6" i="7"/>
  <c r="MG10" i="7"/>
  <c r="JV6" i="7"/>
  <c r="JY6" i="7"/>
  <c r="HP14" i="7"/>
  <c r="OD31" i="7"/>
  <c r="OC31" i="7"/>
  <c r="OF31" i="7"/>
  <c r="OB31" i="7"/>
  <c r="OE31" i="7"/>
  <c r="AN26" i="7"/>
  <c r="AA14" i="7"/>
  <c r="OF10" i="7"/>
  <c r="JK15" i="7"/>
  <c r="JN15" i="7"/>
  <c r="JJ15" i="7"/>
  <c r="JM15" i="7"/>
  <c r="JL15" i="7"/>
  <c r="JN12" i="7"/>
  <c r="JO12" i="7" s="1"/>
  <c r="JK12" i="7"/>
  <c r="JL12" i="7"/>
  <c r="OC26" i="7"/>
  <c r="CX6" i="7"/>
  <c r="VE10" i="7"/>
  <c r="IC22" i="7"/>
  <c r="HM26" i="7"/>
  <c r="QZ7" i="7"/>
  <c r="QY7" i="7"/>
  <c r="QX7" i="7"/>
  <c r="RA7" i="7"/>
  <c r="QW7" i="7"/>
  <c r="RA5" i="7"/>
  <c r="JJ8" i="7"/>
  <c r="JK24" i="7"/>
  <c r="OB30" i="7"/>
  <c r="MT18" i="7"/>
  <c r="MV18" i="7" s="1"/>
  <c r="CI9" i="7"/>
  <c r="CL9" i="7"/>
  <c r="QZ22" i="7"/>
  <c r="VF18" i="7"/>
  <c r="VE18" i="7"/>
  <c r="HN34" i="7"/>
  <c r="HQ34" i="7"/>
  <c r="HM22" i="7"/>
  <c r="AO34" i="7"/>
  <c r="AN34" i="7"/>
  <c r="JM18" i="7"/>
  <c r="JO18" i="7" s="1"/>
  <c r="FQ18" i="7"/>
  <c r="FH26" i="7"/>
  <c r="FI26" i="7" s="1"/>
  <c r="QL25" i="7"/>
  <c r="QO25" i="7"/>
  <c r="OP29" i="7"/>
  <c r="VG13" i="7"/>
  <c r="ST24" i="7"/>
  <c r="QK21" i="7"/>
  <c r="QN21" i="7"/>
  <c r="QZ33" i="7"/>
  <c r="RB33" i="7" s="1"/>
  <c r="JX29" i="7"/>
  <c r="JK28" i="7"/>
  <c r="LV33" i="7"/>
  <c r="AO25" i="7"/>
  <c r="VC17" i="7"/>
  <c r="JG23" i="7"/>
  <c r="JJ20" i="7" s="1"/>
  <c r="QN33" i="7"/>
  <c r="QL32" i="7"/>
  <c r="FF21" i="7"/>
  <c r="LT28" i="7"/>
  <c r="VD20" i="7"/>
  <c r="ST32" i="7"/>
  <c r="XM16" i="7"/>
  <c r="QL4" i="7"/>
  <c r="QM9" i="7"/>
  <c r="QL9" i="7"/>
  <c r="OB5" i="7"/>
  <c r="QZ29" i="7"/>
  <c r="QW6" i="7"/>
  <c r="QN34" i="7"/>
  <c r="QP34" i="7" s="1"/>
  <c r="QM22" i="7"/>
  <c r="RL18" i="7"/>
  <c r="RN18" i="7" s="1"/>
  <c r="VE22" i="7"/>
  <c r="VR13" i="7"/>
  <c r="TI5" i="7"/>
  <c r="OC34" i="7"/>
  <c r="ST14" i="7"/>
  <c r="SW14" i="7"/>
  <c r="SY14" i="7" s="1"/>
  <c r="LV6" i="7"/>
  <c r="LX6" i="7" s="1"/>
  <c r="LU6" i="7"/>
  <c r="JZ13" i="7"/>
  <c r="TG26" i="7"/>
  <c r="XO6" i="7"/>
  <c r="YB18" i="7"/>
  <c r="QX34" i="7"/>
  <c r="RC34" i="7" s="1"/>
  <c r="RA34" i="7"/>
  <c r="TI10" i="7"/>
  <c r="YB10" i="7"/>
  <c r="VQ18" i="7"/>
  <c r="VP18" i="7"/>
  <c r="RA30" i="7"/>
  <c r="YA22" i="7"/>
  <c r="XZ22" i="7"/>
  <c r="OO30" i="7"/>
  <c r="JV18" i="7"/>
  <c r="JY18" i="7"/>
  <c r="DG18" i="7"/>
  <c r="CU30" i="7"/>
  <c r="CV34" i="7"/>
  <c r="DA34" i="7" s="1"/>
  <c r="CY34" i="7"/>
  <c r="XN26" i="7"/>
  <c r="FR10" i="7"/>
  <c r="AL30" i="7"/>
  <c r="JM30" i="7"/>
  <c r="JN30" i="7"/>
  <c r="XP34" i="7"/>
  <c r="ER12" i="7"/>
  <c r="EX12" i="7" s="1"/>
  <c r="JM32" i="7"/>
  <c r="QN24" i="7"/>
  <c r="SV24" i="7"/>
  <c r="XM33" i="7"/>
  <c r="SW21" i="7"/>
  <c r="SY21" i="7" s="1"/>
  <c r="SV21" i="7"/>
  <c r="VC25" i="7"/>
  <c r="VI25" i="7" s="1"/>
  <c r="HQ13" i="7"/>
  <c r="AC13" i="7"/>
  <c r="OP5" i="7"/>
  <c r="OQ33" i="7"/>
  <c r="VE9" i="7"/>
  <c r="QM32" i="7"/>
  <c r="HO9" i="7"/>
  <c r="CW5" i="7"/>
  <c r="JK16" i="7"/>
  <c r="MF9" i="7"/>
  <c r="OQ21" i="7"/>
  <c r="XN17" i="7"/>
  <c r="TJ21" i="7"/>
  <c r="HP21" i="7"/>
  <c r="FG13" i="7"/>
  <c r="AA21" i="7"/>
  <c r="JN25" i="7"/>
  <c r="JN24" i="7"/>
  <c r="YB29" i="7"/>
  <c r="OD33" i="7"/>
  <c r="OF4" i="7"/>
  <c r="CY25" i="7"/>
  <c r="JK10" i="7"/>
  <c r="FR34" i="7"/>
  <c r="FQ34" i="7"/>
  <c r="ER13" i="7"/>
  <c r="ME13" i="7"/>
  <c r="MK13" i="7" s="1"/>
  <c r="JN33" i="7"/>
  <c r="XP5" i="7"/>
  <c r="VP17" i="7"/>
  <c r="OE9" i="7"/>
  <c r="OD9" i="7"/>
  <c r="XY33" i="7"/>
  <c r="XZ9" i="7"/>
  <c r="XP24" i="7"/>
  <c r="HM33" i="7"/>
  <c r="JM29" i="7"/>
  <c r="JO29" i="7" s="1"/>
  <c r="JL29" i="7"/>
  <c r="OR5" i="7"/>
  <c r="OS5" i="7" s="1"/>
  <c r="HO25" i="7"/>
  <c r="CW33" i="7"/>
  <c r="MG33" i="7"/>
  <c r="SW13" i="7"/>
  <c r="SY13" i="7" s="1"/>
  <c r="QK32" i="7"/>
  <c r="QQ32" i="7" s="1"/>
  <c r="AN29" i="7"/>
  <c r="HN9" i="7"/>
  <c r="JK17" i="7"/>
  <c r="JP17" i="7" s="1"/>
  <c r="LV29" i="7"/>
  <c r="LS28" i="7"/>
  <c r="RO10" i="7"/>
  <c r="TJ9" i="7"/>
  <c r="OF25" i="7"/>
  <c r="SU33" i="7"/>
  <c r="SU32" i="7"/>
  <c r="XL16" i="7"/>
  <c r="QL5" i="7"/>
  <c r="QO5" i="7"/>
  <c r="XM25" i="7"/>
  <c r="FF13" i="7"/>
  <c r="JK9" i="7"/>
  <c r="JJ24" i="7"/>
  <c r="XX5" i="7"/>
  <c r="OC32" i="7"/>
  <c r="VG5" i="7"/>
  <c r="OC4" i="7"/>
  <c r="XM9" i="7"/>
  <c r="JJ12" i="7"/>
  <c r="JP12" i="7" s="1"/>
  <c r="Z20" i="7"/>
  <c r="VE14" i="7"/>
  <c r="VD14" i="7"/>
  <c r="VI14" i="7" s="1"/>
  <c r="SU22" i="7"/>
  <c r="SZ22" i="7" s="1"/>
  <c r="VR25" i="7"/>
  <c r="VP26" i="7"/>
  <c r="VS26" i="7"/>
  <c r="VR26" i="7"/>
  <c r="VQ26" i="7"/>
  <c r="VO26" i="7"/>
  <c r="SW11" i="7"/>
  <c r="SV11" i="7"/>
  <c r="SU11" i="7"/>
  <c r="SX11" i="7"/>
  <c r="ST11" i="7"/>
  <c r="JL14" i="7"/>
  <c r="LV15" i="7"/>
  <c r="LU15" i="7"/>
  <c r="LT15" i="7"/>
  <c r="LW15" i="7"/>
  <c r="LS15" i="7"/>
  <c r="TJ22" i="7"/>
  <c r="OQ34" i="7"/>
  <c r="OP34" i="7"/>
  <c r="XZ6" i="7"/>
  <c r="XX34" i="7"/>
  <c r="XY34" i="7"/>
  <c r="OP6" i="7"/>
  <c r="VS34" i="7"/>
  <c r="VT34" i="7" s="1"/>
  <c r="LS30" i="7"/>
  <c r="DI22" i="7"/>
  <c r="FG14" i="7"/>
  <c r="QN6" i="7"/>
  <c r="QM6" i="7"/>
  <c r="AB22" i="7"/>
  <c r="HZ6" i="7"/>
  <c r="IC6" i="7"/>
  <c r="ID6" i="7" s="1"/>
  <c r="JM26" i="7"/>
  <c r="HZ18" i="7"/>
  <c r="IC18" i="7"/>
  <c r="ID18" i="7" s="1"/>
  <c r="ST26" i="7"/>
  <c r="DH14" i="7"/>
  <c r="FD22" i="7"/>
  <c r="ES14" i="7"/>
  <c r="HM10" i="7"/>
  <c r="HS10" i="7" s="1"/>
  <c r="HY30" i="7"/>
  <c r="IE30" i="7" s="1"/>
  <c r="ME14" i="7"/>
  <c r="SU18" i="7"/>
  <c r="SZ18" i="7" s="1"/>
  <c r="YB30" i="7"/>
  <c r="MH26" i="7"/>
  <c r="MF26" i="7"/>
  <c r="MH34" i="7"/>
  <c r="CJ10" i="7"/>
  <c r="CO10" i="7" s="1"/>
  <c r="SW34" i="7"/>
  <c r="JJ34" i="7"/>
  <c r="JP34" i="7" s="1"/>
  <c r="JM34" i="7"/>
  <c r="FT6" i="7"/>
  <c r="FU6" i="7" s="1"/>
  <c r="QK26" i="7"/>
  <c r="VF6" i="7"/>
  <c r="VE6" i="7"/>
  <c r="OE4" i="7"/>
  <c r="VG16" i="7"/>
  <c r="AO33" i="7"/>
  <c r="YA9" i="7"/>
  <c r="MF5" i="7"/>
  <c r="MK5" i="7" s="1"/>
  <c r="XN32" i="7"/>
  <c r="FF25" i="7"/>
  <c r="YB17" i="7"/>
  <c r="OE8" i="7"/>
  <c r="OG8" i="7" s="1"/>
  <c r="QO8" i="7"/>
  <c r="VG24" i="7"/>
  <c r="VH24" i="7" s="1"/>
  <c r="CX29" i="7"/>
  <c r="XP32" i="7"/>
  <c r="QO32" i="7"/>
  <c r="QP32" i="7" s="1"/>
  <c r="OR21" i="7"/>
  <c r="XL32" i="7"/>
  <c r="XR32" i="7" s="1"/>
  <c r="ON5" i="7"/>
  <c r="Z12" i="7"/>
  <c r="XN19" i="7"/>
  <c r="XM19" i="7"/>
  <c r="XP19" i="7"/>
  <c r="XL19" i="7"/>
  <c r="XO19" i="7"/>
  <c r="FT31" i="7"/>
  <c r="FP31" i="7"/>
  <c r="FS31" i="7"/>
  <c r="FR31" i="7"/>
  <c r="FQ31" i="7"/>
  <c r="FH15" i="7"/>
  <c r="FD15" i="7"/>
  <c r="FG15" i="7"/>
  <c r="FF15" i="7"/>
  <c r="FE15" i="7"/>
  <c r="CX27" i="7"/>
  <c r="CW27" i="7"/>
  <c r="CY27" i="7"/>
  <c r="CV27" i="7"/>
  <c r="CU27" i="7"/>
  <c r="CV25" i="7"/>
  <c r="CW25" i="7"/>
  <c r="SX27" i="7"/>
  <c r="ST27" i="7"/>
  <c r="SW27" i="7"/>
  <c r="SV27" i="7"/>
  <c r="SU27" i="7"/>
  <c r="JM11" i="7"/>
  <c r="JL11" i="7"/>
  <c r="JK11" i="7"/>
  <c r="JN11" i="7"/>
  <c r="JJ11" i="7"/>
  <c r="MH19" i="7"/>
  <c r="MG19" i="7"/>
  <c r="MF19" i="7"/>
  <c r="MI19" i="7"/>
  <c r="ME19" i="7"/>
  <c r="MH31" i="7"/>
  <c r="MG31" i="7"/>
  <c r="MF31" i="7"/>
  <c r="MI31" i="7"/>
  <c r="ME31" i="7"/>
  <c r="VR31" i="7"/>
  <c r="VQ31" i="7"/>
  <c r="VP31" i="7"/>
  <c r="VO31" i="7"/>
  <c r="VS31" i="7"/>
  <c r="ST25" i="7"/>
  <c r="SZ25" i="7" s="1"/>
  <c r="SW25" i="7"/>
  <c r="SX20" i="7"/>
  <c r="QK17" i="7"/>
  <c r="VD16" i="7"/>
  <c r="VI16" i="7" s="1"/>
  <c r="AP29" i="7"/>
  <c r="TI17" i="7"/>
  <c r="TK17" i="7" s="1"/>
  <c r="QK4" i="7"/>
  <c r="VC4" i="7"/>
  <c r="QW29" i="7"/>
  <c r="OP13" i="7"/>
  <c r="VC26" i="7"/>
  <c r="VI26" i="7" s="1"/>
  <c r="VE26" i="7"/>
  <c r="KH30" i="7"/>
  <c r="JG7" i="7"/>
  <c r="JM4" i="7" s="1"/>
  <c r="XL18" i="7"/>
  <c r="QZ18" i="7"/>
  <c r="TF18" i="7"/>
  <c r="TI18" i="7"/>
  <c r="OQ22" i="7"/>
  <c r="OP22" i="7"/>
  <c r="VR30" i="7"/>
  <c r="ME30" i="7"/>
  <c r="MK30" i="7" s="1"/>
  <c r="JY22" i="7"/>
  <c r="JX22" i="7"/>
  <c r="MI6" i="7"/>
  <c r="MJ6" i="7" s="1"/>
  <c r="MH10" i="7"/>
  <c r="JZ6" i="7"/>
  <c r="HM14" i="7"/>
  <c r="HS14" i="7" s="1"/>
  <c r="AL26" i="7"/>
  <c r="AO26" i="7"/>
  <c r="AB14" i="7"/>
  <c r="OB10" i="7"/>
  <c r="OH10" i="7" s="1"/>
  <c r="OB26" i="7"/>
  <c r="CU6" i="7"/>
  <c r="DA6" i="7" s="1"/>
  <c r="LW7" i="7"/>
  <c r="LS7" i="7"/>
  <c r="LV7" i="7"/>
  <c r="LU7" i="7"/>
  <c r="LT7" i="7"/>
  <c r="VF10" i="7"/>
  <c r="VH10" i="7" s="1"/>
  <c r="HZ22" i="7"/>
  <c r="IE22" i="7" s="1"/>
  <c r="OD35" i="7"/>
  <c r="OC35" i="7"/>
  <c r="OF35" i="7"/>
  <c r="OB35" i="7"/>
  <c r="OE35" i="7"/>
  <c r="HQ26" i="7"/>
  <c r="AB21" i="7"/>
  <c r="JV17" i="7"/>
  <c r="MQ18" i="7"/>
  <c r="MW18" i="7" s="1"/>
  <c r="CM9" i="7"/>
  <c r="QW22" i="7"/>
  <c r="VC18" i="7"/>
  <c r="HO34" i="7"/>
  <c r="HN22" i="7"/>
  <c r="HQ22" i="7"/>
  <c r="HR22" i="7" s="1"/>
  <c r="AL34" i="7"/>
  <c r="AR34" i="7" s="1"/>
  <c r="JJ18" i="7"/>
  <c r="FS18" i="7"/>
  <c r="FU18" i="7" s="1"/>
  <c r="FR18" i="7"/>
  <c r="FE26" i="7"/>
  <c r="MG13" i="7"/>
  <c r="QM25" i="7"/>
  <c r="QO24" i="7"/>
  <c r="VE13" i="7"/>
  <c r="VD13" i="7"/>
  <c r="VI13" i="7" s="1"/>
  <c r="XO32" i="7"/>
  <c r="ST20" i="7"/>
  <c r="QY33" i="7"/>
  <c r="LW33" i="7"/>
  <c r="LU33" i="7"/>
  <c r="Z13" i="7"/>
  <c r="VD17" i="7"/>
  <c r="VE17" i="7"/>
  <c r="CY33" i="7"/>
  <c r="MF33" i="7"/>
  <c r="QL33" i="7"/>
  <c r="QQ33" i="7" s="1"/>
  <c r="TH9" i="7"/>
  <c r="QN9" i="7"/>
  <c r="QP9" i="7" s="1"/>
  <c r="VE4" i="7"/>
  <c r="OF5" i="7"/>
  <c r="RA6" i="7"/>
  <c r="QK34" i="7"/>
  <c r="QQ34" i="7" s="1"/>
  <c r="QO23" i="7"/>
  <c r="QK23" i="7"/>
  <c r="QN23" i="7"/>
  <c r="QM23" i="7"/>
  <c r="QL23" i="7"/>
  <c r="RI18" i="7"/>
  <c r="RO18" i="7" s="1"/>
  <c r="VG23" i="7"/>
  <c r="VC23" i="7"/>
  <c r="VE23" i="7"/>
  <c r="VD23" i="7"/>
  <c r="VF23" i="7"/>
  <c r="VH23" i="7" s="1"/>
  <c r="VO13" i="7"/>
  <c r="TF5" i="7"/>
  <c r="TI6" i="7"/>
  <c r="TH6" i="7"/>
  <c r="TG6" i="7"/>
  <c r="TJ6" i="7"/>
  <c r="TF6" i="7"/>
  <c r="OD34" i="7"/>
  <c r="SU15" i="7"/>
  <c r="SX15" i="7"/>
  <c r="ST15" i="7"/>
  <c r="SW15" i="7"/>
  <c r="SV15" i="7"/>
  <c r="LS6" i="7"/>
  <c r="TI27" i="7"/>
  <c r="TH27" i="7"/>
  <c r="TG27" i="7"/>
  <c r="TJ27" i="7"/>
  <c r="TF27" i="7"/>
  <c r="XL6" i="7"/>
  <c r="XY18" i="7"/>
  <c r="QY34" i="7"/>
  <c r="TJ10" i="7"/>
  <c r="XX10" i="7"/>
  <c r="VR18" i="7"/>
  <c r="QY30" i="7"/>
  <c r="QX30" i="7"/>
  <c r="XX22" i="7"/>
  <c r="OP30" i="7"/>
  <c r="OQ30" i="7"/>
  <c r="ME18" i="7"/>
  <c r="JZ18" i="7"/>
  <c r="DH18" i="7"/>
  <c r="DK18" i="7"/>
  <c r="DL18" i="7" s="1"/>
  <c r="CW30" i="7"/>
  <c r="CW34" i="7"/>
  <c r="XO26" i="7"/>
  <c r="XQ26" i="7" s="1"/>
  <c r="FP10" i="7"/>
  <c r="FS10" i="7"/>
  <c r="AP30" i="7"/>
  <c r="JK30" i="7"/>
  <c r="XL34" i="7"/>
  <c r="XN34" i="7"/>
  <c r="QK24" i="7"/>
  <c r="YA33" i="7"/>
  <c r="YC33" i="7" s="1"/>
  <c r="XL33" i="7"/>
  <c r="XO33" i="7"/>
  <c r="ST21" i="7"/>
  <c r="SZ21" i="7" s="1"/>
  <c r="SW20" i="7"/>
  <c r="QM20" i="7"/>
  <c r="VG25" i="7"/>
  <c r="VH25" i="7" s="1"/>
  <c r="HN33" i="7"/>
  <c r="MF25" i="7"/>
  <c r="FH25" i="7"/>
  <c r="VC9" i="7"/>
  <c r="VI9" i="7" s="1"/>
  <c r="VF9" i="7"/>
  <c r="MI5" i="7"/>
  <c r="MG17" i="7"/>
  <c r="OC24" i="7"/>
  <c r="OH24" i="7" s="1"/>
  <c r="ON21" i="7"/>
  <c r="TK14" i="7"/>
  <c r="TF17" i="7"/>
  <c r="XO17" i="7"/>
  <c r="XQ17" i="7" s="1"/>
  <c r="QZ17" i="7"/>
  <c r="RB17" i="7" s="1"/>
  <c r="FD13" i="7"/>
  <c r="CJ8" i="7"/>
  <c r="CO8" i="7" s="1"/>
  <c r="JK25" i="7"/>
  <c r="JP25" i="7" s="1"/>
  <c r="OE33" i="7"/>
  <c r="OG33" i="7" s="1"/>
  <c r="OC33" i="7"/>
  <c r="OH33" i="7" s="1"/>
  <c r="DM11" i="7"/>
  <c r="JL10" i="7"/>
  <c r="FQ30" i="7"/>
  <c r="FR30" i="7"/>
  <c r="FS34" i="7"/>
  <c r="FU34" i="7" s="1"/>
  <c r="ES13" i="7"/>
  <c r="EV13" i="7"/>
  <c r="JJ33" i="7"/>
  <c r="JM33" i="7"/>
  <c r="XN5" i="7"/>
  <c r="XM5" i="7"/>
  <c r="VQ17" i="7"/>
  <c r="OB9" i="7"/>
  <c r="OD8" i="7"/>
  <c r="TF25" i="7"/>
  <c r="TL25" i="7" s="1"/>
  <c r="OR29" i="7"/>
  <c r="SU24" i="7"/>
  <c r="QW33" i="7"/>
  <c r="JJ29" i="7"/>
  <c r="JJ28" i="7"/>
  <c r="JP28" i="7" s="1"/>
  <c r="OO5" i="7"/>
  <c r="AB20" i="7"/>
  <c r="FD25" i="7"/>
  <c r="CX33" i="7"/>
  <c r="ST13" i="7"/>
  <c r="SW12" i="7"/>
  <c r="SY12" i="7" s="1"/>
  <c r="FH21" i="7"/>
  <c r="JL17" i="7"/>
  <c r="JM17" i="7"/>
  <c r="JO17" i="7" s="1"/>
  <c r="MI9" i="7"/>
  <c r="LS29" i="7"/>
  <c r="VP33" i="7"/>
  <c r="VU33" i="7" s="1"/>
  <c r="OD25" i="7"/>
  <c r="OC25" i="7"/>
  <c r="SV33" i="7"/>
  <c r="QM5" i="7"/>
  <c r="QM4" i="7"/>
  <c r="XN25" i="7"/>
  <c r="JL9" i="7"/>
  <c r="JX17" i="7"/>
  <c r="QK8" i="7"/>
  <c r="QQ8" i="7" s="1"/>
  <c r="VD5" i="7"/>
  <c r="XO9" i="7"/>
  <c r="XQ9" i="7" s="1"/>
  <c r="XN9" i="7"/>
  <c r="VF14" i="7"/>
  <c r="VH14" i="7" s="1"/>
  <c r="SV22" i="7"/>
  <c r="VO25" i="7"/>
  <c r="VU25" i="7" s="1"/>
  <c r="XM30" i="7"/>
  <c r="XR30" i="7" s="1"/>
  <c r="XP30" i="7"/>
  <c r="XQ30" i="7" s="1"/>
  <c r="SV10" i="7"/>
  <c r="JJ14" i="7"/>
  <c r="JP14" i="7" s="1"/>
  <c r="JM14" i="7"/>
  <c r="JO14" i="7" s="1"/>
  <c r="LS14" i="7"/>
  <c r="LY14" i="7" s="1"/>
  <c r="TG22" i="7"/>
  <c r="ON34" i="7"/>
  <c r="XX6" i="7"/>
  <c r="YA6" i="7"/>
  <c r="XZ34" i="7"/>
  <c r="ON6" i="7"/>
  <c r="OQ6" i="7"/>
  <c r="VO34" i="7"/>
  <c r="VU34" i="7" s="1"/>
  <c r="VG35" i="7"/>
  <c r="VC35" i="7"/>
  <c r="VF35" i="7"/>
  <c r="VE35" i="7"/>
  <c r="VD35" i="7"/>
  <c r="LW30" i="7"/>
  <c r="LU27" i="7"/>
  <c r="LT27" i="7"/>
  <c r="LW27" i="7"/>
  <c r="LS27" i="7"/>
  <c r="LV27" i="7"/>
  <c r="DG22" i="7"/>
  <c r="DJ22" i="7"/>
  <c r="DL22" i="7" s="1"/>
  <c r="FD14" i="7"/>
  <c r="FJ14" i="7" s="1"/>
  <c r="QK6" i="7"/>
  <c r="QQ6" i="7" s="1"/>
  <c r="Z22" i="7"/>
  <c r="AF22" i="7" s="1"/>
  <c r="AC22" i="7"/>
  <c r="IA6" i="7"/>
  <c r="JJ26" i="7"/>
  <c r="IA18" i="7"/>
  <c r="SU26" i="7"/>
  <c r="SX26" i="7"/>
  <c r="SY26" i="7" s="1"/>
  <c r="DI14" i="7"/>
  <c r="FH22" i="7"/>
  <c r="FI22" i="7" s="1"/>
  <c r="ET14" i="7"/>
  <c r="CW26" i="7"/>
  <c r="CV26" i="7"/>
  <c r="DA26" i="7" s="1"/>
  <c r="HQ10" i="7"/>
  <c r="IB30" i="7"/>
  <c r="IC30" i="7"/>
  <c r="MF14" i="7"/>
  <c r="MI14" i="7"/>
  <c r="SV19" i="7"/>
  <c r="SU19" i="7"/>
  <c r="SX19" i="7"/>
  <c r="ST19" i="7"/>
  <c r="SW19" i="7"/>
  <c r="XY30" i="7"/>
  <c r="MI26" i="7"/>
  <c r="ME34" i="7"/>
  <c r="CK10" i="7"/>
  <c r="SX34" i="7"/>
  <c r="JN34" i="7"/>
  <c r="FQ6" i="7"/>
  <c r="QL26" i="7"/>
  <c r="QM26" i="7"/>
  <c r="VC6" i="7"/>
  <c r="VI6" i="7" s="1"/>
  <c r="OD28" i="7"/>
  <c r="LT12" i="7"/>
  <c r="LY12" i="7" s="1"/>
  <c r="OC28" i="7"/>
  <c r="OH28" i="7" s="1"/>
  <c r="ST12" i="7"/>
  <c r="SZ12" i="7" s="1"/>
  <c r="XY21" i="7"/>
  <c r="HM21" i="7"/>
  <c r="HS21" i="7" s="1"/>
  <c r="VF8" i="7"/>
  <c r="VH8" i="7" s="1"/>
  <c r="QX29" i="7"/>
  <c r="MG9" i="7"/>
  <c r="AN25" i="7"/>
  <c r="MF17" i="7"/>
  <c r="HQ25" i="7"/>
  <c r="QL20" i="7"/>
  <c r="QQ20" i="7" s="1"/>
  <c r="QX33" i="7"/>
  <c r="CU33" i="7"/>
  <c r="QO20" i="7"/>
  <c r="QP20" i="7" s="1"/>
  <c r="XN8" i="7"/>
  <c r="TJ25" i="7"/>
  <c r="TK25" i="7" s="1"/>
  <c r="SU20" i="7"/>
  <c r="OF32" i="7"/>
  <c r="XP16" i="7"/>
  <c r="XQ16" i="7" s="1"/>
  <c r="JL16" i="7"/>
  <c r="QP30" i="7"/>
  <c r="MJ21" i="7"/>
  <c r="TW6" i="7"/>
  <c r="WF18" i="7"/>
  <c r="MJ22" i="7"/>
  <c r="OH20" i="7"/>
  <c r="KA34" i="7"/>
  <c r="LX12" i="7"/>
  <c r="SZ4" i="7"/>
  <c r="VH28" i="7"/>
  <c r="VI21" i="7"/>
  <c r="OG34" i="7"/>
  <c r="KB29" i="7"/>
  <c r="OS13" i="7"/>
  <c r="LX13" i="7"/>
  <c r="DL30" i="7"/>
  <c r="IE26" i="7"/>
  <c r="OS9" i="7"/>
  <c r="OG30" i="7"/>
  <c r="RC6" i="7"/>
  <c r="OH34" i="7"/>
  <c r="DL34" i="7"/>
  <c r="VU14" i="7"/>
  <c r="OV15" i="7"/>
  <c r="OX15" i="7"/>
  <c r="OT15" i="7"/>
  <c r="OU15" i="7"/>
  <c r="OS14" i="7"/>
  <c r="VT10" i="7"/>
  <c r="VH22" i="7"/>
  <c r="KB30" i="7"/>
  <c r="XQ28" i="7"/>
  <c r="QQ22" i="7"/>
  <c r="KA10" i="7"/>
  <c r="LY22" i="7"/>
  <c r="ID34" i="7"/>
  <c r="RB10" i="7"/>
  <c r="SZ6" i="7"/>
  <c r="WG34" i="7"/>
  <c r="MK21" i="7"/>
  <c r="ML21" i="7" s="1"/>
  <c r="VT14" i="7"/>
  <c r="VV15" i="7"/>
  <c r="VW15" i="7"/>
  <c r="VY15" i="7"/>
  <c r="TK33" i="7"/>
  <c r="RC10" i="7"/>
  <c r="VI24" i="7"/>
  <c r="DA10" i="7"/>
  <c r="FU22" i="7"/>
  <c r="MW22" i="7"/>
  <c r="CZ10" i="7"/>
  <c r="OT26" i="7"/>
  <c r="RC26" i="7"/>
  <c r="XR12" i="7"/>
  <c r="VH21" i="7"/>
  <c r="VI22" i="7"/>
  <c r="VH20" i="7"/>
  <c r="VI20" i="7"/>
  <c r="TO31" i="7"/>
  <c r="TP31" i="7" s="1"/>
  <c r="TM29" i="7"/>
  <c r="WG26" i="7"/>
  <c r="MW35" i="7"/>
  <c r="VH34" i="7"/>
  <c r="TW23" i="7"/>
  <c r="TW22" i="7"/>
  <c r="TM30" i="7"/>
  <c r="YO18" i="7"/>
  <c r="ID11" i="7"/>
  <c r="YO7" i="7"/>
  <c r="DN18" i="7"/>
  <c r="DO18" i="7" s="1"/>
  <c r="PF7" i="7"/>
  <c r="TX6" i="7"/>
  <c r="LY34" i="7"/>
  <c r="KB9" i="7"/>
  <c r="MV22" i="7"/>
  <c r="PF26" i="7"/>
  <c r="MW23" i="7"/>
  <c r="RN22" i="7"/>
  <c r="RN23" i="7"/>
  <c r="RO23" i="7"/>
  <c r="VI32" i="7"/>
  <c r="ML15" i="7"/>
  <c r="MM15" i="7"/>
  <c r="MO15" i="7"/>
  <c r="PF22" i="7"/>
  <c r="YP18" i="7"/>
  <c r="TX30" i="7"/>
  <c r="TW31" i="7"/>
  <c r="PF23" i="7"/>
  <c r="PE23" i="7"/>
  <c r="TW30" i="7"/>
  <c r="YP23" i="7"/>
  <c r="TX31" i="7"/>
  <c r="WF27" i="7"/>
  <c r="KM30" i="7"/>
  <c r="YP22" i="7"/>
  <c r="YO23" i="7"/>
  <c r="BD34" i="7"/>
  <c r="AE10" i="7"/>
  <c r="XQ5" i="7"/>
  <c r="TL26" i="7"/>
  <c r="WG27" i="7"/>
  <c r="WF35" i="7"/>
  <c r="PE30" i="7"/>
  <c r="RB13" i="7"/>
  <c r="RN34" i="7"/>
  <c r="YO15" i="7"/>
  <c r="WF26" i="7"/>
  <c r="RN30" i="7"/>
  <c r="RO19" i="7"/>
  <c r="VW27" i="7"/>
  <c r="VV27" i="7"/>
  <c r="VY27" i="7"/>
  <c r="OW19" i="7"/>
  <c r="RN35" i="7"/>
  <c r="RO35" i="7"/>
  <c r="RO34" i="7"/>
  <c r="WF19" i="7"/>
  <c r="TW7" i="7"/>
  <c r="YO14" i="7"/>
  <c r="OS18" i="7"/>
  <c r="OT18" i="7"/>
  <c r="YP15" i="7"/>
  <c r="TW19" i="7"/>
  <c r="YP19" i="7"/>
  <c r="TW18" i="7"/>
  <c r="WG14" i="7"/>
  <c r="TW14" i="7"/>
  <c r="WG30" i="7"/>
  <c r="VU21" i="7"/>
  <c r="RN14" i="7"/>
  <c r="RO14" i="7"/>
  <c r="RO31" i="7"/>
  <c r="YE19" i="7"/>
  <c r="YF19" i="7"/>
  <c r="YH19" i="7"/>
  <c r="TX15" i="7"/>
  <c r="WG19" i="7"/>
  <c r="RD35" i="7"/>
  <c r="RE35" i="7"/>
  <c r="RG35" i="7"/>
  <c r="RE23" i="7"/>
  <c r="RG23" i="7"/>
  <c r="RD23" i="7"/>
  <c r="RC23" i="7"/>
  <c r="RB22" i="7"/>
  <c r="RE19" i="7"/>
  <c r="RG19" i="7"/>
  <c r="RD19" i="7"/>
  <c r="TP19" i="7"/>
  <c r="TM19" i="7"/>
  <c r="TN19" i="7"/>
  <c r="YO11" i="7"/>
  <c r="YP11" i="7"/>
  <c r="PF34" i="7"/>
  <c r="RC15" i="7"/>
  <c r="PE7" i="7"/>
  <c r="WF14" i="7"/>
  <c r="TP7" i="7"/>
  <c r="TM7" i="7"/>
  <c r="TN7" i="7"/>
  <c r="RN19" i="7"/>
  <c r="TX19" i="7"/>
  <c r="TX7" i="7"/>
  <c r="YO19" i="7"/>
  <c r="TW15" i="7"/>
  <c r="YO31" i="7"/>
  <c r="WF30" i="7"/>
  <c r="PF30" i="7"/>
  <c r="PF31" i="7"/>
  <c r="WF10" i="7"/>
  <c r="TX10" i="7"/>
  <c r="VV35" i="7"/>
  <c r="VW35" i="7"/>
  <c r="VY35" i="7"/>
  <c r="YO10" i="7"/>
  <c r="OT19" i="7"/>
  <c r="VT23" i="7"/>
  <c r="VT22" i="7"/>
  <c r="YP6" i="7"/>
  <c r="YE23" i="7"/>
  <c r="YF23" i="7"/>
  <c r="YH23" i="7"/>
  <c r="PF35" i="7"/>
  <c r="PE34" i="7"/>
  <c r="RB14" i="7"/>
  <c r="RN31" i="7"/>
  <c r="PF6" i="7"/>
  <c r="PE6" i="7"/>
  <c r="VV19" i="7"/>
  <c r="VW19" i="7"/>
  <c r="VY19" i="7"/>
  <c r="WF15" i="7"/>
  <c r="WG15" i="7"/>
  <c r="PF15" i="7"/>
  <c r="PE15" i="7"/>
  <c r="YP14" i="7"/>
  <c r="WG35" i="7"/>
  <c r="VV31" i="7"/>
  <c r="VT29" i="7"/>
  <c r="VY31" i="7"/>
  <c r="VW31" i="7"/>
  <c r="VU22" i="7"/>
  <c r="YE7" i="7"/>
  <c r="YF7" i="7"/>
  <c r="YH7" i="7"/>
  <c r="PE35" i="7"/>
  <c r="RC13" i="7"/>
  <c r="YD31" i="7"/>
  <c r="TM11" i="7"/>
  <c r="TK11" i="7"/>
  <c r="TN11" i="7"/>
  <c r="TP11" i="7"/>
  <c r="OV31" i="7"/>
  <c r="OX31" i="7"/>
  <c r="OU31" i="7"/>
  <c r="MV26" i="7"/>
  <c r="TX14" i="7"/>
  <c r="YP31" i="7"/>
  <c r="YO30" i="7"/>
  <c r="WG31" i="7"/>
  <c r="WF31" i="7"/>
  <c r="WG11" i="7"/>
  <c r="WG10" i="7"/>
  <c r="TX11" i="7"/>
  <c r="TW10" i="7"/>
  <c r="YP10" i="7"/>
  <c r="OS17" i="7"/>
  <c r="OT17" i="7"/>
  <c r="OU35" i="7"/>
  <c r="OV35" i="7"/>
  <c r="OX35" i="7"/>
  <c r="VU23" i="7"/>
  <c r="YD9" i="7"/>
  <c r="YF11" i="7"/>
  <c r="YH11" i="7"/>
  <c r="YE11" i="7"/>
  <c r="OU23" i="7"/>
  <c r="OV23" i="7"/>
  <c r="OX23" i="7"/>
  <c r="YP7" i="7"/>
  <c r="YO6" i="7"/>
  <c r="RF15" i="7"/>
  <c r="RB15" i="7"/>
  <c r="RN15" i="7"/>
  <c r="RO15" i="7"/>
  <c r="RO30" i="7"/>
  <c r="PF14" i="7"/>
  <c r="PE14" i="7"/>
  <c r="PE31" i="7"/>
  <c r="TW11" i="7"/>
  <c r="OS19" i="7"/>
  <c r="VX23" i="7"/>
  <c r="YH35" i="7"/>
  <c r="YE35" i="7"/>
  <c r="YF35" i="7"/>
  <c r="VU17" i="7"/>
  <c r="YE14" i="7"/>
  <c r="YF13" i="7" s="1"/>
  <c r="TM14" i="7"/>
  <c r="KN18" i="7"/>
  <c r="MW30" i="7"/>
  <c r="AR11" i="7"/>
  <c r="BC35" i="7"/>
  <c r="AR19" i="7"/>
  <c r="BC30" i="7"/>
  <c r="AF5" i="7"/>
  <c r="AE16" i="7"/>
  <c r="AU34" i="7"/>
  <c r="AU19" i="7"/>
  <c r="AR15" i="7"/>
  <c r="AU15" i="7"/>
  <c r="BC27" i="7"/>
  <c r="MV14" i="7"/>
  <c r="MW14" i="7"/>
  <c r="MW19" i="7"/>
  <c r="MW15" i="7"/>
  <c r="KN6" i="7"/>
  <c r="MV31" i="7"/>
  <c r="MJ29" i="7"/>
  <c r="MJ18" i="7"/>
  <c r="MV27" i="7"/>
  <c r="MV10" i="7"/>
  <c r="MW6" i="7"/>
  <c r="MJ25" i="7"/>
  <c r="MW34" i="7"/>
  <c r="MW27" i="7"/>
  <c r="MV15" i="7"/>
  <c r="MV6" i="7"/>
  <c r="KM7" i="7"/>
  <c r="KN19" i="7"/>
  <c r="MW31" i="7"/>
  <c r="MM31" i="7"/>
  <c r="ML31" i="7"/>
  <c r="MO31" i="7"/>
  <c r="KM6" i="7"/>
  <c r="MV19" i="7"/>
  <c r="MV35" i="7"/>
  <c r="MW10" i="7"/>
  <c r="MV7" i="7"/>
  <c r="MV34" i="7"/>
  <c r="MW11" i="7"/>
  <c r="MW7" i="7"/>
  <c r="KN7" i="7"/>
  <c r="KM19" i="7"/>
  <c r="MK9" i="7"/>
  <c r="MO11" i="7"/>
  <c r="MM11" i="7"/>
  <c r="ML11" i="7"/>
  <c r="KC23" i="7"/>
  <c r="KB23" i="7"/>
  <c r="KD23" i="7"/>
  <c r="KF23" i="7"/>
  <c r="MO19" i="7"/>
  <c r="ML19" i="7"/>
  <c r="MM19" i="7"/>
  <c r="ML7" i="7"/>
  <c r="MM7" i="7"/>
  <c r="MO7" i="7"/>
  <c r="KC7" i="7"/>
  <c r="KD7" i="7"/>
  <c r="KB5" i="7"/>
  <c r="KF7" i="7"/>
  <c r="ML27" i="7"/>
  <c r="MO27" i="7"/>
  <c r="MM27" i="7"/>
  <c r="KC19" i="7"/>
  <c r="KD19" i="7"/>
  <c r="KF19" i="7"/>
  <c r="MM35" i="7"/>
  <c r="ML35" i="7"/>
  <c r="MO35" i="7"/>
  <c r="XQ12" i="7"/>
  <c r="LX14" i="7"/>
  <c r="AU23" i="7"/>
  <c r="AQ11" i="7"/>
  <c r="AF16" i="7"/>
  <c r="AE11" i="7"/>
  <c r="AQ19" i="7"/>
  <c r="AQ15" i="7"/>
  <c r="AE19" i="7"/>
  <c r="AF11" i="7"/>
  <c r="AQ23" i="7"/>
  <c r="AE9" i="7"/>
  <c r="BG27" i="7"/>
  <c r="AF7" i="7"/>
  <c r="SY5" i="7"/>
  <c r="SZ7" i="7"/>
  <c r="XR11" i="7"/>
  <c r="QP21" i="7"/>
  <c r="OT11" i="7"/>
  <c r="OU9" i="7" s="1"/>
  <c r="ID27" i="7"/>
  <c r="VI27" i="7"/>
  <c r="QP26" i="7"/>
  <c r="QP29" i="7"/>
  <c r="RC9" i="7"/>
  <c r="FV15" i="7"/>
  <c r="QQ30" i="7"/>
  <c r="QQ21" i="7"/>
  <c r="TK26" i="7"/>
  <c r="DL27" i="7"/>
  <c r="LY23" i="7"/>
  <c r="KA27" i="7"/>
  <c r="YD27" i="7"/>
  <c r="CZ9" i="7"/>
  <c r="DA11" i="7"/>
  <c r="CZ11" i="7"/>
  <c r="VU5" i="7"/>
  <c r="VU7" i="7"/>
  <c r="VT6" i="7"/>
  <c r="OG22" i="7"/>
  <c r="IE15" i="7"/>
  <c r="XR13" i="7"/>
  <c r="OS27" i="7"/>
  <c r="DD11" i="7"/>
  <c r="KA25" i="7"/>
  <c r="OT25" i="7"/>
  <c r="RC11" i="7"/>
  <c r="RD11" i="7" s="1"/>
  <c r="FU15" i="7"/>
  <c r="SY8" i="7"/>
  <c r="KB26" i="7"/>
  <c r="LY5" i="7"/>
  <c r="QQ35" i="7"/>
  <c r="SZ5" i="7"/>
  <c r="DM35" i="7"/>
  <c r="SY7" i="7"/>
  <c r="VU11" i="7"/>
  <c r="VV9" i="7" s="1"/>
  <c r="VT11" i="7"/>
  <c r="KB11" i="7"/>
  <c r="KC11" i="7" s="1"/>
  <c r="XQ13" i="7"/>
  <c r="XQ15" i="7"/>
  <c r="YG27" i="7"/>
  <c r="DM27" i="7"/>
  <c r="FV23" i="7"/>
  <c r="XR31" i="7"/>
  <c r="HS34" i="7"/>
  <c r="QQ10" i="7"/>
  <c r="IE35" i="7"/>
  <c r="EW14" i="7"/>
  <c r="DL35" i="7"/>
  <c r="VT5" i="7"/>
  <c r="VX7" i="7"/>
  <c r="OS11" i="7"/>
  <c r="VI15" i="7"/>
  <c r="RB25" i="7"/>
  <c r="RF27" i="7"/>
  <c r="HR14" i="7"/>
  <c r="TO27" i="7"/>
  <c r="SZ34" i="7"/>
  <c r="DL14" i="7"/>
  <c r="CZ30" i="7"/>
  <c r="KE35" i="7"/>
  <c r="XR23" i="7"/>
  <c r="DM31" i="7"/>
  <c r="QQ31" i="7"/>
  <c r="OH15" i="7"/>
  <c r="SY9" i="7"/>
  <c r="DM7" i="7"/>
  <c r="VH15" i="7"/>
  <c r="LX35" i="7"/>
  <c r="QP33" i="7"/>
  <c r="OG14" i="7"/>
  <c r="XR15" i="7"/>
  <c r="RB26" i="7"/>
  <c r="OH13" i="7"/>
  <c r="EO6" i="7"/>
  <c r="GX6" i="7"/>
  <c r="XR9" i="7"/>
  <c r="RB11" i="7"/>
  <c r="QQ29" i="7"/>
  <c r="OG21" i="7"/>
  <c r="OG23" i="7"/>
  <c r="AE4" i="7"/>
  <c r="AU11" i="7"/>
  <c r="SY23" i="7"/>
  <c r="CZ6" i="7"/>
  <c r="XR24" i="7"/>
  <c r="FK23" i="7"/>
  <c r="FN23" i="7"/>
  <c r="FL23" i="7"/>
  <c r="AQ34" i="7"/>
  <c r="FU30" i="7"/>
  <c r="RB7" i="7"/>
  <c r="BG35" i="7"/>
  <c r="OH31" i="7"/>
  <c r="EP7" i="7"/>
  <c r="FF5" i="7" s="1"/>
  <c r="LY33" i="7"/>
  <c r="GX30" i="7"/>
  <c r="AE6" i="7"/>
  <c r="LY11" i="7"/>
  <c r="LZ11" i="7" s="1"/>
  <c r="EP19" i="7"/>
  <c r="FD18" i="7" s="1"/>
  <c r="FL18" i="7"/>
  <c r="FK18" i="7"/>
  <c r="FN18" i="7"/>
  <c r="FM17" i="7"/>
  <c r="KA35" i="7"/>
  <c r="XR20" i="7"/>
  <c r="JO15" i="7"/>
  <c r="KA11" i="7"/>
  <c r="CG23" i="7"/>
  <c r="HT23" i="7"/>
  <c r="HW23" i="7"/>
  <c r="HU23" i="7"/>
  <c r="KB27" i="7"/>
  <c r="VH26" i="7"/>
  <c r="CF27" i="7"/>
  <c r="CK24" i="7" s="1"/>
  <c r="AR30" i="7"/>
  <c r="YD25" i="7"/>
  <c r="YE25" i="7" s="1"/>
  <c r="EP11" i="7"/>
  <c r="FF9" i="7" s="1"/>
  <c r="TK35" i="7"/>
  <c r="CF31" i="7"/>
  <c r="CM30" i="7" s="1"/>
  <c r="TL35" i="7"/>
  <c r="TO35" i="7"/>
  <c r="CF18" i="7"/>
  <c r="FU23" i="7"/>
  <c r="EO34" i="7"/>
  <c r="EO27" i="7"/>
  <c r="EU26" i="7" s="1"/>
  <c r="IE11" i="7"/>
  <c r="AR23" i="7"/>
  <c r="AS22" i="7" s="1"/>
  <c r="XQ31" i="7"/>
  <c r="CF35" i="7"/>
  <c r="CK32" i="7" s="1"/>
  <c r="XQ11" i="7"/>
  <c r="OT27" i="7"/>
  <c r="DA9" i="7"/>
  <c r="DB9" i="7" s="1"/>
  <c r="FM29" i="7"/>
  <c r="CG19" i="7"/>
  <c r="CU18" i="7" s="1"/>
  <c r="VT7" i="7"/>
  <c r="OH21" i="7"/>
  <c r="OH23" i="7"/>
  <c r="TL33" i="7"/>
  <c r="OW11" i="7"/>
  <c r="AR9" i="7"/>
  <c r="SZ23" i="7"/>
  <c r="AE14" i="7"/>
  <c r="JP32" i="7"/>
  <c r="AF19" i="7"/>
  <c r="DL7" i="7"/>
  <c r="VH27" i="7"/>
  <c r="VI10" i="7"/>
  <c r="CF14" i="7"/>
  <c r="HU11" i="7"/>
  <c r="HW11" i="7"/>
  <c r="HT11" i="7"/>
  <c r="XQ34" i="7"/>
  <c r="RC25" i="7"/>
  <c r="RB27" i="7"/>
  <c r="FZ35" i="7"/>
  <c r="FX35" i="7"/>
  <c r="FW35" i="7"/>
  <c r="RC5" i="7"/>
  <c r="RB5" i="7"/>
  <c r="RC7" i="7"/>
  <c r="RD7" i="7" s="1"/>
  <c r="RE7" i="7" s="1"/>
  <c r="GY31" i="7"/>
  <c r="HW15" i="7"/>
  <c r="HU15" i="7"/>
  <c r="HT15" i="7"/>
  <c r="FN15" i="7"/>
  <c r="FL15" i="7"/>
  <c r="FK15" i="7"/>
  <c r="BD35" i="7"/>
  <c r="DL26" i="7"/>
  <c r="BD31" i="7"/>
  <c r="BC31" i="7"/>
  <c r="EO30" i="7"/>
  <c r="OG24" i="7"/>
  <c r="LX4" i="7"/>
  <c r="GX27" i="7"/>
  <c r="HD25" i="7" s="1"/>
  <c r="AE5" i="7"/>
  <c r="IE27" i="7"/>
  <c r="QQ28" i="7"/>
  <c r="VH4" i="7"/>
  <c r="LX11" i="7"/>
  <c r="W31" i="7"/>
  <c r="AC28" i="7" s="1"/>
  <c r="GX15" i="7"/>
  <c r="HE14" i="7" s="1"/>
  <c r="SZ10" i="7"/>
  <c r="KB35" i="7"/>
  <c r="KC33" i="7" s="1"/>
  <c r="OG10" i="7"/>
  <c r="XR22" i="7"/>
  <c r="JP15" i="7"/>
  <c r="LX22" i="7"/>
  <c r="VH30" i="7"/>
  <c r="KE27" i="7"/>
  <c r="AU30" i="7"/>
  <c r="EP35" i="7"/>
  <c r="FH34" i="7" s="1"/>
  <c r="CG15" i="7"/>
  <c r="CU14" i="7" s="1"/>
  <c r="YC25" i="7"/>
  <c r="YC27" i="7"/>
  <c r="AE13" i="7"/>
  <c r="HW35" i="7"/>
  <c r="HU35" i="7"/>
  <c r="HT35" i="7"/>
  <c r="GY19" i="7"/>
  <c r="HQ18" i="7" s="1"/>
  <c r="FN30" i="7"/>
  <c r="EP31" i="7"/>
  <c r="FE30" i="7" s="1"/>
  <c r="FK30" i="7"/>
  <c r="FL30" i="7"/>
  <c r="CF7" i="7"/>
  <c r="CM6" i="7" s="1"/>
  <c r="AE21" i="7"/>
  <c r="AE20" i="7"/>
  <c r="DE35" i="7"/>
  <c r="DC35" i="7"/>
  <c r="DB35" i="7"/>
  <c r="DB7" i="7"/>
  <c r="DE7" i="7"/>
  <c r="DC7" i="7"/>
  <c r="AV35" i="7"/>
  <c r="AT35" i="7"/>
  <c r="AS35" i="7"/>
  <c r="HW27" i="7"/>
  <c r="HU27" i="7"/>
  <c r="HT27" i="7"/>
  <c r="GX23" i="7"/>
  <c r="AR26" i="7"/>
  <c r="AQ26" i="7"/>
  <c r="AV27" i="7"/>
  <c r="AT27" i="7"/>
  <c r="AS27" i="7"/>
  <c r="GX18" i="7"/>
  <c r="GX35" i="7"/>
  <c r="HE34" i="7" s="1"/>
  <c r="DE27" i="7"/>
  <c r="DC27" i="7"/>
  <c r="DB27" i="7"/>
  <c r="FN27" i="7"/>
  <c r="FL27" i="7"/>
  <c r="FK27" i="7"/>
  <c r="JO24" i="7"/>
  <c r="EO23" i="7"/>
  <c r="EU22" i="7" s="1"/>
  <c r="DB31" i="7"/>
  <c r="DC31" i="7"/>
  <c r="DE31" i="7"/>
  <c r="DA29" i="7"/>
  <c r="AR13" i="7"/>
  <c r="AS13" i="7" s="1"/>
  <c r="SY25" i="7"/>
  <c r="XR10" i="7"/>
  <c r="JO10" i="7"/>
  <c r="JO9" i="7"/>
  <c r="AE7" i="7"/>
  <c r="OH12" i="7"/>
  <c r="CO9" i="7"/>
  <c r="QP25" i="7"/>
  <c r="OI18" i="7"/>
  <c r="ID35" i="7"/>
  <c r="W35" i="7"/>
  <c r="AD34" i="7" s="1"/>
  <c r="QP31" i="7"/>
  <c r="EO18" i="7"/>
  <c r="OG15" i="7"/>
  <c r="SZ8" i="7"/>
  <c r="AF20" i="7"/>
  <c r="AF14" i="7"/>
  <c r="CF22" i="7"/>
  <c r="LX23" i="7"/>
  <c r="VI31" i="7"/>
  <c r="VJ31" i="7" s="1"/>
  <c r="VH31" i="7"/>
  <c r="AF9" i="7"/>
  <c r="RC27" i="7"/>
  <c r="DN19" i="7"/>
  <c r="DQ19" i="7"/>
  <c r="DO19" i="7"/>
  <c r="BC26" i="7"/>
  <c r="GX11" i="7"/>
  <c r="HC8" i="7" s="1"/>
  <c r="LY35" i="7"/>
  <c r="QP35" i="7"/>
  <c r="CZ26" i="7"/>
  <c r="EO10" i="7"/>
  <c r="OG12" i="7"/>
  <c r="ID15" i="7"/>
  <c r="OI16" i="7"/>
  <c r="DM26" i="7"/>
  <c r="XQ23" i="7"/>
  <c r="JP24" i="7"/>
  <c r="BD27" i="7"/>
  <c r="XQ8" i="7"/>
  <c r="W27" i="7"/>
  <c r="Z26" i="7" s="1"/>
  <c r="FW19" i="7"/>
  <c r="FZ19" i="7"/>
  <c r="FX19" i="7"/>
  <c r="AS31" i="7"/>
  <c r="AT31" i="7"/>
  <c r="AV31" i="7"/>
  <c r="AR29" i="7"/>
  <c r="QP22" i="7"/>
  <c r="ID22" i="7"/>
  <c r="GY7" i="7"/>
  <c r="HN6" i="7" s="1"/>
  <c r="AF8" i="7"/>
  <c r="DL31" i="7"/>
  <c r="OI17" i="7"/>
  <c r="AG6" i="7" l="1"/>
  <c r="LZ23" i="7"/>
  <c r="OG31" i="7"/>
  <c r="XS12" i="7"/>
  <c r="AG19" i="7"/>
  <c r="AG7" i="7"/>
  <c r="XS13" i="7"/>
  <c r="VJ24" i="7"/>
  <c r="XS15" i="7"/>
  <c r="XS14" i="7"/>
  <c r="XS30" i="7"/>
  <c r="XS10" i="7"/>
  <c r="OH32" i="7"/>
  <c r="KA6" i="7"/>
  <c r="VJ27" i="7"/>
  <c r="VJ26" i="7"/>
  <c r="JP9" i="7"/>
  <c r="VJ25" i="7"/>
  <c r="LZ10" i="7"/>
  <c r="VT26" i="7"/>
  <c r="TA6" i="7"/>
  <c r="JO34" i="7"/>
  <c r="QR31" i="7"/>
  <c r="OI21" i="7"/>
  <c r="OI22" i="7"/>
  <c r="LZ22" i="7"/>
  <c r="QQ4" i="7"/>
  <c r="LX34" i="7"/>
  <c r="AG8" i="7"/>
  <c r="AG9" i="7"/>
  <c r="AG10" i="7"/>
  <c r="AG11" i="7"/>
  <c r="AG16" i="7"/>
  <c r="AG17" i="7"/>
  <c r="AG18" i="7"/>
  <c r="QL17" i="7"/>
  <c r="QP24" i="7"/>
  <c r="SZ24" i="7"/>
  <c r="LY7" i="7"/>
  <c r="YD34" i="7"/>
  <c r="LY15" i="7"/>
  <c r="SZ11" i="7"/>
  <c r="SZ20" i="7"/>
  <c r="TA20" i="7" s="1"/>
  <c r="EX13" i="7"/>
  <c r="IE6" i="7"/>
  <c r="KE31" i="7"/>
  <c r="LX15" i="7"/>
  <c r="LY13" i="7"/>
  <c r="LY32" i="7"/>
  <c r="LZ35" i="7" s="1"/>
  <c r="VI17" i="7"/>
  <c r="QQ23" i="7"/>
  <c r="QR20" i="7" s="1"/>
  <c r="KA30" i="7"/>
  <c r="JO13" i="7"/>
  <c r="LX25" i="7"/>
  <c r="XQ29" i="7"/>
  <c r="OU27" i="7"/>
  <c r="LX7" i="7"/>
  <c r="MK31" i="7"/>
  <c r="TM13" i="7"/>
  <c r="TK27" i="7"/>
  <c r="XZ14" i="7"/>
  <c r="LZ21" i="7"/>
  <c r="LZ20" i="7"/>
  <c r="LZ9" i="7"/>
  <c r="OG4" i="7"/>
  <c r="VI12" i="7"/>
  <c r="VJ15" i="7" s="1"/>
  <c r="YA14" i="7"/>
  <c r="XX14" i="7"/>
  <c r="YD14" i="7" s="1"/>
  <c r="OH35" i="7"/>
  <c r="OC5" i="7"/>
  <c r="OH5" i="7" s="1"/>
  <c r="OD5" i="7"/>
  <c r="OU17" i="7"/>
  <c r="TN13" i="7"/>
  <c r="LX26" i="7"/>
  <c r="JP13" i="7"/>
  <c r="ML22" i="7"/>
  <c r="TL27" i="7"/>
  <c r="OT5" i="7"/>
  <c r="QP23" i="7"/>
  <c r="OG35" i="7"/>
  <c r="XQ32" i="7"/>
  <c r="LY26" i="7"/>
  <c r="JN5" i="7"/>
  <c r="JL4" i="7"/>
  <c r="JM6" i="7"/>
  <c r="JY14" i="7"/>
  <c r="XR19" i="7"/>
  <c r="JP16" i="7"/>
  <c r="JM22" i="7"/>
  <c r="QN12" i="7"/>
  <c r="JO19" i="7"/>
  <c r="JV14" i="7"/>
  <c r="MN31" i="7"/>
  <c r="XQ10" i="7"/>
  <c r="ER25" i="7"/>
  <c r="DP18" i="7"/>
  <c r="DQ18" i="7" s="1"/>
  <c r="SY20" i="7"/>
  <c r="SZ15" i="7"/>
  <c r="JK6" i="7"/>
  <c r="SY11" i="7"/>
  <c r="QO12" i="7"/>
  <c r="LT16" i="7"/>
  <c r="LW16" i="7"/>
  <c r="JL6" i="7"/>
  <c r="KA31" i="7"/>
  <c r="LU16" i="7"/>
  <c r="LW18" i="7"/>
  <c r="OW31" i="7"/>
  <c r="LV16" i="7"/>
  <c r="JK20" i="7"/>
  <c r="JP20" i="7" s="1"/>
  <c r="JN22" i="7"/>
  <c r="KB31" i="7"/>
  <c r="KC29" i="7" s="1"/>
  <c r="QK12" i="7"/>
  <c r="LT18" i="7"/>
  <c r="XR17" i="7"/>
  <c r="SX28" i="7"/>
  <c r="SU30" i="7"/>
  <c r="SU28" i="7"/>
  <c r="SV30" i="7"/>
  <c r="VI35" i="7"/>
  <c r="SW28" i="7"/>
  <c r="ST30" i="7"/>
  <c r="VI34" i="7"/>
  <c r="LY27" i="7"/>
  <c r="JN6" i="7"/>
  <c r="JJ22" i="7"/>
  <c r="ST28" i="7"/>
  <c r="HD23" i="7"/>
  <c r="HC23" i="7"/>
  <c r="HB23" i="7"/>
  <c r="HE23" i="7"/>
  <c r="HA23" i="7"/>
  <c r="HB20" i="7"/>
  <c r="HP31" i="7"/>
  <c r="HO31" i="7"/>
  <c r="HN31" i="7"/>
  <c r="HQ31" i="7"/>
  <c r="HM31" i="7"/>
  <c r="CW23" i="7"/>
  <c r="CV23" i="7"/>
  <c r="CY23" i="7"/>
  <c r="CU23" i="7"/>
  <c r="CX23" i="7"/>
  <c r="HC21" i="7"/>
  <c r="HB8" i="7"/>
  <c r="ET20" i="7"/>
  <c r="CL32" i="7"/>
  <c r="HD9" i="7"/>
  <c r="VI23" i="7"/>
  <c r="VJ23" i="7" s="1"/>
  <c r="HC25" i="7"/>
  <c r="FE5" i="7"/>
  <c r="HC13" i="7"/>
  <c r="FE17" i="7"/>
  <c r="HP29" i="7"/>
  <c r="HD26" i="7"/>
  <c r="HC26" i="7"/>
  <c r="FF6" i="7"/>
  <c r="CM32" i="7"/>
  <c r="FE29" i="7"/>
  <c r="HB32" i="7"/>
  <c r="CX13" i="7"/>
  <c r="Z24" i="7"/>
  <c r="HB9" i="7"/>
  <c r="HB25" i="7"/>
  <c r="HB13" i="7"/>
  <c r="JJ5" i="7"/>
  <c r="CK5" i="7"/>
  <c r="HC24" i="7"/>
  <c r="QN15" i="7"/>
  <c r="QM15" i="7"/>
  <c r="QL15" i="7"/>
  <c r="QO15" i="7"/>
  <c r="QK15" i="7"/>
  <c r="QL13" i="7"/>
  <c r="QO13" i="7"/>
  <c r="QN13" i="7"/>
  <c r="QK13" i="7"/>
  <c r="QK14" i="7"/>
  <c r="CI26" i="7"/>
  <c r="CV22" i="7"/>
  <c r="CY22" i="7"/>
  <c r="ER22" i="7"/>
  <c r="HC10" i="7"/>
  <c r="CM4" i="7"/>
  <c r="FD30" i="7"/>
  <c r="CL30" i="7"/>
  <c r="HQ29" i="7"/>
  <c r="AB26" i="7"/>
  <c r="HO30" i="7"/>
  <c r="FD10" i="7"/>
  <c r="HE12" i="7"/>
  <c r="HC20" i="7"/>
  <c r="AC24" i="7"/>
  <c r="HP5" i="7"/>
  <c r="Z33" i="7"/>
  <c r="HE9" i="7"/>
  <c r="RB6" i="7"/>
  <c r="HA20" i="7"/>
  <c r="JP19" i="7"/>
  <c r="HE13" i="7"/>
  <c r="Z30" i="7"/>
  <c r="CM34" i="7"/>
  <c r="FD29" i="7"/>
  <c r="CJ24" i="7"/>
  <c r="CV13" i="7"/>
  <c r="HE24" i="7"/>
  <c r="AD24" i="7"/>
  <c r="HM17" i="7"/>
  <c r="HA13" i="7"/>
  <c r="OH30" i="7"/>
  <c r="OI29" i="7" s="1"/>
  <c r="JK5" i="7"/>
  <c r="CI33" i="7"/>
  <c r="CJ29" i="7"/>
  <c r="HA8" i="7"/>
  <c r="CW14" i="7"/>
  <c r="HO6" i="7"/>
  <c r="HD14" i="7"/>
  <c r="HD22" i="7"/>
  <c r="HP18" i="7"/>
  <c r="QM16" i="7"/>
  <c r="QO18" i="7"/>
  <c r="FE9" i="7"/>
  <c r="AD29" i="7"/>
  <c r="JK4" i="7"/>
  <c r="QM13" i="7"/>
  <c r="HP7" i="7"/>
  <c r="HO7" i="7"/>
  <c r="HN7" i="7"/>
  <c r="HQ7" i="7"/>
  <c r="HM7" i="7"/>
  <c r="FE35" i="7"/>
  <c r="FH35" i="7"/>
  <c r="FD35" i="7"/>
  <c r="FG35" i="7"/>
  <c r="FF35" i="7"/>
  <c r="FD33" i="7"/>
  <c r="CX19" i="7"/>
  <c r="CW19" i="7"/>
  <c r="CV19" i="7"/>
  <c r="CY19" i="7"/>
  <c r="CU19" i="7"/>
  <c r="CM27" i="7"/>
  <c r="CI27" i="7"/>
  <c r="CL27" i="7"/>
  <c r="CJ27" i="7"/>
  <c r="CK27" i="7"/>
  <c r="AB35" i="7"/>
  <c r="AA35" i="7"/>
  <c r="AD35" i="7"/>
  <c r="Z35" i="7"/>
  <c r="AC35" i="7"/>
  <c r="AD32" i="7"/>
  <c r="ES23" i="7"/>
  <c r="EV23" i="7"/>
  <c r="ER23" i="7"/>
  <c r="EU23" i="7"/>
  <c r="ET23" i="7"/>
  <c r="HE35" i="7"/>
  <c r="HA35" i="7"/>
  <c r="HD35" i="7"/>
  <c r="HC35" i="7"/>
  <c r="HB35" i="7"/>
  <c r="CM7" i="7"/>
  <c r="CI7" i="7"/>
  <c r="CL7" i="7"/>
  <c r="CK7" i="7"/>
  <c r="CJ7" i="7"/>
  <c r="CJ5" i="7"/>
  <c r="ET27" i="7"/>
  <c r="ES27" i="7"/>
  <c r="EU27" i="7"/>
  <c r="ER27" i="7"/>
  <c r="EV27" i="7"/>
  <c r="ET24" i="7"/>
  <c r="FE19" i="7"/>
  <c r="FH19" i="7"/>
  <c r="FD19" i="7"/>
  <c r="FG19" i="7"/>
  <c r="FF19" i="7"/>
  <c r="FG17" i="7"/>
  <c r="FF29" i="7"/>
  <c r="AA25" i="7"/>
  <c r="HA24" i="7"/>
  <c r="CL24" i="7"/>
  <c r="HE20" i="7"/>
  <c r="HA32" i="7"/>
  <c r="HQ17" i="7"/>
  <c r="FD9" i="7"/>
  <c r="FE33" i="7"/>
  <c r="CI5" i="7"/>
  <c r="CI4" i="7"/>
  <c r="HA26" i="7"/>
  <c r="FD6" i="7"/>
  <c r="FG6" i="7"/>
  <c r="CJ4" i="7"/>
  <c r="CM28" i="7"/>
  <c r="CK25" i="7"/>
  <c r="AB29" i="7"/>
  <c r="EU25" i="7"/>
  <c r="HB21" i="7"/>
  <c r="ES20" i="7"/>
  <c r="HE8" i="7"/>
  <c r="AD33" i="7"/>
  <c r="HD20" i="7"/>
  <c r="CI28" i="7"/>
  <c r="EV24" i="7"/>
  <c r="HC9" i="7"/>
  <c r="EV20" i="7"/>
  <c r="ES24" i="7"/>
  <c r="HO17" i="7"/>
  <c r="FG9" i="7"/>
  <c r="CY21" i="7"/>
  <c r="FH33" i="7"/>
  <c r="CL5" i="7"/>
  <c r="CJ32" i="7"/>
  <c r="HD32" i="7"/>
  <c r="FE34" i="7"/>
  <c r="CM26" i="7"/>
  <c r="CW22" i="7"/>
  <c r="FE18" i="7"/>
  <c r="EV22" i="7"/>
  <c r="HA10" i="7"/>
  <c r="HD10" i="7"/>
  <c r="CL4" i="7"/>
  <c r="CJ6" i="7"/>
  <c r="FH30" i="7"/>
  <c r="ER26" i="7"/>
  <c r="CI30" i="7"/>
  <c r="AC26" i="7"/>
  <c r="HP30" i="7"/>
  <c r="FE10" i="7"/>
  <c r="FH10" i="7"/>
  <c r="HA12" i="7"/>
  <c r="HM5" i="7"/>
  <c r="HA25" i="7"/>
  <c r="CU17" i="7"/>
  <c r="AC30" i="7"/>
  <c r="AD30" i="7"/>
  <c r="CK34" i="7"/>
  <c r="CJ34" i="7"/>
  <c r="HD21" i="7"/>
  <c r="JJ4" i="7"/>
  <c r="HA9" i="7"/>
  <c r="JZ15" i="7"/>
  <c r="JV15" i="7"/>
  <c r="JY15" i="7"/>
  <c r="JX15" i="7"/>
  <c r="JW15" i="7"/>
  <c r="KC15" i="7"/>
  <c r="KD15" i="7"/>
  <c r="JW13" i="7"/>
  <c r="JX13" i="7"/>
  <c r="JV13" i="7"/>
  <c r="JY13" i="7"/>
  <c r="KA13" i="7" s="1"/>
  <c r="KF15" i="7"/>
  <c r="JP18" i="7"/>
  <c r="JQ18" i="7" s="1"/>
  <c r="CX21" i="7"/>
  <c r="OG32" i="7"/>
  <c r="CY17" i="7"/>
  <c r="CK29" i="7"/>
  <c r="OD7" i="7"/>
  <c r="OC7" i="7"/>
  <c r="OF7" i="7"/>
  <c r="OB7" i="7"/>
  <c r="OE7" i="7"/>
  <c r="OD4" i="7"/>
  <c r="OE6" i="7"/>
  <c r="CM24" i="7"/>
  <c r="CX14" i="7"/>
  <c r="AA34" i="7"/>
  <c r="HP6" i="7"/>
  <c r="HA14" i="7"/>
  <c r="HC34" i="7"/>
  <c r="HB34" i="7"/>
  <c r="HA22" i="7"/>
  <c r="CY18" i="7"/>
  <c r="HM18" i="7"/>
  <c r="QO16" i="7"/>
  <c r="QP16" i="7" s="1"/>
  <c r="QL18" i="7"/>
  <c r="CJ25" i="7"/>
  <c r="ES25" i="7"/>
  <c r="FG33" i="7"/>
  <c r="FD5" i="7"/>
  <c r="HD24" i="7"/>
  <c r="SZ19" i="7"/>
  <c r="TA19" i="7" s="1"/>
  <c r="LX27" i="7"/>
  <c r="VH35" i="7"/>
  <c r="CK28" i="7"/>
  <c r="HN5" i="7"/>
  <c r="AB33" i="7"/>
  <c r="AC32" i="7"/>
  <c r="CW21" i="7"/>
  <c r="FF33" i="7"/>
  <c r="CM29" i="7"/>
  <c r="JO6" i="7"/>
  <c r="HE26" i="7"/>
  <c r="FH6" i="7"/>
  <c r="XQ19" i="7"/>
  <c r="CL25" i="7"/>
  <c r="AC29" i="7"/>
  <c r="AB24" i="7"/>
  <c r="AA33" i="7"/>
  <c r="JK23" i="7"/>
  <c r="JN23" i="7"/>
  <c r="JJ23" i="7"/>
  <c r="JM23" i="7"/>
  <c r="JL23" i="7"/>
  <c r="JN21" i="7"/>
  <c r="JJ21" i="7"/>
  <c r="JL21" i="7"/>
  <c r="JM21" i="7"/>
  <c r="JK21" i="7"/>
  <c r="JM20" i="7"/>
  <c r="JK22" i="7"/>
  <c r="JP22" i="7" s="1"/>
  <c r="CV21" i="7"/>
  <c r="HC12" i="7"/>
  <c r="CV17" i="7"/>
  <c r="HE33" i="7"/>
  <c r="CI29" i="7"/>
  <c r="CO29" i="7" s="1"/>
  <c r="HD12" i="7"/>
  <c r="QM12" i="7"/>
  <c r="QM14" i="7"/>
  <c r="QL14" i="7"/>
  <c r="QQ14" i="7" s="1"/>
  <c r="LW19" i="7"/>
  <c r="LS19" i="7"/>
  <c r="LV19" i="7"/>
  <c r="LU19" i="7"/>
  <c r="LT19" i="7"/>
  <c r="LW17" i="7"/>
  <c r="LU17" i="7"/>
  <c r="LT17" i="7"/>
  <c r="LY17" i="7" s="1"/>
  <c r="LV17" i="7"/>
  <c r="LV18" i="7"/>
  <c r="LX18" i="7" s="1"/>
  <c r="LU18" i="7"/>
  <c r="AA32" i="7"/>
  <c r="FG34" i="7"/>
  <c r="FF34" i="7"/>
  <c r="CJ26" i="7"/>
  <c r="CO26" i="7" s="1"/>
  <c r="CX22" i="7"/>
  <c r="FF18" i="7"/>
  <c r="ES22" i="7"/>
  <c r="HE10" i="7"/>
  <c r="CL6" i="7"/>
  <c r="CK6" i="7"/>
  <c r="ES26" i="7"/>
  <c r="EV26" i="7"/>
  <c r="HB12" i="7"/>
  <c r="HQ30" i="7"/>
  <c r="HN30" i="7"/>
  <c r="FF10" i="7"/>
  <c r="HB24" i="7"/>
  <c r="AA29" i="7"/>
  <c r="HE21" i="7"/>
  <c r="SZ13" i="7"/>
  <c r="CW13" i="7"/>
  <c r="LY6" i="7"/>
  <c r="OG5" i="7"/>
  <c r="AA30" i="7"/>
  <c r="CL34" i="7"/>
  <c r="CN34" i="7" s="1"/>
  <c r="AB32" i="7"/>
  <c r="ER21" i="7"/>
  <c r="HA21" i="7"/>
  <c r="Z28" i="7"/>
  <c r="HO5" i="7"/>
  <c r="AC33" i="7"/>
  <c r="JZ14" i="7"/>
  <c r="KA14" i="7" s="1"/>
  <c r="AA28" i="7"/>
  <c r="OB4" i="7"/>
  <c r="OH4" i="7" s="1"/>
  <c r="OB6" i="7"/>
  <c r="YB15" i="7"/>
  <c r="XX15" i="7"/>
  <c r="YA15" i="7"/>
  <c r="XZ15" i="7"/>
  <c r="XY15" i="7"/>
  <c r="YF15" i="7"/>
  <c r="YA13" i="7"/>
  <c r="XX13" i="7"/>
  <c r="XY13" i="7"/>
  <c r="XZ13" i="7"/>
  <c r="YB13" i="7"/>
  <c r="YH15" i="7"/>
  <c r="YE15" i="7"/>
  <c r="AB28" i="7"/>
  <c r="EU24" i="7"/>
  <c r="QQ17" i="7"/>
  <c r="AB34" i="7"/>
  <c r="HM6" i="7"/>
  <c r="HS6" i="7" s="1"/>
  <c r="HD34" i="7"/>
  <c r="HE22" i="7"/>
  <c r="CW18" i="7"/>
  <c r="CV18" i="7"/>
  <c r="QN18" i="7"/>
  <c r="QP18" i="7" s="1"/>
  <c r="EV21" i="7"/>
  <c r="JN20" i="7"/>
  <c r="CU21" i="7"/>
  <c r="DA21" i="7" s="1"/>
  <c r="CM5" i="7"/>
  <c r="AB27" i="7"/>
  <c r="AA27" i="7"/>
  <c r="Z27" i="7"/>
  <c r="AD27" i="7"/>
  <c r="AC27" i="7"/>
  <c r="HP19" i="7"/>
  <c r="HO19" i="7"/>
  <c r="HN19" i="7"/>
  <c r="HQ19" i="7"/>
  <c r="HM19" i="7"/>
  <c r="AB31" i="7"/>
  <c r="AA31" i="7"/>
  <c r="AD31" i="7"/>
  <c r="Z31" i="7"/>
  <c r="AC31" i="7"/>
  <c r="HE27" i="7"/>
  <c r="HA27" i="7"/>
  <c r="HD27" i="7"/>
  <c r="HC27" i="7"/>
  <c r="HB27" i="7"/>
  <c r="FE11" i="7"/>
  <c r="FH11" i="7"/>
  <c r="FD11" i="7"/>
  <c r="FF11" i="7"/>
  <c r="FG11" i="7"/>
  <c r="Z29" i="7"/>
  <c r="HB11" i="7"/>
  <c r="HE11" i="7"/>
  <c r="HA11" i="7"/>
  <c r="HD11" i="7"/>
  <c r="HC11" i="7"/>
  <c r="FE31" i="7"/>
  <c r="FH31" i="7"/>
  <c r="FD31" i="7"/>
  <c r="FG31" i="7"/>
  <c r="FF31" i="7"/>
  <c r="CW15" i="7"/>
  <c r="CV15" i="7"/>
  <c r="CY15" i="7"/>
  <c r="CU15" i="7"/>
  <c r="CX15" i="7"/>
  <c r="HD15" i="7"/>
  <c r="HC15" i="7"/>
  <c r="HB15" i="7"/>
  <c r="HE15" i="7"/>
  <c r="HA15" i="7"/>
  <c r="CM35" i="7"/>
  <c r="CI35" i="7"/>
  <c r="CL35" i="7"/>
  <c r="CK35" i="7"/>
  <c r="CJ35" i="7"/>
  <c r="CM31" i="7"/>
  <c r="CI31" i="7"/>
  <c r="CL31" i="7"/>
  <c r="CK31" i="7"/>
  <c r="CJ31" i="7"/>
  <c r="CL29" i="7"/>
  <c r="CJ28" i="7"/>
  <c r="FE7" i="7"/>
  <c r="FH7" i="7"/>
  <c r="FD7" i="7"/>
  <c r="FG7" i="7"/>
  <c r="FF7" i="7"/>
  <c r="YG11" i="7"/>
  <c r="VX27" i="7"/>
  <c r="CI32" i="7"/>
  <c r="CI25" i="7"/>
  <c r="EU21" i="7"/>
  <c r="SY19" i="7"/>
  <c r="ER24" i="7"/>
  <c r="CU13" i="7"/>
  <c r="AD28" i="7"/>
  <c r="SY15" i="7"/>
  <c r="FH5" i="7"/>
  <c r="CX17" i="7"/>
  <c r="HD33" i="7"/>
  <c r="CK33" i="7"/>
  <c r="FH17" i="7"/>
  <c r="HO29" i="7"/>
  <c r="JL7" i="7"/>
  <c r="JK7" i="7"/>
  <c r="JN7" i="7"/>
  <c r="JJ7" i="7"/>
  <c r="JM7" i="7"/>
  <c r="JL5" i="7"/>
  <c r="JJ6" i="7"/>
  <c r="JP6" i="7" s="1"/>
  <c r="HB26" i="7"/>
  <c r="HG26" i="7" s="1"/>
  <c r="FE6" i="7"/>
  <c r="ET21" i="7"/>
  <c r="AD25" i="7"/>
  <c r="HQ5" i="7"/>
  <c r="CI24" i="7"/>
  <c r="XR16" i="7"/>
  <c r="JL20" i="7"/>
  <c r="JL22" i="7"/>
  <c r="LX33" i="7"/>
  <c r="HC32" i="7"/>
  <c r="HE25" i="7"/>
  <c r="JM5" i="7"/>
  <c r="JO5" i="7" s="1"/>
  <c r="CW17" i="7"/>
  <c r="HC33" i="7"/>
  <c r="CJ33" i="7"/>
  <c r="FD17" i="7"/>
  <c r="FJ17" i="7" s="1"/>
  <c r="HN29" i="7"/>
  <c r="JN4" i="7"/>
  <c r="JO4" i="7" s="1"/>
  <c r="ER20" i="7"/>
  <c r="QL12" i="7"/>
  <c r="QQ12" i="7" s="1"/>
  <c r="QN14" i="7"/>
  <c r="QP14" i="7" s="1"/>
  <c r="LS16" i="7"/>
  <c r="LY16" i="7" s="1"/>
  <c r="LS18" i="7"/>
  <c r="LY18" i="7" s="1"/>
  <c r="FD34" i="7"/>
  <c r="FJ34" i="7" s="1"/>
  <c r="CL26" i="7"/>
  <c r="CK26" i="7"/>
  <c r="CU22" i="7"/>
  <c r="FH18" i="7"/>
  <c r="FG18" i="7"/>
  <c r="ET22" i="7"/>
  <c r="HB10" i="7"/>
  <c r="CK4" i="7"/>
  <c r="CI6" i="7"/>
  <c r="CO6" i="7" s="1"/>
  <c r="FF30" i="7"/>
  <c r="FG30" i="7"/>
  <c r="ET26" i="7"/>
  <c r="CJ30" i="7"/>
  <c r="CO30" i="7" s="1"/>
  <c r="CK30" i="7"/>
  <c r="AA26" i="7"/>
  <c r="AD26" i="7"/>
  <c r="HM30" i="7"/>
  <c r="FG10" i="7"/>
  <c r="FI10" i="7" s="1"/>
  <c r="HE32" i="7"/>
  <c r="ES21" i="7"/>
  <c r="EX21" i="7" s="1"/>
  <c r="Z25" i="7"/>
  <c r="ET25" i="7"/>
  <c r="EU20" i="7"/>
  <c r="Z32" i="7"/>
  <c r="HN17" i="7"/>
  <c r="FG5" i="7"/>
  <c r="HB33" i="7"/>
  <c r="CM33" i="7"/>
  <c r="AB30" i="7"/>
  <c r="CI34" i="7"/>
  <c r="CM25" i="7"/>
  <c r="FG29" i="7"/>
  <c r="AB25" i="7"/>
  <c r="EV25" i="7"/>
  <c r="CY13" i="7"/>
  <c r="JW14" i="7"/>
  <c r="KB14" i="7" s="1"/>
  <c r="SZ14" i="7"/>
  <c r="TA14" i="7" s="1"/>
  <c r="HD8" i="7"/>
  <c r="VH13" i="7"/>
  <c r="HP17" i="7"/>
  <c r="FH9" i="7"/>
  <c r="HD13" i="7"/>
  <c r="HA33" i="7"/>
  <c r="CL33" i="7"/>
  <c r="XR18" i="7"/>
  <c r="XS18" i="7" s="1"/>
  <c r="OC6" i="7"/>
  <c r="OF6" i="7"/>
  <c r="YB14" i="7"/>
  <c r="YC14" i="7" s="1"/>
  <c r="LX5" i="7"/>
  <c r="SV31" i="7"/>
  <c r="SW31" i="7"/>
  <c r="SU31" i="7"/>
  <c r="ST31" i="7"/>
  <c r="SX31" i="7"/>
  <c r="SV29" i="7"/>
  <c r="SX29" i="7"/>
  <c r="SU29" i="7"/>
  <c r="ST29" i="7"/>
  <c r="SW29" i="7"/>
  <c r="SV28" i="7"/>
  <c r="SW30" i="7"/>
  <c r="SY30" i="7" s="1"/>
  <c r="CV14" i="7"/>
  <c r="CY14" i="7"/>
  <c r="CZ14" i="7" s="1"/>
  <c r="Z34" i="7"/>
  <c r="AF34" i="7" s="1"/>
  <c r="AC34" i="7"/>
  <c r="AA24" i="7"/>
  <c r="AF24" i="7" s="1"/>
  <c r="HQ6" i="7"/>
  <c r="HC14" i="7"/>
  <c r="HB14" i="7"/>
  <c r="HA34" i="7"/>
  <c r="HG34" i="7" s="1"/>
  <c r="HC22" i="7"/>
  <c r="HB22" i="7"/>
  <c r="CX18" i="7"/>
  <c r="HO18" i="7"/>
  <c r="HN18" i="7"/>
  <c r="QO19" i="7"/>
  <c r="QK19" i="7"/>
  <c r="QN19" i="7"/>
  <c r="QM19" i="7"/>
  <c r="QL19" i="7"/>
  <c r="QM17" i="7"/>
  <c r="QK18" i="7"/>
  <c r="FF17" i="7"/>
  <c r="AC25" i="7"/>
  <c r="AE25" i="7" s="1"/>
  <c r="CL28" i="7"/>
  <c r="FH29" i="7"/>
  <c r="HM29" i="7"/>
  <c r="JO26" i="7"/>
  <c r="TK18" i="7"/>
  <c r="VH16" i="7"/>
  <c r="RC17" i="7"/>
  <c r="OT14" i="7"/>
  <c r="AF21" i="7"/>
  <c r="QP10" i="7"/>
  <c r="QQ5" i="7"/>
  <c r="VT17" i="7"/>
  <c r="CZ5" i="7"/>
  <c r="TM33" i="7"/>
  <c r="FI21" i="7"/>
  <c r="OW15" i="7"/>
  <c r="OS15" i="7"/>
  <c r="VT13" i="7"/>
  <c r="OT13" i="7"/>
  <c r="OU13" i="7" s="1"/>
  <c r="VX15" i="7"/>
  <c r="VU15" i="7"/>
  <c r="VT15" i="7"/>
  <c r="VU13" i="7"/>
  <c r="JP26" i="7"/>
  <c r="QP6" i="7"/>
  <c r="JO30" i="7"/>
  <c r="FU10" i="7"/>
  <c r="DM18" i="7"/>
  <c r="FV10" i="7"/>
  <c r="ID30" i="7"/>
  <c r="QQ26" i="7"/>
  <c r="EX14" i="7"/>
  <c r="OG9" i="7"/>
  <c r="JO8" i="7"/>
  <c r="SZ26" i="7"/>
  <c r="SY34" i="7"/>
  <c r="XR34" i="7"/>
  <c r="VI8" i="7"/>
  <c r="EW12" i="7"/>
  <c r="QP8" i="7"/>
  <c r="VT18" i="7"/>
  <c r="CN10" i="7"/>
  <c r="YD29" i="7"/>
  <c r="RB18" i="7"/>
  <c r="VI4" i="7"/>
  <c r="JP29" i="7"/>
  <c r="JP33" i="7"/>
  <c r="YD33" i="7"/>
  <c r="RF7" i="7"/>
  <c r="RG7" i="7" s="1"/>
  <c r="FI14" i="7"/>
  <c r="VJ20" i="7"/>
  <c r="VJ21" i="7"/>
  <c r="MM22" i="7"/>
  <c r="MN22" i="7" s="1"/>
  <c r="QQ24" i="7"/>
  <c r="VH9" i="7"/>
  <c r="MM21" i="7"/>
  <c r="MN21" i="7" s="1"/>
  <c r="KC34" i="7"/>
  <c r="KD34" i="7" s="1"/>
  <c r="VT33" i="7"/>
  <c r="AS21" i="7"/>
  <c r="YD17" i="7"/>
  <c r="MJ5" i="7"/>
  <c r="YC18" i="7"/>
  <c r="HR10" i="7"/>
  <c r="VV21" i="7"/>
  <c r="VV22" i="7"/>
  <c r="RD6" i="7"/>
  <c r="OU18" i="7"/>
  <c r="OV17" i="7" s="1"/>
  <c r="OW17" i="7" s="1"/>
  <c r="RD9" i="7"/>
  <c r="RE11" i="7" s="1"/>
  <c r="RF11" i="7" s="1"/>
  <c r="RG11" i="7" s="1"/>
  <c r="RD10" i="7"/>
  <c r="OU25" i="7"/>
  <c r="OU26" i="7"/>
  <c r="KC9" i="7"/>
  <c r="KD11" i="7" s="1"/>
  <c r="KE11" i="7" s="1"/>
  <c r="KC10" i="7"/>
  <c r="MX27" i="7"/>
  <c r="KC26" i="7"/>
  <c r="KC25" i="7"/>
  <c r="FV31" i="7"/>
  <c r="TN30" i="7"/>
  <c r="TO30" i="7" s="1"/>
  <c r="TN29" i="7"/>
  <c r="TO29" i="7" s="1"/>
  <c r="TK23" i="7"/>
  <c r="DO34" i="7"/>
  <c r="MX26" i="7"/>
  <c r="RD5" i="7"/>
  <c r="TM34" i="7"/>
  <c r="VV5" i="7"/>
  <c r="TM26" i="7"/>
  <c r="TM25" i="7"/>
  <c r="YE26" i="7"/>
  <c r="YF25" i="7" s="1"/>
  <c r="YG25" i="7" s="1"/>
  <c r="VV10" i="7"/>
  <c r="RD26" i="7"/>
  <c r="RD25" i="7"/>
  <c r="OU10" i="7"/>
  <c r="VV6" i="7"/>
  <c r="DN10" i="7"/>
  <c r="TL18" i="7"/>
  <c r="KB17" i="7"/>
  <c r="DB10" i="7"/>
  <c r="DC9" i="7" s="1"/>
  <c r="DD9" i="7" s="1"/>
  <c r="RC33" i="7"/>
  <c r="MJ14" i="7"/>
  <c r="MJ15" i="7"/>
  <c r="TL17" i="7"/>
  <c r="XR5" i="7"/>
  <c r="MK14" i="7"/>
  <c r="MN15" i="7"/>
  <c r="MJ13" i="7"/>
  <c r="MK15" i="7"/>
  <c r="XR4" i="7"/>
  <c r="DM22" i="7"/>
  <c r="VU18" i="7"/>
  <c r="RC18" i="7"/>
  <c r="QP5" i="7"/>
  <c r="XR6" i="7"/>
  <c r="KN30" i="7"/>
  <c r="XR7" i="7"/>
  <c r="KN31" i="7"/>
  <c r="XQ6" i="7"/>
  <c r="KM31" i="7"/>
  <c r="XQ4" i="7"/>
  <c r="XQ7" i="7"/>
  <c r="VT25" i="7"/>
  <c r="VI19" i="7"/>
  <c r="VT27" i="7"/>
  <c r="OS34" i="7"/>
  <c r="VU26" i="7"/>
  <c r="TL7" i="7"/>
  <c r="VU27" i="7"/>
  <c r="TL21" i="7"/>
  <c r="TL22" i="7"/>
  <c r="YG19" i="7"/>
  <c r="YD21" i="7"/>
  <c r="TK5" i="7"/>
  <c r="RC19" i="7"/>
  <c r="TL23" i="7"/>
  <c r="LX30" i="7"/>
  <c r="TK9" i="7"/>
  <c r="TO11" i="7"/>
  <c r="TK10" i="7"/>
  <c r="YC30" i="7"/>
  <c r="OT23" i="7"/>
  <c r="YC9" i="7"/>
  <c r="YD10" i="7"/>
  <c r="OS33" i="7"/>
  <c r="OT33" i="7"/>
  <c r="YC10" i="7"/>
  <c r="OT35" i="7"/>
  <c r="YC19" i="7"/>
  <c r="TL6" i="7"/>
  <c r="RF23" i="7"/>
  <c r="RC21" i="7"/>
  <c r="RF35" i="7"/>
  <c r="YG7" i="7"/>
  <c r="VT19" i="7"/>
  <c r="YC23" i="7"/>
  <c r="RC22" i="7"/>
  <c r="RD22" i="7" s="1"/>
  <c r="RB34" i="7"/>
  <c r="VH19" i="7"/>
  <c r="YC35" i="7"/>
  <c r="YD35" i="7"/>
  <c r="YE33" i="7" s="1"/>
  <c r="OT21" i="7"/>
  <c r="OS22" i="7"/>
  <c r="OT22" i="7"/>
  <c r="OT29" i="7"/>
  <c r="TL19" i="7"/>
  <c r="RC29" i="7"/>
  <c r="OS21" i="7"/>
  <c r="YC11" i="7"/>
  <c r="OT34" i="7"/>
  <c r="TL5" i="7"/>
  <c r="TK7" i="7"/>
  <c r="TO7" i="7"/>
  <c r="TO19" i="7"/>
  <c r="RB19" i="7"/>
  <c r="RB23" i="7"/>
  <c r="RC35" i="7"/>
  <c r="YD18" i="7"/>
  <c r="OS30" i="7"/>
  <c r="TL10" i="7"/>
  <c r="OT6" i="7"/>
  <c r="OS6" i="7"/>
  <c r="OT7" i="7"/>
  <c r="YC5" i="7"/>
  <c r="YC6" i="7"/>
  <c r="VU30" i="7"/>
  <c r="VU19" i="7"/>
  <c r="TK6" i="7"/>
  <c r="RB31" i="7"/>
  <c r="YD5" i="7"/>
  <c r="VU31" i="7"/>
  <c r="VX19" i="7"/>
  <c r="YC22" i="7"/>
  <c r="YG23" i="7"/>
  <c r="YC17" i="7"/>
  <c r="TK19" i="7"/>
  <c r="RF19" i="7"/>
  <c r="RB21" i="7"/>
  <c r="RB35" i="7"/>
  <c r="TK21" i="7"/>
  <c r="TK22" i="7"/>
  <c r="YD19" i="7"/>
  <c r="RB30" i="7"/>
  <c r="YD11" i="7"/>
  <c r="OW35" i="7"/>
  <c r="OT31" i="7"/>
  <c r="OS31" i="7"/>
  <c r="TL11" i="7"/>
  <c r="YC31" i="7"/>
  <c r="RD13" i="7"/>
  <c r="RD14" i="7"/>
  <c r="VT30" i="7"/>
  <c r="VU29" i="7"/>
  <c r="VX31" i="7"/>
  <c r="YC21" i="7"/>
  <c r="YD22" i="7"/>
  <c r="VT35" i="7"/>
  <c r="LX31" i="7"/>
  <c r="VI18" i="7"/>
  <c r="YG35" i="7"/>
  <c r="RB29" i="7"/>
  <c r="RC30" i="7"/>
  <c r="OS23" i="7"/>
  <c r="OT30" i="7"/>
  <c r="TL9" i="7"/>
  <c r="YD30" i="7"/>
  <c r="OS7" i="7"/>
  <c r="YD7" i="7"/>
  <c r="YD6" i="7"/>
  <c r="MK17" i="7"/>
  <c r="AQ30" i="7"/>
  <c r="VH18" i="7"/>
  <c r="RC31" i="7"/>
  <c r="RD31" i="7" s="1"/>
  <c r="OW23" i="7"/>
  <c r="OS29" i="7"/>
  <c r="YC7" i="7"/>
  <c r="VT31" i="7"/>
  <c r="YD23" i="7"/>
  <c r="VU35" i="7"/>
  <c r="VV34" i="7" s="1"/>
  <c r="LX29" i="7"/>
  <c r="YC34" i="7"/>
  <c r="OS35" i="7"/>
  <c r="YC29" i="7"/>
  <c r="VH17" i="7"/>
  <c r="VX35" i="7"/>
  <c r="YF14" i="7"/>
  <c r="YG14" i="7" s="1"/>
  <c r="TN14" i="7"/>
  <c r="TO14" i="7" s="1"/>
  <c r="MK18" i="7"/>
  <c r="LY31" i="7"/>
  <c r="MJ34" i="7"/>
  <c r="KA18" i="7"/>
  <c r="LX28" i="7"/>
  <c r="MK6" i="7"/>
  <c r="LY28" i="7"/>
  <c r="LY29" i="7"/>
  <c r="LY30" i="7"/>
  <c r="MJ30" i="7"/>
  <c r="MK29" i="7"/>
  <c r="ML29" i="7" s="1"/>
  <c r="MK35" i="7"/>
  <c r="MJ9" i="7"/>
  <c r="MJ35" i="7"/>
  <c r="KB18" i="7"/>
  <c r="MK34" i="7"/>
  <c r="AQ29" i="7"/>
  <c r="MN35" i="7"/>
  <c r="MJ27" i="7"/>
  <c r="MK19" i="7"/>
  <c r="KA17" i="7"/>
  <c r="AR35" i="7"/>
  <c r="MJ26" i="7"/>
  <c r="MJ33" i="7"/>
  <c r="KE19" i="7"/>
  <c r="MN7" i="7"/>
  <c r="KA23" i="7"/>
  <c r="KE23" i="7"/>
  <c r="MJ10" i="7"/>
  <c r="MK10" i="7"/>
  <c r="MJ31" i="7"/>
  <c r="MK25" i="7"/>
  <c r="MK26" i="7"/>
  <c r="MJ17" i="7"/>
  <c r="KA21" i="7"/>
  <c r="MJ11" i="7"/>
  <c r="KB19" i="7"/>
  <c r="MK7" i="7"/>
  <c r="MK33" i="7"/>
  <c r="KA19" i="7"/>
  <c r="MN27" i="7"/>
  <c r="KB6" i="7"/>
  <c r="KB7" i="7"/>
  <c r="MJ7" i="7"/>
  <c r="KE7" i="7"/>
  <c r="MJ19" i="7"/>
  <c r="AQ25" i="7"/>
  <c r="KA7" i="7"/>
  <c r="MK27" i="7"/>
  <c r="KA5" i="7"/>
  <c r="MN19" i="7"/>
  <c r="KB22" i="7"/>
  <c r="KA22" i="7"/>
  <c r="KB21" i="7"/>
  <c r="MN11" i="7"/>
  <c r="MK11" i="7"/>
  <c r="QQ9" i="7"/>
  <c r="FV18" i="7"/>
  <c r="VJ13" i="7"/>
  <c r="FV6" i="7"/>
  <c r="OI20" i="7"/>
  <c r="DM14" i="7"/>
  <c r="JO28" i="7"/>
  <c r="TA5" i="7"/>
  <c r="TA4" i="7"/>
  <c r="OG26" i="7"/>
  <c r="FJ21" i="7"/>
  <c r="VJ12" i="7"/>
  <c r="XR25" i="7"/>
  <c r="TA7" i="7"/>
  <c r="HR33" i="7"/>
  <c r="JO33" i="7"/>
  <c r="AG4" i="7"/>
  <c r="AG5" i="7"/>
  <c r="AF12" i="7"/>
  <c r="AR27" i="7"/>
  <c r="AU35" i="7"/>
  <c r="AF30" i="7"/>
  <c r="AQ27" i="7"/>
  <c r="AE23" i="7"/>
  <c r="OH26" i="7"/>
  <c r="DL15" i="7"/>
  <c r="CO32" i="7"/>
  <c r="SZ35" i="7"/>
  <c r="FV7" i="7"/>
  <c r="HS15" i="7"/>
  <c r="FJ25" i="7"/>
  <c r="OG25" i="7"/>
  <c r="FI13" i="7"/>
  <c r="FI15" i="7"/>
  <c r="HV15" i="7"/>
  <c r="HR9" i="7"/>
  <c r="HV11" i="7"/>
  <c r="OH11" i="7"/>
  <c r="JP35" i="7"/>
  <c r="JQ35" i="7" s="1"/>
  <c r="VI5" i="7"/>
  <c r="SY32" i="7"/>
  <c r="SZ32" i="7"/>
  <c r="XQ24" i="7"/>
  <c r="IE18" i="7"/>
  <c r="OH25" i="7"/>
  <c r="DM19" i="7"/>
  <c r="FU11" i="7"/>
  <c r="FJ22" i="7"/>
  <c r="IE19" i="7"/>
  <c r="XQ27" i="7"/>
  <c r="IE31" i="7"/>
  <c r="ID31" i="7"/>
  <c r="FI25" i="7"/>
  <c r="JP31" i="7"/>
  <c r="ID23" i="7"/>
  <c r="HF14" i="7"/>
  <c r="FY35" i="7"/>
  <c r="JO32" i="7"/>
  <c r="JO35" i="7"/>
  <c r="CZ22" i="7"/>
  <c r="VI7" i="7"/>
  <c r="EW22" i="7"/>
  <c r="FJ27" i="7"/>
  <c r="ID7" i="7"/>
  <c r="HS23" i="7"/>
  <c r="FV34" i="7"/>
  <c r="VI11" i="7"/>
  <c r="QQ11" i="7"/>
  <c r="FY19" i="7"/>
  <c r="OH8" i="7"/>
  <c r="DL23" i="7"/>
  <c r="DA33" i="7"/>
  <c r="VH6" i="7"/>
  <c r="FU35" i="7"/>
  <c r="HS11" i="7"/>
  <c r="HR23" i="7"/>
  <c r="SY24" i="7"/>
  <c r="JO25" i="7"/>
  <c r="VH7" i="7"/>
  <c r="SZ33" i="7"/>
  <c r="SY33" i="7"/>
  <c r="EX15" i="7"/>
  <c r="JP8" i="7"/>
  <c r="FV11" i="7"/>
  <c r="HR21" i="7"/>
  <c r="XS8" i="7"/>
  <c r="IE7" i="7"/>
  <c r="DA30" i="7"/>
  <c r="DM23" i="7"/>
  <c r="DL19" i="7"/>
  <c r="JP11" i="7"/>
  <c r="CZ25" i="7"/>
  <c r="FU31" i="7"/>
  <c r="CZ7" i="7"/>
  <c r="DD35" i="7"/>
  <c r="DA35" i="7"/>
  <c r="HR35" i="7"/>
  <c r="FJ13" i="7"/>
  <c r="HR13" i="7"/>
  <c r="HR15" i="7"/>
  <c r="XR26" i="7"/>
  <c r="ID19" i="7"/>
  <c r="JP10" i="7"/>
  <c r="JQ10" i="7" s="1"/>
  <c r="JO27" i="7"/>
  <c r="FJ18" i="7"/>
  <c r="VH5" i="7"/>
  <c r="AQ31" i="7"/>
  <c r="AU31" i="7"/>
  <c r="FU19" i="7"/>
  <c r="AE24" i="7"/>
  <c r="OH9" i="7"/>
  <c r="OG11" i="7"/>
  <c r="XR35" i="7"/>
  <c r="FV30" i="7"/>
  <c r="AF15" i="7"/>
  <c r="EO19" i="7"/>
  <c r="ER18" i="7" s="1"/>
  <c r="JO11" i="7"/>
  <c r="CZ29" i="7"/>
  <c r="CZ31" i="7"/>
  <c r="FM27" i="7"/>
  <c r="CZ27" i="7"/>
  <c r="XT12" i="7"/>
  <c r="XT13" i="7"/>
  <c r="XU13" i="7" s="1"/>
  <c r="XT14" i="7"/>
  <c r="XU14" i="7" s="1"/>
  <c r="XT15" i="7"/>
  <c r="XU15" i="7" s="1"/>
  <c r="AR25" i="7"/>
  <c r="AS25" i="7" s="1"/>
  <c r="HS25" i="7"/>
  <c r="HR27" i="7"/>
  <c r="AR33" i="7"/>
  <c r="FK31" i="7"/>
  <c r="FN31" i="7"/>
  <c r="FL31" i="7"/>
  <c r="FJ29" i="7"/>
  <c r="JO31" i="7"/>
  <c r="HV35" i="7"/>
  <c r="HS35" i="7"/>
  <c r="DE15" i="7"/>
  <c r="DC15" i="7"/>
  <c r="DB15" i="7"/>
  <c r="AE28" i="7"/>
  <c r="OH27" i="7"/>
  <c r="FM15" i="7"/>
  <c r="FJ15" i="7"/>
  <c r="CF15" i="7"/>
  <c r="VJ28" i="7"/>
  <c r="TA23" i="7"/>
  <c r="QP27" i="7"/>
  <c r="QP11" i="7"/>
  <c r="FL11" i="7"/>
  <c r="FK11" i="7"/>
  <c r="FN11" i="7"/>
  <c r="OI32" i="7"/>
  <c r="OI33" i="7"/>
  <c r="OI34" i="7"/>
  <c r="XS20" i="7"/>
  <c r="XS21" i="7"/>
  <c r="XS22" i="7"/>
  <c r="XS23" i="7"/>
  <c r="XQ33" i="7"/>
  <c r="FI6" i="7"/>
  <c r="EW13" i="7"/>
  <c r="FI23" i="7"/>
  <c r="XS11" i="7"/>
  <c r="XS29" i="7"/>
  <c r="CN11" i="7"/>
  <c r="QQ7" i="7"/>
  <c r="XS9" i="7"/>
  <c r="CO5" i="7"/>
  <c r="AR31" i="7"/>
  <c r="FV19" i="7"/>
  <c r="AE26" i="7"/>
  <c r="AE32" i="7"/>
  <c r="AF13" i="7"/>
  <c r="AE15" i="7"/>
  <c r="HS9" i="7"/>
  <c r="DA31" i="7"/>
  <c r="DD31" i="7"/>
  <c r="DD27" i="7"/>
  <c r="HF33" i="7"/>
  <c r="AU27" i="7"/>
  <c r="CN9" i="7"/>
  <c r="HV27" i="7"/>
  <c r="AQ33" i="7"/>
  <c r="AQ35" i="7"/>
  <c r="DA5" i="7"/>
  <c r="AF23" i="7"/>
  <c r="HR18" i="7"/>
  <c r="FN35" i="7"/>
  <c r="FL35" i="7"/>
  <c r="FK35" i="7"/>
  <c r="HS22" i="7"/>
  <c r="LZ15" i="7"/>
  <c r="HS13" i="7"/>
  <c r="HT13" i="7" s="1"/>
  <c r="HR11" i="7"/>
  <c r="CZ34" i="7"/>
  <c r="OI23" i="7"/>
  <c r="QQ27" i="7"/>
  <c r="HR34" i="7"/>
  <c r="SY27" i="7"/>
  <c r="DB23" i="7"/>
  <c r="DE23" i="7"/>
  <c r="DC23" i="7"/>
  <c r="FM18" i="7"/>
  <c r="FK19" i="7"/>
  <c r="FN19" i="7"/>
  <c r="FL19" i="7"/>
  <c r="HR26" i="7"/>
  <c r="EW15" i="7"/>
  <c r="FJ23" i="7"/>
  <c r="FM23" i="7"/>
  <c r="XR27" i="7"/>
  <c r="AE12" i="7"/>
  <c r="TA22" i="7"/>
  <c r="AE22" i="7"/>
  <c r="XS28" i="7"/>
  <c r="GX7" i="7"/>
  <c r="HD4" i="7" s="1"/>
  <c r="XS31" i="7"/>
  <c r="JQ12" i="7"/>
  <c r="JQ13" i="7"/>
  <c r="JQ14" i="7"/>
  <c r="OJ16" i="7"/>
  <c r="OJ17" i="7"/>
  <c r="OK17" i="7" s="1"/>
  <c r="OJ18" i="7"/>
  <c r="OK18" i="7" s="1"/>
  <c r="OJ19" i="7"/>
  <c r="OK19" i="7" s="1"/>
  <c r="EO11" i="7"/>
  <c r="ET8" i="7" s="1"/>
  <c r="CF23" i="7"/>
  <c r="CK21" i="7" s="1"/>
  <c r="JP30" i="7"/>
  <c r="AF32" i="7"/>
  <c r="CN4" i="7"/>
  <c r="FI27" i="7"/>
  <c r="DA25" i="7"/>
  <c r="DA27" i="7"/>
  <c r="MA20" i="7"/>
  <c r="MA21" i="7"/>
  <c r="MB21" i="7" s="1"/>
  <c r="MA22" i="7"/>
  <c r="MB22" i="7" s="1"/>
  <c r="MA23" i="7"/>
  <c r="MB23" i="7" s="1"/>
  <c r="HS27" i="7"/>
  <c r="DA7" i="7"/>
  <c r="DD7" i="7"/>
  <c r="CZ35" i="7"/>
  <c r="FM30" i="7"/>
  <c r="IE23" i="7"/>
  <c r="VK24" i="7"/>
  <c r="VK25" i="7"/>
  <c r="VL25" i="7" s="1"/>
  <c r="VK26" i="7"/>
  <c r="VL26" i="7" s="1"/>
  <c r="VK27" i="7"/>
  <c r="VL27" i="7" s="1"/>
  <c r="AE30" i="7"/>
  <c r="QR34" i="7"/>
  <c r="QR32" i="7"/>
  <c r="QR33" i="7"/>
  <c r="FU7" i="7"/>
  <c r="DM15" i="7"/>
  <c r="OG27" i="7"/>
  <c r="EO31" i="7"/>
  <c r="ES28" i="7" s="1"/>
  <c r="FV35" i="7"/>
  <c r="VH11" i="7"/>
  <c r="VJ30" i="7"/>
  <c r="DB19" i="7"/>
  <c r="DE19" i="7"/>
  <c r="DC19" i="7"/>
  <c r="EO35" i="7"/>
  <c r="ER33" i="7" s="1"/>
  <c r="CF19" i="7"/>
  <c r="XR33" i="7"/>
  <c r="JP27" i="7"/>
  <c r="LZ33" i="7"/>
  <c r="LZ34" i="7"/>
  <c r="LZ32" i="7"/>
  <c r="FK7" i="7"/>
  <c r="FN7" i="7"/>
  <c r="FL7" i="7"/>
  <c r="AS14" i="7"/>
  <c r="AT13" i="7" s="1"/>
  <c r="AU13" i="7" s="1"/>
  <c r="TA21" i="7"/>
  <c r="CN8" i="7"/>
  <c r="CO11" i="7"/>
  <c r="LZ8" i="7"/>
  <c r="OI30" i="7"/>
  <c r="CN32" i="7"/>
  <c r="LZ12" i="7"/>
  <c r="LZ13" i="7"/>
  <c r="LZ14" i="7"/>
  <c r="DP19" i="7"/>
  <c r="XQ35" i="7"/>
  <c r="HS26" i="7"/>
  <c r="TA8" i="7"/>
  <c r="TA9" i="7"/>
  <c r="TA10" i="7"/>
  <c r="TA11" i="7"/>
  <c r="OI12" i="7"/>
  <c r="OI13" i="7"/>
  <c r="OI14" i="7"/>
  <c r="OI15" i="7"/>
  <c r="GX19" i="7"/>
  <c r="HC16" i="7" s="1"/>
  <c r="HR25" i="7"/>
  <c r="CZ33" i="7"/>
  <c r="HT19" i="7"/>
  <c r="HW19" i="7"/>
  <c r="HU19" i="7"/>
  <c r="JQ15" i="7"/>
  <c r="QR28" i="7"/>
  <c r="QR29" i="7"/>
  <c r="QR30" i="7"/>
  <c r="VJ29" i="7"/>
  <c r="QQ25" i="7"/>
  <c r="HS33" i="7"/>
  <c r="HT33" i="7" s="1"/>
  <c r="HV23" i="7"/>
  <c r="SZ27" i="7"/>
  <c r="FJ26" i="7"/>
  <c r="GX31" i="7"/>
  <c r="HD29" i="7" s="1"/>
  <c r="SY35" i="7"/>
  <c r="XQ25" i="7"/>
  <c r="EO7" i="7"/>
  <c r="ES4" i="7" s="1"/>
  <c r="QP4" i="7"/>
  <c r="QP7" i="7"/>
  <c r="OI35" i="7"/>
  <c r="QR35" i="7"/>
  <c r="OI28" i="7"/>
  <c r="LZ27" i="7" l="1"/>
  <c r="AH4" i="7"/>
  <c r="AG22" i="7"/>
  <c r="QR10" i="7"/>
  <c r="VJ18" i="7"/>
  <c r="AG21" i="7"/>
  <c r="VJ11" i="7"/>
  <c r="XS27" i="7"/>
  <c r="VJ10" i="7"/>
  <c r="XS19" i="7"/>
  <c r="XS17" i="7"/>
  <c r="XS16" i="7"/>
  <c r="XS7" i="7"/>
  <c r="TB6" i="7"/>
  <c r="TC6" i="7" s="1"/>
  <c r="VJ19" i="7"/>
  <c r="VJ6" i="7"/>
  <c r="VJ35" i="7"/>
  <c r="QR7" i="7"/>
  <c r="TB4" i="7"/>
  <c r="VJ14" i="7"/>
  <c r="VK12" i="7" s="1"/>
  <c r="VL12" i="7" s="1"/>
  <c r="VJ8" i="7"/>
  <c r="VJ34" i="7"/>
  <c r="VJ22" i="7"/>
  <c r="VK22" i="7" s="1"/>
  <c r="VL22" i="7" s="1"/>
  <c r="TB7" i="7"/>
  <c r="TC7" i="7" s="1"/>
  <c r="QR26" i="7"/>
  <c r="TA15" i="7"/>
  <c r="TA35" i="7"/>
  <c r="TA18" i="7"/>
  <c r="OI10" i="7"/>
  <c r="QR21" i="7"/>
  <c r="JQ9" i="7"/>
  <c r="QR11" i="7"/>
  <c r="JQ11" i="7"/>
  <c r="QR23" i="7"/>
  <c r="QR22" i="7"/>
  <c r="LZ26" i="7"/>
  <c r="OJ22" i="7"/>
  <c r="OK22" i="7" s="1"/>
  <c r="EY12" i="7"/>
  <c r="OI31" i="7"/>
  <c r="JQ30" i="7"/>
  <c r="LZ7" i="7"/>
  <c r="LZ31" i="7"/>
  <c r="LZ30" i="7"/>
  <c r="JQ33" i="7"/>
  <c r="JQ34" i="7"/>
  <c r="LZ4" i="7"/>
  <c r="LZ6" i="7"/>
  <c r="JQ19" i="7"/>
  <c r="JQ16" i="7"/>
  <c r="JQ17" i="7"/>
  <c r="JQ27" i="7"/>
  <c r="EY13" i="7"/>
  <c r="EY14" i="7"/>
  <c r="EY15" i="7"/>
  <c r="CP9" i="7"/>
  <c r="CP11" i="7"/>
  <c r="CP10" i="7"/>
  <c r="QP12" i="7"/>
  <c r="AG12" i="7"/>
  <c r="AG13" i="7"/>
  <c r="AG14" i="7"/>
  <c r="AG15" i="7"/>
  <c r="AH8" i="7"/>
  <c r="AI8" i="7" s="1"/>
  <c r="AH9" i="7"/>
  <c r="AI9" i="7" s="1"/>
  <c r="AH10" i="7"/>
  <c r="AH11" i="7"/>
  <c r="AI11" i="7" s="1"/>
  <c r="AH6" i="7"/>
  <c r="AI6" i="7" s="1"/>
  <c r="AH7" i="7"/>
  <c r="AI7" i="7" s="1"/>
  <c r="AI10" i="7"/>
  <c r="AH16" i="7"/>
  <c r="AI16" i="7" s="1"/>
  <c r="AH17" i="7"/>
  <c r="AI17" i="7" s="1"/>
  <c r="AH18" i="7"/>
  <c r="AI18" i="7" s="1"/>
  <c r="AH19" i="7"/>
  <c r="AI19" i="7" s="1"/>
  <c r="AG23" i="7"/>
  <c r="HF22" i="7"/>
  <c r="FI30" i="7"/>
  <c r="HS30" i="7"/>
  <c r="CN33" i="7"/>
  <c r="EX24" i="7"/>
  <c r="CN5" i="7"/>
  <c r="OH6" i="7"/>
  <c r="HG21" i="7"/>
  <c r="HS17" i="7"/>
  <c r="CN28" i="7"/>
  <c r="CZ18" i="7"/>
  <c r="CO25" i="7"/>
  <c r="TO13" i="7"/>
  <c r="VJ33" i="7"/>
  <c r="VJ32" i="7"/>
  <c r="QR8" i="7"/>
  <c r="QR9" i="7"/>
  <c r="OV27" i="7"/>
  <c r="OW27" i="7" s="1"/>
  <c r="OX27" i="7" s="1"/>
  <c r="TA12" i="7"/>
  <c r="OU6" i="7"/>
  <c r="JO22" i="7"/>
  <c r="JQ8" i="7"/>
  <c r="LX16" i="7"/>
  <c r="SY28" i="7"/>
  <c r="HT26" i="7"/>
  <c r="JQ32" i="7"/>
  <c r="VJ9" i="7"/>
  <c r="ML34" i="7"/>
  <c r="LZ5" i="7"/>
  <c r="LZ25" i="7"/>
  <c r="LZ24" i="7"/>
  <c r="TA13" i="7"/>
  <c r="KC30" i="7"/>
  <c r="OV18" i="7"/>
  <c r="OW18" i="7" s="1"/>
  <c r="OX18" i="7" s="1"/>
  <c r="AI4" i="7"/>
  <c r="TA24" i="7"/>
  <c r="KB15" i="7"/>
  <c r="VW21" i="7"/>
  <c r="HT22" i="7"/>
  <c r="MO21" i="7"/>
  <c r="TB5" i="7"/>
  <c r="TC5" i="7" s="1"/>
  <c r="LX17" i="7"/>
  <c r="LY19" i="7"/>
  <c r="LZ19" i="7" s="1"/>
  <c r="JP21" i="7"/>
  <c r="TA16" i="7"/>
  <c r="TA17" i="7"/>
  <c r="FI5" i="7"/>
  <c r="JP5" i="7"/>
  <c r="SZ28" i="7"/>
  <c r="SZ30" i="7"/>
  <c r="JP7" i="7"/>
  <c r="SY29" i="7"/>
  <c r="KE15" i="7"/>
  <c r="SY31" i="7"/>
  <c r="QP15" i="7"/>
  <c r="SZ29" i="7"/>
  <c r="JO7" i="7"/>
  <c r="YG15" i="7"/>
  <c r="YD15" i="7"/>
  <c r="JO23" i="7"/>
  <c r="CM19" i="7"/>
  <c r="CI19" i="7"/>
  <c r="CL19" i="7"/>
  <c r="CK19" i="7"/>
  <c r="CJ19" i="7"/>
  <c r="CL15" i="7"/>
  <c r="CK15" i="7"/>
  <c r="CJ15" i="7"/>
  <c r="CM15" i="7"/>
  <c r="CI15" i="7"/>
  <c r="QQ19" i="7"/>
  <c r="ER5" i="7"/>
  <c r="CJ13" i="7"/>
  <c r="EV9" i="7"/>
  <c r="SZ31" i="7"/>
  <c r="ER8" i="7"/>
  <c r="CI17" i="7"/>
  <c r="EU4" i="7"/>
  <c r="CM21" i="7"/>
  <c r="EU8" i="7"/>
  <c r="HD6" i="7"/>
  <c r="HC6" i="7"/>
  <c r="HA30" i="7"/>
  <c r="CI22" i="7"/>
  <c r="ER34" i="7"/>
  <c r="EU34" i="7"/>
  <c r="CI14" i="7"/>
  <c r="ES30" i="7"/>
  <c r="HD18" i="7"/>
  <c r="HC18" i="7"/>
  <c r="EV10" i="7"/>
  <c r="ER17" i="7"/>
  <c r="YD13" i="7"/>
  <c r="YE13" i="7" s="1"/>
  <c r="YG13" i="7" s="1"/>
  <c r="HE16" i="7"/>
  <c r="EV8" i="7"/>
  <c r="HB5" i="7"/>
  <c r="JO20" i="7"/>
  <c r="CI21" i="7"/>
  <c r="HB4" i="7"/>
  <c r="HC29" i="7"/>
  <c r="EV17" i="7"/>
  <c r="EU9" i="7"/>
  <c r="OG6" i="7"/>
  <c r="HA4" i="7"/>
  <c r="CI20" i="7"/>
  <c r="HB28" i="7"/>
  <c r="HA5" i="7"/>
  <c r="ET6" i="7"/>
  <c r="CJ18" i="7"/>
  <c r="JP4" i="7"/>
  <c r="JQ6" i="7" s="1"/>
  <c r="HC17" i="7"/>
  <c r="EV29" i="7"/>
  <c r="ER28" i="7"/>
  <c r="CJ17" i="7"/>
  <c r="QQ13" i="7"/>
  <c r="CJ21" i="7"/>
  <c r="ET18" i="7"/>
  <c r="EV5" i="7"/>
  <c r="CM13" i="7"/>
  <c r="FK26" i="7"/>
  <c r="ET31" i="7"/>
  <c r="ES31" i="7"/>
  <c r="EV31" i="7"/>
  <c r="ER31" i="7"/>
  <c r="EU31" i="7"/>
  <c r="ET33" i="7"/>
  <c r="HA6" i="7"/>
  <c r="HE30" i="7"/>
  <c r="CM22" i="7"/>
  <c r="HA16" i="7"/>
  <c r="EV34" i="7"/>
  <c r="CM14" i="7"/>
  <c r="ET30" i="7"/>
  <c r="HA18" i="7"/>
  <c r="ET10" i="7"/>
  <c r="ES10" i="7"/>
  <c r="EU5" i="7"/>
  <c r="CM12" i="7"/>
  <c r="LX19" i="7"/>
  <c r="HD28" i="7"/>
  <c r="HA28" i="7"/>
  <c r="ET28" i="7"/>
  <c r="ES5" i="7"/>
  <c r="CI13" i="7"/>
  <c r="OH7" i="7"/>
  <c r="OI7" i="7" s="1"/>
  <c r="KB13" i="7"/>
  <c r="ER16" i="7"/>
  <c r="ET29" i="7"/>
  <c r="CJ20" i="7"/>
  <c r="CL16" i="7"/>
  <c r="HD16" i="7"/>
  <c r="EU6" i="7"/>
  <c r="CL18" i="7"/>
  <c r="CK18" i="7"/>
  <c r="ES9" i="7"/>
  <c r="EU28" i="7"/>
  <c r="ES29" i="7"/>
  <c r="EU18" i="7"/>
  <c r="EU29" i="7"/>
  <c r="HE31" i="7"/>
  <c r="HA31" i="7"/>
  <c r="HD31" i="7"/>
  <c r="HC31" i="7"/>
  <c r="HB31" i="7"/>
  <c r="ET7" i="7"/>
  <c r="ES7" i="7"/>
  <c r="EV7" i="7"/>
  <c r="ER7" i="7"/>
  <c r="EU7" i="7"/>
  <c r="CL23" i="7"/>
  <c r="CK23" i="7"/>
  <c r="CJ23" i="7"/>
  <c r="CM23" i="7"/>
  <c r="CI23" i="7"/>
  <c r="CM20" i="7"/>
  <c r="HE7" i="7"/>
  <c r="HA7" i="7"/>
  <c r="HD7" i="7"/>
  <c r="HC7" i="7"/>
  <c r="HB7" i="7"/>
  <c r="CJ16" i="7"/>
  <c r="CK13" i="7"/>
  <c r="ET35" i="7"/>
  <c r="ES35" i="7"/>
  <c r="EV35" i="7"/>
  <c r="ER35" i="7"/>
  <c r="EU35" i="7"/>
  <c r="FM11" i="7"/>
  <c r="EV32" i="7"/>
  <c r="QP19" i="7"/>
  <c r="HE29" i="7"/>
  <c r="HE17" i="7"/>
  <c r="ER29" i="7"/>
  <c r="EU32" i="7"/>
  <c r="ES8" i="7"/>
  <c r="EU33" i="7"/>
  <c r="HE6" i="7"/>
  <c r="HB30" i="7"/>
  <c r="HC30" i="7"/>
  <c r="CK22" i="7"/>
  <c r="CJ22" i="7"/>
  <c r="ES34" i="7"/>
  <c r="CK14" i="7"/>
  <c r="CJ14" i="7"/>
  <c r="ER30" i="7"/>
  <c r="HE18" i="7"/>
  <c r="EU10" i="7"/>
  <c r="HA29" i="7"/>
  <c r="YC13" i="7"/>
  <c r="YC15" i="7"/>
  <c r="CI12" i="7"/>
  <c r="CM17" i="7"/>
  <c r="HE4" i="7"/>
  <c r="HF4" i="7" s="1"/>
  <c r="JO21" i="7"/>
  <c r="JP23" i="7"/>
  <c r="JQ20" i="7" s="1"/>
  <c r="CK16" i="7"/>
  <c r="ET5" i="7"/>
  <c r="HD17" i="7"/>
  <c r="OG7" i="7"/>
  <c r="KA15" i="7"/>
  <c r="CL17" i="7"/>
  <c r="HC28" i="7"/>
  <c r="CJ12" i="7"/>
  <c r="ER4" i="7"/>
  <c r="CL20" i="7"/>
  <c r="CL12" i="7"/>
  <c r="ER6" i="7"/>
  <c r="CI18" i="7"/>
  <c r="HC4" i="7"/>
  <c r="EU17" i="7"/>
  <c r="EU16" i="7"/>
  <c r="EV16" i="7"/>
  <c r="HD5" i="7"/>
  <c r="QP13" i="7"/>
  <c r="EV4" i="7"/>
  <c r="ET16" i="7"/>
  <c r="ER32" i="7"/>
  <c r="HE5" i="7"/>
  <c r="CK20" i="7"/>
  <c r="HE19" i="7"/>
  <c r="HA19" i="7"/>
  <c r="HD19" i="7"/>
  <c r="HC19" i="7"/>
  <c r="HB19" i="7"/>
  <c r="ET11" i="7"/>
  <c r="ES11" i="7"/>
  <c r="EV11" i="7"/>
  <c r="EU11" i="7"/>
  <c r="ER11" i="7"/>
  <c r="ET19" i="7"/>
  <c r="ES19" i="7"/>
  <c r="EV19" i="7"/>
  <c r="ER19" i="7"/>
  <c r="EU19" i="7"/>
  <c r="ET17" i="7"/>
  <c r="HB17" i="7"/>
  <c r="ET4" i="7"/>
  <c r="CM16" i="7"/>
  <c r="HC5" i="7"/>
  <c r="ES32" i="7"/>
  <c r="ES16" i="7"/>
  <c r="ET32" i="7"/>
  <c r="HB6" i="7"/>
  <c r="HD30" i="7"/>
  <c r="CL22" i="7"/>
  <c r="ET34" i="7"/>
  <c r="CL14" i="7"/>
  <c r="EU30" i="7"/>
  <c r="EV30" i="7"/>
  <c r="HB18" i="7"/>
  <c r="ER10" i="7"/>
  <c r="ES17" i="7"/>
  <c r="HE28" i="7"/>
  <c r="HB16" i="7"/>
  <c r="ES33" i="7"/>
  <c r="EV28" i="7"/>
  <c r="CK12" i="7"/>
  <c r="CI16" i="7"/>
  <c r="QQ18" i="7"/>
  <c r="ET9" i="7"/>
  <c r="EV33" i="7"/>
  <c r="CL21" i="7"/>
  <c r="ES6" i="7"/>
  <c r="EX6" i="7" s="1"/>
  <c r="EV6" i="7"/>
  <c r="CM18" i="7"/>
  <c r="HB29" i="7"/>
  <c r="CL13" i="7"/>
  <c r="QQ15" i="7"/>
  <c r="QR15" i="7" s="1"/>
  <c r="ES18" i="7"/>
  <c r="EV18" i="7"/>
  <c r="HA17" i="7"/>
  <c r="CK17" i="7"/>
  <c r="ER9" i="7"/>
  <c r="OU14" i="7"/>
  <c r="CO28" i="7"/>
  <c r="VK20" i="7"/>
  <c r="VL20" i="7" s="1"/>
  <c r="VV14" i="7"/>
  <c r="VV13" i="7"/>
  <c r="VW22" i="7"/>
  <c r="VX22" i="7" s="1"/>
  <c r="BE30" i="7"/>
  <c r="AF25" i="7"/>
  <c r="OU30" i="7"/>
  <c r="RE6" i="7"/>
  <c r="RF6" i="7" s="1"/>
  <c r="MO22" i="7"/>
  <c r="FJ9" i="7"/>
  <c r="RE9" i="7"/>
  <c r="RF9" i="7" s="1"/>
  <c r="RE10" i="7"/>
  <c r="RF10" i="7" s="1"/>
  <c r="RE5" i="7"/>
  <c r="RF5" i="7" s="1"/>
  <c r="XS6" i="7"/>
  <c r="OU21" i="7"/>
  <c r="KC22" i="7"/>
  <c r="HG33" i="7"/>
  <c r="VK21" i="7"/>
  <c r="KD33" i="7"/>
  <c r="KE33" i="7" s="1"/>
  <c r="KE34" i="7"/>
  <c r="KF34" i="7" s="1"/>
  <c r="ML6" i="7"/>
  <c r="VW5" i="7"/>
  <c r="VX5" i="7" s="1"/>
  <c r="KC6" i="7"/>
  <c r="TM9" i="7"/>
  <c r="ML30" i="7"/>
  <c r="MM29" i="7" s="1"/>
  <c r="MN29" i="7" s="1"/>
  <c r="TM5" i="7"/>
  <c r="OU7" i="7"/>
  <c r="KC18" i="7"/>
  <c r="KC17" i="7"/>
  <c r="OV25" i="7"/>
  <c r="OW25" i="7" s="1"/>
  <c r="OU34" i="7"/>
  <c r="TP30" i="7"/>
  <c r="VX21" i="7"/>
  <c r="VY21" i="7" s="1"/>
  <c r="YE10" i="7"/>
  <c r="YE9" i="7"/>
  <c r="YF9" i="7" s="1"/>
  <c r="YG9" i="7" s="1"/>
  <c r="ML10" i="7"/>
  <c r="ML9" i="7"/>
  <c r="OU5" i="7"/>
  <c r="KC21" i="7"/>
  <c r="AS26" i="7"/>
  <c r="AT25" i="7" s="1"/>
  <c r="AU25" i="7" s="1"/>
  <c r="AT21" i="7"/>
  <c r="AU21" i="7" s="1"/>
  <c r="AT22" i="7"/>
  <c r="AU22" i="7" s="1"/>
  <c r="VV29" i="7"/>
  <c r="KD9" i="7"/>
  <c r="KE9" i="7" s="1"/>
  <c r="KF11" i="7" s="1"/>
  <c r="WH27" i="7"/>
  <c r="XU12" i="7"/>
  <c r="XV14" i="7" s="1"/>
  <c r="XW14" i="7" s="1"/>
  <c r="YQ14" i="7"/>
  <c r="YQ15" i="7"/>
  <c r="HT9" i="7"/>
  <c r="YE30" i="7"/>
  <c r="YE31" i="7"/>
  <c r="OU22" i="7"/>
  <c r="YE34" i="7"/>
  <c r="RD33" i="7"/>
  <c r="RD34" i="7"/>
  <c r="ML33" i="7"/>
  <c r="MM34" i="7" s="1"/>
  <c r="MN34" i="7" s="1"/>
  <c r="HT21" i="7"/>
  <c r="HU21" i="7" s="1"/>
  <c r="HV21" i="7" s="1"/>
  <c r="YQ19" i="7"/>
  <c r="YQ18" i="7"/>
  <c r="OV26" i="7"/>
  <c r="OW26" i="7" s="1"/>
  <c r="LZ28" i="7"/>
  <c r="TM22" i="7"/>
  <c r="KD10" i="7"/>
  <c r="KE10" i="7" s="1"/>
  <c r="TM17" i="7"/>
  <c r="TM18" i="7"/>
  <c r="ML18" i="7"/>
  <c r="ML17" i="7"/>
  <c r="OK16" i="7"/>
  <c r="OL17" i="7" s="1"/>
  <c r="OM17" i="7" s="1"/>
  <c r="PG18" i="7"/>
  <c r="PG19" i="7"/>
  <c r="LZ29" i="7"/>
  <c r="KC5" i="7"/>
  <c r="VL24" i="7"/>
  <c r="VM25" i="7" s="1"/>
  <c r="VN25" i="7" s="1"/>
  <c r="WH26" i="7"/>
  <c r="MY27" i="7"/>
  <c r="MZ27" i="7" s="1"/>
  <c r="DB30" i="7"/>
  <c r="DB29" i="7"/>
  <c r="FK25" i="7"/>
  <c r="FL26" i="7" s="1"/>
  <c r="FM26" i="7" s="1"/>
  <c r="RD18" i="7"/>
  <c r="RD17" i="7"/>
  <c r="KD25" i="7"/>
  <c r="KE25" i="7" s="1"/>
  <c r="KD26" i="7"/>
  <c r="KE26" i="7" s="1"/>
  <c r="OU29" i="7"/>
  <c r="HF20" i="7"/>
  <c r="TP29" i="7"/>
  <c r="YE29" i="7"/>
  <c r="YE22" i="7"/>
  <c r="RD21" i="7"/>
  <c r="RE22" i="7" s="1"/>
  <c r="RF22" i="7" s="1"/>
  <c r="YE21" i="7"/>
  <c r="DB33" i="7"/>
  <c r="CP8" i="7"/>
  <c r="DO35" i="7"/>
  <c r="MY26" i="7"/>
  <c r="MZ26" i="7" s="1"/>
  <c r="TM23" i="7"/>
  <c r="TN34" i="7"/>
  <c r="TO34" i="7" s="1"/>
  <c r="TN33" i="7"/>
  <c r="TO33" i="7" s="1"/>
  <c r="FK22" i="7"/>
  <c r="FK21" i="7"/>
  <c r="DB5" i="7"/>
  <c r="DB6" i="7"/>
  <c r="VV26" i="7"/>
  <c r="VV25" i="7"/>
  <c r="VV30" i="7"/>
  <c r="OU33" i="7"/>
  <c r="TN25" i="7"/>
  <c r="TO25" i="7" s="1"/>
  <c r="TM21" i="7"/>
  <c r="TN26" i="7"/>
  <c r="TO26" i="7" s="1"/>
  <c r="YF26" i="7"/>
  <c r="YG26" i="7" s="1"/>
  <c r="VV33" i="7"/>
  <c r="ML5" i="7"/>
  <c r="YE18" i="7"/>
  <c r="YE17" i="7"/>
  <c r="VW10" i="7"/>
  <c r="VX10" i="7" s="1"/>
  <c r="VW9" i="7"/>
  <c r="VX9" i="7" s="1"/>
  <c r="VJ16" i="7"/>
  <c r="VJ17" i="7"/>
  <c r="HT34" i="7"/>
  <c r="HU33" i="7" s="1"/>
  <c r="HV33" i="7" s="1"/>
  <c r="TM6" i="7"/>
  <c r="VV18" i="7"/>
  <c r="VV17" i="7"/>
  <c r="CN24" i="7"/>
  <c r="RE25" i="7"/>
  <c r="RF25" i="7" s="1"/>
  <c r="RE26" i="7"/>
  <c r="RF26" i="7" s="1"/>
  <c r="HT25" i="7"/>
  <c r="HU26" i="7" s="1"/>
  <c r="HV26" i="7" s="1"/>
  <c r="TC4" i="7"/>
  <c r="TY6" i="7"/>
  <c r="TY7" i="7"/>
  <c r="RD29" i="7"/>
  <c r="RE31" i="7" s="1"/>
  <c r="RF31" i="7" s="1"/>
  <c r="RD30" i="7"/>
  <c r="TM10" i="7"/>
  <c r="WH14" i="7"/>
  <c r="WH15" i="7"/>
  <c r="HF34" i="7"/>
  <c r="HS5" i="7"/>
  <c r="KO6" i="7"/>
  <c r="KO7" i="7"/>
  <c r="HT10" i="7"/>
  <c r="HG24" i="7"/>
  <c r="YE6" i="7"/>
  <c r="YE5" i="7"/>
  <c r="VW6" i="7"/>
  <c r="VX6" i="7" s="1"/>
  <c r="OV10" i="7"/>
  <c r="OW10" i="7" s="1"/>
  <c r="OV9" i="7"/>
  <c r="OW9" i="7" s="1"/>
  <c r="DC5" i="7"/>
  <c r="DO10" i="7"/>
  <c r="DP10" i="7" s="1"/>
  <c r="DQ10" i="7" s="1"/>
  <c r="DO11" i="7"/>
  <c r="ML26" i="7"/>
  <c r="ML25" i="7"/>
  <c r="KO18" i="7"/>
  <c r="KO19" i="7"/>
  <c r="DC10" i="7"/>
  <c r="DD10" i="7" s="1"/>
  <c r="DB34" i="7"/>
  <c r="DC33" i="7" s="1"/>
  <c r="ML13" i="7"/>
  <c r="DA14" i="7"/>
  <c r="HS31" i="7"/>
  <c r="ML14" i="7"/>
  <c r="CO4" i="7"/>
  <c r="VJ5" i="7"/>
  <c r="FI18" i="7"/>
  <c r="DB25" i="7"/>
  <c r="DB26" i="7"/>
  <c r="FJ30" i="7"/>
  <c r="HF11" i="7"/>
  <c r="HF26" i="7"/>
  <c r="VJ4" i="7"/>
  <c r="FI9" i="7"/>
  <c r="HG22" i="7"/>
  <c r="HG32" i="7"/>
  <c r="XS4" i="7"/>
  <c r="DA18" i="7"/>
  <c r="DA22" i="7"/>
  <c r="XS5" i="7"/>
  <c r="HF9" i="7"/>
  <c r="FJ10" i="7"/>
  <c r="HF10" i="7"/>
  <c r="HG20" i="7"/>
  <c r="HF8" i="7"/>
  <c r="RE14" i="7"/>
  <c r="RF14" i="7" s="1"/>
  <c r="RE13" i="7"/>
  <c r="RF13" i="7" s="1"/>
  <c r="YH14" i="7"/>
  <c r="YH13" i="7"/>
  <c r="TP14" i="7"/>
  <c r="TP13" i="7"/>
  <c r="RP22" i="7"/>
  <c r="RP23" i="7"/>
  <c r="AE27" i="7"/>
  <c r="AF31" i="7"/>
  <c r="AH5" i="7"/>
  <c r="AI5" i="7" s="1"/>
  <c r="AJ5" i="7" s="1"/>
  <c r="AE31" i="7"/>
  <c r="OI9" i="7"/>
  <c r="FJ6" i="7"/>
  <c r="TA33" i="7"/>
  <c r="TA32" i="7"/>
  <c r="HF32" i="7"/>
  <c r="TA34" i="7"/>
  <c r="CN30" i="7"/>
  <c r="HR6" i="7"/>
  <c r="CN6" i="7"/>
  <c r="OI8" i="7"/>
  <c r="CO34" i="7"/>
  <c r="FI29" i="7"/>
  <c r="HG9" i="7"/>
  <c r="EX22" i="7"/>
  <c r="MB20" i="7"/>
  <c r="MC20" i="7" s="1"/>
  <c r="MD20" i="7" s="1"/>
  <c r="MP20" i="7" s="1"/>
  <c r="NB20" i="7" s="1"/>
  <c r="MX22" i="7"/>
  <c r="MX23" i="7"/>
  <c r="OJ21" i="7"/>
  <c r="OK21" i="7" s="1"/>
  <c r="OJ20" i="7"/>
  <c r="HT14" i="7"/>
  <c r="FK13" i="7"/>
  <c r="FK14" i="7"/>
  <c r="CN26" i="7"/>
  <c r="VJ7" i="7"/>
  <c r="HR30" i="7"/>
  <c r="OI11" i="7"/>
  <c r="AG20" i="7"/>
  <c r="AH20" i="7" s="1"/>
  <c r="OJ23" i="7"/>
  <c r="OK23" i="7" s="1"/>
  <c r="HG10" i="7"/>
  <c r="EW24" i="7"/>
  <c r="CO24" i="7"/>
  <c r="EW20" i="7"/>
  <c r="FM19" i="7"/>
  <c r="DD23" i="7"/>
  <c r="CO31" i="7"/>
  <c r="CN31" i="7"/>
  <c r="CN35" i="7"/>
  <c r="CN27" i="7"/>
  <c r="CO35" i="7"/>
  <c r="FM35" i="7"/>
  <c r="FI33" i="7"/>
  <c r="XS26" i="7"/>
  <c r="HF12" i="7"/>
  <c r="EW21" i="7"/>
  <c r="EW25" i="7"/>
  <c r="FM31" i="7"/>
  <c r="FI17" i="7"/>
  <c r="CZ21" i="7"/>
  <c r="HS29" i="7"/>
  <c r="HT29" i="7" s="1"/>
  <c r="EX25" i="7"/>
  <c r="CZ19" i="7"/>
  <c r="QR5" i="7"/>
  <c r="HG14" i="7"/>
  <c r="DA19" i="7"/>
  <c r="HF23" i="7"/>
  <c r="CZ23" i="7"/>
  <c r="HF15" i="7"/>
  <c r="DD15" i="7"/>
  <c r="HG12" i="7"/>
  <c r="EX26" i="7"/>
  <c r="HR31" i="7"/>
  <c r="QR4" i="7"/>
  <c r="CO27" i="7"/>
  <c r="HR7" i="7"/>
  <c r="HF21" i="7"/>
  <c r="HG23" i="7"/>
  <c r="FI19" i="7"/>
  <c r="HG27" i="7"/>
  <c r="HG15" i="7"/>
  <c r="CZ13" i="7"/>
  <c r="CZ15" i="7"/>
  <c r="FJ5" i="7"/>
  <c r="FJ19" i="7"/>
  <c r="DA23" i="7"/>
  <c r="QR6" i="7"/>
  <c r="HF24" i="7"/>
  <c r="DA15" i="7"/>
  <c r="OJ28" i="7"/>
  <c r="OJ29" i="7"/>
  <c r="OK29" i="7" s="1"/>
  <c r="OJ30" i="7"/>
  <c r="OK30" i="7" s="1"/>
  <c r="OJ31" i="7"/>
  <c r="OK31" i="7" s="1"/>
  <c r="OJ12" i="7"/>
  <c r="OJ13" i="7"/>
  <c r="OK13" i="7" s="1"/>
  <c r="OJ14" i="7"/>
  <c r="OK14" i="7" s="1"/>
  <c r="OJ15" i="7"/>
  <c r="OK15" i="7" s="1"/>
  <c r="MA8" i="7"/>
  <c r="MA9" i="7"/>
  <c r="MB9" i="7" s="1"/>
  <c r="MA10" i="7"/>
  <c r="MB10" i="7" s="1"/>
  <c r="MA11" i="7"/>
  <c r="MB11" i="7" s="1"/>
  <c r="XS32" i="7"/>
  <c r="XS33" i="7"/>
  <c r="EX27" i="7"/>
  <c r="QS32" i="7"/>
  <c r="QS33" i="7"/>
  <c r="QT33" i="7" s="1"/>
  <c r="QS34" i="7"/>
  <c r="QT34" i="7" s="1"/>
  <c r="QS35" i="7"/>
  <c r="QT35" i="7" s="1"/>
  <c r="XT28" i="7"/>
  <c r="XT29" i="7"/>
  <c r="XU29" i="7" s="1"/>
  <c r="XT30" i="7"/>
  <c r="XU30" i="7" s="1"/>
  <c r="XT31" i="7"/>
  <c r="XU31" i="7" s="1"/>
  <c r="QR27" i="7"/>
  <c r="AF29" i="7"/>
  <c r="QR25" i="7"/>
  <c r="AF33" i="7"/>
  <c r="OI27" i="7"/>
  <c r="OI24" i="7"/>
  <c r="OI25" i="7"/>
  <c r="FI34" i="7"/>
  <c r="HG8" i="7"/>
  <c r="TB21" i="7"/>
  <c r="TC21" i="7" s="1"/>
  <c r="JQ29" i="7"/>
  <c r="XT11" i="7"/>
  <c r="XU11" i="7" s="1"/>
  <c r="OI26" i="7"/>
  <c r="HR19" i="7"/>
  <c r="AF35" i="7"/>
  <c r="TB8" i="7"/>
  <c r="TB9" i="7"/>
  <c r="TC9" i="7" s="1"/>
  <c r="TB10" i="7"/>
  <c r="TC10" i="7" s="1"/>
  <c r="TB11" i="7"/>
  <c r="TC11" i="7" s="1"/>
  <c r="FI7" i="7"/>
  <c r="MA32" i="7"/>
  <c r="MA33" i="7"/>
  <c r="MB33" i="7" s="1"/>
  <c r="MA34" i="7"/>
  <c r="MB34" i="7" s="1"/>
  <c r="MA35" i="7"/>
  <c r="MB35" i="7" s="1"/>
  <c r="TA27" i="7"/>
  <c r="DA17" i="7"/>
  <c r="DB17" i="7" s="1"/>
  <c r="DD19" i="7"/>
  <c r="TA26" i="7"/>
  <c r="CN7" i="7"/>
  <c r="VK8" i="7"/>
  <c r="VK9" i="7"/>
  <c r="VL9" i="7" s="1"/>
  <c r="VK10" i="7"/>
  <c r="VL10" i="7" s="1"/>
  <c r="VK11" i="7"/>
  <c r="VL11" i="7" s="1"/>
  <c r="XS25" i="7"/>
  <c r="AF28" i="7"/>
  <c r="AE29" i="7"/>
  <c r="QR24" i="7"/>
  <c r="VK28" i="7"/>
  <c r="VK29" i="7"/>
  <c r="VL29" i="7" s="1"/>
  <c r="VK30" i="7"/>
  <c r="VL30" i="7" s="1"/>
  <c r="VK31" i="7"/>
  <c r="VL31" i="7" s="1"/>
  <c r="FJ33" i="7"/>
  <c r="JQ26" i="7"/>
  <c r="AF26" i="7"/>
  <c r="XS34" i="7"/>
  <c r="TB20" i="7"/>
  <c r="JQ28" i="7"/>
  <c r="XT10" i="7"/>
  <c r="XU10" i="7" s="1"/>
  <c r="HR17" i="7"/>
  <c r="HS19" i="7"/>
  <c r="HV19" i="7"/>
  <c r="JR8" i="7"/>
  <c r="JR9" i="7"/>
  <c r="JS9" i="7" s="1"/>
  <c r="JR10" i="7"/>
  <c r="JS10" i="7" s="1"/>
  <c r="JR11" i="7"/>
  <c r="JS11" i="7" s="1"/>
  <c r="FJ7" i="7"/>
  <c r="FM7" i="7"/>
  <c r="QS8" i="7"/>
  <c r="QS9" i="7"/>
  <c r="QT9" i="7" s="1"/>
  <c r="QS10" i="7"/>
  <c r="QT10" i="7" s="1"/>
  <c r="QS11" i="7"/>
  <c r="QT11" i="7" s="1"/>
  <c r="EW27" i="7"/>
  <c r="CZ17" i="7"/>
  <c r="TA25" i="7"/>
  <c r="CO7" i="7"/>
  <c r="CO20" i="7"/>
  <c r="HG11" i="7"/>
  <c r="JR12" i="7"/>
  <c r="JR13" i="7"/>
  <c r="JS13" i="7" s="1"/>
  <c r="JR14" i="7"/>
  <c r="JS14" i="7" s="1"/>
  <c r="JR15" i="7"/>
  <c r="JS15" i="7" s="1"/>
  <c r="XS24" i="7"/>
  <c r="CN29" i="7"/>
  <c r="HR29" i="7"/>
  <c r="HG25" i="7"/>
  <c r="HF25" i="7"/>
  <c r="FI35" i="7"/>
  <c r="HF35" i="7"/>
  <c r="CN25" i="7"/>
  <c r="FJ11" i="7"/>
  <c r="EW26" i="7"/>
  <c r="HF13" i="7"/>
  <c r="DA13" i="7"/>
  <c r="DB13" i="7" s="1"/>
  <c r="HS18" i="7"/>
  <c r="FJ31" i="7"/>
  <c r="EX20" i="7"/>
  <c r="EW23" i="7"/>
  <c r="JQ25" i="7"/>
  <c r="HR5" i="7"/>
  <c r="HS7" i="7"/>
  <c r="HT7" i="7" s="1"/>
  <c r="TB23" i="7"/>
  <c r="TC23" i="7" s="1"/>
  <c r="JQ31" i="7"/>
  <c r="XT9" i="7"/>
  <c r="XU9" i="7" s="1"/>
  <c r="JR32" i="7"/>
  <c r="JR33" i="7"/>
  <c r="JS33" i="7" s="1"/>
  <c r="JR34" i="7"/>
  <c r="JS34" i="7" s="1"/>
  <c r="JR35" i="7"/>
  <c r="JS35" i="7" s="1"/>
  <c r="QS28" i="7"/>
  <c r="QS29" i="7"/>
  <c r="QT29" i="7" s="1"/>
  <c r="QS30" i="7"/>
  <c r="QT30" i="7" s="1"/>
  <c r="QS31" i="7"/>
  <c r="QT31" i="7" s="1"/>
  <c r="AE33" i="7"/>
  <c r="AE35" i="7"/>
  <c r="EZ12" i="7"/>
  <c r="EZ13" i="7"/>
  <c r="FA13" i="7" s="1"/>
  <c r="EZ14" i="7"/>
  <c r="FA14" i="7" s="1"/>
  <c r="EZ15" i="7"/>
  <c r="FA15" i="7" s="1"/>
  <c r="MA12" i="7"/>
  <c r="MA13" i="7"/>
  <c r="MB13" i="7" s="1"/>
  <c r="MA14" i="7"/>
  <c r="MB14" i="7" s="1"/>
  <c r="MA15" i="7"/>
  <c r="MB15" i="7" s="1"/>
  <c r="AF27" i="7"/>
  <c r="AT14" i="7"/>
  <c r="AU14" i="7" s="1"/>
  <c r="HF27" i="7"/>
  <c r="FJ35" i="7"/>
  <c r="HG35" i="7"/>
  <c r="XT20" i="7"/>
  <c r="XT21" i="7"/>
  <c r="XU21" i="7" s="1"/>
  <c r="XT22" i="7"/>
  <c r="XU22" i="7" s="1"/>
  <c r="XT23" i="7"/>
  <c r="XU23" i="7" s="1"/>
  <c r="OJ32" i="7"/>
  <c r="OJ33" i="7"/>
  <c r="OK33" i="7" s="1"/>
  <c r="OJ34" i="7"/>
  <c r="OK34" i="7" s="1"/>
  <c r="OJ35" i="7"/>
  <c r="OK35" i="7" s="1"/>
  <c r="FI11" i="7"/>
  <c r="CO33" i="7"/>
  <c r="AJ4" i="7"/>
  <c r="AK4" i="7" s="1"/>
  <c r="AW4" i="7" s="1"/>
  <c r="BI4" i="7" s="1"/>
  <c r="HG13" i="7"/>
  <c r="FI31" i="7"/>
  <c r="EX23" i="7"/>
  <c r="AE34" i="7"/>
  <c r="XS35" i="7"/>
  <c r="JQ24" i="7"/>
  <c r="TB22" i="7"/>
  <c r="TC22" i="7" s="1"/>
  <c r="XT8" i="7"/>
  <c r="YQ11" i="7" s="1"/>
  <c r="AG27" i="7" l="1"/>
  <c r="AG25" i="7"/>
  <c r="MA5" i="7"/>
  <c r="MB5" i="7" s="1"/>
  <c r="AG26" i="7"/>
  <c r="AG32" i="7"/>
  <c r="EX34" i="7"/>
  <c r="TB19" i="7"/>
  <c r="TC19" i="7" s="1"/>
  <c r="TD7" i="7"/>
  <c r="TE7" i="7" s="1"/>
  <c r="TQ7" i="7" s="1"/>
  <c r="TB13" i="7"/>
  <c r="TC13" i="7" s="1"/>
  <c r="VK13" i="7"/>
  <c r="VL13" i="7" s="1"/>
  <c r="OL16" i="7"/>
  <c r="VK7" i="7"/>
  <c r="XT17" i="7"/>
  <c r="XU17" i="7" s="1"/>
  <c r="XV13" i="7"/>
  <c r="XW13" i="7" s="1"/>
  <c r="YI13" i="7" s="1"/>
  <c r="YU13" i="7" s="1"/>
  <c r="XT6" i="7"/>
  <c r="XT7" i="7"/>
  <c r="XU7" i="7" s="1"/>
  <c r="VM24" i="7"/>
  <c r="XV12" i="7"/>
  <c r="XW12" i="7" s="1"/>
  <c r="YI12" i="7" s="1"/>
  <c r="YU12" i="7" s="1"/>
  <c r="XV15" i="7"/>
  <c r="XW15" i="7" s="1"/>
  <c r="YI15" i="7" s="1"/>
  <c r="XT18" i="7"/>
  <c r="XU18" i="7" s="1"/>
  <c r="XT16" i="7"/>
  <c r="XU16" i="7" s="1"/>
  <c r="TD4" i="7"/>
  <c r="TE4" i="7" s="1"/>
  <c r="TQ4" i="7" s="1"/>
  <c r="UC4" i="7" s="1"/>
  <c r="OL19" i="7"/>
  <c r="OM19" i="7" s="1"/>
  <c r="OY19" i="7" s="1"/>
  <c r="QS23" i="7"/>
  <c r="QT23" i="7" s="1"/>
  <c r="XT19" i="7"/>
  <c r="XU19" i="7" s="1"/>
  <c r="TD6" i="7"/>
  <c r="TE6" i="7" s="1"/>
  <c r="TB32" i="7"/>
  <c r="VM26" i="7"/>
  <c r="VN26" i="7" s="1"/>
  <c r="TD5" i="7"/>
  <c r="TE5" i="7" s="1"/>
  <c r="VK14" i="7"/>
  <c r="VL14" i="7" s="1"/>
  <c r="VK15" i="7"/>
  <c r="VL15" i="7" s="1"/>
  <c r="VK23" i="7"/>
  <c r="VL23" i="7" s="1"/>
  <c r="VM27" i="7"/>
  <c r="VN27" i="7" s="1"/>
  <c r="VZ27" i="7" s="1"/>
  <c r="VK18" i="7"/>
  <c r="VL18" i="7" s="1"/>
  <c r="VK19" i="7"/>
  <c r="VL19" i="7" s="1"/>
  <c r="TB17" i="7"/>
  <c r="TC17" i="7" s="1"/>
  <c r="TB14" i="7"/>
  <c r="TC14" i="7" s="1"/>
  <c r="VK34" i="7"/>
  <c r="VL34" i="7" s="1"/>
  <c r="VK35" i="7"/>
  <c r="VL35" i="7" s="1"/>
  <c r="TB33" i="7"/>
  <c r="QS22" i="7"/>
  <c r="QT22" i="7" s="1"/>
  <c r="QS21" i="7"/>
  <c r="QT21" i="7" s="1"/>
  <c r="TB15" i="7"/>
  <c r="TC15" i="7" s="1"/>
  <c r="TB35" i="7"/>
  <c r="TC35" i="7" s="1"/>
  <c r="TA29" i="7"/>
  <c r="TA31" i="7"/>
  <c r="TA28" i="7"/>
  <c r="TA30" i="7"/>
  <c r="MA25" i="7"/>
  <c r="MB25" i="7" s="1"/>
  <c r="QR14" i="7"/>
  <c r="TB18" i="7"/>
  <c r="TC18" i="7" s="1"/>
  <c r="QR16" i="7"/>
  <c r="QR18" i="7"/>
  <c r="QS20" i="7"/>
  <c r="QT20" i="7" s="1"/>
  <c r="MC23" i="7"/>
  <c r="MD23" i="7" s="1"/>
  <c r="MP23" i="7" s="1"/>
  <c r="QR19" i="7"/>
  <c r="OL18" i="7"/>
  <c r="OM18" i="7" s="1"/>
  <c r="OI5" i="7"/>
  <c r="OI6" i="7"/>
  <c r="OI4" i="7"/>
  <c r="MC22" i="7"/>
  <c r="MD22" i="7" s="1"/>
  <c r="OJ10" i="7"/>
  <c r="OK10" i="7" s="1"/>
  <c r="LZ18" i="7"/>
  <c r="JQ22" i="7"/>
  <c r="MA30" i="7"/>
  <c r="MB30" i="7" s="1"/>
  <c r="MA31" i="7"/>
  <c r="MB31" i="7" s="1"/>
  <c r="MA26" i="7"/>
  <c r="MB26" i="7" s="1"/>
  <c r="MA27" i="7"/>
  <c r="MB27" i="7" s="1"/>
  <c r="JR17" i="7"/>
  <c r="JS17" i="7" s="1"/>
  <c r="MA7" i="7"/>
  <c r="MB7" i="7" s="1"/>
  <c r="MA6" i="7"/>
  <c r="MB6" i="7" s="1"/>
  <c r="JQ7" i="7"/>
  <c r="JR18" i="7"/>
  <c r="JS18" i="7" s="1"/>
  <c r="JR16" i="7"/>
  <c r="JS16" i="7" s="1"/>
  <c r="JQ23" i="7"/>
  <c r="HH35" i="7"/>
  <c r="HH26" i="7"/>
  <c r="EY27" i="7"/>
  <c r="EY26" i="7"/>
  <c r="HH22" i="7"/>
  <c r="JR19" i="7"/>
  <c r="JS19" i="7" s="1"/>
  <c r="CP35" i="7"/>
  <c r="CP26" i="7"/>
  <c r="HH23" i="7"/>
  <c r="HF30" i="7"/>
  <c r="EY25" i="7"/>
  <c r="CP34" i="7"/>
  <c r="CP28" i="7"/>
  <c r="CP31" i="7"/>
  <c r="CP4" i="7"/>
  <c r="CP7" i="7"/>
  <c r="CQ10" i="7"/>
  <c r="CR10" i="7" s="1"/>
  <c r="CQ11" i="7"/>
  <c r="DN11" i="7" s="1"/>
  <c r="DP11" i="7" s="1"/>
  <c r="CP30" i="7"/>
  <c r="CP32" i="7"/>
  <c r="CP27" i="7"/>
  <c r="CR11" i="7"/>
  <c r="CP6" i="7"/>
  <c r="AJ16" i="7"/>
  <c r="AK16" i="7" s="1"/>
  <c r="AW16" i="7" s="1"/>
  <c r="BI16" i="7" s="1"/>
  <c r="AJ17" i="7"/>
  <c r="AK17" i="7" s="1"/>
  <c r="AW17" i="7" s="1"/>
  <c r="BI17" i="7" s="1"/>
  <c r="AJ18" i="7"/>
  <c r="AK18" i="7" s="1"/>
  <c r="AW18" i="7" s="1"/>
  <c r="BI18" i="7" s="1"/>
  <c r="AJ19" i="7"/>
  <c r="AK19" i="7" s="1"/>
  <c r="AW19" i="7" s="1"/>
  <c r="BI19" i="7" s="1"/>
  <c r="AH21" i="7"/>
  <c r="AI21" i="7" s="1"/>
  <c r="AJ6" i="7"/>
  <c r="AK6" i="7" s="1"/>
  <c r="AW6" i="7" s="1"/>
  <c r="BI6" i="7" s="1"/>
  <c r="AJ7" i="7"/>
  <c r="AK7" i="7" s="1"/>
  <c r="AW7" i="7" s="1"/>
  <c r="BI7" i="7" s="1"/>
  <c r="AG24" i="7"/>
  <c r="AJ8" i="7"/>
  <c r="AK8" i="7" s="1"/>
  <c r="AW8" i="7" s="1"/>
  <c r="BI8" i="7" s="1"/>
  <c r="AJ9" i="7"/>
  <c r="AK9" i="7" s="1"/>
  <c r="AW9" i="7" s="1"/>
  <c r="BI9" i="7" s="1"/>
  <c r="AJ10" i="7"/>
  <c r="AK10" i="7" s="1"/>
  <c r="AW10" i="7" s="1"/>
  <c r="BI10" i="7" s="1"/>
  <c r="AJ11" i="7"/>
  <c r="AK11" i="7" s="1"/>
  <c r="AW11" i="7" s="1"/>
  <c r="BI11" i="7" s="1"/>
  <c r="AG34" i="7"/>
  <c r="AG33" i="7"/>
  <c r="AH12" i="7"/>
  <c r="AI12" i="7" s="1"/>
  <c r="AH13" i="7"/>
  <c r="AI13" i="7" s="1"/>
  <c r="AH14" i="7"/>
  <c r="AI14" i="7" s="1"/>
  <c r="AH15" i="7"/>
  <c r="AH22" i="7"/>
  <c r="AI22" i="7" s="1"/>
  <c r="AH23" i="7"/>
  <c r="AI23" i="7" s="1"/>
  <c r="AG28" i="7"/>
  <c r="AG29" i="7"/>
  <c r="AG30" i="7"/>
  <c r="AG31" i="7"/>
  <c r="AG35" i="7"/>
  <c r="AI15" i="7"/>
  <c r="KC13" i="7"/>
  <c r="EW32" i="7"/>
  <c r="VK32" i="7"/>
  <c r="VK33" i="7"/>
  <c r="VL33" i="7" s="1"/>
  <c r="VK4" i="7"/>
  <c r="VL4" i="7" s="1"/>
  <c r="LZ16" i="7"/>
  <c r="LZ17" i="7"/>
  <c r="OV5" i="7"/>
  <c r="OW5" i="7" s="1"/>
  <c r="JQ4" i="7"/>
  <c r="JQ5" i="7"/>
  <c r="VW14" i="7"/>
  <c r="VX14" i="7" s="1"/>
  <c r="RG9" i="7"/>
  <c r="MA4" i="7"/>
  <c r="MA24" i="7"/>
  <c r="MB24" i="7" s="1"/>
  <c r="QR12" i="7"/>
  <c r="OX9" i="7"/>
  <c r="RE33" i="7"/>
  <c r="RF33" i="7" s="1"/>
  <c r="KD30" i="7"/>
  <c r="KE30" i="7" s="1"/>
  <c r="KF30" i="7" s="1"/>
  <c r="KD29" i="7"/>
  <c r="KE29" i="7" s="1"/>
  <c r="TB12" i="7"/>
  <c r="AK5" i="7"/>
  <c r="AW5" i="7" s="1"/>
  <c r="BI5" i="7" s="1"/>
  <c r="KD17" i="7"/>
  <c r="KE17" i="7" s="1"/>
  <c r="KC14" i="7"/>
  <c r="VW29" i="7"/>
  <c r="VX29" i="7" s="1"/>
  <c r="MM10" i="7"/>
  <c r="MN10" i="7" s="1"/>
  <c r="EX16" i="7"/>
  <c r="VY22" i="7"/>
  <c r="OV21" i="7"/>
  <c r="OW21" i="7" s="1"/>
  <c r="FL21" i="7"/>
  <c r="FM21" i="7" s="1"/>
  <c r="HU22" i="7"/>
  <c r="HV22" i="7" s="1"/>
  <c r="HW22" i="7" s="1"/>
  <c r="JQ21" i="7"/>
  <c r="JR22" i="7" s="1"/>
  <c r="JS22" i="7" s="1"/>
  <c r="RE21" i="7"/>
  <c r="RF21" i="7" s="1"/>
  <c r="RG22" i="7" s="1"/>
  <c r="QR17" i="7"/>
  <c r="QS17" i="7" s="1"/>
  <c r="QT17" i="7" s="1"/>
  <c r="OV34" i="7"/>
  <c r="OW34" i="7" s="1"/>
  <c r="QR13" i="7"/>
  <c r="TB16" i="7"/>
  <c r="VW13" i="7"/>
  <c r="VX13" i="7" s="1"/>
  <c r="VY13" i="7" s="1"/>
  <c r="KD21" i="7"/>
  <c r="KE21" i="7" s="1"/>
  <c r="OV30" i="7"/>
  <c r="OW30" i="7" s="1"/>
  <c r="EW30" i="7"/>
  <c r="AI20" i="7"/>
  <c r="OV13" i="7"/>
  <c r="OW13" i="7" s="1"/>
  <c r="OV14" i="7"/>
  <c r="OW14" i="7" s="1"/>
  <c r="OX14" i="7" s="1"/>
  <c r="MM9" i="7"/>
  <c r="MN9" i="7" s="1"/>
  <c r="KD18" i="7"/>
  <c r="KE18" i="7" s="1"/>
  <c r="RG5" i="7"/>
  <c r="EW34" i="7"/>
  <c r="BF30" i="7"/>
  <c r="BG30" i="7" s="1"/>
  <c r="BF31" i="7"/>
  <c r="KD5" i="7"/>
  <c r="KE5" i="7" s="1"/>
  <c r="MP22" i="7"/>
  <c r="RG6" i="7"/>
  <c r="OV22" i="7"/>
  <c r="OW22" i="7" s="1"/>
  <c r="OX21" i="7" s="1"/>
  <c r="YF21" i="7"/>
  <c r="YG21" i="7" s="1"/>
  <c r="XU6" i="7"/>
  <c r="VN24" i="7"/>
  <c r="VZ24" i="7" s="1"/>
  <c r="WL24" i="7" s="1"/>
  <c r="KD22" i="7"/>
  <c r="KE22" i="7" s="1"/>
  <c r="HT31" i="7"/>
  <c r="VL21" i="7"/>
  <c r="VM22" i="7" s="1"/>
  <c r="VN22" i="7" s="1"/>
  <c r="WH23" i="7"/>
  <c r="WH22" i="7"/>
  <c r="AV21" i="7"/>
  <c r="MM6" i="7"/>
  <c r="MN6" i="7" s="1"/>
  <c r="KF33" i="7"/>
  <c r="MM33" i="7"/>
  <c r="MN33" i="7" s="1"/>
  <c r="MO33" i="7" s="1"/>
  <c r="EW16" i="7"/>
  <c r="MM30" i="7"/>
  <c r="MN30" i="7" s="1"/>
  <c r="OV7" i="7"/>
  <c r="OW7" i="7" s="1"/>
  <c r="OX7" i="7" s="1"/>
  <c r="HT6" i="7"/>
  <c r="VK17" i="7"/>
  <c r="VL17" i="7" s="1"/>
  <c r="DD5" i="7"/>
  <c r="YF10" i="7"/>
  <c r="YG10" i="7" s="1"/>
  <c r="MO9" i="7"/>
  <c r="HT18" i="7"/>
  <c r="OV6" i="7"/>
  <c r="OW6" i="7" s="1"/>
  <c r="TN17" i="7"/>
  <c r="TO17" i="7" s="1"/>
  <c r="CO12" i="7"/>
  <c r="AV22" i="7"/>
  <c r="AT26" i="7"/>
  <c r="AU26" i="7" s="1"/>
  <c r="KF10" i="7"/>
  <c r="PG15" i="7"/>
  <c r="HT30" i="7"/>
  <c r="HU29" i="7" s="1"/>
  <c r="HV29" i="7" s="1"/>
  <c r="WI27" i="7"/>
  <c r="WJ27" i="7" s="1"/>
  <c r="MX35" i="7"/>
  <c r="YR15" i="7"/>
  <c r="YS15" i="7" s="1"/>
  <c r="YR14" i="7"/>
  <c r="YS14" i="7" s="1"/>
  <c r="YT14" i="7" s="1"/>
  <c r="RG10" i="7"/>
  <c r="MB12" i="7"/>
  <c r="MX14" i="7"/>
  <c r="MX15" i="7"/>
  <c r="RG25" i="7"/>
  <c r="TY30" i="7"/>
  <c r="TY31" i="7"/>
  <c r="YF31" i="7"/>
  <c r="YG31" i="7" s="1"/>
  <c r="YH31" i="7" s="1"/>
  <c r="TC8" i="7"/>
  <c r="TD11" i="7" s="1"/>
  <c r="TE11" i="7" s="1"/>
  <c r="TQ11" i="7" s="1"/>
  <c r="TY10" i="7"/>
  <c r="TY11" i="7"/>
  <c r="CN21" i="7"/>
  <c r="OM16" i="7"/>
  <c r="OY16" i="7" s="1"/>
  <c r="PK16" i="7" s="1"/>
  <c r="OY18" i="7"/>
  <c r="OX17" i="7"/>
  <c r="OY17" i="7" s="1"/>
  <c r="PK17" i="7" s="1"/>
  <c r="XU8" i="7"/>
  <c r="XV9" i="7" s="1"/>
  <c r="XW9" i="7" s="1"/>
  <c r="YQ10" i="7"/>
  <c r="YR11" i="7" s="1"/>
  <c r="YS11" i="7" s="1"/>
  <c r="YF34" i="7"/>
  <c r="YG34" i="7" s="1"/>
  <c r="YF33" i="7"/>
  <c r="YG33" i="7" s="1"/>
  <c r="QT8" i="7"/>
  <c r="QU8" i="7" s="1"/>
  <c r="RP11" i="7"/>
  <c r="RP10" i="7"/>
  <c r="RE34" i="7"/>
  <c r="RF34" i="7" s="1"/>
  <c r="PG31" i="7"/>
  <c r="HW21" i="7"/>
  <c r="NA27" i="7"/>
  <c r="YR19" i="7"/>
  <c r="YS19" i="7" s="1"/>
  <c r="MM13" i="7"/>
  <c r="MN13" i="7" s="1"/>
  <c r="YR18" i="7"/>
  <c r="YS18" i="7" s="1"/>
  <c r="VY9" i="7"/>
  <c r="OX26" i="7"/>
  <c r="OX25" i="7"/>
  <c r="MB32" i="7"/>
  <c r="MC33" i="7" s="1"/>
  <c r="MD33" i="7" s="1"/>
  <c r="MX34" i="7"/>
  <c r="JS8" i="7"/>
  <c r="KO11" i="7"/>
  <c r="KO10" i="7"/>
  <c r="KF9" i="7"/>
  <c r="JS32" i="7"/>
  <c r="KO34" i="7"/>
  <c r="KO35" i="7"/>
  <c r="FL25" i="7"/>
  <c r="FM25" i="7" s="1"/>
  <c r="FN26" i="7" s="1"/>
  <c r="TN18" i="7"/>
  <c r="TO18" i="7" s="1"/>
  <c r="MM17" i="7"/>
  <c r="MN17" i="7" s="1"/>
  <c r="MM18" i="7"/>
  <c r="MN18" i="7" s="1"/>
  <c r="DD33" i="7"/>
  <c r="PH19" i="7"/>
  <c r="PI19" i="7" s="1"/>
  <c r="PH18" i="7"/>
  <c r="PI18" i="7" s="1"/>
  <c r="KF26" i="7"/>
  <c r="FK33" i="7"/>
  <c r="FK34" i="7"/>
  <c r="WH31" i="7"/>
  <c r="CP33" i="7"/>
  <c r="MA28" i="7"/>
  <c r="MA29" i="7"/>
  <c r="MB29" i="7" s="1"/>
  <c r="WI26" i="7"/>
  <c r="WJ26" i="7" s="1"/>
  <c r="KD6" i="7"/>
  <c r="KE6" i="7" s="1"/>
  <c r="KF6" i="7" s="1"/>
  <c r="NA26" i="7"/>
  <c r="DC29" i="7"/>
  <c r="DD29" i="7" s="1"/>
  <c r="DE29" i="7" s="1"/>
  <c r="DC30" i="7"/>
  <c r="DD30" i="7" s="1"/>
  <c r="RE17" i="7"/>
  <c r="RF17" i="7" s="1"/>
  <c r="RE18" i="7"/>
  <c r="RF18" i="7" s="1"/>
  <c r="EW9" i="7"/>
  <c r="VL7" i="7"/>
  <c r="HG18" i="7"/>
  <c r="QT28" i="7"/>
  <c r="RP30" i="7"/>
  <c r="RP31" i="7"/>
  <c r="HF16" i="7"/>
  <c r="HG6" i="7"/>
  <c r="YI14" i="7"/>
  <c r="KF25" i="7"/>
  <c r="QT32" i="7"/>
  <c r="QU32" i="7" s="1"/>
  <c r="RP34" i="7"/>
  <c r="RP35" i="7"/>
  <c r="OV29" i="7"/>
  <c r="OW29" i="7" s="1"/>
  <c r="HT17" i="7"/>
  <c r="TP25" i="7"/>
  <c r="TP34" i="7"/>
  <c r="YF29" i="7"/>
  <c r="YG29" i="7" s="1"/>
  <c r="YF30" i="7"/>
  <c r="YG30" i="7" s="1"/>
  <c r="RG21" i="7"/>
  <c r="YF22" i="7"/>
  <c r="YG22" i="7" s="1"/>
  <c r="CQ8" i="7"/>
  <c r="CR8" i="7" s="1"/>
  <c r="CQ9" i="7"/>
  <c r="CR9" i="7" s="1"/>
  <c r="TN23" i="7"/>
  <c r="TO23" i="7" s="1"/>
  <c r="TP23" i="7" s="1"/>
  <c r="TP33" i="7"/>
  <c r="FL22" i="7"/>
  <c r="FM22" i="7" s="1"/>
  <c r="VW26" i="7"/>
  <c r="VX26" i="7" s="1"/>
  <c r="VW30" i="7"/>
  <c r="VX30" i="7" s="1"/>
  <c r="DC6" i="7"/>
  <c r="DD6" i="7" s="1"/>
  <c r="DE5" i="7" s="1"/>
  <c r="OK32" i="7"/>
  <c r="OL33" i="7" s="1"/>
  <c r="OM33" i="7" s="1"/>
  <c r="PG34" i="7"/>
  <c r="PG35" i="7"/>
  <c r="WH11" i="7"/>
  <c r="FK9" i="7"/>
  <c r="VW25" i="7"/>
  <c r="VX25" i="7" s="1"/>
  <c r="TN21" i="7"/>
  <c r="TO21" i="7" s="1"/>
  <c r="TN22" i="7"/>
  <c r="TO22" i="7" s="1"/>
  <c r="OV33" i="7"/>
  <c r="OW33" i="7" s="1"/>
  <c r="HT5" i="7"/>
  <c r="HU7" i="7" s="1"/>
  <c r="HV7" i="7" s="1"/>
  <c r="TP26" i="7"/>
  <c r="YH26" i="7"/>
  <c r="YH25" i="7"/>
  <c r="MB8" i="7"/>
  <c r="MC9" i="7" s="1"/>
  <c r="MD9" i="7" s="1"/>
  <c r="MX10" i="7"/>
  <c r="MX11" i="7"/>
  <c r="VW33" i="7"/>
  <c r="VX33" i="7" s="1"/>
  <c r="VW34" i="7"/>
  <c r="VX34" i="7" s="1"/>
  <c r="OK28" i="7"/>
  <c r="PG30" i="7"/>
  <c r="MM5" i="7"/>
  <c r="MN5" i="7" s="1"/>
  <c r="VY10" i="7"/>
  <c r="YF18" i="7"/>
  <c r="YG18" i="7" s="1"/>
  <c r="YF17" i="7"/>
  <c r="YG17" i="7" s="1"/>
  <c r="HU34" i="7"/>
  <c r="HV34" i="7" s="1"/>
  <c r="VK16" i="7"/>
  <c r="VW18" i="7"/>
  <c r="VX18" i="7" s="1"/>
  <c r="TN6" i="7"/>
  <c r="TO6" i="7" s="1"/>
  <c r="VW17" i="7"/>
  <c r="VX17" i="7" s="1"/>
  <c r="TN5" i="7"/>
  <c r="TO5" i="7" s="1"/>
  <c r="RG26" i="7"/>
  <c r="TZ7" i="7"/>
  <c r="UA7" i="7" s="1"/>
  <c r="HU25" i="7"/>
  <c r="HV25" i="7" s="1"/>
  <c r="VL8" i="7"/>
  <c r="VM8" i="7" s="1"/>
  <c r="WH10" i="7"/>
  <c r="OK12" i="7"/>
  <c r="PG14" i="7"/>
  <c r="PH15" i="7" s="1"/>
  <c r="TZ6" i="7"/>
  <c r="UA6" i="7" s="1"/>
  <c r="FK6" i="7"/>
  <c r="FK5" i="7"/>
  <c r="RE30" i="7"/>
  <c r="RF30" i="7" s="1"/>
  <c r="RE29" i="7"/>
  <c r="RF29" i="7" s="1"/>
  <c r="RG31" i="7" s="1"/>
  <c r="TN10" i="7"/>
  <c r="TO10" i="7" s="1"/>
  <c r="TN9" i="7"/>
  <c r="TO9" i="7" s="1"/>
  <c r="WI15" i="7"/>
  <c r="WJ15" i="7" s="1"/>
  <c r="WI14" i="7"/>
  <c r="WJ14" i="7" s="1"/>
  <c r="XU28" i="7"/>
  <c r="YQ30" i="7"/>
  <c r="YQ31" i="7"/>
  <c r="FK10" i="7"/>
  <c r="KP7" i="7"/>
  <c r="KQ7" i="7" s="1"/>
  <c r="KP6" i="7"/>
  <c r="KQ6" i="7" s="1"/>
  <c r="HU10" i="7"/>
  <c r="HV10" i="7" s="1"/>
  <c r="FA12" i="7"/>
  <c r="FB12" i="7" s="1"/>
  <c r="FW14" i="7"/>
  <c r="FW15" i="7"/>
  <c r="HU9" i="7"/>
  <c r="HV9" i="7" s="1"/>
  <c r="VY6" i="7"/>
  <c r="VY5" i="7"/>
  <c r="OX10" i="7"/>
  <c r="YF5" i="7"/>
  <c r="YG5" i="7" s="1"/>
  <c r="YF6" i="7"/>
  <c r="YG6" i="7" s="1"/>
  <c r="PG6" i="7"/>
  <c r="PG7" i="7"/>
  <c r="DB18" i="7"/>
  <c r="DQ11" i="7"/>
  <c r="VL28" i="7"/>
  <c r="WH30" i="7"/>
  <c r="JS12" i="7"/>
  <c r="JT13" i="7" s="1"/>
  <c r="JU13" i="7" s="1"/>
  <c r="KO14" i="7"/>
  <c r="KO15" i="7"/>
  <c r="MM25" i="7"/>
  <c r="MN25" i="7" s="1"/>
  <c r="MM26" i="7"/>
  <c r="MN26" i="7" s="1"/>
  <c r="DC34" i="7"/>
  <c r="DD34" i="7" s="1"/>
  <c r="KP19" i="7"/>
  <c r="KQ19" i="7" s="1"/>
  <c r="DE10" i="7"/>
  <c r="KP18" i="7"/>
  <c r="KQ18" i="7" s="1"/>
  <c r="DE9" i="7"/>
  <c r="MM14" i="7"/>
  <c r="MN14" i="7" s="1"/>
  <c r="DB22" i="7"/>
  <c r="DB21" i="7"/>
  <c r="MC21" i="7"/>
  <c r="MD21" i="7" s="1"/>
  <c r="MP21" i="7" s="1"/>
  <c r="NB21" i="7" s="1"/>
  <c r="CP24" i="7"/>
  <c r="CP25" i="7"/>
  <c r="DC26" i="7"/>
  <c r="DD26" i="7" s="1"/>
  <c r="DC25" i="7"/>
  <c r="DD25" i="7" s="1"/>
  <c r="XT5" i="7"/>
  <c r="XU5" i="7" s="1"/>
  <c r="HH20" i="7"/>
  <c r="TC33" i="7"/>
  <c r="EW10" i="7"/>
  <c r="XT4" i="7"/>
  <c r="QS4" i="7"/>
  <c r="CN20" i="7"/>
  <c r="TC32" i="7"/>
  <c r="HG5" i="7"/>
  <c r="RG14" i="7"/>
  <c r="RG13" i="7"/>
  <c r="XU20" i="7"/>
  <c r="XV20" i="7" s="1"/>
  <c r="YQ22" i="7"/>
  <c r="YQ23" i="7"/>
  <c r="TC20" i="7"/>
  <c r="TD20" i="7" s="1"/>
  <c r="TE20" i="7" s="1"/>
  <c r="TQ20" i="7" s="1"/>
  <c r="UC20" i="7" s="1"/>
  <c r="TY22" i="7"/>
  <c r="TY23" i="7"/>
  <c r="RQ22" i="7"/>
  <c r="RR22" i="7" s="1"/>
  <c r="RQ23" i="7"/>
  <c r="RR23" i="7" s="1"/>
  <c r="OK20" i="7"/>
  <c r="OL20" i="7" s="1"/>
  <c r="OM20" i="7" s="1"/>
  <c r="OY20" i="7" s="1"/>
  <c r="PK20" i="7" s="1"/>
  <c r="PG22" i="7"/>
  <c r="PG23" i="7"/>
  <c r="CP29" i="7"/>
  <c r="TB34" i="7"/>
  <c r="TC34" i="7" s="1"/>
  <c r="QS7" i="7"/>
  <c r="QT7" i="7" s="1"/>
  <c r="QS5" i="7"/>
  <c r="QT5" i="7" s="1"/>
  <c r="HF28" i="7"/>
  <c r="EX18" i="7"/>
  <c r="HG28" i="7"/>
  <c r="QS6" i="7"/>
  <c r="QT6" i="7" s="1"/>
  <c r="EW8" i="7"/>
  <c r="HG29" i="7"/>
  <c r="OJ11" i="7"/>
  <c r="OK11" i="7" s="1"/>
  <c r="OJ9" i="7"/>
  <c r="OK9" i="7" s="1"/>
  <c r="VK6" i="7"/>
  <c r="VL6" i="7" s="1"/>
  <c r="OJ8" i="7"/>
  <c r="VK5" i="7"/>
  <c r="VL5" i="7" s="1"/>
  <c r="HH21" i="7"/>
  <c r="HI22" i="7" s="1"/>
  <c r="HJ22" i="7" s="1"/>
  <c r="EW5" i="7"/>
  <c r="HG4" i="7"/>
  <c r="HH6" i="7" s="1"/>
  <c r="EX8" i="7"/>
  <c r="EW33" i="7"/>
  <c r="MY23" i="7"/>
  <c r="MZ23" i="7" s="1"/>
  <c r="MY22" i="7"/>
  <c r="MZ22" i="7" s="1"/>
  <c r="CO14" i="7"/>
  <c r="EW29" i="7"/>
  <c r="HU14" i="7"/>
  <c r="HV14" i="7" s="1"/>
  <c r="HU13" i="7"/>
  <c r="HV13" i="7" s="1"/>
  <c r="FL14" i="7"/>
  <c r="FM14" i="7" s="1"/>
  <c r="FL13" i="7"/>
  <c r="FM13" i="7" s="1"/>
  <c r="CP5" i="7"/>
  <c r="DB14" i="7"/>
  <c r="DC14" i="7" s="1"/>
  <c r="DD14" i="7" s="1"/>
  <c r="HF5" i="7"/>
  <c r="HF18" i="7"/>
  <c r="EX29" i="7"/>
  <c r="HG17" i="7"/>
  <c r="HH11" i="7"/>
  <c r="EX33" i="7"/>
  <c r="CN12" i="7"/>
  <c r="HF6" i="7"/>
  <c r="EX10" i="7"/>
  <c r="EW6" i="7"/>
  <c r="EW11" i="7"/>
  <c r="EW4" i="7"/>
  <c r="EX11" i="7"/>
  <c r="EW35" i="7"/>
  <c r="CO15" i="7"/>
  <c r="CO13" i="7"/>
  <c r="HG31" i="7"/>
  <c r="EW7" i="7"/>
  <c r="CN14" i="7"/>
  <c r="EX31" i="7"/>
  <c r="CO17" i="7"/>
  <c r="TB26" i="7"/>
  <c r="TC26" i="7" s="1"/>
  <c r="HG7" i="7"/>
  <c r="EX30" i="7"/>
  <c r="CN13" i="7"/>
  <c r="CN15" i="7"/>
  <c r="CO23" i="7"/>
  <c r="CO19" i="7"/>
  <c r="JT8" i="7"/>
  <c r="JT9" i="7"/>
  <c r="JU9" i="7" s="1"/>
  <c r="JT10" i="7"/>
  <c r="JU10" i="7" s="1"/>
  <c r="JT11" i="7"/>
  <c r="JU11" i="7" s="1"/>
  <c r="KG11" i="7" s="1"/>
  <c r="VM28" i="7"/>
  <c r="VM29" i="7"/>
  <c r="VN29" i="7" s="1"/>
  <c r="VM30" i="7"/>
  <c r="VN30" i="7" s="1"/>
  <c r="VM31" i="7"/>
  <c r="VN31" i="7" s="1"/>
  <c r="VZ31" i="7" s="1"/>
  <c r="XV28" i="7"/>
  <c r="XV29" i="7"/>
  <c r="XW29" i="7" s="1"/>
  <c r="XV30" i="7"/>
  <c r="XW30" i="7" s="1"/>
  <c r="XV31" i="7"/>
  <c r="XW31" i="7" s="1"/>
  <c r="QU28" i="7"/>
  <c r="QU29" i="7"/>
  <c r="QV29" i="7" s="1"/>
  <c r="QU30" i="7"/>
  <c r="QV30" i="7" s="1"/>
  <c r="QU31" i="7"/>
  <c r="QV31" i="7" s="1"/>
  <c r="OL12" i="7"/>
  <c r="OL13" i="7"/>
  <c r="OM13" i="7" s="1"/>
  <c r="OL14" i="7"/>
  <c r="OM14" i="7" s="1"/>
  <c r="OL15" i="7"/>
  <c r="OM15" i="7" s="1"/>
  <c r="OY15" i="7" s="1"/>
  <c r="OL28" i="7"/>
  <c r="OL29" i="7"/>
  <c r="OM29" i="7" s="1"/>
  <c r="OL30" i="7"/>
  <c r="OM30" i="7" s="1"/>
  <c r="OL31" i="7"/>
  <c r="OM31" i="7" s="1"/>
  <c r="OY31" i="7" s="1"/>
  <c r="EX5" i="7"/>
  <c r="EX7" i="7"/>
  <c r="JT32" i="7"/>
  <c r="JT33" i="7"/>
  <c r="JU33" i="7" s="1"/>
  <c r="JT34" i="7"/>
  <c r="JU34" i="7" s="1"/>
  <c r="KG34" i="7" s="1"/>
  <c r="JT35" i="7"/>
  <c r="JU35" i="7" s="1"/>
  <c r="KG35" i="7" s="1"/>
  <c r="EY20" i="7"/>
  <c r="EY21" i="7"/>
  <c r="EY22" i="7"/>
  <c r="EY23" i="7"/>
  <c r="HH32" i="7"/>
  <c r="QU11" i="7"/>
  <c r="QV11" i="7" s="1"/>
  <c r="RH11" i="7" s="1"/>
  <c r="JR28" i="7"/>
  <c r="JR29" i="7"/>
  <c r="JS29" i="7" s="1"/>
  <c r="JR30" i="7"/>
  <c r="JS30" i="7" s="1"/>
  <c r="JR31" i="7"/>
  <c r="JS31" i="7" s="1"/>
  <c r="QS24" i="7"/>
  <c r="QS25" i="7"/>
  <c r="QT25" i="7" s="1"/>
  <c r="QS26" i="7"/>
  <c r="QT26" i="7" s="1"/>
  <c r="QS27" i="7"/>
  <c r="QT27" i="7" s="1"/>
  <c r="EX32" i="7"/>
  <c r="CO16" i="7"/>
  <c r="MC34" i="7"/>
  <c r="MD34" i="7" s="1"/>
  <c r="EX9" i="7"/>
  <c r="EY11" i="7" s="1"/>
  <c r="EX28" i="7"/>
  <c r="XT32" i="7"/>
  <c r="XT33" i="7"/>
  <c r="XU33" i="7" s="1"/>
  <c r="XT34" i="7"/>
  <c r="XU34" i="7" s="1"/>
  <c r="XT35" i="7"/>
  <c r="XU35" i="7" s="1"/>
  <c r="MC8" i="7"/>
  <c r="AV14" i="7"/>
  <c r="CN22" i="7"/>
  <c r="EW18" i="7"/>
  <c r="HG16" i="7"/>
  <c r="CO22" i="7"/>
  <c r="CO18" i="7"/>
  <c r="TB25" i="7"/>
  <c r="TC25" i="7" s="1"/>
  <c r="XV8" i="7"/>
  <c r="XV11" i="7"/>
  <c r="XW11" i="7" s="1"/>
  <c r="YI11" i="7" s="1"/>
  <c r="EX17" i="7"/>
  <c r="EW19" i="7"/>
  <c r="HH14" i="7"/>
  <c r="HH15" i="7"/>
  <c r="HH12" i="7"/>
  <c r="HH13" i="7"/>
  <c r="HH34" i="7"/>
  <c r="HH24" i="7"/>
  <c r="HH25" i="7"/>
  <c r="XT24" i="7"/>
  <c r="XT25" i="7"/>
  <c r="XU25" i="7" s="1"/>
  <c r="XT26" i="7"/>
  <c r="XU26" i="7" s="1"/>
  <c r="XT27" i="7"/>
  <c r="XU27" i="7" s="1"/>
  <c r="EW28" i="7"/>
  <c r="CN18" i="7"/>
  <c r="HF19" i="7"/>
  <c r="EX4" i="7"/>
  <c r="TD22" i="7"/>
  <c r="TE22" i="7" s="1"/>
  <c r="TD23" i="7"/>
  <c r="TE23" i="7" s="1"/>
  <c r="HG30" i="7"/>
  <c r="HF29" i="7"/>
  <c r="CO21" i="7"/>
  <c r="HF17" i="7"/>
  <c r="HH27" i="7"/>
  <c r="TB24" i="7"/>
  <c r="JR24" i="7"/>
  <c r="JR25" i="7"/>
  <c r="JS25" i="7" s="1"/>
  <c r="JR26" i="7"/>
  <c r="JS26" i="7" s="1"/>
  <c r="JR27" i="7"/>
  <c r="JS27" i="7" s="1"/>
  <c r="EW17" i="7"/>
  <c r="EX19" i="7"/>
  <c r="OL32" i="7"/>
  <c r="OL35" i="7"/>
  <c r="OM35" i="7" s="1"/>
  <c r="OY35" i="7" s="1"/>
  <c r="XV22" i="7"/>
  <c r="XW22" i="7" s="1"/>
  <c r="MC12" i="7"/>
  <c r="MC13" i="7"/>
  <c r="MD13" i="7" s="1"/>
  <c r="MC14" i="7"/>
  <c r="MD14" i="7" s="1"/>
  <c r="MC15" i="7"/>
  <c r="MD15" i="7" s="1"/>
  <c r="MP15" i="7" s="1"/>
  <c r="FB15" i="7"/>
  <c r="FC15" i="7" s="1"/>
  <c r="FO15" i="7" s="1"/>
  <c r="HH33" i="7"/>
  <c r="DC13" i="7"/>
  <c r="DD13" i="7" s="1"/>
  <c r="CN16" i="7"/>
  <c r="HG19" i="7"/>
  <c r="CN17" i="7"/>
  <c r="HH8" i="7"/>
  <c r="HH9" i="7"/>
  <c r="HH10" i="7"/>
  <c r="OJ24" i="7"/>
  <c r="OJ25" i="7"/>
  <c r="OK25" i="7" s="1"/>
  <c r="OJ26" i="7"/>
  <c r="OK26" i="7" s="1"/>
  <c r="OJ27" i="7"/>
  <c r="OK27" i="7" s="1"/>
  <c r="BE22" i="7"/>
  <c r="BE23" i="7"/>
  <c r="HF7" i="7"/>
  <c r="CN23" i="7"/>
  <c r="EW31" i="7"/>
  <c r="EX35" i="7"/>
  <c r="CN19" i="7"/>
  <c r="HF31" i="7"/>
  <c r="EY24" i="7"/>
  <c r="AV13" i="7"/>
  <c r="TB27" i="7"/>
  <c r="TC27" i="7" s="1"/>
  <c r="OL23" i="7" l="1"/>
  <c r="OM23" i="7" s="1"/>
  <c r="OY23" i="7" s="1"/>
  <c r="TD32" i="7"/>
  <c r="VM11" i="7"/>
  <c r="VN11" i="7" s="1"/>
  <c r="VZ11" i="7" s="1"/>
  <c r="XV23" i="7"/>
  <c r="XW23" i="7" s="1"/>
  <c r="YI23" i="7" s="1"/>
  <c r="TD10" i="7"/>
  <c r="TE10" i="7" s="1"/>
  <c r="QU35" i="7"/>
  <c r="QV35" i="7" s="1"/>
  <c r="RH35" i="7" s="1"/>
  <c r="TD35" i="7"/>
  <c r="TE35" i="7" s="1"/>
  <c r="TQ35" i="7" s="1"/>
  <c r="XV21" i="7"/>
  <c r="XW21" i="7" s="1"/>
  <c r="OL22" i="7"/>
  <c r="OM22" i="7" s="1"/>
  <c r="HH30" i="7"/>
  <c r="OL21" i="7"/>
  <c r="OM21" i="7" s="1"/>
  <c r="AH35" i="7"/>
  <c r="XV19" i="7"/>
  <c r="XW19" i="7" s="1"/>
  <c r="YI19" i="7" s="1"/>
  <c r="EY17" i="7"/>
  <c r="JT14" i="7"/>
  <c r="JU14" i="7" s="1"/>
  <c r="BJ5" i="7"/>
  <c r="BK5" i="7" s="1"/>
  <c r="BJ7" i="7"/>
  <c r="BK7" i="7" s="1"/>
  <c r="BJ6" i="7"/>
  <c r="BK6" i="7" s="1"/>
  <c r="BJ4" i="7"/>
  <c r="BK4" i="7" s="1"/>
  <c r="AH32" i="7"/>
  <c r="AI32" i="7" s="1"/>
  <c r="EY18" i="7"/>
  <c r="TD33" i="7"/>
  <c r="QU21" i="7"/>
  <c r="QV21" i="7" s="1"/>
  <c r="TD34" i="7"/>
  <c r="OL34" i="7"/>
  <c r="OM34" i="7" s="1"/>
  <c r="XV10" i="7"/>
  <c r="XW10" i="7" s="1"/>
  <c r="QU10" i="7"/>
  <c r="QV10" i="7" s="1"/>
  <c r="JT12" i="7"/>
  <c r="QU9" i="7"/>
  <c r="QV9" i="7" s="1"/>
  <c r="VM13" i="7"/>
  <c r="VN13" i="7" s="1"/>
  <c r="VM10" i="7"/>
  <c r="VN10" i="7" s="1"/>
  <c r="FB14" i="7"/>
  <c r="FC14" i="7" s="1"/>
  <c r="MC11" i="7"/>
  <c r="MD11" i="7" s="1"/>
  <c r="MP11" i="7" s="1"/>
  <c r="TD9" i="7"/>
  <c r="TE9" i="7" s="1"/>
  <c r="QU34" i="7"/>
  <c r="QV34" i="7" s="1"/>
  <c r="VM9" i="7"/>
  <c r="VN9" i="7" s="1"/>
  <c r="FB13" i="7"/>
  <c r="FC13" i="7" s="1"/>
  <c r="MC10" i="7"/>
  <c r="MD10" i="7" s="1"/>
  <c r="TD8" i="7"/>
  <c r="HI23" i="7"/>
  <c r="HJ23" i="7" s="1"/>
  <c r="QU33" i="7"/>
  <c r="QV33" i="7" s="1"/>
  <c r="QS13" i="7"/>
  <c r="QT13" i="7" s="1"/>
  <c r="MC35" i="7"/>
  <c r="MD35" i="7" s="1"/>
  <c r="MP35" i="7" s="1"/>
  <c r="CQ5" i="7"/>
  <c r="CQ29" i="7"/>
  <c r="VM14" i="7"/>
  <c r="VN14" i="7" s="1"/>
  <c r="EY10" i="7"/>
  <c r="XV16" i="7"/>
  <c r="XW16" i="7" s="1"/>
  <c r="YI16" i="7" s="1"/>
  <c r="YU16" i="7" s="1"/>
  <c r="XV17" i="7"/>
  <c r="XW17" i="7" s="1"/>
  <c r="XV18" i="7"/>
  <c r="XW18" i="7" s="1"/>
  <c r="VZ22" i="7"/>
  <c r="VM23" i="7"/>
  <c r="VN23" i="7" s="1"/>
  <c r="VZ23" i="7" s="1"/>
  <c r="VM15" i="7"/>
  <c r="VN15" i="7" s="1"/>
  <c r="VZ15" i="7" s="1"/>
  <c r="VM12" i="7"/>
  <c r="VN12" i="7" s="1"/>
  <c r="VZ12" i="7" s="1"/>
  <c r="WL12" i="7" s="1"/>
  <c r="TB31" i="7"/>
  <c r="TC31" i="7" s="1"/>
  <c r="TB29" i="7"/>
  <c r="TC29" i="7" s="1"/>
  <c r="TB30" i="7"/>
  <c r="TC30" i="7" s="1"/>
  <c r="TB28" i="7"/>
  <c r="TC28" i="7" s="1"/>
  <c r="QS14" i="7"/>
  <c r="QT14" i="7" s="1"/>
  <c r="QS15" i="7"/>
  <c r="QT15" i="7" s="1"/>
  <c r="QU20" i="7"/>
  <c r="QV20" i="7" s="1"/>
  <c r="RH20" i="7" s="1"/>
  <c r="RT20" i="7" s="1"/>
  <c r="QU23" i="7"/>
  <c r="QV23" i="7" s="1"/>
  <c r="RH23" i="7" s="1"/>
  <c r="QU22" i="7"/>
  <c r="QV22" i="7" s="1"/>
  <c r="RH22" i="7" s="1"/>
  <c r="HH7" i="7"/>
  <c r="QS18" i="7"/>
  <c r="QT18" i="7" s="1"/>
  <c r="QS19" i="7"/>
  <c r="QT19" i="7" s="1"/>
  <c r="OJ7" i="7"/>
  <c r="OK7" i="7" s="1"/>
  <c r="OJ4" i="7"/>
  <c r="OK4" i="7" s="1"/>
  <c r="OJ6" i="7"/>
  <c r="OK6" i="7" s="1"/>
  <c r="OJ5" i="7"/>
  <c r="OK5" i="7" s="1"/>
  <c r="EY19" i="7"/>
  <c r="HI20" i="7"/>
  <c r="MC25" i="7"/>
  <c r="MD25" i="7" s="1"/>
  <c r="MC26" i="7"/>
  <c r="MD26" i="7" s="1"/>
  <c r="MC27" i="7"/>
  <c r="MD27" i="7" s="1"/>
  <c r="MP27" i="7" s="1"/>
  <c r="NB27" i="7" s="1"/>
  <c r="MA17" i="7"/>
  <c r="MB17" i="7" s="1"/>
  <c r="JT19" i="7"/>
  <c r="JU19" i="7" s="1"/>
  <c r="KG19" i="7" s="1"/>
  <c r="MA18" i="7"/>
  <c r="MB18" i="7" s="1"/>
  <c r="MA19" i="7"/>
  <c r="MB19" i="7" s="1"/>
  <c r="JR23" i="7"/>
  <c r="JS23" i="7" s="1"/>
  <c r="JT15" i="7"/>
  <c r="JU15" i="7" s="1"/>
  <c r="KG15" i="7" s="1"/>
  <c r="JR5" i="7"/>
  <c r="JS5" i="7" s="1"/>
  <c r="JT16" i="7"/>
  <c r="JU16" i="7" s="1"/>
  <c r="KG16" i="7" s="1"/>
  <c r="KS16" i="7" s="1"/>
  <c r="JT17" i="7"/>
  <c r="JU17" i="7" s="1"/>
  <c r="JR7" i="7"/>
  <c r="JS7" i="7" s="1"/>
  <c r="JR6" i="7"/>
  <c r="JS6" i="7" s="1"/>
  <c r="JT18" i="7"/>
  <c r="JU18" i="7" s="1"/>
  <c r="EY9" i="7"/>
  <c r="EY8" i="7"/>
  <c r="EY6" i="7"/>
  <c r="EY7" i="7"/>
  <c r="CP22" i="7"/>
  <c r="CP23" i="7"/>
  <c r="EY16" i="7"/>
  <c r="CP12" i="7"/>
  <c r="CQ30" i="7"/>
  <c r="CR30" i="7" s="1"/>
  <c r="CQ31" i="7"/>
  <c r="CR31" i="7" s="1"/>
  <c r="CP16" i="7"/>
  <c r="CP17" i="7"/>
  <c r="CP18" i="7"/>
  <c r="CP19" i="7"/>
  <c r="CS10" i="7"/>
  <c r="CT10" i="7" s="1"/>
  <c r="DF10" i="7" s="1"/>
  <c r="DR10" i="7" s="1"/>
  <c r="CS11" i="7"/>
  <c r="CT11" i="7" s="1"/>
  <c r="DF11" i="7" s="1"/>
  <c r="DR11" i="7" s="1"/>
  <c r="CP14" i="7"/>
  <c r="CP15" i="7"/>
  <c r="CQ34" i="7"/>
  <c r="CQ35" i="7"/>
  <c r="CQ26" i="7"/>
  <c r="CR26" i="7" s="1"/>
  <c r="CQ27" i="7"/>
  <c r="CR27" i="7" s="1"/>
  <c r="CQ6" i="7"/>
  <c r="CR6" i="7" s="1"/>
  <c r="CQ7" i="7"/>
  <c r="CR7" i="7" s="1"/>
  <c r="AJ20" i="7"/>
  <c r="AJ21" i="7"/>
  <c r="AK21" i="7" s="1"/>
  <c r="AW21" i="7" s="1"/>
  <c r="BI21" i="7" s="1"/>
  <c r="AJ12" i="7"/>
  <c r="AK12" i="7" s="1"/>
  <c r="AW12" i="7" s="1"/>
  <c r="BI12" i="7" s="1"/>
  <c r="AJ13" i="7"/>
  <c r="AK13" i="7" s="1"/>
  <c r="AW13" i="7" s="1"/>
  <c r="BI13" i="7" s="1"/>
  <c r="AJ14" i="7"/>
  <c r="AK14" i="7" s="1"/>
  <c r="AW14" i="7" s="1"/>
  <c r="BI14" i="7" s="1"/>
  <c r="AJ15" i="7"/>
  <c r="BJ10" i="7"/>
  <c r="BK10" i="7" s="1"/>
  <c r="BJ11" i="7"/>
  <c r="BK11" i="7" s="1"/>
  <c r="BJ9" i="7"/>
  <c r="BK9" i="7" s="1"/>
  <c r="BJ18" i="7"/>
  <c r="BK18" i="7" s="1"/>
  <c r="BJ17" i="7"/>
  <c r="BK17" i="7" s="1"/>
  <c r="BJ19" i="7"/>
  <c r="BK19" i="7" s="1"/>
  <c r="BJ16" i="7"/>
  <c r="BK16" i="7" s="1"/>
  <c r="AK15" i="7"/>
  <c r="AW15" i="7" s="1"/>
  <c r="BI15" i="7" s="1"/>
  <c r="AH24" i="7"/>
  <c r="AI24" i="7" s="1"/>
  <c r="AH25" i="7"/>
  <c r="AI25" i="7" s="1"/>
  <c r="AH26" i="7"/>
  <c r="AI26" i="7" s="1"/>
  <c r="AH27" i="7"/>
  <c r="AI27" i="7" s="1"/>
  <c r="AI35" i="7"/>
  <c r="AH28" i="7"/>
  <c r="AI28" i="7" s="1"/>
  <c r="AH29" i="7"/>
  <c r="AI29" i="7" s="1"/>
  <c r="AH30" i="7"/>
  <c r="AI30" i="7" s="1"/>
  <c r="AH31" i="7"/>
  <c r="BE31" i="7" s="1"/>
  <c r="BG31" i="7" s="1"/>
  <c r="BJ8" i="7"/>
  <c r="BK8" i="7" s="1"/>
  <c r="F61" i="3" s="1"/>
  <c r="AH34" i="7"/>
  <c r="AI34" i="7" s="1"/>
  <c r="AJ22" i="7"/>
  <c r="AK22" i="7" s="1"/>
  <c r="AW22" i="7" s="1"/>
  <c r="AJ23" i="7"/>
  <c r="AK23" i="7" s="1"/>
  <c r="AW23" i="7" s="1"/>
  <c r="AH33" i="7"/>
  <c r="AI33" i="7" s="1"/>
  <c r="MC32" i="7"/>
  <c r="MD32" i="7" s="1"/>
  <c r="MP32" i="7" s="1"/>
  <c r="NB32" i="7" s="1"/>
  <c r="VL32" i="7"/>
  <c r="VM32" i="7" s="1"/>
  <c r="WH34" i="7"/>
  <c r="WH35" i="7"/>
  <c r="WI35" i="7" s="1"/>
  <c r="WJ35" i="7" s="1"/>
  <c r="MA16" i="7"/>
  <c r="RH9" i="7"/>
  <c r="RT9" i="7" s="1"/>
  <c r="KF29" i="7"/>
  <c r="JR4" i="7"/>
  <c r="JS4" i="7" s="1"/>
  <c r="MB4" i="7"/>
  <c r="MC7" i="7" s="1"/>
  <c r="MD7" i="7" s="1"/>
  <c r="MP7" i="7" s="1"/>
  <c r="MX7" i="7"/>
  <c r="MY7" i="7" s="1"/>
  <c r="MZ7" i="7" s="1"/>
  <c r="MX6" i="7"/>
  <c r="UB6" i="7"/>
  <c r="MC4" i="7"/>
  <c r="MD4" i="7" s="1"/>
  <c r="MP4" i="7" s="1"/>
  <c r="NB4" i="7" s="1"/>
  <c r="TC16" i="7"/>
  <c r="TD19" i="7" s="1"/>
  <c r="TE19" i="7" s="1"/>
  <c r="TQ19" i="7" s="1"/>
  <c r="TY18" i="7"/>
  <c r="TY19" i="7"/>
  <c r="TZ19" i="7" s="1"/>
  <c r="UA19" i="7" s="1"/>
  <c r="MC24" i="7"/>
  <c r="MD24" i="7" s="1"/>
  <c r="MP24" i="7" s="1"/>
  <c r="NB24" i="7" s="1"/>
  <c r="MO34" i="7"/>
  <c r="MP34" i="7" s="1"/>
  <c r="WI22" i="7"/>
  <c r="WJ22" i="7" s="1"/>
  <c r="MD12" i="7"/>
  <c r="MP12" i="7" s="1"/>
  <c r="NB12" i="7" s="1"/>
  <c r="AK20" i="7"/>
  <c r="AW20" i="7" s="1"/>
  <c r="BI20" i="7" s="1"/>
  <c r="TC12" i="7"/>
  <c r="TD14" i="7" s="1"/>
  <c r="TE14" i="7" s="1"/>
  <c r="TQ14" i="7" s="1"/>
  <c r="TY15" i="7"/>
  <c r="TY14" i="7"/>
  <c r="OY14" i="7"/>
  <c r="TD12" i="7"/>
  <c r="TE12" i="7" s="1"/>
  <c r="TQ12" i="7" s="1"/>
  <c r="UC12" i="7" s="1"/>
  <c r="KG33" i="7"/>
  <c r="KS33" i="7" s="1"/>
  <c r="KD14" i="7"/>
  <c r="KE14" i="7" s="1"/>
  <c r="KD13" i="7"/>
  <c r="KE13" i="7" s="1"/>
  <c r="MO10" i="7"/>
  <c r="MP10" i="7" s="1"/>
  <c r="OX22" i="7"/>
  <c r="OY22" i="7" s="1"/>
  <c r="JR21" i="7"/>
  <c r="JS21" i="7" s="1"/>
  <c r="JR20" i="7"/>
  <c r="WI23" i="7"/>
  <c r="WJ23" i="7" s="1"/>
  <c r="KF22" i="7"/>
  <c r="VZ13" i="7"/>
  <c r="WL13" i="7" s="1"/>
  <c r="QS12" i="7"/>
  <c r="QS16" i="7"/>
  <c r="VY14" i="7"/>
  <c r="VZ14" i="7" s="1"/>
  <c r="KF21" i="7"/>
  <c r="I60" i="3"/>
  <c r="F60" i="3"/>
  <c r="OX13" i="7"/>
  <c r="OY13" i="7" s="1"/>
  <c r="PK13" i="7" s="1"/>
  <c r="VN8" i="7"/>
  <c r="VZ8" i="7" s="1"/>
  <c r="WL8" i="7" s="1"/>
  <c r="BH30" i="7"/>
  <c r="BH31" i="7"/>
  <c r="MO14" i="7"/>
  <c r="MP14" i="7" s="1"/>
  <c r="KF18" i="7"/>
  <c r="KG18" i="7" s="1"/>
  <c r="VM4" i="7"/>
  <c r="VN4" i="7" s="1"/>
  <c r="VZ4" i="7" s="1"/>
  <c r="WL4" i="7" s="1"/>
  <c r="RH10" i="7"/>
  <c r="VZ10" i="7"/>
  <c r="XW8" i="7"/>
  <c r="YI8" i="7" s="1"/>
  <c r="YU8" i="7" s="1"/>
  <c r="KO31" i="7"/>
  <c r="MO13" i="7"/>
  <c r="MP13" i="7" s="1"/>
  <c r="NB13" i="7" s="1"/>
  <c r="QV8" i="7"/>
  <c r="RH8" i="7" s="1"/>
  <c r="RT8" i="7" s="1"/>
  <c r="TE34" i="7"/>
  <c r="TQ34" i="7" s="1"/>
  <c r="MO5" i="7"/>
  <c r="HU31" i="7"/>
  <c r="HV31" i="7" s="1"/>
  <c r="HW31" i="7" s="1"/>
  <c r="MP9" i="7"/>
  <c r="NB9" i="7" s="1"/>
  <c r="MP33" i="7"/>
  <c r="NB33" i="7" s="1"/>
  <c r="VM20" i="7"/>
  <c r="VN20" i="7" s="1"/>
  <c r="VZ20" i="7" s="1"/>
  <c r="WL20" i="7" s="1"/>
  <c r="VM21" i="7"/>
  <c r="VN21" i="7" s="1"/>
  <c r="VZ21" i="7" s="1"/>
  <c r="WL21" i="7" s="1"/>
  <c r="FC12" i="7"/>
  <c r="FO12" i="7" s="1"/>
  <c r="GA12" i="7" s="1"/>
  <c r="JU8" i="7"/>
  <c r="KG8" i="7" s="1"/>
  <c r="KS8" i="7" s="1"/>
  <c r="RH31" i="7"/>
  <c r="KF17" i="7"/>
  <c r="KG17" i="7" s="1"/>
  <c r="KS17" i="7" s="1"/>
  <c r="PH31" i="7"/>
  <c r="PI31" i="7" s="1"/>
  <c r="MO30" i="7"/>
  <c r="MO29" i="7"/>
  <c r="OX6" i="7"/>
  <c r="YH10" i="7"/>
  <c r="YI10" i="7" s="1"/>
  <c r="YH9" i="7"/>
  <c r="YI9" i="7" s="1"/>
  <c r="YU9" i="7" s="1"/>
  <c r="OX5" i="7"/>
  <c r="TE33" i="7"/>
  <c r="TQ33" i="7" s="1"/>
  <c r="UC33" i="7" s="1"/>
  <c r="JU12" i="7"/>
  <c r="KG12" i="7" s="1"/>
  <c r="KS12" i="7" s="1"/>
  <c r="JS28" i="7"/>
  <c r="KO30" i="7"/>
  <c r="OM12" i="7"/>
  <c r="OY12" i="7" s="1"/>
  <c r="PK12" i="7" s="1"/>
  <c r="VN28" i="7"/>
  <c r="VZ28" i="7" s="1"/>
  <c r="WL28" i="7" s="1"/>
  <c r="VZ9" i="7"/>
  <c r="WL9" i="7" s="1"/>
  <c r="XW20" i="7"/>
  <c r="YI20" i="7" s="1"/>
  <c r="YU20" i="7" s="1"/>
  <c r="JU32" i="7"/>
  <c r="KG32" i="7" s="1"/>
  <c r="KS32" i="7" s="1"/>
  <c r="PI15" i="7"/>
  <c r="OY21" i="7"/>
  <c r="PK21" i="7" s="1"/>
  <c r="KG10" i="7"/>
  <c r="TP10" i="7"/>
  <c r="TQ10" i="7" s="1"/>
  <c r="MD8" i="7"/>
  <c r="MP8" i="7" s="1"/>
  <c r="NB8" i="7" s="1"/>
  <c r="TE8" i="7"/>
  <c r="TQ8" i="7" s="1"/>
  <c r="UC8" i="7" s="1"/>
  <c r="AV26" i="7"/>
  <c r="AV25" i="7"/>
  <c r="HU30" i="7"/>
  <c r="HV30" i="7" s="1"/>
  <c r="WK27" i="7"/>
  <c r="WL27" i="7" s="1"/>
  <c r="WK26" i="7"/>
  <c r="MY35" i="7"/>
  <c r="MZ35" i="7" s="1"/>
  <c r="YT15" i="7"/>
  <c r="YU15" i="7" s="1"/>
  <c r="YU14" i="7"/>
  <c r="MY15" i="7"/>
  <c r="MZ15" i="7" s="1"/>
  <c r="MY14" i="7"/>
  <c r="MZ14" i="7" s="1"/>
  <c r="UB7" i="7"/>
  <c r="UC7" i="7" s="1"/>
  <c r="RG18" i="7"/>
  <c r="YH34" i="7"/>
  <c r="XW28" i="7"/>
  <c r="YI28" i="7" s="1"/>
  <c r="YU28" i="7" s="1"/>
  <c r="KG9" i="7"/>
  <c r="KS9" i="7" s="1"/>
  <c r="TZ31" i="7"/>
  <c r="UA31" i="7" s="1"/>
  <c r="YI31" i="7"/>
  <c r="TZ30" i="7"/>
  <c r="UA30" i="7" s="1"/>
  <c r="TZ11" i="7"/>
  <c r="UA11" i="7" s="1"/>
  <c r="TZ10" i="7"/>
  <c r="UA10" i="7" s="1"/>
  <c r="HW9" i="7"/>
  <c r="YR10" i="7"/>
  <c r="YS10" i="7" s="1"/>
  <c r="YT11" i="7" s="1"/>
  <c r="YU11" i="7" s="1"/>
  <c r="YH33" i="7"/>
  <c r="RQ10" i="7"/>
  <c r="RR10" i="7" s="1"/>
  <c r="RQ11" i="7"/>
  <c r="RR11" i="7" s="1"/>
  <c r="RG34" i="7"/>
  <c r="RH34" i="7" s="1"/>
  <c r="RG33" i="7"/>
  <c r="RH33" i="7" s="1"/>
  <c r="RT33" i="7" s="1"/>
  <c r="YT19" i="7"/>
  <c r="YU19" i="7" s="1"/>
  <c r="YT18" i="7"/>
  <c r="QV28" i="7"/>
  <c r="RH28" i="7" s="1"/>
  <c r="RT28" i="7" s="1"/>
  <c r="FN25" i="7"/>
  <c r="TY35" i="7"/>
  <c r="TY34" i="7"/>
  <c r="MY34" i="7"/>
  <c r="MZ34" i="7" s="1"/>
  <c r="KP11" i="7"/>
  <c r="KQ11" i="7" s="1"/>
  <c r="KP10" i="7"/>
  <c r="KQ10" i="7" s="1"/>
  <c r="MB28" i="7"/>
  <c r="MC29" i="7" s="1"/>
  <c r="MD29" i="7" s="1"/>
  <c r="MX30" i="7"/>
  <c r="MX31" i="7"/>
  <c r="KP35" i="7"/>
  <c r="KQ35" i="7" s="1"/>
  <c r="KP34" i="7"/>
  <c r="KQ34" i="7" s="1"/>
  <c r="TP18" i="7"/>
  <c r="TP17" i="7"/>
  <c r="MO17" i="7"/>
  <c r="MO18" i="7"/>
  <c r="PJ19" i="7"/>
  <c r="PK19" i="7" s="1"/>
  <c r="PJ18" i="7"/>
  <c r="PK18" i="7" s="1"/>
  <c r="FL34" i="7"/>
  <c r="FM34" i="7" s="1"/>
  <c r="FN34" i="7" s="1"/>
  <c r="FL33" i="7"/>
  <c r="FM33" i="7" s="1"/>
  <c r="OM32" i="7"/>
  <c r="OY32" i="7" s="1"/>
  <c r="PK32" i="7" s="1"/>
  <c r="QV32" i="7"/>
  <c r="RH32" i="7" s="1"/>
  <c r="RT32" i="7" s="1"/>
  <c r="RH21" i="7"/>
  <c r="RT21" i="7" s="1"/>
  <c r="WI31" i="7"/>
  <c r="WJ31" i="7" s="1"/>
  <c r="CQ33" i="7"/>
  <c r="CR33" i="7" s="1"/>
  <c r="VL16" i="7"/>
  <c r="WH18" i="7"/>
  <c r="WH19" i="7"/>
  <c r="CQ32" i="7"/>
  <c r="CR32" i="7" s="1"/>
  <c r="XU24" i="7"/>
  <c r="YQ26" i="7"/>
  <c r="YQ27" i="7"/>
  <c r="KF5" i="7"/>
  <c r="DE30" i="7"/>
  <c r="RG17" i="7"/>
  <c r="JS24" i="7"/>
  <c r="JT24" i="7" s="1"/>
  <c r="KO26" i="7"/>
  <c r="KO27" i="7"/>
  <c r="RQ31" i="7"/>
  <c r="RR31" i="7" s="1"/>
  <c r="RQ30" i="7"/>
  <c r="RR30" i="7" s="1"/>
  <c r="OM28" i="7"/>
  <c r="OY28" i="7" s="1"/>
  <c r="PK28" i="7" s="1"/>
  <c r="RQ35" i="7"/>
  <c r="RR35" i="7" s="1"/>
  <c r="RQ34" i="7"/>
  <c r="RR34" i="7" s="1"/>
  <c r="OX29" i="7"/>
  <c r="OY29" i="7" s="1"/>
  <c r="PK29" i="7" s="1"/>
  <c r="OX30" i="7"/>
  <c r="OY30" i="7" s="1"/>
  <c r="YH30" i="7"/>
  <c r="YI30" i="7" s="1"/>
  <c r="HU17" i="7"/>
  <c r="HV17" i="7" s="1"/>
  <c r="HU18" i="7"/>
  <c r="HV18" i="7" s="1"/>
  <c r="YH29" i="7"/>
  <c r="YI29" i="7" s="1"/>
  <c r="YU29" i="7" s="1"/>
  <c r="YH22" i="7"/>
  <c r="YI22" i="7" s="1"/>
  <c r="YH21" i="7"/>
  <c r="YI21" i="7" s="1"/>
  <c r="YU21" i="7" s="1"/>
  <c r="CQ16" i="7"/>
  <c r="CR16" i="7" s="1"/>
  <c r="WH7" i="7"/>
  <c r="WH6" i="7"/>
  <c r="CS8" i="7"/>
  <c r="CT8" i="7" s="1"/>
  <c r="DF8" i="7" s="1"/>
  <c r="DR8" i="7" s="1"/>
  <c r="CS9" i="7"/>
  <c r="CT9" i="7" s="1"/>
  <c r="DF9" i="7" s="1"/>
  <c r="DR9" i="7" s="1"/>
  <c r="TP21" i="7"/>
  <c r="TQ23" i="7"/>
  <c r="FN22" i="7"/>
  <c r="FN21" i="7"/>
  <c r="VY25" i="7"/>
  <c r="VZ25" i="7" s="1"/>
  <c r="WL25" i="7" s="1"/>
  <c r="VY30" i="7"/>
  <c r="VZ30" i="7" s="1"/>
  <c r="VY29" i="7"/>
  <c r="VZ29" i="7" s="1"/>
  <c r="WL29" i="7" s="1"/>
  <c r="VY26" i="7"/>
  <c r="VZ26" i="7" s="1"/>
  <c r="PH34" i="7"/>
  <c r="PI34" i="7" s="1"/>
  <c r="WI11" i="7"/>
  <c r="WJ11" i="7" s="1"/>
  <c r="DE6" i="7"/>
  <c r="PH35" i="7"/>
  <c r="PI35" i="7" s="1"/>
  <c r="OX33" i="7"/>
  <c r="OY33" i="7" s="1"/>
  <c r="PK33" i="7" s="1"/>
  <c r="OX34" i="7"/>
  <c r="OY34" i="7" s="1"/>
  <c r="HU5" i="7"/>
  <c r="HV5" i="7" s="1"/>
  <c r="HW7" i="7" s="1"/>
  <c r="HU6" i="7"/>
  <c r="HV6" i="7" s="1"/>
  <c r="TP22" i="7"/>
  <c r="TQ22" i="7" s="1"/>
  <c r="WI6" i="7"/>
  <c r="MY10" i="7"/>
  <c r="MZ10" i="7" s="1"/>
  <c r="MY11" i="7"/>
  <c r="MZ11" i="7" s="1"/>
  <c r="VY33" i="7"/>
  <c r="VY34" i="7"/>
  <c r="PH30" i="7"/>
  <c r="PI30" i="7" s="1"/>
  <c r="PJ31" i="7" s="1"/>
  <c r="XU4" i="7"/>
  <c r="XV4" i="7" s="1"/>
  <c r="YQ6" i="7"/>
  <c r="YQ7" i="7"/>
  <c r="MO6" i="7"/>
  <c r="YH17" i="7"/>
  <c r="YI17" i="7" s="1"/>
  <c r="YU17" i="7" s="1"/>
  <c r="YH18" i="7"/>
  <c r="YI18" i="7" s="1"/>
  <c r="HW34" i="7"/>
  <c r="HW33" i="7"/>
  <c r="VM16" i="7"/>
  <c r="VY18" i="7"/>
  <c r="TP6" i="7"/>
  <c r="TQ6" i="7" s="1"/>
  <c r="TP5" i="7"/>
  <c r="TQ5" i="7" s="1"/>
  <c r="UC5" i="7" s="1"/>
  <c r="VY17" i="7"/>
  <c r="HW25" i="7"/>
  <c r="HW26" i="7"/>
  <c r="PH14" i="7"/>
  <c r="PI14" i="7" s="1"/>
  <c r="PJ15" i="7" s="1"/>
  <c r="RG29" i="7"/>
  <c r="RH29" i="7" s="1"/>
  <c r="RT29" i="7" s="1"/>
  <c r="WI10" i="7"/>
  <c r="WJ10" i="7" s="1"/>
  <c r="TC24" i="7"/>
  <c r="TY27" i="7"/>
  <c r="TY26" i="7"/>
  <c r="FL6" i="7"/>
  <c r="FM6" i="7" s="1"/>
  <c r="FL5" i="7"/>
  <c r="FM5" i="7" s="1"/>
  <c r="FN5" i="7" s="1"/>
  <c r="RG30" i="7"/>
  <c r="RH30" i="7" s="1"/>
  <c r="TP9" i="7"/>
  <c r="TQ9" i="7" s="1"/>
  <c r="UC9" i="7" s="1"/>
  <c r="WK15" i="7"/>
  <c r="WL15" i="7" s="1"/>
  <c r="WK14" i="7"/>
  <c r="YR31" i="7"/>
  <c r="YS31" i="7" s="1"/>
  <c r="OK8" i="7"/>
  <c r="OL10" i="7" s="1"/>
  <c r="OM10" i="7" s="1"/>
  <c r="OY10" i="7" s="1"/>
  <c r="PG10" i="7"/>
  <c r="PG11" i="7"/>
  <c r="YR30" i="7"/>
  <c r="YS30" i="7" s="1"/>
  <c r="KR7" i="7"/>
  <c r="KR6" i="7"/>
  <c r="FL10" i="7"/>
  <c r="FM10" i="7" s="1"/>
  <c r="FL9" i="7"/>
  <c r="FM9" i="7" s="1"/>
  <c r="FN9" i="7" s="1"/>
  <c r="FX15" i="7"/>
  <c r="FY15" i="7" s="1"/>
  <c r="FX14" i="7"/>
  <c r="FY14" i="7" s="1"/>
  <c r="FZ14" i="7" s="1"/>
  <c r="HW10" i="7"/>
  <c r="YH6" i="7"/>
  <c r="YH5" i="7"/>
  <c r="XU32" i="7"/>
  <c r="XV33" i="7" s="1"/>
  <c r="XW33" i="7" s="1"/>
  <c r="YQ35" i="7"/>
  <c r="YQ34" i="7"/>
  <c r="PH7" i="7"/>
  <c r="PI7" i="7" s="1"/>
  <c r="PH6" i="7"/>
  <c r="PI6" i="7" s="1"/>
  <c r="DC18" i="7"/>
  <c r="DD18" i="7" s="1"/>
  <c r="DC17" i="7"/>
  <c r="DD17" i="7" s="1"/>
  <c r="WI30" i="7"/>
  <c r="WJ30" i="7" s="1"/>
  <c r="CP13" i="7"/>
  <c r="KP15" i="7"/>
  <c r="KQ15" i="7" s="1"/>
  <c r="KP14" i="7"/>
  <c r="KQ14" i="7" s="1"/>
  <c r="QT4" i="7"/>
  <c r="QU5" i="7" s="1"/>
  <c r="QV5" i="7" s="1"/>
  <c r="RH5" i="7" s="1"/>
  <c r="RT5" i="7" s="1"/>
  <c r="RP6" i="7"/>
  <c r="RP7" i="7"/>
  <c r="QT24" i="7"/>
  <c r="QU24" i="7" s="1"/>
  <c r="RP26" i="7"/>
  <c r="RP27" i="7"/>
  <c r="MO26" i="7"/>
  <c r="MP26" i="7" s="1"/>
  <c r="NB26" i="7" s="1"/>
  <c r="MO25" i="7"/>
  <c r="MP25" i="7" s="1"/>
  <c r="NB25" i="7" s="1"/>
  <c r="KR19" i="7"/>
  <c r="KS19" i="7" s="1"/>
  <c r="DE34" i="7"/>
  <c r="DE33" i="7"/>
  <c r="KR18" i="7"/>
  <c r="OK24" i="7"/>
  <c r="OL25" i="7" s="1"/>
  <c r="OM25" i="7" s="1"/>
  <c r="OY25" i="7" s="1"/>
  <c r="PK25" i="7" s="1"/>
  <c r="PG26" i="7"/>
  <c r="PG27" i="7"/>
  <c r="HI21" i="7"/>
  <c r="HJ21" i="7" s="1"/>
  <c r="DC21" i="7"/>
  <c r="DD21" i="7" s="1"/>
  <c r="DC22" i="7"/>
  <c r="DD22" i="7" s="1"/>
  <c r="CQ24" i="7"/>
  <c r="CQ25" i="7"/>
  <c r="CR25" i="7" s="1"/>
  <c r="DE25" i="7"/>
  <c r="DE26" i="7"/>
  <c r="TE32" i="7"/>
  <c r="TQ32" i="7" s="1"/>
  <c r="UC32" i="7" s="1"/>
  <c r="TD21" i="7"/>
  <c r="TE21" i="7" s="1"/>
  <c r="YR23" i="7"/>
  <c r="YS23" i="7" s="1"/>
  <c r="YR22" i="7"/>
  <c r="YS22" i="7" s="1"/>
  <c r="RS23" i="7"/>
  <c r="RT23" i="7" s="1"/>
  <c r="TZ23" i="7"/>
  <c r="UA23" i="7" s="1"/>
  <c r="RS22" i="7"/>
  <c r="TZ22" i="7"/>
  <c r="UA22" i="7" s="1"/>
  <c r="PH23" i="7"/>
  <c r="PI23" i="7" s="1"/>
  <c r="PH22" i="7"/>
  <c r="PI22" i="7" s="1"/>
  <c r="CR29" i="7"/>
  <c r="CQ28" i="7"/>
  <c r="VM5" i="7"/>
  <c r="VN5" i="7" s="1"/>
  <c r="VZ5" i="7" s="1"/>
  <c r="WL5" i="7" s="1"/>
  <c r="VM7" i="7"/>
  <c r="VN7" i="7" s="1"/>
  <c r="VZ7" i="7" s="1"/>
  <c r="VM6" i="7"/>
  <c r="VN6" i="7" s="1"/>
  <c r="VZ6" i="7" s="1"/>
  <c r="HH5" i="7"/>
  <c r="HH4" i="7"/>
  <c r="NA22" i="7"/>
  <c r="NB22" i="7" s="1"/>
  <c r="NA23" i="7"/>
  <c r="NB23" i="7" s="1"/>
  <c r="CP21" i="7"/>
  <c r="HW14" i="7"/>
  <c r="FN14" i="7"/>
  <c r="FO14" i="7" s="1"/>
  <c r="HW13" i="7"/>
  <c r="HJ20" i="7"/>
  <c r="IF22" i="7"/>
  <c r="IF23" i="7"/>
  <c r="FN13" i="7"/>
  <c r="FO13" i="7" s="1"/>
  <c r="GA13" i="7" s="1"/>
  <c r="CR5" i="7"/>
  <c r="CQ4" i="7"/>
  <c r="DN7" i="7" s="1"/>
  <c r="DE14" i="7"/>
  <c r="JT28" i="7"/>
  <c r="JT29" i="7"/>
  <c r="JU29" i="7" s="1"/>
  <c r="JT30" i="7"/>
  <c r="JU30" i="7" s="1"/>
  <c r="KG30" i="7" s="1"/>
  <c r="JT31" i="7"/>
  <c r="JU31" i="7" s="1"/>
  <c r="KG31" i="7" s="1"/>
  <c r="DE13" i="7"/>
  <c r="EZ16" i="7"/>
  <c r="EZ17" i="7"/>
  <c r="FA17" i="7" s="1"/>
  <c r="EZ18" i="7"/>
  <c r="FA18" i="7" s="1"/>
  <c r="EZ19" i="7"/>
  <c r="FA19" i="7" s="1"/>
  <c r="BF22" i="7"/>
  <c r="BG22" i="7" s="1"/>
  <c r="CP20" i="7"/>
  <c r="HH29" i="7"/>
  <c r="JT25" i="7"/>
  <c r="JU25" i="7" s="1"/>
  <c r="KG25" i="7" s="1"/>
  <c r="KS25" i="7" s="1"/>
  <c r="JT26" i="7"/>
  <c r="JU26" i="7" s="1"/>
  <c r="KG26" i="7" s="1"/>
  <c r="TD24" i="7"/>
  <c r="TD25" i="7"/>
  <c r="TE25" i="7" s="1"/>
  <c r="TQ25" i="7" s="1"/>
  <c r="UC25" i="7" s="1"/>
  <c r="TD26" i="7"/>
  <c r="TE26" i="7" s="1"/>
  <c r="TQ26" i="7" s="1"/>
  <c r="TD27" i="7"/>
  <c r="TE27" i="7" s="1"/>
  <c r="TQ27" i="7" s="1"/>
  <c r="HI24" i="7"/>
  <c r="HI25" i="7"/>
  <c r="HJ25" i="7" s="1"/>
  <c r="HI26" i="7"/>
  <c r="HJ26" i="7" s="1"/>
  <c r="HI27" i="7"/>
  <c r="HJ27" i="7" s="1"/>
  <c r="HH16" i="7"/>
  <c r="HH17" i="7"/>
  <c r="HH18" i="7"/>
  <c r="HH19" i="7"/>
  <c r="HH28" i="7"/>
  <c r="EY4" i="7"/>
  <c r="EY5" i="7"/>
  <c r="HI12" i="7"/>
  <c r="HI13" i="7"/>
  <c r="HJ13" i="7" s="1"/>
  <c r="HI14" i="7"/>
  <c r="HJ14" i="7" s="1"/>
  <c r="HI15" i="7"/>
  <c r="HJ15" i="7" s="1"/>
  <c r="EZ8" i="7"/>
  <c r="EZ9" i="7"/>
  <c r="FA9" i="7" s="1"/>
  <c r="EZ10" i="7"/>
  <c r="FA10" i="7" s="1"/>
  <c r="EZ11" i="7"/>
  <c r="FA11" i="7" s="1"/>
  <c r="HH31" i="7"/>
  <c r="EY28" i="7"/>
  <c r="EY29" i="7"/>
  <c r="EY30" i="7"/>
  <c r="EY31" i="7"/>
  <c r="EZ24" i="7"/>
  <c r="EZ25" i="7"/>
  <c r="FA25" i="7" s="1"/>
  <c r="EZ26" i="7"/>
  <c r="FA26" i="7" s="1"/>
  <c r="EZ27" i="7"/>
  <c r="FA27" i="7" s="1"/>
  <c r="BF23" i="7"/>
  <c r="BG23" i="7" s="1"/>
  <c r="HI8" i="7"/>
  <c r="HI9" i="7"/>
  <c r="HJ9" i="7" s="1"/>
  <c r="HI10" i="7"/>
  <c r="HJ10" i="7" s="1"/>
  <c r="HI11" i="7"/>
  <c r="HJ11" i="7" s="1"/>
  <c r="XV24" i="7"/>
  <c r="XV25" i="7"/>
  <c r="XW25" i="7" s="1"/>
  <c r="YI25" i="7" s="1"/>
  <c r="YU25" i="7" s="1"/>
  <c r="XV26" i="7"/>
  <c r="XW26" i="7" s="1"/>
  <c r="YI26" i="7" s="1"/>
  <c r="XV27" i="7"/>
  <c r="XW27" i="7" s="1"/>
  <c r="YI27" i="7" s="1"/>
  <c r="I75" i="3"/>
  <c r="F72" i="3"/>
  <c r="EY32" i="7"/>
  <c r="EY33" i="7"/>
  <c r="EY34" i="7"/>
  <c r="EY35" i="7"/>
  <c r="HI32" i="7"/>
  <c r="HI33" i="7"/>
  <c r="HJ33" i="7" s="1"/>
  <c r="HI34" i="7"/>
  <c r="HJ34" i="7" s="1"/>
  <c r="HI35" i="7"/>
  <c r="HJ35" i="7" s="1"/>
  <c r="EZ20" i="7"/>
  <c r="EZ21" i="7"/>
  <c r="FA21" i="7" s="1"/>
  <c r="EZ22" i="7"/>
  <c r="FA22" i="7" s="1"/>
  <c r="EZ23" i="7"/>
  <c r="FA23" i="7" s="1"/>
  <c r="JT27" i="7" l="1"/>
  <c r="JU27" i="7" s="1"/>
  <c r="KG27" i="7" s="1"/>
  <c r="I63" i="3"/>
  <c r="XV34" i="7"/>
  <c r="XW34" i="7" s="1"/>
  <c r="YI34" i="7" s="1"/>
  <c r="XV32" i="7"/>
  <c r="BJ13" i="7"/>
  <c r="BK13" i="7" s="1"/>
  <c r="AI31" i="7"/>
  <c r="XV35" i="7"/>
  <c r="XW35" i="7" s="1"/>
  <c r="YI35" i="7" s="1"/>
  <c r="XV5" i="7"/>
  <c r="XW5" i="7" s="1"/>
  <c r="XV6" i="7"/>
  <c r="XW6" i="7" s="1"/>
  <c r="XV7" i="7"/>
  <c r="XW7" i="7" s="1"/>
  <c r="YI7" i="7" s="1"/>
  <c r="TD17" i="7"/>
  <c r="TE17" i="7" s="1"/>
  <c r="TQ17" i="7" s="1"/>
  <c r="UC17" i="7" s="1"/>
  <c r="OL26" i="7"/>
  <c r="OM26" i="7" s="1"/>
  <c r="OY26" i="7" s="1"/>
  <c r="VM17" i="7"/>
  <c r="VN17" i="7" s="1"/>
  <c r="VM19" i="7"/>
  <c r="VN19" i="7" s="1"/>
  <c r="VZ19" i="7" s="1"/>
  <c r="VM18" i="7"/>
  <c r="VN18" i="7" s="1"/>
  <c r="VZ18" i="7" s="1"/>
  <c r="VM35" i="7"/>
  <c r="VN35" i="7" s="1"/>
  <c r="VZ35" i="7" s="1"/>
  <c r="VM34" i="7"/>
  <c r="VN34" i="7" s="1"/>
  <c r="VZ34" i="7" s="1"/>
  <c r="VM33" i="7"/>
  <c r="VN33" i="7" s="1"/>
  <c r="VZ33" i="7" s="1"/>
  <c r="WL33" i="7" s="1"/>
  <c r="TD16" i="7"/>
  <c r="TE16" i="7" s="1"/>
  <c r="TQ16" i="7" s="1"/>
  <c r="UC16" i="7" s="1"/>
  <c r="OL27" i="7"/>
  <c r="OM27" i="7" s="1"/>
  <c r="OY27" i="7" s="1"/>
  <c r="HI6" i="7"/>
  <c r="HJ6" i="7" s="1"/>
  <c r="TD13" i="7"/>
  <c r="TE13" i="7" s="1"/>
  <c r="TQ13" i="7" s="1"/>
  <c r="UC13" i="7" s="1"/>
  <c r="OL24" i="7"/>
  <c r="OM24" i="7" s="1"/>
  <c r="OY24" i="7" s="1"/>
  <c r="PK24" i="7" s="1"/>
  <c r="TD15" i="7"/>
  <c r="TE15" i="7" s="1"/>
  <c r="TQ15" i="7" s="1"/>
  <c r="TD30" i="7"/>
  <c r="TE30" i="7" s="1"/>
  <c r="TQ30" i="7" s="1"/>
  <c r="TD31" i="7"/>
  <c r="TE31" i="7" s="1"/>
  <c r="TQ31" i="7" s="1"/>
  <c r="TD28" i="7"/>
  <c r="TE28" i="7" s="1"/>
  <c r="TQ28" i="7" s="1"/>
  <c r="UC28" i="7" s="1"/>
  <c r="TD29" i="7"/>
  <c r="TE29" i="7" s="1"/>
  <c r="TQ29" i="7" s="1"/>
  <c r="UC29" i="7" s="1"/>
  <c r="TD18" i="7"/>
  <c r="TE18" i="7" s="1"/>
  <c r="TQ18" i="7" s="1"/>
  <c r="QU26" i="7"/>
  <c r="QV26" i="7" s="1"/>
  <c r="RH26" i="7" s="1"/>
  <c r="RT22" i="7"/>
  <c r="RU23" i="7" s="1"/>
  <c r="RV23" i="7" s="1"/>
  <c r="QU4" i="7"/>
  <c r="QU6" i="7"/>
  <c r="QV6" i="7" s="1"/>
  <c r="RH6" i="7" s="1"/>
  <c r="QU7" i="7"/>
  <c r="QV7" i="7" s="1"/>
  <c r="RH7" i="7" s="1"/>
  <c r="QU27" i="7"/>
  <c r="QV27" i="7" s="1"/>
  <c r="RH27" i="7" s="1"/>
  <c r="HK20" i="7"/>
  <c r="HL20" i="7" s="1"/>
  <c r="HX20" i="7" s="1"/>
  <c r="IJ20" i="7" s="1"/>
  <c r="HI7" i="7"/>
  <c r="HJ7" i="7" s="1"/>
  <c r="OL8" i="7"/>
  <c r="OM8" i="7" s="1"/>
  <c r="OY8" i="7" s="1"/>
  <c r="PK8" i="7" s="1"/>
  <c r="OL11" i="7"/>
  <c r="OM11" i="7" s="1"/>
  <c r="OY11" i="7" s="1"/>
  <c r="MC5" i="7"/>
  <c r="MD5" i="7" s="1"/>
  <c r="OL7" i="7"/>
  <c r="OM7" i="7" s="1"/>
  <c r="OY7" i="7" s="1"/>
  <c r="OL4" i="7"/>
  <c r="OM4" i="7" s="1"/>
  <c r="OY4" i="7" s="1"/>
  <c r="PK4" i="7" s="1"/>
  <c r="OL5" i="7"/>
  <c r="OM5" i="7" s="1"/>
  <c r="OY5" i="7" s="1"/>
  <c r="PK5" i="7" s="1"/>
  <c r="OL6" i="7"/>
  <c r="OM6" i="7" s="1"/>
  <c r="OY6" i="7" s="1"/>
  <c r="MC6" i="7"/>
  <c r="MD6" i="7" s="1"/>
  <c r="MC28" i="7"/>
  <c r="MD28" i="7" s="1"/>
  <c r="MP28" i="7" s="1"/>
  <c r="NB28" i="7" s="1"/>
  <c r="MC30" i="7"/>
  <c r="MD30" i="7" s="1"/>
  <c r="MP30" i="7" s="1"/>
  <c r="MC31" i="7"/>
  <c r="MD31" i="7" s="1"/>
  <c r="MP31" i="7" s="1"/>
  <c r="MP6" i="7"/>
  <c r="HK23" i="7"/>
  <c r="HL23" i="7" s="1"/>
  <c r="HX23" i="7" s="1"/>
  <c r="JT7" i="7"/>
  <c r="JU7" i="7" s="1"/>
  <c r="KG7" i="7" s="1"/>
  <c r="KS7" i="7" s="1"/>
  <c r="JT6" i="7"/>
  <c r="JU6" i="7" s="1"/>
  <c r="KG6" i="7" s="1"/>
  <c r="HK22" i="7"/>
  <c r="HL22" i="7" s="1"/>
  <c r="HX22" i="7" s="1"/>
  <c r="EZ6" i="7"/>
  <c r="FA6" i="7" s="1"/>
  <c r="EZ7" i="7"/>
  <c r="FA7" i="7" s="1"/>
  <c r="CQ17" i="7"/>
  <c r="CR17" i="7" s="1"/>
  <c r="CQ18" i="7"/>
  <c r="CR18" i="7" s="1"/>
  <c r="CQ19" i="7"/>
  <c r="CR19" i="7" s="1"/>
  <c r="CQ14" i="7"/>
  <c r="CR14" i="7" s="1"/>
  <c r="CQ15" i="7"/>
  <c r="CR15" i="7" s="1"/>
  <c r="DN35" i="7"/>
  <c r="DP35" i="7" s="1"/>
  <c r="DQ35" i="7" s="1"/>
  <c r="CR35" i="7"/>
  <c r="CQ22" i="7"/>
  <c r="CR22" i="7" s="1"/>
  <c r="CQ23" i="7"/>
  <c r="CR23" i="7" s="1"/>
  <c r="DN34" i="7"/>
  <c r="DP34" i="7" s="1"/>
  <c r="DQ34" i="7" s="1"/>
  <c r="CR34" i="7"/>
  <c r="AJ28" i="7"/>
  <c r="AK28" i="7" s="1"/>
  <c r="AW28" i="7" s="1"/>
  <c r="BI28" i="7" s="1"/>
  <c r="AJ29" i="7"/>
  <c r="AK29" i="7" s="1"/>
  <c r="AW29" i="7" s="1"/>
  <c r="BI29" i="7" s="1"/>
  <c r="AJ30" i="7"/>
  <c r="AK30" i="7" s="1"/>
  <c r="AW30" i="7" s="1"/>
  <c r="BI30" i="7" s="1"/>
  <c r="AJ31" i="7"/>
  <c r="AJ24" i="7"/>
  <c r="AK24" i="7" s="1"/>
  <c r="AW24" i="7" s="1"/>
  <c r="BI24" i="7" s="1"/>
  <c r="AJ25" i="7"/>
  <c r="AK25" i="7" s="1"/>
  <c r="AW25" i="7" s="1"/>
  <c r="BI25" i="7" s="1"/>
  <c r="AJ26" i="7"/>
  <c r="AJ27" i="7"/>
  <c r="AK27" i="7" s="1"/>
  <c r="AW27" i="7" s="1"/>
  <c r="BI27" i="7" s="1"/>
  <c r="BJ15" i="7"/>
  <c r="BK15" i="7" s="1"/>
  <c r="BJ12" i="7"/>
  <c r="BK12" i="7" s="1"/>
  <c r="AJ34" i="7"/>
  <c r="AK34" i="7" s="1"/>
  <c r="AW34" i="7" s="1"/>
  <c r="BI34" i="7" s="1"/>
  <c r="BJ14" i="7"/>
  <c r="BK14" i="7" s="1"/>
  <c r="I73" i="3"/>
  <c r="B83" i="3"/>
  <c r="AJ33" i="7"/>
  <c r="AK33" i="7" s="1"/>
  <c r="AW33" i="7" s="1"/>
  <c r="BI33" i="7" s="1"/>
  <c r="I61" i="3"/>
  <c r="AK31" i="7"/>
  <c r="AW31" i="7" s="1"/>
  <c r="BI31" i="7" s="1"/>
  <c r="AJ32" i="7"/>
  <c r="AK32" i="7" s="1"/>
  <c r="AW32" i="7" s="1"/>
  <c r="BI32" i="7" s="1"/>
  <c r="F63" i="3"/>
  <c r="AJ35" i="7"/>
  <c r="AK35" i="7" s="1"/>
  <c r="AW35" i="7" s="1"/>
  <c r="BI35" i="7" s="1"/>
  <c r="F75" i="3"/>
  <c r="F83" i="3" s="1"/>
  <c r="B73" i="3"/>
  <c r="AK26" i="7"/>
  <c r="AW26" i="7" s="1"/>
  <c r="BI26" i="7" s="1"/>
  <c r="KG29" i="7"/>
  <c r="KS29" i="7" s="1"/>
  <c r="MP5" i="7"/>
  <c r="NB5" i="7" s="1"/>
  <c r="WL14" i="7"/>
  <c r="WM15" i="7" s="1"/>
  <c r="WN15" i="7" s="1"/>
  <c r="VN32" i="7"/>
  <c r="VZ32" i="7" s="1"/>
  <c r="WL32" i="7" s="1"/>
  <c r="WI34" i="7"/>
  <c r="WJ34" i="7" s="1"/>
  <c r="WK34" i="7" s="1"/>
  <c r="MB16" i="7"/>
  <c r="MC17" i="7" s="1"/>
  <c r="MD17" i="7" s="1"/>
  <c r="MP17" i="7" s="1"/>
  <c r="NB17" i="7" s="1"/>
  <c r="MX18" i="7"/>
  <c r="MY18" i="7" s="1"/>
  <c r="MZ18" i="7" s="1"/>
  <c r="NA18" i="7" s="1"/>
  <c r="MX19" i="7"/>
  <c r="MY19" i="7" s="1"/>
  <c r="MZ19" i="7" s="1"/>
  <c r="NA19" i="7" s="1"/>
  <c r="MY6" i="7"/>
  <c r="MZ6" i="7" s="1"/>
  <c r="MC16" i="7"/>
  <c r="MD16" i="7" s="1"/>
  <c r="MP16" i="7" s="1"/>
  <c r="NB16" i="7" s="1"/>
  <c r="TZ15" i="7"/>
  <c r="UA15" i="7" s="1"/>
  <c r="OL9" i="7"/>
  <c r="OM9" i="7" s="1"/>
  <c r="OY9" i="7" s="1"/>
  <c r="PK9" i="7" s="1"/>
  <c r="JT4" i="7"/>
  <c r="JU4" i="7" s="1"/>
  <c r="KG4" i="7" s="1"/>
  <c r="KS4" i="7" s="1"/>
  <c r="JT5" i="7"/>
  <c r="JU5" i="7" s="1"/>
  <c r="KG5" i="7" s="1"/>
  <c r="KS5" i="7" s="1"/>
  <c r="UC6" i="7"/>
  <c r="UD4" i="7" s="1"/>
  <c r="UE4" i="7" s="1"/>
  <c r="QT12" i="7"/>
  <c r="RP14" i="7"/>
  <c r="RP15" i="7"/>
  <c r="TZ18" i="7"/>
  <c r="UA18" i="7" s="1"/>
  <c r="JS20" i="7"/>
  <c r="JT20" i="7" s="1"/>
  <c r="KO23" i="7"/>
  <c r="KO22" i="7"/>
  <c r="KP22" i="7" s="1"/>
  <c r="KQ22" i="7" s="1"/>
  <c r="JU28" i="7"/>
  <c r="KG28" i="7" s="1"/>
  <c r="KS28" i="7" s="1"/>
  <c r="TZ14" i="7"/>
  <c r="UA14" i="7" s="1"/>
  <c r="KF14" i="7"/>
  <c r="KG14" i="7" s="1"/>
  <c r="KF13" i="7"/>
  <c r="KG13" i="7" s="1"/>
  <c r="KS13" i="7" s="1"/>
  <c r="WK23" i="7"/>
  <c r="WL23" i="7" s="1"/>
  <c r="WK22" i="7"/>
  <c r="WL22" i="7" s="1"/>
  <c r="QT16" i="7"/>
  <c r="QU16" i="7" s="1"/>
  <c r="RP19" i="7"/>
  <c r="RP18" i="7"/>
  <c r="F81" i="3"/>
  <c r="I62" i="3"/>
  <c r="I74" i="3" s="1"/>
  <c r="F62" i="3"/>
  <c r="KP31" i="7"/>
  <c r="KQ31" i="7" s="1"/>
  <c r="KS18" i="7"/>
  <c r="KT17" i="7" s="1"/>
  <c r="KU17" i="7" s="1"/>
  <c r="TZ35" i="7"/>
  <c r="UA35" i="7" s="1"/>
  <c r="TZ34" i="7"/>
  <c r="UA34" i="7" s="1"/>
  <c r="XW24" i="7"/>
  <c r="YI24" i="7" s="1"/>
  <c r="YU24" i="7" s="1"/>
  <c r="JU24" i="7"/>
  <c r="KG24" i="7" s="1"/>
  <c r="KS24" i="7" s="1"/>
  <c r="HW5" i="7"/>
  <c r="MP29" i="7"/>
  <c r="NB29" i="7" s="1"/>
  <c r="MY31" i="7"/>
  <c r="MZ31" i="7" s="1"/>
  <c r="YI6" i="7"/>
  <c r="WI7" i="7"/>
  <c r="WJ7" i="7" s="1"/>
  <c r="WI18" i="7"/>
  <c r="WJ18" i="7" s="1"/>
  <c r="TE24" i="7"/>
  <c r="TQ24" i="7" s="1"/>
  <c r="UC24" i="7" s="1"/>
  <c r="QU25" i="7"/>
  <c r="QV25" i="7" s="1"/>
  <c r="RH25" i="7" s="1"/>
  <c r="RT25" i="7" s="1"/>
  <c r="PK15" i="7"/>
  <c r="XW32" i="7"/>
  <c r="YI32" i="7" s="1"/>
  <c r="YU32" i="7" s="1"/>
  <c r="PK31" i="7"/>
  <c r="WL26" i="7"/>
  <c r="WM25" i="7" s="1"/>
  <c r="WN25" i="7" s="1"/>
  <c r="HW17" i="7"/>
  <c r="KP30" i="7"/>
  <c r="KQ30" i="7" s="1"/>
  <c r="NA14" i="7"/>
  <c r="NB14" i="7" s="1"/>
  <c r="UB10" i="7"/>
  <c r="UC10" i="7" s="1"/>
  <c r="VN16" i="7"/>
  <c r="VZ16" i="7" s="1"/>
  <c r="WL16" i="7" s="1"/>
  <c r="HW30" i="7"/>
  <c r="HW29" i="7"/>
  <c r="YV15" i="7"/>
  <c r="YW15" i="7" s="1"/>
  <c r="NA35" i="7"/>
  <c r="NB35" i="7" s="1"/>
  <c r="NA34" i="7"/>
  <c r="NB34" i="7" s="1"/>
  <c r="YV12" i="7"/>
  <c r="YW12" i="7" s="1"/>
  <c r="YV13" i="7"/>
  <c r="YW13" i="7" s="1"/>
  <c r="YV14" i="7"/>
  <c r="YW14" i="7" s="1"/>
  <c r="NA15" i="7"/>
  <c r="NB15" i="7" s="1"/>
  <c r="QV24" i="7"/>
  <c r="RH24" i="7" s="1"/>
  <c r="RT24" i="7" s="1"/>
  <c r="VZ17" i="7"/>
  <c r="WL17" i="7" s="1"/>
  <c r="YI33" i="7"/>
  <c r="YU33" i="7" s="1"/>
  <c r="KS6" i="7"/>
  <c r="UB30" i="7"/>
  <c r="UC30" i="7" s="1"/>
  <c r="UB31" i="7"/>
  <c r="UC31" i="7" s="1"/>
  <c r="UB11" i="7"/>
  <c r="UC11" i="7" s="1"/>
  <c r="KR11" i="7"/>
  <c r="KS11" i="7" s="1"/>
  <c r="TQ21" i="7"/>
  <c r="UC21" i="7" s="1"/>
  <c r="YT10" i="7"/>
  <c r="YU10" i="7" s="1"/>
  <c r="YU18" i="7"/>
  <c r="YV17" i="7" s="1"/>
  <c r="YW17" i="7" s="1"/>
  <c r="RS11" i="7"/>
  <c r="RT11" i="7" s="1"/>
  <c r="RS10" i="7"/>
  <c r="RT10" i="7" s="1"/>
  <c r="QV4" i="7"/>
  <c r="RH4" i="7" s="1"/>
  <c r="RT4" i="7" s="1"/>
  <c r="KR10" i="7"/>
  <c r="KS10" i="7" s="1"/>
  <c r="MY30" i="7"/>
  <c r="MZ30" i="7" s="1"/>
  <c r="KR35" i="7"/>
  <c r="KS35" i="7" s="1"/>
  <c r="KR34" i="7"/>
  <c r="KS34" i="7" s="1"/>
  <c r="PL19" i="7"/>
  <c r="PM19" i="7" s="1"/>
  <c r="PL17" i="7"/>
  <c r="PM17" i="7" s="1"/>
  <c r="PL16" i="7"/>
  <c r="PM16" i="7" s="1"/>
  <c r="PL18" i="7"/>
  <c r="PM18" i="7" s="1"/>
  <c r="HJ32" i="7"/>
  <c r="IF34" i="7"/>
  <c r="IF35" i="7"/>
  <c r="UB35" i="7"/>
  <c r="UB34" i="7"/>
  <c r="FN33" i="7"/>
  <c r="FA16" i="7"/>
  <c r="FB19" i="7" s="1"/>
  <c r="FC19" i="7" s="1"/>
  <c r="FO19" i="7" s="1"/>
  <c r="GA19" i="7" s="1"/>
  <c r="FW18" i="7"/>
  <c r="WK31" i="7"/>
  <c r="WL31" i="7" s="1"/>
  <c r="WI19" i="7"/>
  <c r="WJ19" i="7" s="1"/>
  <c r="WK19" i="7" s="1"/>
  <c r="WL19" i="7" s="1"/>
  <c r="WK30" i="7"/>
  <c r="WL30" i="7" s="1"/>
  <c r="WJ6" i="7"/>
  <c r="YR26" i="7"/>
  <c r="YS26" i="7" s="1"/>
  <c r="YR27" i="7"/>
  <c r="YS27" i="7" s="1"/>
  <c r="FA8" i="7"/>
  <c r="FB11" i="7" s="1"/>
  <c r="FC11" i="7" s="1"/>
  <c r="FO11" i="7" s="1"/>
  <c r="FW10" i="7"/>
  <c r="FW11" i="7"/>
  <c r="RS30" i="7"/>
  <c r="RT30" i="7" s="1"/>
  <c r="KP27" i="7"/>
  <c r="KQ27" i="7" s="1"/>
  <c r="KP26" i="7"/>
  <c r="KQ26" i="7" s="1"/>
  <c r="XW4" i="7"/>
  <c r="YI4" i="7" s="1"/>
  <c r="YU4" i="7" s="1"/>
  <c r="RS31" i="7"/>
  <c r="RT31" i="7" s="1"/>
  <c r="YI5" i="7"/>
  <c r="YU5" i="7" s="1"/>
  <c r="RS34" i="7"/>
  <c r="RT34" i="7" s="1"/>
  <c r="RS35" i="7"/>
  <c r="RT35" i="7" s="1"/>
  <c r="HW18" i="7"/>
  <c r="CR24" i="7"/>
  <c r="CS25" i="7" s="1"/>
  <c r="CT25" i="7" s="1"/>
  <c r="DF25" i="7" s="1"/>
  <c r="DR25" i="7" s="1"/>
  <c r="DN26" i="7"/>
  <c r="DN27" i="7"/>
  <c r="DS9" i="7"/>
  <c r="DT9" i="7" s="1"/>
  <c r="DS11" i="7"/>
  <c r="DT11" i="7" s="1"/>
  <c r="DS8" i="7"/>
  <c r="DT8" i="7" s="1"/>
  <c r="DS10" i="7"/>
  <c r="DT10" i="7" s="1"/>
  <c r="CR28" i="7"/>
  <c r="CS28" i="7" s="1"/>
  <c r="DN30" i="7"/>
  <c r="DN31" i="7"/>
  <c r="FA24" i="7"/>
  <c r="FW26" i="7"/>
  <c r="FW27" i="7"/>
  <c r="PJ35" i="7"/>
  <c r="PK35" i="7" s="1"/>
  <c r="PJ34" i="7"/>
  <c r="PK34" i="7" s="1"/>
  <c r="WK11" i="7"/>
  <c r="WL11" i="7" s="1"/>
  <c r="HJ8" i="7"/>
  <c r="HK10" i="7" s="1"/>
  <c r="HL10" i="7" s="1"/>
  <c r="HX10" i="7" s="1"/>
  <c r="IF10" i="7"/>
  <c r="IF11" i="7"/>
  <c r="HW6" i="7"/>
  <c r="NA10" i="7"/>
  <c r="NB10" i="7" s="1"/>
  <c r="NA11" i="7"/>
  <c r="NB11" i="7" s="1"/>
  <c r="PJ30" i="7"/>
  <c r="PK30" i="7" s="1"/>
  <c r="YR7" i="7"/>
  <c r="YS7" i="7" s="1"/>
  <c r="YR6" i="7"/>
  <c r="YS6" i="7" s="1"/>
  <c r="UD7" i="7"/>
  <c r="UE7" i="7" s="1"/>
  <c r="WK10" i="7"/>
  <c r="WL10" i="7" s="1"/>
  <c r="PJ14" i="7"/>
  <c r="PK14" i="7" s="1"/>
  <c r="TZ27" i="7"/>
  <c r="UA27" i="7" s="1"/>
  <c r="TZ26" i="7"/>
  <c r="UA26" i="7" s="1"/>
  <c r="FN6" i="7"/>
  <c r="WM12" i="7"/>
  <c r="WN12" i="7" s="1"/>
  <c r="WM14" i="7"/>
  <c r="WN14" i="7" s="1"/>
  <c r="GA14" i="7"/>
  <c r="YT30" i="7"/>
  <c r="YU30" i="7" s="1"/>
  <c r="YT31" i="7"/>
  <c r="YU31" i="7" s="1"/>
  <c r="PH11" i="7"/>
  <c r="PI11" i="7" s="1"/>
  <c r="PH10" i="7"/>
  <c r="PI10" i="7" s="1"/>
  <c r="FN10" i="7"/>
  <c r="FZ15" i="7"/>
  <c r="GA15" i="7" s="1"/>
  <c r="PJ7" i="7"/>
  <c r="PK7" i="7" s="1"/>
  <c r="YR34" i="7"/>
  <c r="YS34" i="7" s="1"/>
  <c r="YR35" i="7"/>
  <c r="YS35" i="7" s="1"/>
  <c r="PJ6" i="7"/>
  <c r="DE18" i="7"/>
  <c r="DE17" i="7"/>
  <c r="CQ13" i="7"/>
  <c r="CR13" i="7" s="1"/>
  <c r="CQ12" i="7"/>
  <c r="KR14" i="7"/>
  <c r="KR15" i="7"/>
  <c r="KS15" i="7" s="1"/>
  <c r="RQ7" i="7"/>
  <c r="RR7" i="7" s="1"/>
  <c r="RQ6" i="7"/>
  <c r="RR6" i="7" s="1"/>
  <c r="NC26" i="7"/>
  <c r="ND26" i="7" s="1"/>
  <c r="RQ27" i="7"/>
  <c r="RR27" i="7" s="1"/>
  <c r="RQ26" i="7"/>
  <c r="RR26" i="7" s="1"/>
  <c r="HJ12" i="7"/>
  <c r="HK13" i="7" s="1"/>
  <c r="HL13" i="7" s="1"/>
  <c r="HX13" i="7" s="1"/>
  <c r="IJ13" i="7" s="1"/>
  <c r="IF14" i="7"/>
  <c r="IF15" i="7"/>
  <c r="NC24" i="7"/>
  <c r="ND24" i="7" s="1"/>
  <c r="NC25" i="7"/>
  <c r="ND25" i="7" s="1"/>
  <c r="NC27" i="7"/>
  <c r="ND27" i="7" s="1"/>
  <c r="HJ24" i="7"/>
  <c r="HK24" i="7" s="1"/>
  <c r="IF26" i="7"/>
  <c r="IF27" i="7"/>
  <c r="PH27" i="7"/>
  <c r="PI27" i="7" s="1"/>
  <c r="PH26" i="7"/>
  <c r="PI26" i="7" s="1"/>
  <c r="CR4" i="7"/>
  <c r="CS5" i="7" s="1"/>
  <c r="CT5" i="7" s="1"/>
  <c r="DF5" i="7" s="1"/>
  <c r="DR5" i="7" s="1"/>
  <c r="DN6" i="7"/>
  <c r="DO7" i="7" s="1"/>
  <c r="DP7" i="7" s="1"/>
  <c r="DE22" i="7"/>
  <c r="DE21" i="7"/>
  <c r="YT23" i="7"/>
  <c r="YU23" i="7" s="1"/>
  <c r="YT22" i="7"/>
  <c r="YU22" i="7" s="1"/>
  <c r="UB22" i="7"/>
  <c r="UC22" i="7" s="1"/>
  <c r="RU21" i="7"/>
  <c r="RV21" i="7" s="1"/>
  <c r="RU20" i="7"/>
  <c r="RV20" i="7" s="1"/>
  <c r="UB23" i="7"/>
  <c r="UC23" i="7" s="1"/>
  <c r="PJ23" i="7"/>
  <c r="PK23" i="7" s="1"/>
  <c r="PJ22" i="7"/>
  <c r="PK22" i="7" s="1"/>
  <c r="CS29" i="7"/>
  <c r="CT29" i="7" s="1"/>
  <c r="DF29" i="7" s="1"/>
  <c r="DR29" i="7" s="1"/>
  <c r="HK21" i="7"/>
  <c r="HL21" i="7" s="1"/>
  <c r="HX21" i="7" s="1"/>
  <c r="IJ21" i="7" s="1"/>
  <c r="HI4" i="7"/>
  <c r="HI5" i="7"/>
  <c r="HJ5" i="7" s="1"/>
  <c r="NC23" i="7"/>
  <c r="ND23" i="7" s="1"/>
  <c r="NC20" i="7"/>
  <c r="ND20" i="7" s="1"/>
  <c r="NC21" i="7"/>
  <c r="ND21" i="7" s="1"/>
  <c r="NC22" i="7"/>
  <c r="ND22" i="7" s="1"/>
  <c r="IG22" i="7"/>
  <c r="IH22" i="7" s="1"/>
  <c r="IG23" i="7"/>
  <c r="IH23" i="7" s="1"/>
  <c r="FA20" i="7"/>
  <c r="FB20" i="7" s="1"/>
  <c r="FC20" i="7" s="1"/>
  <c r="FO20" i="7" s="1"/>
  <c r="GA20" i="7" s="1"/>
  <c r="FW22" i="7"/>
  <c r="FW23" i="7"/>
  <c r="BH23" i="7"/>
  <c r="BI23" i="7" s="1"/>
  <c r="HK12" i="7"/>
  <c r="BH22" i="7"/>
  <c r="BI22" i="7" s="1"/>
  <c r="B72" i="3"/>
  <c r="HK8" i="7"/>
  <c r="FB24" i="7"/>
  <c r="FB25" i="7"/>
  <c r="FC25" i="7" s="1"/>
  <c r="FO25" i="7" s="1"/>
  <c r="GA25" i="7" s="1"/>
  <c r="FB26" i="7"/>
  <c r="FC26" i="7" s="1"/>
  <c r="FO26" i="7" s="1"/>
  <c r="FB27" i="7"/>
  <c r="FC27" i="7" s="1"/>
  <c r="FO27" i="7" s="1"/>
  <c r="EZ4" i="7"/>
  <c r="EZ5" i="7"/>
  <c r="FA5" i="7" s="1"/>
  <c r="HI16" i="7"/>
  <c r="HI17" i="7"/>
  <c r="HJ17" i="7" s="1"/>
  <c r="HI18" i="7"/>
  <c r="HJ18" i="7" s="1"/>
  <c r="HI19" i="7"/>
  <c r="HJ19" i="7" s="1"/>
  <c r="HK26" i="7"/>
  <c r="HL26" i="7" s="1"/>
  <c r="HX26" i="7" s="1"/>
  <c r="HK27" i="7"/>
  <c r="HL27" i="7" s="1"/>
  <c r="HX27" i="7" s="1"/>
  <c r="B80" i="3"/>
  <c r="EZ28" i="7"/>
  <c r="EZ29" i="7"/>
  <c r="FA29" i="7" s="1"/>
  <c r="EZ30" i="7"/>
  <c r="FA30" i="7" s="1"/>
  <c r="EZ31" i="7"/>
  <c r="FA31" i="7" s="1"/>
  <c r="F73" i="3"/>
  <c r="HI28" i="7"/>
  <c r="HI29" i="7"/>
  <c r="HJ29" i="7" s="1"/>
  <c r="HI30" i="7"/>
  <c r="HJ30" i="7" s="1"/>
  <c r="HI31" i="7"/>
  <c r="HJ31" i="7" s="1"/>
  <c r="CQ20" i="7"/>
  <c r="CR20" i="7" s="1"/>
  <c r="CQ21" i="7"/>
  <c r="CR21" i="7" s="1"/>
  <c r="HK32" i="7"/>
  <c r="HK33" i="7"/>
  <c r="HL33" i="7" s="1"/>
  <c r="HX33" i="7" s="1"/>
  <c r="IJ33" i="7" s="1"/>
  <c r="HK34" i="7"/>
  <c r="HL34" i="7" s="1"/>
  <c r="HX34" i="7" s="1"/>
  <c r="HK35" i="7"/>
  <c r="HL35" i="7" s="1"/>
  <c r="HX35" i="7" s="1"/>
  <c r="FB9" i="7"/>
  <c r="FC9" i="7" s="1"/>
  <c r="FO9" i="7" s="1"/>
  <c r="GA9" i="7" s="1"/>
  <c r="FB10" i="7"/>
  <c r="FC10" i="7" s="1"/>
  <c r="FB17" i="7"/>
  <c r="FC17" i="7" s="1"/>
  <c r="FO17" i="7" s="1"/>
  <c r="GA17" i="7" s="1"/>
  <c r="FB18" i="7"/>
  <c r="FC18" i="7" s="1"/>
  <c r="FO18" i="7" s="1"/>
  <c r="EZ32" i="7"/>
  <c r="EZ33" i="7"/>
  <c r="FA33" i="7" s="1"/>
  <c r="EZ34" i="7"/>
  <c r="FA34" i="7" s="1"/>
  <c r="EZ35" i="7"/>
  <c r="FA35" i="7" s="1"/>
  <c r="HK15" i="7" l="1"/>
  <c r="HL15" i="7" s="1"/>
  <c r="HX15" i="7" s="1"/>
  <c r="HK9" i="7"/>
  <c r="HL9" i="7" s="1"/>
  <c r="HX9" i="7" s="1"/>
  <c r="IJ9" i="7" s="1"/>
  <c r="FB16" i="7"/>
  <c r="FB8" i="7"/>
  <c r="HK25" i="7"/>
  <c r="HL25" i="7" s="1"/>
  <c r="HX25" i="7" s="1"/>
  <c r="IJ25" i="7" s="1"/>
  <c r="HK11" i="7"/>
  <c r="HL11" i="7" s="1"/>
  <c r="HX11" i="7" s="1"/>
  <c r="RU22" i="7"/>
  <c r="RV22" i="7" s="1"/>
  <c r="CS24" i="7"/>
  <c r="BF6" i="12"/>
  <c r="BM6" i="4"/>
  <c r="BJ26" i="7"/>
  <c r="BK26" i="7" s="1"/>
  <c r="HK14" i="7"/>
  <c r="HL14" i="7" s="1"/>
  <c r="HX14" i="7" s="1"/>
  <c r="BJ30" i="7"/>
  <c r="BK30" i="7" s="1"/>
  <c r="FB22" i="7"/>
  <c r="FC22" i="7" s="1"/>
  <c r="FO22" i="7" s="1"/>
  <c r="CS4" i="7"/>
  <c r="FB23" i="7"/>
  <c r="FC23" i="7" s="1"/>
  <c r="FO23" i="7" s="1"/>
  <c r="QU17" i="7"/>
  <c r="QV17" i="7" s="1"/>
  <c r="RH17" i="7" s="1"/>
  <c r="RT17" i="7" s="1"/>
  <c r="QU12" i="7"/>
  <c r="QU15" i="7"/>
  <c r="QV15" i="7" s="1"/>
  <c r="RH15" i="7" s="1"/>
  <c r="QU14" i="7"/>
  <c r="QV14" i="7" s="1"/>
  <c r="RH14" i="7" s="1"/>
  <c r="QU19" i="7"/>
  <c r="QV19" i="7" s="1"/>
  <c r="RH19" i="7" s="1"/>
  <c r="QU18" i="7"/>
  <c r="QV18" i="7" s="1"/>
  <c r="RH18" i="7" s="1"/>
  <c r="PK6" i="7"/>
  <c r="MC18" i="7"/>
  <c r="MD18" i="7" s="1"/>
  <c r="MP18" i="7" s="1"/>
  <c r="MC19" i="7"/>
  <c r="MD19" i="7" s="1"/>
  <c r="MP19" i="7" s="1"/>
  <c r="NB19" i="7" s="1"/>
  <c r="CS35" i="7"/>
  <c r="JT21" i="7"/>
  <c r="JU21" i="7" s="1"/>
  <c r="KG21" i="7" s="1"/>
  <c r="KS21" i="7" s="1"/>
  <c r="JT22" i="7"/>
  <c r="JU22" i="7" s="1"/>
  <c r="KG22" i="7" s="1"/>
  <c r="JT23" i="7"/>
  <c r="JU23" i="7" s="1"/>
  <c r="KG23" i="7" s="1"/>
  <c r="CS18" i="7"/>
  <c r="CS33" i="7"/>
  <c r="CT33" i="7" s="1"/>
  <c r="DF33" i="7" s="1"/>
  <c r="DR33" i="7" s="1"/>
  <c r="CS32" i="7"/>
  <c r="CT32" i="7" s="1"/>
  <c r="DF32" i="7" s="1"/>
  <c r="DR32" i="7" s="1"/>
  <c r="CS16" i="7"/>
  <c r="CT16" i="7" s="1"/>
  <c r="DF16" i="7" s="1"/>
  <c r="DR16" i="7" s="1"/>
  <c r="CS30" i="7"/>
  <c r="CT30" i="7" s="1"/>
  <c r="DF30" i="7" s="1"/>
  <c r="CS31" i="7"/>
  <c r="CT31" i="7" s="1"/>
  <c r="DF31" i="7" s="1"/>
  <c r="CS6" i="7"/>
  <c r="CT6" i="7" s="1"/>
  <c r="DF6" i="7" s="1"/>
  <c r="CS7" i="7"/>
  <c r="CT7" i="7" s="1"/>
  <c r="DF7" i="7" s="1"/>
  <c r="CS22" i="7"/>
  <c r="CT22" i="7" s="1"/>
  <c r="DF22" i="7" s="1"/>
  <c r="CS23" i="7"/>
  <c r="CT23" i="7" s="1"/>
  <c r="DF23" i="7" s="1"/>
  <c r="CT18" i="7"/>
  <c r="DF18" i="7" s="1"/>
  <c r="DR18" i="7" s="1"/>
  <c r="CS17" i="7"/>
  <c r="CT17" i="7" s="1"/>
  <c r="DF17" i="7" s="1"/>
  <c r="DR17" i="7" s="1"/>
  <c r="CS26" i="7"/>
  <c r="CT26" i="7" s="1"/>
  <c r="DF26" i="7" s="1"/>
  <c r="CS27" i="7"/>
  <c r="CT27" i="7" s="1"/>
  <c r="DF27" i="7" s="1"/>
  <c r="CT35" i="7"/>
  <c r="DF35" i="7" s="1"/>
  <c r="DR35" i="7" s="1"/>
  <c r="CS34" i="7"/>
  <c r="CT34" i="7" s="1"/>
  <c r="DF34" i="7" s="1"/>
  <c r="DR34" i="7" s="1"/>
  <c r="CS19" i="7"/>
  <c r="CT19" i="7" s="1"/>
  <c r="DF19" i="7" s="1"/>
  <c r="DR19" i="7" s="1"/>
  <c r="BJ25" i="7"/>
  <c r="BK25" i="7" s="1"/>
  <c r="BJ27" i="7"/>
  <c r="BK27" i="7" s="1"/>
  <c r="BJ24" i="7"/>
  <c r="BK24" i="7" s="1"/>
  <c r="BJ29" i="7"/>
  <c r="BK29" i="7" s="1"/>
  <c r="BJ31" i="7"/>
  <c r="BK31" i="7" s="1"/>
  <c r="BJ28" i="7"/>
  <c r="BK28" i="7" s="1"/>
  <c r="BJ35" i="7"/>
  <c r="BK35" i="7" s="1"/>
  <c r="BJ34" i="7"/>
  <c r="BK34" i="7" s="1"/>
  <c r="BJ32" i="7"/>
  <c r="BK32" i="7" s="1"/>
  <c r="BJ33" i="7"/>
  <c r="BK33" i="7" s="1"/>
  <c r="F74" i="3"/>
  <c r="I83" i="3" s="1"/>
  <c r="BU6" i="4" s="1"/>
  <c r="B75" i="3"/>
  <c r="I72" i="3"/>
  <c r="B81" i="3"/>
  <c r="F85" i="3"/>
  <c r="I87" i="3" s="1"/>
  <c r="G90" i="3" s="1"/>
  <c r="R6" i="5"/>
  <c r="R2" i="5" s="1"/>
  <c r="WM13" i="7"/>
  <c r="WN13" i="7" s="1"/>
  <c r="UD5" i="7"/>
  <c r="UE5" i="7" s="1"/>
  <c r="QU13" i="7"/>
  <c r="QV13" i="7" s="1"/>
  <c r="RH13" i="7" s="1"/>
  <c r="RT13" i="7" s="1"/>
  <c r="WL34" i="7"/>
  <c r="WK35" i="7"/>
  <c r="WL35" i="7" s="1"/>
  <c r="NB18" i="7"/>
  <c r="NA7" i="7"/>
  <c r="NB7" i="7" s="1"/>
  <c r="NA6" i="7"/>
  <c r="NB6" i="7" s="1"/>
  <c r="RQ15" i="7"/>
  <c r="RR15" i="7" s="1"/>
  <c r="RQ18" i="7"/>
  <c r="RR18" i="7" s="1"/>
  <c r="FC8" i="7"/>
  <c r="FO8" i="7" s="1"/>
  <c r="GA8" i="7" s="1"/>
  <c r="UD6" i="7"/>
  <c r="UE6" i="7" s="1"/>
  <c r="WM20" i="7"/>
  <c r="WN20" i="7" s="1"/>
  <c r="KT5" i="7"/>
  <c r="KU5" i="7" s="1"/>
  <c r="QV12" i="7"/>
  <c r="RH12" i="7" s="1"/>
  <c r="RT12" i="7" s="1"/>
  <c r="KT16" i="7"/>
  <c r="KU16" i="7" s="1"/>
  <c r="AX63" i="3" s="1"/>
  <c r="AX73" i="3" s="1"/>
  <c r="JU20" i="7"/>
  <c r="KG20" i="7" s="1"/>
  <c r="KS20" i="7" s="1"/>
  <c r="WM21" i="7"/>
  <c r="WN21" i="7" s="1"/>
  <c r="RQ14" i="7"/>
  <c r="RR14" i="7" s="1"/>
  <c r="RS14" i="7" s="1"/>
  <c r="RT14" i="7" s="1"/>
  <c r="UB18" i="7"/>
  <c r="UC18" i="7" s="1"/>
  <c r="UB19" i="7"/>
  <c r="UC19" i="7" s="1"/>
  <c r="KP23" i="7"/>
  <c r="KQ23" i="7" s="1"/>
  <c r="KR23" i="7" s="1"/>
  <c r="KS23" i="7" s="1"/>
  <c r="UB14" i="7"/>
  <c r="UC14" i="7" s="1"/>
  <c r="UB15" i="7"/>
  <c r="UC15" i="7" s="1"/>
  <c r="WM23" i="7"/>
  <c r="WN23" i="7" s="1"/>
  <c r="KS14" i="7"/>
  <c r="KT12" i="7" s="1"/>
  <c r="KU12" i="7" s="1"/>
  <c r="WM22" i="7"/>
  <c r="WN22" i="7" s="1"/>
  <c r="HL8" i="7"/>
  <c r="HX8" i="7" s="1"/>
  <c r="IJ8" i="7" s="1"/>
  <c r="KT19" i="7"/>
  <c r="KU19" i="7" s="1"/>
  <c r="KT18" i="7"/>
  <c r="KU18" i="7" s="1"/>
  <c r="QV16" i="7"/>
  <c r="RH16" i="7" s="1"/>
  <c r="RT16" i="7" s="1"/>
  <c r="RQ19" i="7"/>
  <c r="RR19" i="7" s="1"/>
  <c r="RS19" i="7" s="1"/>
  <c r="RT19" i="7" s="1"/>
  <c r="BI64" i="3"/>
  <c r="BI78" i="3" s="1"/>
  <c r="BF64" i="3"/>
  <c r="BF76" i="3" s="1"/>
  <c r="Q61" i="3"/>
  <c r="Q72" i="3" s="1"/>
  <c r="N81" i="3" s="1"/>
  <c r="N61" i="3"/>
  <c r="N75" i="3" s="1"/>
  <c r="DL62" i="3"/>
  <c r="DL74" i="3" s="1"/>
  <c r="DI62" i="3"/>
  <c r="DI73" i="3" s="1"/>
  <c r="BL6" i="4"/>
  <c r="BL1" i="4" s="1"/>
  <c r="BE6" i="12"/>
  <c r="BT63" i="3"/>
  <c r="BT73" i="3" s="1"/>
  <c r="BQ63" i="3"/>
  <c r="BQ74" i="3" s="1"/>
  <c r="I66" i="3"/>
  <c r="F66" i="3"/>
  <c r="I81" i="3"/>
  <c r="BL6" i="12" s="1"/>
  <c r="BD6" i="12"/>
  <c r="BK6" i="4"/>
  <c r="BI65" i="3"/>
  <c r="BI76" i="3" s="1"/>
  <c r="BF65" i="3"/>
  <c r="BF78" i="3" s="1"/>
  <c r="DA62" i="3"/>
  <c r="DA74" i="3" s="1"/>
  <c r="DA83" i="3" s="1"/>
  <c r="CX85" i="3" s="1"/>
  <c r="CX62" i="3"/>
  <c r="CX73" i="3" s="1"/>
  <c r="I65" i="3"/>
  <c r="F65" i="3"/>
  <c r="F78" i="3" s="1"/>
  <c r="CX64" i="3"/>
  <c r="CX76" i="3" s="1"/>
  <c r="CE64" i="3"/>
  <c r="CE78" i="3" s="1"/>
  <c r="CB82" i="3" s="1"/>
  <c r="CB64" i="3"/>
  <c r="CB76" i="3" s="1"/>
  <c r="CM60" i="3"/>
  <c r="CM72" i="3" s="1"/>
  <c r="CP60" i="3"/>
  <c r="CP75" i="3" s="1"/>
  <c r="CM83" i="3" s="1"/>
  <c r="KR31" i="7"/>
  <c r="KS31" i="7" s="1"/>
  <c r="WK7" i="7"/>
  <c r="WL7" i="7" s="1"/>
  <c r="FC16" i="7"/>
  <c r="FO16" i="7" s="1"/>
  <c r="GA16" i="7" s="1"/>
  <c r="IF31" i="7"/>
  <c r="WM24" i="7"/>
  <c r="WN24" i="7" s="1"/>
  <c r="WM27" i="7"/>
  <c r="WN27" i="7" s="1"/>
  <c r="WM26" i="7"/>
  <c r="WN26" i="7" s="1"/>
  <c r="RU31" i="7"/>
  <c r="RV31" i="7" s="1"/>
  <c r="WK6" i="7"/>
  <c r="WL6" i="7" s="1"/>
  <c r="FC24" i="7"/>
  <c r="FO24" i="7" s="1"/>
  <c r="GA24" i="7" s="1"/>
  <c r="UC35" i="7"/>
  <c r="HL32" i="7"/>
  <c r="HX32" i="7" s="1"/>
  <c r="IJ32" i="7" s="1"/>
  <c r="KT6" i="7"/>
  <c r="KU6" i="7" s="1"/>
  <c r="KT7" i="7"/>
  <c r="KU7" i="7" s="1"/>
  <c r="YV18" i="7"/>
  <c r="YW18" i="7" s="1"/>
  <c r="KT4" i="7"/>
  <c r="KU4" i="7" s="1"/>
  <c r="KR30" i="7"/>
  <c r="KS30" i="7" s="1"/>
  <c r="I76" i="3"/>
  <c r="NC15" i="7"/>
  <c r="ND15" i="7" s="1"/>
  <c r="NC12" i="7"/>
  <c r="ND12" i="7" s="1"/>
  <c r="NC13" i="7"/>
  <c r="ND13" i="7" s="1"/>
  <c r="NC14" i="7"/>
  <c r="ND14" i="7" s="1"/>
  <c r="GB13" i="7"/>
  <c r="GC13" i="7" s="1"/>
  <c r="RU30" i="7"/>
  <c r="RV30" i="7" s="1"/>
  <c r="GB14" i="7"/>
  <c r="GC14" i="7" s="1"/>
  <c r="RU28" i="7"/>
  <c r="RV28" i="7" s="1"/>
  <c r="RU29" i="7"/>
  <c r="RV29" i="7" s="1"/>
  <c r="UC34" i="7"/>
  <c r="HL24" i="7"/>
  <c r="HX24" i="7" s="1"/>
  <c r="IJ24" i="7" s="1"/>
  <c r="UD31" i="7"/>
  <c r="UE31" i="7" s="1"/>
  <c r="YV19" i="7"/>
  <c r="YW19" i="7" s="1"/>
  <c r="FO10" i="7"/>
  <c r="YV16" i="7"/>
  <c r="YW16" i="7" s="1"/>
  <c r="UD28" i="7"/>
  <c r="UE28" i="7" s="1"/>
  <c r="UD30" i="7"/>
  <c r="UE30" i="7" s="1"/>
  <c r="UD29" i="7"/>
  <c r="UE29" i="7" s="1"/>
  <c r="HL12" i="7"/>
  <c r="HX12" i="7" s="1"/>
  <c r="IJ12" i="7" s="1"/>
  <c r="CT28" i="7"/>
  <c r="DF28" i="7" s="1"/>
  <c r="DR28" i="7" s="1"/>
  <c r="UD10" i="7"/>
  <c r="UE10" i="7" s="1"/>
  <c r="UD11" i="7"/>
  <c r="UE11" i="7" s="1"/>
  <c r="UD9" i="7"/>
  <c r="UE9" i="7" s="1"/>
  <c r="UD8" i="7"/>
  <c r="UE8" i="7" s="1"/>
  <c r="YV11" i="7"/>
  <c r="YW11" i="7" s="1"/>
  <c r="YV9" i="7"/>
  <c r="YW9" i="7" s="1"/>
  <c r="YV8" i="7"/>
  <c r="YW8" i="7" s="1"/>
  <c r="YV10" i="7"/>
  <c r="YW10" i="7" s="1"/>
  <c r="RU11" i="7"/>
  <c r="RV11" i="7" s="1"/>
  <c r="RU9" i="7"/>
  <c r="RV9" i="7" s="1"/>
  <c r="RU8" i="7"/>
  <c r="RV8" i="7" s="1"/>
  <c r="RU10" i="7"/>
  <c r="RV10" i="7" s="1"/>
  <c r="NC32" i="7"/>
  <c r="ND32" i="7" s="1"/>
  <c r="NC35" i="7"/>
  <c r="ND35" i="7" s="1"/>
  <c r="NC34" i="7"/>
  <c r="ND34" i="7" s="1"/>
  <c r="NC33" i="7"/>
  <c r="ND33" i="7" s="1"/>
  <c r="KT8" i="7"/>
  <c r="KU8" i="7" s="1"/>
  <c r="KT10" i="7"/>
  <c r="KU10" i="7" s="1"/>
  <c r="KT11" i="7"/>
  <c r="KU11" i="7" s="1"/>
  <c r="KT9" i="7"/>
  <c r="KU9" i="7" s="1"/>
  <c r="NA30" i="7"/>
  <c r="NB30" i="7" s="1"/>
  <c r="NA31" i="7"/>
  <c r="NB31" i="7" s="1"/>
  <c r="KT34" i="7"/>
  <c r="KU34" i="7" s="1"/>
  <c r="KT33" i="7"/>
  <c r="KU33" i="7" s="1"/>
  <c r="KT32" i="7"/>
  <c r="KU32" i="7" s="1"/>
  <c r="KT35" i="7"/>
  <c r="KU35" i="7" s="1"/>
  <c r="HJ4" i="7"/>
  <c r="HK4" i="7" s="1"/>
  <c r="IF6" i="7"/>
  <c r="IF7" i="7"/>
  <c r="IG35" i="7"/>
  <c r="IH35" i="7" s="1"/>
  <c r="IG34" i="7"/>
  <c r="IH34" i="7" s="1"/>
  <c r="FX18" i="7"/>
  <c r="FY18" i="7" s="1"/>
  <c r="FZ18" i="7" s="1"/>
  <c r="UB27" i="7"/>
  <c r="UC27" i="7" s="1"/>
  <c r="WK18" i="7"/>
  <c r="WL18" i="7" s="1"/>
  <c r="YT27" i="7"/>
  <c r="YU27" i="7" s="1"/>
  <c r="YT26" i="7"/>
  <c r="YU26" i="7" s="1"/>
  <c r="HJ16" i="7"/>
  <c r="HK18" i="7" s="1"/>
  <c r="HL18" i="7" s="1"/>
  <c r="HX18" i="7" s="1"/>
  <c r="IF18" i="7"/>
  <c r="IF19" i="7"/>
  <c r="FX11" i="7"/>
  <c r="FY11" i="7" s="1"/>
  <c r="FX10" i="7"/>
  <c r="FY10" i="7" s="1"/>
  <c r="KR26" i="7"/>
  <c r="KS26" i="7" s="1"/>
  <c r="CT4" i="7"/>
  <c r="DF4" i="7" s="1"/>
  <c r="DR4" i="7" s="1"/>
  <c r="KR27" i="7"/>
  <c r="KS27" i="7" s="1"/>
  <c r="GB12" i="7"/>
  <c r="GC12" i="7" s="1"/>
  <c r="GB15" i="7"/>
  <c r="GC15" i="7" s="1"/>
  <c r="CT24" i="7"/>
  <c r="DF24" i="7" s="1"/>
  <c r="DR24" i="7" s="1"/>
  <c r="CR12" i="7"/>
  <c r="DN14" i="7"/>
  <c r="DN15" i="7"/>
  <c r="RU35" i="7"/>
  <c r="RV35" i="7" s="1"/>
  <c r="RU34" i="7"/>
  <c r="RV34" i="7" s="1"/>
  <c r="RU33" i="7"/>
  <c r="RV33" i="7" s="1"/>
  <c r="RU32" i="7"/>
  <c r="RV32" i="7" s="1"/>
  <c r="DO27" i="7"/>
  <c r="DP27" i="7" s="1"/>
  <c r="DO26" i="7"/>
  <c r="DP26" i="7" s="1"/>
  <c r="FA28" i="7"/>
  <c r="FB30" i="7" s="1"/>
  <c r="FC30" i="7" s="1"/>
  <c r="FO30" i="7" s="1"/>
  <c r="FW30" i="7"/>
  <c r="FW31" i="7"/>
  <c r="DO31" i="7"/>
  <c r="DP31" i="7" s="1"/>
  <c r="DO30" i="7"/>
  <c r="DP30" i="7" s="1"/>
  <c r="FX27" i="7"/>
  <c r="FY27" i="7" s="1"/>
  <c r="FZ27" i="7" s="1"/>
  <c r="FX26" i="7"/>
  <c r="FY26" i="7" s="1"/>
  <c r="PL35" i="7"/>
  <c r="PM35" i="7" s="1"/>
  <c r="NC11" i="7"/>
  <c r="ND11" i="7" s="1"/>
  <c r="PL32" i="7"/>
  <c r="PM32" i="7" s="1"/>
  <c r="PL34" i="7"/>
  <c r="PM34" i="7" s="1"/>
  <c r="PL33" i="7"/>
  <c r="PM33" i="7" s="1"/>
  <c r="IG11" i="7"/>
  <c r="IH11" i="7" s="1"/>
  <c r="IG10" i="7"/>
  <c r="IH10" i="7" s="1"/>
  <c r="FA32" i="7"/>
  <c r="FB35" i="7" s="1"/>
  <c r="FC35" i="7" s="1"/>
  <c r="FO35" i="7" s="1"/>
  <c r="GA35" i="7" s="1"/>
  <c r="FW34" i="7"/>
  <c r="NC9" i="7"/>
  <c r="ND9" i="7" s="1"/>
  <c r="NC10" i="7"/>
  <c r="ND10" i="7" s="1"/>
  <c r="NC8" i="7"/>
  <c r="ND8" i="7" s="1"/>
  <c r="YT6" i="7"/>
  <c r="YU6" i="7" s="1"/>
  <c r="YT7" i="7"/>
  <c r="YU7" i="7" s="1"/>
  <c r="PL30" i="7"/>
  <c r="PM30" i="7" s="1"/>
  <c r="PL29" i="7"/>
  <c r="PM29" i="7" s="1"/>
  <c r="PL28" i="7"/>
  <c r="PM28" i="7" s="1"/>
  <c r="PL31" i="7"/>
  <c r="PM31" i="7" s="1"/>
  <c r="UB26" i="7"/>
  <c r="UC26" i="7" s="1"/>
  <c r="PL13" i="7"/>
  <c r="PM13" i="7" s="1"/>
  <c r="PL12" i="7"/>
  <c r="PM12" i="7" s="1"/>
  <c r="PL14" i="7"/>
  <c r="PM14" i="7" s="1"/>
  <c r="PL15" i="7"/>
  <c r="PM15" i="7" s="1"/>
  <c r="YV31" i="7"/>
  <c r="YW31" i="7" s="1"/>
  <c r="WM8" i="7"/>
  <c r="WN8" i="7" s="1"/>
  <c r="WM11" i="7"/>
  <c r="WN11" i="7" s="1"/>
  <c r="WM9" i="7"/>
  <c r="WN9" i="7" s="1"/>
  <c r="WM10" i="7"/>
  <c r="WN10" i="7" s="1"/>
  <c r="PJ10" i="7"/>
  <c r="PK10" i="7" s="1"/>
  <c r="PJ11" i="7"/>
  <c r="PK11" i="7" s="1"/>
  <c r="YV30" i="7"/>
  <c r="YW30" i="7" s="1"/>
  <c r="YV29" i="7"/>
  <c r="YW29" i="7" s="1"/>
  <c r="YV28" i="7"/>
  <c r="YW28" i="7" s="1"/>
  <c r="PL4" i="7"/>
  <c r="PM4" i="7" s="1"/>
  <c r="PL6" i="7"/>
  <c r="PM6" i="7" s="1"/>
  <c r="PL5" i="7"/>
  <c r="PM5" i="7" s="1"/>
  <c r="YT34" i="7"/>
  <c r="YU34" i="7" s="1"/>
  <c r="PL7" i="7"/>
  <c r="PM7" i="7" s="1"/>
  <c r="YT35" i="7"/>
  <c r="YU35" i="7" s="1"/>
  <c r="WM29" i="7"/>
  <c r="WN29" i="7" s="1"/>
  <c r="WM28" i="7"/>
  <c r="WN28" i="7" s="1"/>
  <c r="WM31" i="7"/>
  <c r="WN31" i="7" s="1"/>
  <c r="WM30" i="7"/>
  <c r="WN30" i="7" s="1"/>
  <c r="CS12" i="7"/>
  <c r="CS13" i="7"/>
  <c r="CT13" i="7" s="1"/>
  <c r="DF13" i="7" s="1"/>
  <c r="DR13" i="7" s="1"/>
  <c r="RS6" i="7"/>
  <c r="RT6" i="7" s="1"/>
  <c r="RS7" i="7"/>
  <c r="RT7" i="7" s="1"/>
  <c r="RS26" i="7"/>
  <c r="RT26" i="7" s="1"/>
  <c r="RS27" i="7"/>
  <c r="RT27" i="7" s="1"/>
  <c r="IG15" i="7"/>
  <c r="IH15" i="7" s="1"/>
  <c r="HJ28" i="7"/>
  <c r="IF30" i="7"/>
  <c r="IG14" i="7"/>
  <c r="IH14" i="7" s="1"/>
  <c r="IG27" i="7"/>
  <c r="IH27" i="7" s="1"/>
  <c r="IG26" i="7"/>
  <c r="IH26" i="7" s="1"/>
  <c r="PJ26" i="7"/>
  <c r="PK26" i="7" s="1"/>
  <c r="PJ27" i="7"/>
  <c r="PK27" i="7" s="1"/>
  <c r="DO6" i="7"/>
  <c r="DP6" i="7" s="1"/>
  <c r="DQ7" i="7" s="1"/>
  <c r="UD23" i="7"/>
  <c r="UE23" i="7" s="1"/>
  <c r="PL23" i="7"/>
  <c r="PM23" i="7" s="1"/>
  <c r="YV23" i="7"/>
  <c r="YW23" i="7" s="1"/>
  <c r="YV22" i="7"/>
  <c r="YW22" i="7" s="1"/>
  <c r="YV21" i="7"/>
  <c r="YW21" i="7" s="1"/>
  <c r="YV20" i="7"/>
  <c r="YW20" i="7" s="1"/>
  <c r="UD21" i="7"/>
  <c r="UE21" i="7" s="1"/>
  <c r="UD20" i="7"/>
  <c r="UE20" i="7" s="1"/>
  <c r="UD22" i="7"/>
  <c r="UE22" i="7" s="1"/>
  <c r="PL20" i="7"/>
  <c r="PM20" i="7" s="1"/>
  <c r="PL22" i="7"/>
  <c r="PM22" i="7" s="1"/>
  <c r="PL21" i="7"/>
  <c r="PM21" i="7" s="1"/>
  <c r="HK5" i="7"/>
  <c r="HL5" i="7" s="1"/>
  <c r="HX5" i="7" s="1"/>
  <c r="IJ5" i="7" s="1"/>
  <c r="FB21" i="7"/>
  <c r="FC21" i="7" s="1"/>
  <c r="FO21" i="7" s="1"/>
  <c r="GA21" i="7" s="1"/>
  <c r="II23" i="7"/>
  <c r="IJ23" i="7" s="1"/>
  <c r="II22" i="7"/>
  <c r="IJ22" i="7" s="1"/>
  <c r="FX23" i="7"/>
  <c r="FY23" i="7" s="1"/>
  <c r="FX22" i="7"/>
  <c r="FY22" i="7" s="1"/>
  <c r="FB34" i="7"/>
  <c r="FC34" i="7" s="1"/>
  <c r="FO34" i="7" s="1"/>
  <c r="HK28" i="7"/>
  <c r="HK29" i="7"/>
  <c r="HL29" i="7" s="1"/>
  <c r="HX29" i="7" s="1"/>
  <c r="IJ29" i="7" s="1"/>
  <c r="HK30" i="7"/>
  <c r="HL30" i="7" s="1"/>
  <c r="HX30" i="7" s="1"/>
  <c r="HK31" i="7"/>
  <c r="HL31" i="7" s="1"/>
  <c r="HX31" i="7" s="1"/>
  <c r="HK16" i="7"/>
  <c r="FB28" i="7"/>
  <c r="BJ21" i="7"/>
  <c r="BK21" i="7" s="1"/>
  <c r="BJ20" i="7"/>
  <c r="BK20" i="7" s="1"/>
  <c r="BJ22" i="7"/>
  <c r="BK22" i="7" s="1"/>
  <c r="BJ23" i="7"/>
  <c r="BK23" i="7" s="1"/>
  <c r="CS20" i="7"/>
  <c r="CT20" i="7" s="1"/>
  <c r="DF20" i="7" s="1"/>
  <c r="DR20" i="7" s="1"/>
  <c r="CS21" i="7"/>
  <c r="CT21" i="7" s="1"/>
  <c r="DF21" i="7" s="1"/>
  <c r="DR21" i="7" s="1"/>
  <c r="B82" i="3"/>
  <c r="FW6" i="7"/>
  <c r="FW7" i="7"/>
  <c r="DN22" i="7"/>
  <c r="DN23" i="7"/>
  <c r="B74" i="3"/>
  <c r="FA4" i="7"/>
  <c r="FB29" i="7" l="1"/>
  <c r="FC29" i="7" s="1"/>
  <c r="FO29" i="7" s="1"/>
  <c r="GA29" i="7" s="1"/>
  <c r="HK17" i="7"/>
  <c r="HL17" i="7" s="1"/>
  <c r="HX17" i="7" s="1"/>
  <c r="IJ17" i="7" s="1"/>
  <c r="FB31" i="7"/>
  <c r="FC31" i="7" s="1"/>
  <c r="FO31" i="7" s="1"/>
  <c r="HK19" i="7"/>
  <c r="HL19" i="7" s="1"/>
  <c r="HX19" i="7" s="1"/>
  <c r="FB33" i="7"/>
  <c r="FC33" i="7" s="1"/>
  <c r="FO33" i="7" s="1"/>
  <c r="GA33" i="7" s="1"/>
  <c r="FB32" i="7"/>
  <c r="DR7" i="7"/>
  <c r="NC17" i="7"/>
  <c r="ND17" i="7" s="1"/>
  <c r="HK6" i="7"/>
  <c r="HL6" i="7" s="1"/>
  <c r="HX6" i="7" s="1"/>
  <c r="HK7" i="7"/>
  <c r="HL7" i="7" s="1"/>
  <c r="HX7" i="7" s="1"/>
  <c r="FB6" i="7"/>
  <c r="FC6" i="7" s="1"/>
  <c r="FO6" i="7" s="1"/>
  <c r="FB7" i="7"/>
  <c r="FC7" i="7" s="1"/>
  <c r="FO7" i="7" s="1"/>
  <c r="DS35" i="7"/>
  <c r="DT35" i="7" s="1"/>
  <c r="DS34" i="7"/>
  <c r="DT34" i="7" s="1"/>
  <c r="DS33" i="7"/>
  <c r="DT33" i="7" s="1"/>
  <c r="DS32" i="7"/>
  <c r="DT32" i="7" s="1"/>
  <c r="DS17" i="7"/>
  <c r="DT17" i="7" s="1"/>
  <c r="DS16" i="7"/>
  <c r="DT16" i="7" s="1"/>
  <c r="DS18" i="7"/>
  <c r="DT18" i="7" s="1"/>
  <c r="DS19" i="7"/>
  <c r="DT19" i="7" s="1"/>
  <c r="CS14" i="7"/>
  <c r="CT14" i="7" s="1"/>
  <c r="DF14" i="7" s="1"/>
  <c r="CS15" i="7"/>
  <c r="CT15" i="7" s="1"/>
  <c r="DF15" i="7" s="1"/>
  <c r="BN6" i="12"/>
  <c r="F84" i="3"/>
  <c r="BC6" i="12"/>
  <c r="BJ6" i="4"/>
  <c r="BJ1" i="4" s="1"/>
  <c r="I67" i="3"/>
  <c r="F67" i="3"/>
  <c r="CE85" i="3"/>
  <c r="CE86" i="3" s="1"/>
  <c r="N83" i="3"/>
  <c r="CX80" i="3"/>
  <c r="DA87" i="3"/>
  <c r="CM81" i="3"/>
  <c r="BF82" i="3"/>
  <c r="BF80" i="3"/>
  <c r="CB80" i="3"/>
  <c r="AU63" i="3"/>
  <c r="AU74" i="3" s="1"/>
  <c r="NC7" i="7"/>
  <c r="ND7" i="7" s="1"/>
  <c r="DA64" i="3"/>
  <c r="DA78" i="3" s="1"/>
  <c r="CA76" i="3"/>
  <c r="BE85" i="3"/>
  <c r="BP83" i="3"/>
  <c r="DH74" i="3"/>
  <c r="BE76" i="3"/>
  <c r="CA84" i="3"/>
  <c r="CW74" i="3"/>
  <c r="DH82" i="3"/>
  <c r="BE84" i="3"/>
  <c r="CL80" i="3"/>
  <c r="CW76" i="3"/>
  <c r="CW82" i="3"/>
  <c r="M73" i="3"/>
  <c r="AT83" i="3"/>
  <c r="CL72" i="3"/>
  <c r="BE77" i="3"/>
  <c r="BP75" i="3"/>
  <c r="M81" i="3"/>
  <c r="UD16" i="7"/>
  <c r="UE16" i="7" s="1"/>
  <c r="NC18" i="7"/>
  <c r="ND18" i="7" s="1"/>
  <c r="NC19" i="7"/>
  <c r="ND19" i="7" s="1"/>
  <c r="NC16" i="7"/>
  <c r="ND16" i="7" s="1"/>
  <c r="WM35" i="7"/>
  <c r="WN35" i="7" s="1"/>
  <c r="WM32" i="7"/>
  <c r="WN32" i="7" s="1"/>
  <c r="WM33" i="7"/>
  <c r="WN33" i="7" s="1"/>
  <c r="WM34" i="7"/>
  <c r="WN34" i="7" s="1"/>
  <c r="KT15" i="7"/>
  <c r="KU15" i="7" s="1"/>
  <c r="UD19" i="7"/>
  <c r="UE19" i="7" s="1"/>
  <c r="NC6" i="7"/>
  <c r="ND6" i="7" s="1"/>
  <c r="UD18" i="7"/>
  <c r="UE18" i="7" s="1"/>
  <c r="NC5" i="7"/>
  <c r="ND5" i="7" s="1"/>
  <c r="NC4" i="7"/>
  <c r="ND4" i="7" s="1"/>
  <c r="KT14" i="7"/>
  <c r="KU14" i="7" s="1"/>
  <c r="KT13" i="7"/>
  <c r="KU13" i="7" s="1"/>
  <c r="RS15" i="7"/>
  <c r="RT15" i="7" s="1"/>
  <c r="UD17" i="7"/>
  <c r="UE17" i="7" s="1"/>
  <c r="KR22" i="7"/>
  <c r="KS22" i="7" s="1"/>
  <c r="UD15" i="7"/>
  <c r="UE15" i="7" s="1"/>
  <c r="UD13" i="7"/>
  <c r="UE13" i="7" s="1"/>
  <c r="UD14" i="7"/>
  <c r="UE14" i="7" s="1"/>
  <c r="UD12" i="7"/>
  <c r="UE12" i="7" s="1"/>
  <c r="UD33" i="7"/>
  <c r="UE33" i="7" s="1"/>
  <c r="RS18" i="7"/>
  <c r="RT18" i="7" s="1"/>
  <c r="BT64" i="3"/>
  <c r="BT78" i="3" s="1"/>
  <c r="BQ82" i="3" s="1"/>
  <c r="BQ64" i="3"/>
  <c r="BQ76" i="3" s="1"/>
  <c r="DL64" i="3"/>
  <c r="DL78" i="3" s="1"/>
  <c r="DI82" i="3" s="1"/>
  <c r="DI64" i="3"/>
  <c r="DI76" i="3" s="1"/>
  <c r="BI61" i="3"/>
  <c r="BI72" i="3" s="1"/>
  <c r="BF61" i="3"/>
  <c r="BF75" i="3" s="1"/>
  <c r="CB61" i="3"/>
  <c r="CB75" i="3" s="1"/>
  <c r="CE61" i="3"/>
  <c r="CE72" i="3" s="1"/>
  <c r="CB81" i="3" s="1"/>
  <c r="DI61" i="3"/>
  <c r="DI75" i="3" s="1"/>
  <c r="DL61" i="3"/>
  <c r="DL72" i="3" s="1"/>
  <c r="DI81" i="3" s="1"/>
  <c r="DI63" i="3"/>
  <c r="DI74" i="3" s="1"/>
  <c r="DL63" i="3"/>
  <c r="DL73" i="3" s="1"/>
  <c r="DL81" i="3" s="1"/>
  <c r="DI84" i="3" s="1"/>
  <c r="CB66" i="3"/>
  <c r="CB77" i="3" s="1"/>
  <c r="CE66" i="3"/>
  <c r="CE79" i="3" s="1"/>
  <c r="CE82" i="3" s="1"/>
  <c r="CM63" i="3"/>
  <c r="CM74" i="3" s="1"/>
  <c r="BN65" i="3"/>
  <c r="DQ62" i="3"/>
  <c r="I64" i="3"/>
  <c r="F64" i="3"/>
  <c r="AU62" i="3"/>
  <c r="AU73" i="3" s="1"/>
  <c r="BT67" i="3"/>
  <c r="BT77" i="3" s="1"/>
  <c r="BQ67" i="3"/>
  <c r="BQ79" i="3" s="1"/>
  <c r="CB67" i="3"/>
  <c r="CB79" i="3" s="1"/>
  <c r="CE67" i="3"/>
  <c r="CE77" i="3" s="1"/>
  <c r="CE80" i="3" s="1"/>
  <c r="DA65" i="3"/>
  <c r="DA76" i="3" s="1"/>
  <c r="CX65" i="3"/>
  <c r="CX78" i="3" s="1"/>
  <c r="CU60" i="3"/>
  <c r="BS6" i="4"/>
  <c r="CM64" i="3"/>
  <c r="CM76" i="3" s="1"/>
  <c r="CP64" i="3"/>
  <c r="CP78" i="3" s="1"/>
  <c r="CM82" i="3" s="1"/>
  <c r="BT60" i="3"/>
  <c r="BT75" i="3" s="1"/>
  <c r="BQ60" i="3"/>
  <c r="BQ72" i="3" s="1"/>
  <c r="AB62" i="3"/>
  <c r="AB74" i="3" s="1"/>
  <c r="Y62" i="3"/>
  <c r="Y73" i="3" s="1"/>
  <c r="AX67" i="3"/>
  <c r="AX77" i="3" s="1"/>
  <c r="AU67" i="3"/>
  <c r="AU79" i="3" s="1"/>
  <c r="AX61" i="3"/>
  <c r="AX72" i="3" s="1"/>
  <c r="AU81" i="3" s="1"/>
  <c r="AU61" i="3"/>
  <c r="AU75" i="3" s="1"/>
  <c r="BI67" i="3"/>
  <c r="BI77" i="3" s="1"/>
  <c r="BI80" i="3" s="1"/>
  <c r="BF67" i="3"/>
  <c r="BF79" i="3" s="1"/>
  <c r="BI62" i="3"/>
  <c r="BI74" i="3" s="1"/>
  <c r="BF62" i="3"/>
  <c r="BF73" i="3" s="1"/>
  <c r="CJ64" i="3"/>
  <c r="DF62" i="3"/>
  <c r="BC63" i="3"/>
  <c r="V61" i="3"/>
  <c r="BN64" i="3"/>
  <c r="DA66" i="3"/>
  <c r="DA79" i="3" s="1"/>
  <c r="DA82" i="3" s="1"/>
  <c r="DA85" i="3" s="1"/>
  <c r="DA86" i="3" s="1"/>
  <c r="CX66" i="3"/>
  <c r="CX77" i="3" s="1"/>
  <c r="Q63" i="3"/>
  <c r="Q73" i="3" s="1"/>
  <c r="Q81" i="3" s="1"/>
  <c r="N84" i="3" s="1"/>
  <c r="N63" i="3"/>
  <c r="N74" i="3" s="1"/>
  <c r="DL66" i="3"/>
  <c r="DL79" i="3" s="1"/>
  <c r="DI66" i="3"/>
  <c r="DI77" i="3" s="1"/>
  <c r="DA61" i="3"/>
  <c r="DA72" i="3" s="1"/>
  <c r="CX81" i="3" s="1"/>
  <c r="CX61" i="3"/>
  <c r="CX75" i="3" s="1"/>
  <c r="BQ62" i="3"/>
  <c r="BQ73" i="3" s="1"/>
  <c r="BT62" i="3"/>
  <c r="BT74" i="3" s="1"/>
  <c r="BT83" i="3" s="1"/>
  <c r="BQ66" i="3"/>
  <c r="BQ77" i="3" s="1"/>
  <c r="BT66" i="3"/>
  <c r="BT79" i="3" s="1"/>
  <c r="Q67" i="3"/>
  <c r="Q77" i="3" s="1"/>
  <c r="N67" i="3"/>
  <c r="N79" i="3" s="1"/>
  <c r="CM61" i="3"/>
  <c r="CM75" i="3" s="1"/>
  <c r="CP61" i="3"/>
  <c r="CP72" i="3" s="1"/>
  <c r="CU72" i="3" s="1"/>
  <c r="CM66" i="3"/>
  <c r="CM77" i="3" s="1"/>
  <c r="CP66" i="3"/>
  <c r="CP79" i="3" s="1"/>
  <c r="CP82" i="3" s="1"/>
  <c r="AU60" i="3"/>
  <c r="AU72" i="3" s="1"/>
  <c r="AX60" i="3"/>
  <c r="AX75" i="3" s="1"/>
  <c r="BY63" i="3"/>
  <c r="F87" i="3"/>
  <c r="F77" i="3"/>
  <c r="B78" i="3"/>
  <c r="I79" i="3"/>
  <c r="B86" i="3"/>
  <c r="HL16" i="7"/>
  <c r="HX16" i="7" s="1"/>
  <c r="IJ16" i="7" s="1"/>
  <c r="II14" i="7"/>
  <c r="IJ14" i="7" s="1"/>
  <c r="IG31" i="7"/>
  <c r="IH31" i="7" s="1"/>
  <c r="UD35" i="7"/>
  <c r="UE35" i="7" s="1"/>
  <c r="WM6" i="7"/>
  <c r="WN6" i="7" s="1"/>
  <c r="KT30" i="7"/>
  <c r="KU30" i="7" s="1"/>
  <c r="KT29" i="7"/>
  <c r="KU29" i="7" s="1"/>
  <c r="KT28" i="7"/>
  <c r="KU28" i="7" s="1"/>
  <c r="KT31" i="7"/>
  <c r="KU31" i="7" s="1"/>
  <c r="WM7" i="7"/>
  <c r="WN7" i="7" s="1"/>
  <c r="WM4" i="7"/>
  <c r="WN4" i="7" s="1"/>
  <c r="UD32" i="7"/>
  <c r="UE32" i="7" s="1"/>
  <c r="UD34" i="7"/>
  <c r="UE34" i="7" s="1"/>
  <c r="WM5" i="7"/>
  <c r="WN5" i="7" s="1"/>
  <c r="B85" i="3"/>
  <c r="B77" i="3"/>
  <c r="BM1" i="4"/>
  <c r="FC28" i="7"/>
  <c r="FO28" i="7" s="1"/>
  <c r="GA28" i="7" s="1"/>
  <c r="FC32" i="7"/>
  <c r="FO32" i="7" s="1"/>
  <c r="GA32" i="7" s="1"/>
  <c r="HL4" i="7"/>
  <c r="HX4" i="7" s="1"/>
  <c r="IJ4" i="7" s="1"/>
  <c r="CT12" i="7"/>
  <c r="DF12" i="7" s="1"/>
  <c r="DR12" i="7" s="1"/>
  <c r="NC31" i="7"/>
  <c r="ND31" i="7" s="1"/>
  <c r="NC29" i="7"/>
  <c r="ND29" i="7" s="1"/>
  <c r="NC30" i="7"/>
  <c r="ND30" i="7" s="1"/>
  <c r="NC28" i="7"/>
  <c r="ND28" i="7" s="1"/>
  <c r="IG7" i="7"/>
  <c r="IH7" i="7" s="1"/>
  <c r="IG6" i="7"/>
  <c r="IH6" i="7" s="1"/>
  <c r="II34" i="7"/>
  <c r="IJ34" i="7" s="1"/>
  <c r="II35" i="7"/>
  <c r="IJ35" i="7" s="1"/>
  <c r="GA18" i="7"/>
  <c r="WM18" i="7"/>
  <c r="WN18" i="7" s="1"/>
  <c r="WM16" i="7"/>
  <c r="WN16" i="7" s="1"/>
  <c r="WM17" i="7"/>
  <c r="WN17" i="7" s="1"/>
  <c r="WM19" i="7"/>
  <c r="WN19" i="7" s="1"/>
  <c r="YV25" i="7"/>
  <c r="YW25" i="7" s="1"/>
  <c r="YV24" i="7"/>
  <c r="YW24" i="7" s="1"/>
  <c r="YV26" i="7"/>
  <c r="YW26" i="7" s="1"/>
  <c r="YV27" i="7"/>
  <c r="YW27" i="7" s="1"/>
  <c r="IG19" i="7"/>
  <c r="IH19" i="7" s="1"/>
  <c r="IG18" i="7"/>
  <c r="IH18" i="7" s="1"/>
  <c r="FZ10" i="7"/>
  <c r="GA10" i="7" s="1"/>
  <c r="FZ11" i="7"/>
  <c r="GA11" i="7" s="1"/>
  <c r="KT26" i="7"/>
  <c r="KU26" i="7" s="1"/>
  <c r="KT25" i="7"/>
  <c r="KU25" i="7" s="1"/>
  <c r="KT24" i="7"/>
  <c r="KU24" i="7" s="1"/>
  <c r="KT27" i="7"/>
  <c r="KU27" i="7" s="1"/>
  <c r="DO15" i="7"/>
  <c r="DP15" i="7" s="1"/>
  <c r="DO14" i="7"/>
  <c r="DP14" i="7" s="1"/>
  <c r="DQ27" i="7"/>
  <c r="DR27" i="7" s="1"/>
  <c r="DQ26" i="7"/>
  <c r="DR26" i="7" s="1"/>
  <c r="FX31" i="7"/>
  <c r="FY31" i="7" s="1"/>
  <c r="FX30" i="7"/>
  <c r="FY30" i="7" s="1"/>
  <c r="DQ30" i="7"/>
  <c r="DR30" i="7" s="1"/>
  <c r="DQ31" i="7"/>
  <c r="DR31" i="7" s="1"/>
  <c r="FZ26" i="7"/>
  <c r="GA26" i="7" s="1"/>
  <c r="GA27" i="7"/>
  <c r="II10" i="7"/>
  <c r="IJ10" i="7" s="1"/>
  <c r="II11" i="7"/>
  <c r="IJ11" i="7" s="1"/>
  <c r="FX34" i="7"/>
  <c r="FY34" i="7" s="1"/>
  <c r="YV7" i="7"/>
  <c r="YW7" i="7" s="1"/>
  <c r="YV6" i="7"/>
  <c r="YW6" i="7" s="1"/>
  <c r="YV4" i="7"/>
  <c r="YW4" i="7" s="1"/>
  <c r="YV5" i="7"/>
  <c r="YW5" i="7" s="1"/>
  <c r="PL11" i="7"/>
  <c r="PM11" i="7" s="1"/>
  <c r="UD25" i="7"/>
  <c r="UE25" i="7" s="1"/>
  <c r="UD24" i="7"/>
  <c r="UE24" i="7" s="1"/>
  <c r="UD26" i="7"/>
  <c r="UE26" i="7" s="1"/>
  <c r="YV35" i="7"/>
  <c r="YW35" i="7" s="1"/>
  <c r="UD27" i="7"/>
  <c r="UE27" i="7" s="1"/>
  <c r="HL28" i="7"/>
  <c r="HX28" i="7" s="1"/>
  <c r="IJ28" i="7" s="1"/>
  <c r="PL9" i="7"/>
  <c r="PM9" i="7" s="1"/>
  <c r="PL10" i="7"/>
  <c r="PM10" i="7" s="1"/>
  <c r="PL8" i="7"/>
  <c r="PM8" i="7" s="1"/>
  <c r="YV34" i="7"/>
  <c r="YW34" i="7" s="1"/>
  <c r="YV33" i="7"/>
  <c r="YW33" i="7" s="1"/>
  <c r="YV32" i="7"/>
  <c r="YW32" i="7" s="1"/>
  <c r="RU7" i="7"/>
  <c r="RV7" i="7" s="1"/>
  <c r="RU6" i="7"/>
  <c r="RV6" i="7" s="1"/>
  <c r="RU5" i="7"/>
  <c r="RV5" i="7" s="1"/>
  <c r="RU4" i="7"/>
  <c r="RV4" i="7" s="1"/>
  <c r="RU27" i="7"/>
  <c r="RV27" i="7" s="1"/>
  <c r="II15" i="7"/>
  <c r="IJ15" i="7" s="1"/>
  <c r="RU25" i="7"/>
  <c r="RV25" i="7" s="1"/>
  <c r="RU24" i="7"/>
  <c r="RV24" i="7" s="1"/>
  <c r="RU26" i="7"/>
  <c r="RV26" i="7" s="1"/>
  <c r="IG30" i="7"/>
  <c r="IH30" i="7" s="1"/>
  <c r="II26" i="7"/>
  <c r="IJ26" i="7" s="1"/>
  <c r="II27" i="7"/>
  <c r="IJ27" i="7" s="1"/>
  <c r="PL27" i="7"/>
  <c r="PM27" i="7" s="1"/>
  <c r="PL24" i="7"/>
  <c r="PM24" i="7" s="1"/>
  <c r="PL26" i="7"/>
  <c r="PM26" i="7" s="1"/>
  <c r="PL25" i="7"/>
  <c r="PM25" i="7" s="1"/>
  <c r="DQ6" i="7"/>
  <c r="DR6" i="7" s="1"/>
  <c r="IK21" i="7"/>
  <c r="IL21" i="7" s="1"/>
  <c r="IK20" i="7"/>
  <c r="IL20" i="7" s="1"/>
  <c r="IK22" i="7"/>
  <c r="IL22" i="7" s="1"/>
  <c r="IK23" i="7"/>
  <c r="IL23" i="7" s="1"/>
  <c r="FZ22" i="7"/>
  <c r="GA22" i="7" s="1"/>
  <c r="FZ23" i="7"/>
  <c r="GA23" i="7" s="1"/>
  <c r="FB4" i="7"/>
  <c r="FC4" i="7" s="1"/>
  <c r="FO4" i="7" s="1"/>
  <c r="GA4" i="7" s="1"/>
  <c r="FB5" i="7"/>
  <c r="FC5" i="7" s="1"/>
  <c r="FO5" i="7" s="1"/>
  <c r="GA5" i="7" s="1"/>
  <c r="DO23" i="7"/>
  <c r="DP23" i="7" s="1"/>
  <c r="DO22" i="7"/>
  <c r="DP22" i="7" s="1"/>
  <c r="BK1" i="4"/>
  <c r="FX7" i="7"/>
  <c r="FY7" i="7" s="1"/>
  <c r="FX6" i="7"/>
  <c r="FY6" i="7" s="1"/>
  <c r="F76" i="3"/>
  <c r="BN76" i="3" s="1"/>
  <c r="I78" i="3"/>
  <c r="BI6" i="12" s="1"/>
  <c r="AX62" i="3" l="1"/>
  <c r="AX74" i="3" s="1"/>
  <c r="BF63" i="3"/>
  <c r="BF74" i="3" s="1"/>
  <c r="CW84" i="3"/>
  <c r="BF60" i="3"/>
  <c r="BF72" i="3" s="1"/>
  <c r="BM72" i="3" s="1"/>
  <c r="BM76" i="3"/>
  <c r="BN12" i="4" s="1"/>
  <c r="I77" i="3"/>
  <c r="CI77" i="3" s="1"/>
  <c r="B87" i="3"/>
  <c r="BN78" i="3"/>
  <c r="DE76" i="3"/>
  <c r="BN16" i="4" s="1"/>
  <c r="F82" i="3"/>
  <c r="BM78" i="3"/>
  <c r="F79" i="3"/>
  <c r="I82" i="3" s="1"/>
  <c r="B79" i="3"/>
  <c r="AU84" i="3"/>
  <c r="BY79" i="3"/>
  <c r="BT82" i="3"/>
  <c r="DQ81" i="3"/>
  <c r="DP81" i="3"/>
  <c r="BF83" i="3"/>
  <c r="BQ80" i="3"/>
  <c r="DP73" i="3"/>
  <c r="U81" i="3"/>
  <c r="DA84" i="3"/>
  <c r="CX86" i="3" s="1"/>
  <c r="CP80" i="3"/>
  <c r="CP84" i="3" s="1"/>
  <c r="CM86" i="3" s="1"/>
  <c r="BT81" i="3"/>
  <c r="BQ84" i="3" s="1"/>
  <c r="BY73" i="3"/>
  <c r="BX73" i="3"/>
  <c r="BI82" i="3"/>
  <c r="AX82" i="3"/>
  <c r="AX85" i="3" s="1"/>
  <c r="AX87" i="3" s="1"/>
  <c r="CJ77" i="3"/>
  <c r="DI83" i="3"/>
  <c r="BY82" i="3"/>
  <c r="BT85" i="3"/>
  <c r="BT86" i="3" s="1"/>
  <c r="CP63" i="3"/>
  <c r="CP73" i="3" s="1"/>
  <c r="CP81" i="3" s="1"/>
  <c r="BF81" i="3"/>
  <c r="BN72" i="3"/>
  <c r="BC74" i="3"/>
  <c r="AX83" i="3"/>
  <c r="BB74" i="3"/>
  <c r="DQ73" i="3"/>
  <c r="CT72" i="3"/>
  <c r="V81" i="3"/>
  <c r="DF76" i="3"/>
  <c r="AX81" i="3"/>
  <c r="BC81" i="3" s="1"/>
  <c r="BC73" i="3"/>
  <c r="BB73" i="3"/>
  <c r="DI87" i="3"/>
  <c r="DI80" i="3"/>
  <c r="AT75" i="3"/>
  <c r="BI84" i="3"/>
  <c r="BF86" i="3" s="1"/>
  <c r="BX74" i="3"/>
  <c r="BL13" i="4" s="1"/>
  <c r="BC72" i="3"/>
  <c r="BB72" i="3"/>
  <c r="CU75" i="3"/>
  <c r="CT75" i="3"/>
  <c r="BY77" i="3"/>
  <c r="BT80" i="3"/>
  <c r="BT84" i="3" s="1"/>
  <c r="BQ86" i="3" s="1"/>
  <c r="N87" i="3"/>
  <c r="BI81" i="3"/>
  <c r="AU83" i="3"/>
  <c r="BC75" i="3"/>
  <c r="BB75" i="3"/>
  <c r="AB81" i="3"/>
  <c r="CU82" i="3"/>
  <c r="CP85" i="3"/>
  <c r="CP86" i="3" s="1"/>
  <c r="DF78" i="3"/>
  <c r="CX82" i="3"/>
  <c r="DE78" i="3"/>
  <c r="CI79" i="3"/>
  <c r="CJ79" i="3"/>
  <c r="CP83" i="3"/>
  <c r="DQ74" i="3"/>
  <c r="DL83" i="3"/>
  <c r="DP74" i="3"/>
  <c r="DL85" i="3"/>
  <c r="DL86" i="3" s="1"/>
  <c r="BI83" i="3"/>
  <c r="BN74" i="3"/>
  <c r="BM74" i="3"/>
  <c r="CE84" i="3"/>
  <c r="CB86" i="3" s="1"/>
  <c r="BN82" i="3"/>
  <c r="BI85" i="3"/>
  <c r="BI86" i="3" s="1"/>
  <c r="CU81" i="3"/>
  <c r="CT81" i="3"/>
  <c r="CM84" i="3"/>
  <c r="BY74" i="3"/>
  <c r="CL86" i="3"/>
  <c r="M79" i="3"/>
  <c r="BP82" i="3"/>
  <c r="DH78" i="3"/>
  <c r="CW78" i="3"/>
  <c r="BE82" i="3"/>
  <c r="AT81" i="3"/>
  <c r="X82" i="3"/>
  <c r="CL76" i="3"/>
  <c r="CW85" i="3"/>
  <c r="BP79" i="3"/>
  <c r="CL75" i="3"/>
  <c r="DH75" i="3"/>
  <c r="CA73" i="3"/>
  <c r="DH84" i="3"/>
  <c r="AT82" i="3"/>
  <c r="CL78" i="3"/>
  <c r="M87" i="3"/>
  <c r="BP74" i="3"/>
  <c r="DH86" i="3"/>
  <c r="CW86" i="3"/>
  <c r="BE79" i="3"/>
  <c r="AT79" i="3"/>
  <c r="BP72" i="3"/>
  <c r="BP87" i="3"/>
  <c r="CA86" i="3"/>
  <c r="DH81" i="3"/>
  <c r="BE73" i="3"/>
  <c r="BP76" i="3"/>
  <c r="BP12" i="4"/>
  <c r="AT80" i="3"/>
  <c r="CL81" i="3"/>
  <c r="BP86" i="3"/>
  <c r="CW73" i="3"/>
  <c r="M75" i="3"/>
  <c r="BE87" i="3"/>
  <c r="AT87" i="3"/>
  <c r="BP80" i="3"/>
  <c r="CA87" i="3"/>
  <c r="AT74" i="3"/>
  <c r="CA78" i="3"/>
  <c r="DH73" i="3"/>
  <c r="BE81" i="3"/>
  <c r="BP84" i="3"/>
  <c r="BE72" i="3"/>
  <c r="AT72" i="3"/>
  <c r="CL73" i="3"/>
  <c r="BP78" i="3"/>
  <c r="CW81" i="3"/>
  <c r="M83" i="3"/>
  <c r="BE74" i="3"/>
  <c r="AT73" i="3"/>
  <c r="X74" i="3"/>
  <c r="CL84" i="3"/>
  <c r="CW77" i="3"/>
  <c r="CA79" i="3"/>
  <c r="CL83" i="3"/>
  <c r="DH83" i="3"/>
  <c r="CA81" i="3"/>
  <c r="DH76" i="3"/>
  <c r="BI63" i="3"/>
  <c r="BI73" i="3" s="1"/>
  <c r="BM73" i="3" s="1"/>
  <c r="DA67" i="3"/>
  <c r="DA77" i="3" s="1"/>
  <c r="DA80" i="3" s="1"/>
  <c r="CX67" i="3"/>
  <c r="CX79" i="3" s="1"/>
  <c r="BI60" i="3"/>
  <c r="BI75" i="3" s="1"/>
  <c r="BN75" i="3" s="1"/>
  <c r="RU15" i="7"/>
  <c r="RV15" i="7" s="1"/>
  <c r="RU12" i="7"/>
  <c r="RV12" i="7" s="1"/>
  <c r="RU14" i="7"/>
  <c r="RV14" i="7" s="1"/>
  <c r="RU13" i="7"/>
  <c r="RV13" i="7" s="1"/>
  <c r="KT21" i="7"/>
  <c r="KU21" i="7" s="1"/>
  <c r="KT20" i="7"/>
  <c r="KU20" i="7" s="1"/>
  <c r="KT22" i="7"/>
  <c r="KU22" i="7" s="1"/>
  <c r="KT23" i="7"/>
  <c r="KU23" i="7" s="1"/>
  <c r="CP62" i="3"/>
  <c r="CP74" i="3" s="1"/>
  <c r="CU74" i="3" s="1"/>
  <c r="CM62" i="3"/>
  <c r="CM73" i="3" s="1"/>
  <c r="RU16" i="7"/>
  <c r="RV16" i="7" s="1"/>
  <c r="RU17" i="7"/>
  <c r="RV17" i="7" s="1"/>
  <c r="RU18" i="7"/>
  <c r="RV18" i="7" s="1"/>
  <c r="RU19" i="7"/>
  <c r="RV19" i="7" s="1"/>
  <c r="AM64" i="3"/>
  <c r="AM78" i="3" s="1"/>
  <c r="AJ64" i="3"/>
  <c r="AJ76" i="3" s="1"/>
  <c r="BQ61" i="3"/>
  <c r="BQ75" i="3" s="1"/>
  <c r="BT61" i="3"/>
  <c r="BT72" i="3" s="1"/>
  <c r="BQ81" i="3" s="1"/>
  <c r="AX65" i="3"/>
  <c r="AX76" i="3" s="1"/>
  <c r="AU65" i="3"/>
  <c r="AU78" i="3" s="1"/>
  <c r="BI66" i="3"/>
  <c r="BI79" i="3" s="1"/>
  <c r="BN79" i="3" s="1"/>
  <c r="BF66" i="3"/>
  <c r="BF77" i="3" s="1"/>
  <c r="BH6" i="12"/>
  <c r="V67" i="3"/>
  <c r="DQ66" i="3"/>
  <c r="DF66" i="3"/>
  <c r="BN62" i="3"/>
  <c r="BC61" i="3"/>
  <c r="AG62" i="3"/>
  <c r="BP6" i="4"/>
  <c r="BY67" i="3"/>
  <c r="DF64" i="3"/>
  <c r="DQ64" i="3"/>
  <c r="BQ65" i="3"/>
  <c r="BQ78" i="3" s="1"/>
  <c r="BT65" i="3"/>
  <c r="BT76" i="3" s="1"/>
  <c r="BY76" i="3" s="1"/>
  <c r="CB65" i="3"/>
  <c r="CB78" i="3" s="1"/>
  <c r="CE65" i="3"/>
  <c r="CE76" i="3" s="1"/>
  <c r="CE60" i="3"/>
  <c r="CE75" i="3" s="1"/>
  <c r="CB83" i="3" s="1"/>
  <c r="CB60" i="3"/>
  <c r="CB72" i="3" s="1"/>
  <c r="DI67" i="3"/>
  <c r="DI79" i="3" s="1"/>
  <c r="DL67" i="3"/>
  <c r="DL77" i="3" s="1"/>
  <c r="DL80" i="3" s="1"/>
  <c r="DI65" i="3"/>
  <c r="DI78" i="3" s="1"/>
  <c r="DL65" i="3"/>
  <c r="DL76" i="3" s="1"/>
  <c r="DQ76" i="3" s="1"/>
  <c r="DA63" i="3"/>
  <c r="DA73" i="3" s="1"/>
  <c r="CX63" i="3"/>
  <c r="CX74" i="3" s="1"/>
  <c r="CM67" i="3"/>
  <c r="CM79" i="3" s="1"/>
  <c r="CP67" i="3"/>
  <c r="CP77" i="3" s="1"/>
  <c r="CT77" i="3" s="1"/>
  <c r="AX66" i="3"/>
  <c r="AX79" i="3" s="1"/>
  <c r="BC79" i="3" s="1"/>
  <c r="AU66" i="3"/>
  <c r="AU77" i="3" s="1"/>
  <c r="CU66" i="3"/>
  <c r="BY62" i="3"/>
  <c r="CU64" i="3"/>
  <c r="I85" i="3"/>
  <c r="DE85" i="3" s="1"/>
  <c r="BT6" i="4"/>
  <c r="BT1" i="4" s="1"/>
  <c r="BM6" i="12"/>
  <c r="DQ63" i="3"/>
  <c r="CJ61" i="3"/>
  <c r="DA60" i="3"/>
  <c r="DA75" i="3" s="1"/>
  <c r="CX83" i="3" s="1"/>
  <c r="CX60" i="3"/>
  <c r="CX72" i="3" s="1"/>
  <c r="BJ6" i="12"/>
  <c r="BQ6" i="4"/>
  <c r="BQ1" i="4" s="1"/>
  <c r="N6" i="5"/>
  <c r="N2" i="5" s="1"/>
  <c r="BY6" i="4"/>
  <c r="BR6" i="12"/>
  <c r="DF61" i="3"/>
  <c r="V63" i="3"/>
  <c r="BN67" i="3"/>
  <c r="BC67" i="3"/>
  <c r="BY60" i="3"/>
  <c r="BC62" i="3"/>
  <c r="BN61" i="3"/>
  <c r="BY64" i="3"/>
  <c r="F80" i="3"/>
  <c r="BG6" i="12"/>
  <c r="BN6" i="4"/>
  <c r="CM65" i="3"/>
  <c r="CM78" i="3" s="1"/>
  <c r="CP65" i="3"/>
  <c r="CP76" i="3" s="1"/>
  <c r="CM80" i="3" s="1"/>
  <c r="DL60" i="3"/>
  <c r="DL75" i="3" s="1"/>
  <c r="DQ75" i="3" s="1"/>
  <c r="DI60" i="3"/>
  <c r="DI72" i="3" s="1"/>
  <c r="BC60" i="3"/>
  <c r="CU61" i="3"/>
  <c r="BY66" i="3"/>
  <c r="DF65" i="3"/>
  <c r="CJ67" i="3"/>
  <c r="CU63" i="3"/>
  <c r="CJ66" i="3"/>
  <c r="DQ61" i="3"/>
  <c r="I80" i="3"/>
  <c r="I84" i="3"/>
  <c r="II31" i="7"/>
  <c r="IJ31" i="7" s="1"/>
  <c r="II6" i="7"/>
  <c r="IJ6" i="7" s="1"/>
  <c r="II7" i="7"/>
  <c r="IJ7" i="7" s="1"/>
  <c r="IK35" i="7"/>
  <c r="IL35" i="7" s="1"/>
  <c r="IK33" i="7"/>
  <c r="IL33" i="7" s="1"/>
  <c r="IK32" i="7"/>
  <c r="IL32" i="7" s="1"/>
  <c r="IK34" i="7"/>
  <c r="IL34" i="7" s="1"/>
  <c r="GB18" i="7"/>
  <c r="GC18" i="7" s="1"/>
  <c r="GB19" i="7"/>
  <c r="GC19" i="7" s="1"/>
  <c r="GB16" i="7"/>
  <c r="GC16" i="7" s="1"/>
  <c r="GB17" i="7"/>
  <c r="GC17" i="7" s="1"/>
  <c r="II19" i="7"/>
  <c r="IJ19" i="7" s="1"/>
  <c r="II18" i="7"/>
  <c r="IJ18" i="7" s="1"/>
  <c r="GB11" i="7"/>
  <c r="GC11" i="7" s="1"/>
  <c r="GB8" i="7"/>
  <c r="GC8" i="7" s="1"/>
  <c r="GB10" i="7"/>
  <c r="GC10" i="7" s="1"/>
  <c r="GB9" i="7"/>
  <c r="GC9" i="7" s="1"/>
  <c r="IK11" i="7"/>
  <c r="IL11" i="7" s="1"/>
  <c r="DQ14" i="7"/>
  <c r="DR14" i="7" s="1"/>
  <c r="DQ15" i="7"/>
  <c r="DR15" i="7" s="1"/>
  <c r="DS25" i="7"/>
  <c r="DT25" i="7" s="1"/>
  <c r="DS26" i="7"/>
  <c r="DT26" i="7" s="1"/>
  <c r="DS24" i="7"/>
  <c r="DT24" i="7" s="1"/>
  <c r="DS27" i="7"/>
  <c r="DT27" i="7" s="1"/>
  <c r="DS31" i="7"/>
  <c r="DT31" i="7" s="1"/>
  <c r="FZ30" i="7"/>
  <c r="GA30" i="7" s="1"/>
  <c r="FZ31" i="7"/>
  <c r="GA31" i="7" s="1"/>
  <c r="GB27" i="7"/>
  <c r="GC27" i="7" s="1"/>
  <c r="DS29" i="7"/>
  <c r="DT29" i="7" s="1"/>
  <c r="DS30" i="7"/>
  <c r="DT30" i="7" s="1"/>
  <c r="DS28" i="7"/>
  <c r="DT28" i="7" s="1"/>
  <c r="GB25" i="7"/>
  <c r="GC25" i="7" s="1"/>
  <c r="GB24" i="7"/>
  <c r="GC24" i="7" s="1"/>
  <c r="GB26" i="7"/>
  <c r="GC26" i="7" s="1"/>
  <c r="IK10" i="7"/>
  <c r="IL10" i="7" s="1"/>
  <c r="IK8" i="7"/>
  <c r="IL8" i="7" s="1"/>
  <c r="IK9" i="7"/>
  <c r="IL9" i="7" s="1"/>
  <c r="FZ34" i="7"/>
  <c r="GA34" i="7" s="1"/>
  <c r="II30" i="7"/>
  <c r="IJ30" i="7" s="1"/>
  <c r="IK13" i="7"/>
  <c r="IL13" i="7" s="1"/>
  <c r="IK14" i="7"/>
  <c r="IL14" i="7" s="1"/>
  <c r="IK12" i="7"/>
  <c r="IL12" i="7" s="1"/>
  <c r="IK27" i="7"/>
  <c r="IL27" i="7" s="1"/>
  <c r="IK15" i="7"/>
  <c r="IL15" i="7" s="1"/>
  <c r="IK25" i="7"/>
  <c r="IL25" i="7" s="1"/>
  <c r="IK24" i="7"/>
  <c r="IL24" i="7" s="1"/>
  <c r="IK26" i="7"/>
  <c r="IL26" i="7" s="1"/>
  <c r="DS4" i="7"/>
  <c r="DT4" i="7" s="1"/>
  <c r="DS5" i="7"/>
  <c r="DT5" i="7" s="1"/>
  <c r="DS6" i="7"/>
  <c r="DT6" i="7" s="1"/>
  <c r="DS7" i="7"/>
  <c r="DT7" i="7" s="1"/>
  <c r="GB23" i="7"/>
  <c r="GC23" i="7" s="1"/>
  <c r="GB21" i="7"/>
  <c r="GC21" i="7" s="1"/>
  <c r="GB20" i="7"/>
  <c r="GC20" i="7" s="1"/>
  <c r="GB22" i="7"/>
  <c r="GC22" i="7" s="1"/>
  <c r="DQ23" i="7"/>
  <c r="DR23" i="7" s="1"/>
  <c r="FZ6" i="7"/>
  <c r="GA6" i="7" s="1"/>
  <c r="FZ7" i="7"/>
  <c r="GA7" i="7" s="1"/>
  <c r="DQ22" i="7"/>
  <c r="DR22" i="7" s="1"/>
  <c r="B84" i="3"/>
  <c r="B76" i="3"/>
  <c r="CT82" i="3" l="1"/>
  <c r="BM80" i="3"/>
  <c r="BM82" i="3"/>
  <c r="CI82" i="3"/>
  <c r="BX82" i="3"/>
  <c r="BO6" i="4"/>
  <c r="BO1" i="4" s="1"/>
  <c r="BE75" i="3"/>
  <c r="BX77" i="3"/>
  <c r="CJ82" i="3"/>
  <c r="CI80" i="3"/>
  <c r="DF85" i="3"/>
  <c r="BN80" i="3"/>
  <c r="BX79" i="3"/>
  <c r="CJ80" i="3"/>
  <c r="DF80" i="3"/>
  <c r="BY72" i="3"/>
  <c r="DF75" i="3"/>
  <c r="CU77" i="3"/>
  <c r="DP77" i="3"/>
  <c r="CJ78" i="3"/>
  <c r="CI78" i="3"/>
  <c r="BQ83" i="3"/>
  <c r="BY75" i="3"/>
  <c r="BX75" i="3"/>
  <c r="DQ83" i="3"/>
  <c r="DP83" i="3"/>
  <c r="DI85" i="3"/>
  <c r="BM79" i="3"/>
  <c r="BY80" i="3"/>
  <c r="BX80" i="3"/>
  <c r="BB81" i="3"/>
  <c r="DQ72" i="3"/>
  <c r="DP72" i="3"/>
  <c r="DF72" i="3"/>
  <c r="DE72" i="3"/>
  <c r="CJ72" i="3"/>
  <c r="CI72" i="3"/>
  <c r="AJ80" i="3"/>
  <c r="CI75" i="3"/>
  <c r="BN81" i="3"/>
  <c r="BM81" i="3"/>
  <c r="BF84" i="3"/>
  <c r="BY84" i="3"/>
  <c r="BX84" i="3"/>
  <c r="BQ87" i="3"/>
  <c r="BM75" i="3"/>
  <c r="BM12" i="4" s="1"/>
  <c r="CT76" i="3"/>
  <c r="DQ77" i="3"/>
  <c r="CU78" i="3"/>
  <c r="CT78" i="3"/>
  <c r="DP79" i="3"/>
  <c r="DQ79" i="3"/>
  <c r="DL82" i="3"/>
  <c r="DF82" i="3"/>
  <c r="DE82" i="3"/>
  <c r="BN73" i="3"/>
  <c r="DQ80" i="3"/>
  <c r="DP80" i="3"/>
  <c r="DL84" i="3"/>
  <c r="DF83" i="3"/>
  <c r="DE83" i="3"/>
  <c r="CT79" i="3"/>
  <c r="CU79" i="3"/>
  <c r="DQ78" i="3"/>
  <c r="DP78" i="3"/>
  <c r="CB85" i="3"/>
  <c r="BY78" i="3"/>
  <c r="BX78" i="3"/>
  <c r="DE79" i="3"/>
  <c r="DF79" i="3"/>
  <c r="CU84" i="3"/>
  <c r="CT84" i="3"/>
  <c r="CM87" i="3"/>
  <c r="CJ75" i="3"/>
  <c r="CT74" i="3"/>
  <c r="BC83" i="3"/>
  <c r="BB83" i="3"/>
  <c r="AU85" i="3"/>
  <c r="DP76" i="3"/>
  <c r="DP75" i="3"/>
  <c r="BB79" i="3"/>
  <c r="DE80" i="3"/>
  <c r="BX76" i="3"/>
  <c r="BN13" i="4" s="1"/>
  <c r="BN83" i="3"/>
  <c r="BM83" i="3"/>
  <c r="BF85" i="3"/>
  <c r="CU76" i="3"/>
  <c r="DE77" i="3"/>
  <c r="DA81" i="3"/>
  <c r="DE73" i="3"/>
  <c r="DF73" i="3"/>
  <c r="CU80" i="3"/>
  <c r="CT80" i="3"/>
  <c r="BC77" i="3"/>
  <c r="BB77" i="3"/>
  <c r="AX80" i="3"/>
  <c r="DF74" i="3"/>
  <c r="DE74" i="3"/>
  <c r="CI76" i="3"/>
  <c r="CJ76" i="3"/>
  <c r="BN77" i="3"/>
  <c r="BM77" i="3"/>
  <c r="BY81" i="3"/>
  <c r="BX81" i="3"/>
  <c r="CT73" i="3"/>
  <c r="CU73" i="3"/>
  <c r="CM85" i="3"/>
  <c r="CU83" i="3"/>
  <c r="CT83" i="3"/>
  <c r="DE75" i="3"/>
  <c r="BM16" i="4" s="1"/>
  <c r="BX72" i="3"/>
  <c r="AU87" i="3"/>
  <c r="DF77" i="3"/>
  <c r="BL11" i="4"/>
  <c r="CL77" i="3"/>
  <c r="CW80" i="3"/>
  <c r="CL79" i="3"/>
  <c r="DH77" i="3"/>
  <c r="CA80" i="3"/>
  <c r="BM14" i="4"/>
  <c r="BP77" i="3"/>
  <c r="AT77" i="3"/>
  <c r="AI76" i="3"/>
  <c r="BE80" i="3"/>
  <c r="BO13" i="4"/>
  <c r="BO14" i="4"/>
  <c r="BK17" i="4"/>
  <c r="DH72" i="3"/>
  <c r="AT78" i="3"/>
  <c r="CW75" i="3"/>
  <c r="DH87" i="3"/>
  <c r="CA85" i="3"/>
  <c r="AT85" i="3"/>
  <c r="AI84" i="3"/>
  <c r="CW79" i="3"/>
  <c r="BQ14" i="4"/>
  <c r="BJ12" i="4"/>
  <c r="DH80" i="3"/>
  <c r="BM17" i="4"/>
  <c r="AT86" i="3"/>
  <c r="CW83" i="3"/>
  <c r="DH79" i="3"/>
  <c r="CA77" i="3"/>
  <c r="BE78" i="3"/>
  <c r="BP81" i="3"/>
  <c r="CL74" i="3"/>
  <c r="CP68" i="3" s="1"/>
  <c r="CW87" i="3"/>
  <c r="BP16" i="4"/>
  <c r="BM15" i="4"/>
  <c r="BK13" i="4"/>
  <c r="BL17" i="4"/>
  <c r="BQ13" i="4"/>
  <c r="CL85" i="3"/>
  <c r="CW72" i="3"/>
  <c r="CL87" i="3"/>
  <c r="BO15" i="4"/>
  <c r="DH85" i="3"/>
  <c r="CA72" i="3"/>
  <c r="BP85" i="3"/>
  <c r="BE86" i="3"/>
  <c r="BP73" i="3"/>
  <c r="CL82" i="3"/>
  <c r="BE83" i="3"/>
  <c r="BL12" i="4"/>
  <c r="BN63" i="3"/>
  <c r="DF67" i="3"/>
  <c r="BN60" i="3"/>
  <c r="CB62" i="3"/>
  <c r="CB73" i="3" s="1"/>
  <c r="CE62" i="3"/>
  <c r="CE74" i="3" s="1"/>
  <c r="CE83" i="3" s="1"/>
  <c r="CJ83" i="3" s="1"/>
  <c r="AU64" i="3"/>
  <c r="AU76" i="3" s="1"/>
  <c r="AX64" i="3"/>
  <c r="AX78" i="3" s="1"/>
  <c r="AU82" i="3" s="1"/>
  <c r="CU62" i="3"/>
  <c r="CE63" i="3"/>
  <c r="CE73" i="3" s="1"/>
  <c r="CE81" i="3" s="1"/>
  <c r="CB63" i="3"/>
  <c r="CB74" i="3" s="1"/>
  <c r="Y63" i="3"/>
  <c r="Y74" i="3" s="1"/>
  <c r="AB63" i="3"/>
  <c r="AB73" i="3" s="1"/>
  <c r="AM67" i="3"/>
  <c r="AM77" i="3" s="1"/>
  <c r="AJ67" i="3"/>
  <c r="AJ79" i="3" s="1"/>
  <c r="CU65" i="3"/>
  <c r="BJ15" i="4"/>
  <c r="DQ67" i="3"/>
  <c r="CJ65" i="3"/>
  <c r="BN66" i="3"/>
  <c r="Q60" i="3"/>
  <c r="Q75" i="3" s="1"/>
  <c r="N60" i="3"/>
  <c r="N72" i="3" s="1"/>
  <c r="Y65" i="3"/>
  <c r="Y78" i="3" s="1"/>
  <c r="AB65" i="3"/>
  <c r="AB76" i="3" s="1"/>
  <c r="Q6" i="5"/>
  <c r="Q2" i="5" s="1"/>
  <c r="BO6" i="12"/>
  <c r="BV6" i="4"/>
  <c r="DQ60" i="3"/>
  <c r="BK6" i="12"/>
  <c r="BR6" i="4"/>
  <c r="BR1" i="4" s="1"/>
  <c r="CJ60" i="3"/>
  <c r="BY61" i="3"/>
  <c r="AJ61" i="3"/>
  <c r="AJ75" i="3" s="1"/>
  <c r="AM61" i="3"/>
  <c r="AM72" i="3" s="1"/>
  <c r="P6" i="5"/>
  <c r="P2" i="5" s="1"/>
  <c r="BP6" i="12"/>
  <c r="BW6" i="4"/>
  <c r="BW1" i="4" s="1"/>
  <c r="I86" i="3"/>
  <c r="CU67" i="3"/>
  <c r="DQ65" i="3"/>
  <c r="BY65" i="3"/>
  <c r="BC65" i="3"/>
  <c r="AR64" i="3"/>
  <c r="AB64" i="3"/>
  <c r="AB78" i="3" s="1"/>
  <c r="Y64" i="3"/>
  <c r="Y76" i="3" s="1"/>
  <c r="AJ65" i="3"/>
  <c r="AJ78" i="3" s="1"/>
  <c r="AM65" i="3"/>
  <c r="AM76" i="3" s="1"/>
  <c r="AQ76" i="3" s="1"/>
  <c r="AM62" i="3"/>
  <c r="AM74" i="3" s="1"/>
  <c r="AM83" i="3" s="1"/>
  <c r="AJ62" i="3"/>
  <c r="AJ73" i="3" s="1"/>
  <c r="Q66" i="3"/>
  <c r="Q79" i="3" s="1"/>
  <c r="N66" i="3"/>
  <c r="N77" i="3" s="1"/>
  <c r="Q65" i="3"/>
  <c r="Q76" i="3" s="1"/>
  <c r="N65" i="3"/>
  <c r="N78" i="3" s="1"/>
  <c r="Y61" i="3"/>
  <c r="Y75" i="3" s="1"/>
  <c r="AB61" i="3"/>
  <c r="AB72" i="3" s="1"/>
  <c r="BK11" i="4"/>
  <c r="DF60" i="3"/>
  <c r="BC66" i="3"/>
  <c r="DF63" i="3"/>
  <c r="BM11" i="4"/>
  <c r="F86" i="3"/>
  <c r="IK7" i="7"/>
  <c r="IL7" i="7" s="1"/>
  <c r="IK5" i="7"/>
  <c r="IL5" i="7" s="1"/>
  <c r="IK4" i="7"/>
  <c r="IL4" i="7" s="1"/>
  <c r="IK6" i="7"/>
  <c r="IL6" i="7" s="1"/>
  <c r="IK17" i="7"/>
  <c r="IL17" i="7" s="1"/>
  <c r="IK16" i="7"/>
  <c r="IL16" i="7" s="1"/>
  <c r="IK18" i="7"/>
  <c r="IL18" i="7" s="1"/>
  <c r="IK19" i="7"/>
  <c r="IL19" i="7" s="1"/>
  <c r="DS15" i="7"/>
  <c r="DT15" i="7" s="1"/>
  <c r="DS13" i="7"/>
  <c r="DT13" i="7" s="1"/>
  <c r="DS14" i="7"/>
  <c r="DT14" i="7" s="1"/>
  <c r="DS12" i="7"/>
  <c r="DT12" i="7" s="1"/>
  <c r="GB31" i="7"/>
  <c r="GC31" i="7" s="1"/>
  <c r="GB29" i="7"/>
  <c r="GC29" i="7" s="1"/>
  <c r="GB28" i="7"/>
  <c r="GC28" i="7" s="1"/>
  <c r="GB30" i="7"/>
  <c r="GC30" i="7" s="1"/>
  <c r="GB35" i="7"/>
  <c r="GC35" i="7" s="1"/>
  <c r="GB33" i="7"/>
  <c r="GC33" i="7" s="1"/>
  <c r="GB34" i="7"/>
  <c r="GC34" i="7" s="1"/>
  <c r="GB32" i="7"/>
  <c r="GC32" i="7" s="1"/>
  <c r="IK29" i="7"/>
  <c r="IL29" i="7" s="1"/>
  <c r="IK28" i="7"/>
  <c r="IL28" i="7" s="1"/>
  <c r="IK30" i="7"/>
  <c r="IL30" i="7" s="1"/>
  <c r="IK31" i="7"/>
  <c r="IL31" i="7" s="1"/>
  <c r="GB7" i="7"/>
  <c r="GC7" i="7" s="1"/>
  <c r="DS22" i="7"/>
  <c r="DT22" i="7" s="1"/>
  <c r="DS20" i="7"/>
  <c r="DT20" i="7" s="1"/>
  <c r="DS21" i="7"/>
  <c r="DT21" i="7" s="1"/>
  <c r="GB6" i="7"/>
  <c r="GC6" i="7" s="1"/>
  <c r="GB5" i="7"/>
  <c r="GC5" i="7" s="1"/>
  <c r="GB4" i="7"/>
  <c r="GC4" i="7" s="1"/>
  <c r="DS23" i="7"/>
  <c r="DT23" i="7" s="1"/>
  <c r="BP1" i="4"/>
  <c r="BN1" i="4"/>
  <c r="CI86" i="3" l="1"/>
  <c r="CT86" i="3"/>
  <c r="CJ86" i="3"/>
  <c r="CU86" i="3"/>
  <c r="BX86" i="3"/>
  <c r="DE86" i="3"/>
  <c r="BM86" i="3"/>
  <c r="BY86" i="3"/>
  <c r="DF86" i="3"/>
  <c r="BN86" i="3"/>
  <c r="BT68" i="3"/>
  <c r="BI68" i="3"/>
  <c r="AR76" i="3"/>
  <c r="BC82" i="3"/>
  <c r="BB82" i="3"/>
  <c r="Q80" i="3"/>
  <c r="V77" i="3"/>
  <c r="U77" i="3"/>
  <c r="Y82" i="3"/>
  <c r="AG78" i="3"/>
  <c r="AF78" i="3"/>
  <c r="CJ74" i="3"/>
  <c r="CI74" i="3"/>
  <c r="AU80" i="3"/>
  <c r="BC76" i="3"/>
  <c r="BB76" i="3"/>
  <c r="DL68" i="3"/>
  <c r="CU85" i="3"/>
  <c r="CT85" i="3"/>
  <c r="CP87" i="3"/>
  <c r="CT87" i="3" s="1"/>
  <c r="CI83" i="3"/>
  <c r="DI86" i="3"/>
  <c r="DP84" i="3"/>
  <c r="DQ84" i="3"/>
  <c r="BB78" i="3"/>
  <c r="BY83" i="3"/>
  <c r="BX83" i="3"/>
  <c r="BQ85" i="3"/>
  <c r="CJ85" i="3"/>
  <c r="CI85" i="3"/>
  <c r="CE87" i="3"/>
  <c r="Y83" i="3"/>
  <c r="Q82" i="3"/>
  <c r="Q85" i="3" s="1"/>
  <c r="Q87" i="3" s="1"/>
  <c r="V79" i="3"/>
  <c r="U79" i="3"/>
  <c r="AR78" i="3"/>
  <c r="AJ82" i="3"/>
  <c r="AQ78" i="3"/>
  <c r="V72" i="3"/>
  <c r="U72" i="3"/>
  <c r="CB84" i="3"/>
  <c r="CJ81" i="3"/>
  <c r="CI81" i="3"/>
  <c r="BC87" i="3"/>
  <c r="BB87" i="3"/>
  <c r="BC78" i="3"/>
  <c r="DQ85" i="3"/>
  <c r="DP85" i="3"/>
  <c r="DL87" i="3"/>
  <c r="AB83" i="3"/>
  <c r="Y85" i="3" s="1"/>
  <c r="AF74" i="3"/>
  <c r="AG74" i="3"/>
  <c r="CX84" i="3"/>
  <c r="DF81" i="3"/>
  <c r="DE81" i="3"/>
  <c r="CU87" i="3"/>
  <c r="BN84" i="3"/>
  <c r="BM84" i="3"/>
  <c r="BV12" i="4" s="1"/>
  <c r="BF87" i="3"/>
  <c r="N82" i="3"/>
  <c r="AG76" i="3"/>
  <c r="Y80" i="3"/>
  <c r="AF76" i="3"/>
  <c r="AJ83" i="3"/>
  <c r="V75" i="3"/>
  <c r="U75" i="3"/>
  <c r="AG73" i="3"/>
  <c r="AF73" i="3"/>
  <c r="CJ73" i="3"/>
  <c r="CI73" i="3"/>
  <c r="DA68" i="3"/>
  <c r="BN85" i="3"/>
  <c r="BM85" i="3"/>
  <c r="BI87" i="3"/>
  <c r="BC85" i="3"/>
  <c r="BB85" i="3"/>
  <c r="AX86" i="3"/>
  <c r="DP82" i="3"/>
  <c r="DQ82" i="3"/>
  <c r="BO17" i="4"/>
  <c r="BO16" i="4"/>
  <c r="BQ11" i="4"/>
  <c r="BN15" i="4"/>
  <c r="M85" i="3"/>
  <c r="AI82" i="3"/>
  <c r="X84" i="3"/>
  <c r="X85" i="3"/>
  <c r="X75" i="3"/>
  <c r="AT84" i="3"/>
  <c r="BK12" i="4"/>
  <c r="BP14" i="4"/>
  <c r="BN17" i="4"/>
  <c r="BN14" i="4"/>
  <c r="X81" i="3"/>
  <c r="M78" i="3"/>
  <c r="AI85" i="3"/>
  <c r="AI81" i="3"/>
  <c r="X77" i="3"/>
  <c r="AI79" i="3"/>
  <c r="CA75" i="3"/>
  <c r="AT76" i="3"/>
  <c r="AX68" i="3" s="1"/>
  <c r="BM13" i="4"/>
  <c r="BQ17" i="4"/>
  <c r="BN10" i="4"/>
  <c r="BP17" i="4"/>
  <c r="X73" i="3"/>
  <c r="M86" i="3"/>
  <c r="AI77" i="3"/>
  <c r="AI73" i="3"/>
  <c r="M72" i="3"/>
  <c r="AI87" i="3"/>
  <c r="CA83" i="3"/>
  <c r="CA82" i="3"/>
  <c r="BO12" i="4"/>
  <c r="BQ12" i="4"/>
  <c r="BL16" i="4"/>
  <c r="BP11" i="4"/>
  <c r="M77" i="3"/>
  <c r="AI74" i="3"/>
  <c r="X76" i="3"/>
  <c r="M80" i="3"/>
  <c r="X83" i="3"/>
  <c r="CA74" i="3"/>
  <c r="CE68" i="3" s="1"/>
  <c r="BK16" i="4"/>
  <c r="BQ15" i="4"/>
  <c r="BQ16" i="4"/>
  <c r="BL15" i="4"/>
  <c r="DF68" i="3"/>
  <c r="DQ68" i="3"/>
  <c r="CU68" i="3"/>
  <c r="BN68" i="3"/>
  <c r="BY68" i="3"/>
  <c r="BT12" i="4"/>
  <c r="CJ62" i="3"/>
  <c r="BC64" i="3"/>
  <c r="BK15" i="4"/>
  <c r="CJ63" i="3"/>
  <c r="Q64" i="3"/>
  <c r="Q78" i="3" s="1"/>
  <c r="U78" i="3" s="1"/>
  <c r="N64" i="3"/>
  <c r="N76" i="3" s="1"/>
  <c r="AB66" i="3"/>
  <c r="AB79" i="3" s="1"/>
  <c r="Y66" i="3"/>
  <c r="Y77" i="3" s="1"/>
  <c r="AM60" i="3"/>
  <c r="AM75" i="3" s="1"/>
  <c r="AQ75" i="3" s="1"/>
  <c r="AJ60" i="3"/>
  <c r="AJ72" i="3" s="1"/>
  <c r="O6" i="5"/>
  <c r="O2" i="5" s="1"/>
  <c r="BX6" i="4"/>
  <c r="BX1" i="4" s="1"/>
  <c r="BQ6" i="12"/>
  <c r="BX12" i="4"/>
  <c r="V65" i="3"/>
  <c r="AR62" i="3"/>
  <c r="AG64" i="3"/>
  <c r="CC91" i="3"/>
  <c r="BG91" i="3"/>
  <c r="AR67" i="3"/>
  <c r="Y67" i="3"/>
  <c r="Y79" i="3" s="1"/>
  <c r="AB67" i="3"/>
  <c r="AB77" i="3" s="1"/>
  <c r="AB80" i="3" s="1"/>
  <c r="AB84" i="3" s="1"/>
  <c r="Y86" i="3" s="1"/>
  <c r="Q62" i="3"/>
  <c r="Q74" i="3" s="1"/>
  <c r="N62" i="3"/>
  <c r="N73" i="3" s="1"/>
  <c r="AB60" i="3"/>
  <c r="AB75" i="3" s="1"/>
  <c r="AG75" i="3" s="1"/>
  <c r="Y60" i="3"/>
  <c r="Y72" i="3" s="1"/>
  <c r="AM66" i="3"/>
  <c r="AM79" i="3" s="1"/>
  <c r="AM82" i="3" s="1"/>
  <c r="AM85" i="3" s="1"/>
  <c r="AM86" i="3" s="1"/>
  <c r="AJ66" i="3"/>
  <c r="AJ77" i="3" s="1"/>
  <c r="AM63" i="3"/>
  <c r="AM73" i="3" s="1"/>
  <c r="AM81" i="3" s="1"/>
  <c r="AJ63" i="3"/>
  <c r="AJ74" i="3" s="1"/>
  <c r="BO11" i="4"/>
  <c r="BS11" i="4"/>
  <c r="AG65" i="3"/>
  <c r="BJ13" i="4"/>
  <c r="BS12" i="4"/>
  <c r="BU11" i="4"/>
  <c r="V66" i="3"/>
  <c r="AR61" i="3"/>
  <c r="BR13" i="4"/>
  <c r="BX16" i="4"/>
  <c r="BT16" i="4"/>
  <c r="V60" i="3"/>
  <c r="CY91" i="3"/>
  <c r="BU15" i="4"/>
  <c r="BU16" i="4"/>
  <c r="AG61" i="3"/>
  <c r="AR65" i="3"/>
  <c r="BP13" i="4"/>
  <c r="BJ11" i="4"/>
  <c r="BR14" i="4"/>
  <c r="BP15" i="4"/>
  <c r="AG63" i="3"/>
  <c r="G91" i="3"/>
  <c r="BS1" i="4"/>
  <c r="BU1" i="4"/>
  <c r="AR75" i="3" l="1"/>
  <c r="AQ73" i="3"/>
  <c r="V78" i="3"/>
  <c r="DF84" i="3"/>
  <c r="DE84" i="3"/>
  <c r="CX87" i="3"/>
  <c r="DP87" i="3"/>
  <c r="DQ87" i="3"/>
  <c r="CJ84" i="3"/>
  <c r="CI84" i="3"/>
  <c r="CB87" i="3"/>
  <c r="AR82" i="3"/>
  <c r="AQ82" i="3"/>
  <c r="V87" i="3"/>
  <c r="U87" i="3"/>
  <c r="AR77" i="3"/>
  <c r="AM80" i="3"/>
  <c r="AQ77" i="3"/>
  <c r="V73" i="3"/>
  <c r="U73" i="3"/>
  <c r="AG77" i="3"/>
  <c r="AF77" i="3"/>
  <c r="AR73" i="3"/>
  <c r="BN87" i="3"/>
  <c r="BM87" i="3"/>
  <c r="AF75" i="3"/>
  <c r="Q83" i="3"/>
  <c r="V74" i="3"/>
  <c r="U74" i="3"/>
  <c r="AF80" i="3"/>
  <c r="AG80" i="3"/>
  <c r="AQ79" i="3"/>
  <c r="AB85" i="3"/>
  <c r="AB86" i="3" s="1"/>
  <c r="AG86" i="3" s="1"/>
  <c r="AG79" i="3"/>
  <c r="AF79" i="3"/>
  <c r="AB82" i="3"/>
  <c r="AF82" i="3" s="1"/>
  <c r="AR74" i="3"/>
  <c r="AQ74" i="3"/>
  <c r="Y81" i="3"/>
  <c r="AG72" i="3"/>
  <c r="AF72" i="3"/>
  <c r="AJ81" i="3"/>
  <c r="AR72" i="3"/>
  <c r="AQ72" i="3"/>
  <c r="N80" i="3"/>
  <c r="V76" i="3"/>
  <c r="U76" i="3"/>
  <c r="AR83" i="3"/>
  <c r="AQ83" i="3"/>
  <c r="AJ85" i="3"/>
  <c r="V82" i="3"/>
  <c r="U82" i="3"/>
  <c r="AG85" i="3"/>
  <c r="AF85" i="3"/>
  <c r="AB87" i="3"/>
  <c r="AG83" i="3"/>
  <c r="AF83" i="3"/>
  <c r="BY85" i="3"/>
  <c r="BX85" i="3"/>
  <c r="BT87" i="3"/>
  <c r="DQ86" i="3"/>
  <c r="DP86" i="3"/>
  <c r="BC80" i="3"/>
  <c r="BB80" i="3"/>
  <c r="AX84" i="3"/>
  <c r="AR79" i="3"/>
  <c r="BR17" i="4"/>
  <c r="BR16" i="4"/>
  <c r="BR15" i="4"/>
  <c r="BS14" i="4"/>
  <c r="BS13" i="4"/>
  <c r="AI75" i="3"/>
  <c r="BM8" i="4"/>
  <c r="X87" i="3"/>
  <c r="X86" i="3"/>
  <c r="AI83" i="3"/>
  <c r="X80" i="3"/>
  <c r="X79" i="3"/>
  <c r="AI72" i="3"/>
  <c r="M76" i="3"/>
  <c r="BK14" i="4"/>
  <c r="BQ8" i="4"/>
  <c r="BO8" i="4"/>
  <c r="X72" i="3"/>
  <c r="AI78" i="3"/>
  <c r="M74" i="3"/>
  <c r="Q68" i="3" s="1"/>
  <c r="AI80" i="3"/>
  <c r="BP8" i="4"/>
  <c r="M84" i="3"/>
  <c r="BK9" i="4"/>
  <c r="BL9" i="4"/>
  <c r="AI86" i="3"/>
  <c r="M82" i="3"/>
  <c r="X78" i="3"/>
  <c r="BM9" i="4"/>
  <c r="BL14" i="4"/>
  <c r="BP9" i="4"/>
  <c r="CJ68" i="3"/>
  <c r="BC68" i="3"/>
  <c r="BN11" i="4"/>
  <c r="BS15" i="4"/>
  <c r="BJ17" i="4"/>
  <c r="AG67" i="3"/>
  <c r="BR91" i="3"/>
  <c r="AG66" i="3"/>
  <c r="BJ14" i="4"/>
  <c r="BV13" i="4"/>
  <c r="BT13" i="4"/>
  <c r="BJ16" i="4"/>
  <c r="DJ91" i="3"/>
  <c r="BS17" i="4"/>
  <c r="CN89" i="3"/>
  <c r="BW16" i="4"/>
  <c r="AR66" i="3"/>
  <c r="V62" i="3"/>
  <c r="BX15" i="4"/>
  <c r="BT15" i="4"/>
  <c r="BP10" i="4"/>
  <c r="CN90" i="3"/>
  <c r="BT17" i="4"/>
  <c r="BT11" i="4"/>
  <c r="BN9" i="4"/>
  <c r="AR60" i="3"/>
  <c r="V64" i="3"/>
  <c r="BG89" i="3"/>
  <c r="CN91" i="3"/>
  <c r="BS16" i="4"/>
  <c r="BV15" i="4"/>
  <c r="BT14" i="4"/>
  <c r="AR63" i="3"/>
  <c r="AG60" i="3"/>
  <c r="BV1" i="4"/>
  <c r="AF86" i="3" l="1"/>
  <c r="AB68" i="3"/>
  <c r="AG82" i="3"/>
  <c r="AM68" i="3"/>
  <c r="AR68" i="3" s="1"/>
  <c r="N85" i="3"/>
  <c r="V83" i="3"/>
  <c r="U83" i="3"/>
  <c r="CJ87" i="3"/>
  <c r="CI87" i="3"/>
  <c r="AR85" i="3"/>
  <c r="AQ85" i="3"/>
  <c r="AM87" i="3"/>
  <c r="AR81" i="3"/>
  <c r="AQ81" i="3"/>
  <c r="AJ84" i="3"/>
  <c r="DF87" i="3"/>
  <c r="DE87" i="3"/>
  <c r="AU86" i="3"/>
  <c r="BB84" i="3"/>
  <c r="BV11" i="4" s="1"/>
  <c r="BC84" i="3"/>
  <c r="U80" i="3"/>
  <c r="Q84" i="3"/>
  <c r="V80" i="3"/>
  <c r="AG81" i="3"/>
  <c r="AF81" i="3"/>
  <c r="Y84" i="3"/>
  <c r="AM84" i="3"/>
  <c r="AJ86" i="3" s="1"/>
  <c r="AQ80" i="3"/>
  <c r="AR80" i="3"/>
  <c r="BX87" i="3"/>
  <c r="BY87" i="3"/>
  <c r="CC90" i="3"/>
  <c r="BM10" i="4"/>
  <c r="BK10" i="4"/>
  <c r="BQ10" i="4"/>
  <c r="BR9" i="4"/>
  <c r="BU8" i="4"/>
  <c r="BQ9" i="4"/>
  <c r="BK8" i="4"/>
  <c r="BN8" i="4"/>
  <c r="BL8" i="4"/>
  <c r="BO10" i="4"/>
  <c r="BL10" i="4"/>
  <c r="BU12" i="4"/>
  <c r="BU17" i="4"/>
  <c r="DJ90" i="3"/>
  <c r="AV90" i="3"/>
  <c r="BX13" i="4"/>
  <c r="AG68" i="3"/>
  <c r="BW11" i="4"/>
  <c r="V68" i="3"/>
  <c r="BW15" i="4"/>
  <c r="BU14" i="4"/>
  <c r="BR11" i="4"/>
  <c r="BV14" i="4"/>
  <c r="AV89" i="3"/>
  <c r="BY11" i="4"/>
  <c r="CY90" i="3"/>
  <c r="BV16" i="4"/>
  <c r="BX14" i="4"/>
  <c r="BS8" i="4"/>
  <c r="BY15" i="4"/>
  <c r="BV17" i="4"/>
  <c r="BW14" i="4"/>
  <c r="BJ8" i="4"/>
  <c r="BU9" i="4"/>
  <c r="BX17" i="4"/>
  <c r="BW17" i="4"/>
  <c r="BT8" i="4"/>
  <c r="BR12" i="4"/>
  <c r="BR89" i="3"/>
  <c r="BO9" i="4"/>
  <c r="G89" i="3"/>
  <c r="BY1" i="4"/>
  <c r="AR86" i="3" l="1"/>
  <c r="AQ86" i="3"/>
  <c r="AR84" i="3"/>
  <c r="AQ84" i="3"/>
  <c r="AJ87" i="3"/>
  <c r="AG84" i="3"/>
  <c r="AF84" i="3"/>
  <c r="Y87" i="3"/>
  <c r="N86" i="3"/>
  <c r="U84" i="3"/>
  <c r="V84" i="3"/>
  <c r="BC86" i="3"/>
  <c r="L11" i="4" s="1"/>
  <c r="BB86" i="3"/>
  <c r="BX11" i="4" s="1"/>
  <c r="AV91" i="3"/>
  <c r="V85" i="3"/>
  <c r="U85" i="3"/>
  <c r="BW8" i="4" s="1"/>
  <c r="Q86" i="3"/>
  <c r="BY14" i="4"/>
  <c r="BT10" i="4"/>
  <c r="BV8" i="4"/>
  <c r="BW12" i="4"/>
  <c r="BT9" i="4"/>
  <c r="L15" i="4"/>
  <c r="F15" i="4" s="1"/>
  <c r="BS10" i="4"/>
  <c r="K11" i="4"/>
  <c r="BR8" i="4"/>
  <c r="BJ9" i="4"/>
  <c r="Z90" i="3"/>
  <c r="BW9" i="4"/>
  <c r="K15" i="4"/>
  <c r="E15" i="4" s="1"/>
  <c r="BU10" i="4"/>
  <c r="BR10" i="4"/>
  <c r="BS9" i="4"/>
  <c r="BJ10" i="4"/>
  <c r="CY89" i="3"/>
  <c r="L16" i="4"/>
  <c r="O90" i="3"/>
  <c r="DJ89" i="3"/>
  <c r="L17" i="4"/>
  <c r="F17" i="4" s="1"/>
  <c r="BY17" i="4"/>
  <c r="CC89" i="3"/>
  <c r="L14" i="4"/>
  <c r="AK90" i="3"/>
  <c r="DH90" i="3"/>
  <c r="AT91" i="3"/>
  <c r="CL90" i="3"/>
  <c r="DQ5" i="3"/>
  <c r="CU5" i="3"/>
  <c r="AT90" i="3" l="1"/>
  <c r="AG87" i="3"/>
  <c r="AF87" i="3"/>
  <c r="V86" i="3"/>
  <c r="U86" i="3"/>
  <c r="BX8" i="4" s="1"/>
  <c r="AR87" i="3"/>
  <c r="AQ87" i="3"/>
  <c r="BW10" i="4"/>
  <c r="BG90" i="3"/>
  <c r="Z91" i="3"/>
  <c r="BX9" i="4"/>
  <c r="CI5" i="3"/>
  <c r="DP5" i="3"/>
  <c r="DM5" i="3" s="1"/>
  <c r="CA90" i="3"/>
  <c r="K14" i="4"/>
  <c r="E14" i="4" s="1"/>
  <c r="BY16" i="4"/>
  <c r="K16" i="4"/>
  <c r="E16" i="4" s="1"/>
  <c r="O91" i="3"/>
  <c r="K17" i="4"/>
  <c r="E17" i="4" s="1"/>
  <c r="D17" i="4" s="1"/>
  <c r="M11" i="4"/>
  <c r="F14" i="12"/>
  <c r="O89" i="3"/>
  <c r="BY8" i="4"/>
  <c r="BV9" i="4"/>
  <c r="CT5" i="3"/>
  <c r="CQ5" i="3" s="1"/>
  <c r="DE5" i="3"/>
  <c r="E11" i="4"/>
  <c r="BB5" i="3"/>
  <c r="CW90" i="3"/>
  <c r="CA91" i="3"/>
  <c r="CW91" i="3"/>
  <c r="DH91" i="3"/>
  <c r="CL91" i="3"/>
  <c r="D15" i="4"/>
  <c r="F16" i="4"/>
  <c r="DF5" i="3"/>
  <c r="F14" i="4"/>
  <c r="CJ5" i="3"/>
  <c r="BN5" i="3"/>
  <c r="F11" i="4"/>
  <c r="BC5" i="3"/>
  <c r="L10" i="4" l="1"/>
  <c r="BX10" i="4"/>
  <c r="AK91" i="3"/>
  <c r="BY12" i="4"/>
  <c r="K12" i="4"/>
  <c r="E12" i="4" s="1"/>
  <c r="BM5" i="3"/>
  <c r="BJ5" i="3" s="1"/>
  <c r="BE91" i="3"/>
  <c r="BU13" i="4"/>
  <c r="L12" i="4"/>
  <c r="F12" i="4" s="1"/>
  <c r="D12" i="4" s="1"/>
  <c r="BE90" i="3"/>
  <c r="AY5" i="3"/>
  <c r="CF5" i="3"/>
  <c r="L8" i="4"/>
  <c r="D11" i="4"/>
  <c r="D14" i="4"/>
  <c r="DB5" i="3"/>
  <c r="D16" i="4"/>
  <c r="F19" i="12"/>
  <c r="D19" i="12" s="1"/>
  <c r="M16" i="4"/>
  <c r="H16" i="4" s="1"/>
  <c r="BV10" i="4"/>
  <c r="F17" i="12"/>
  <c r="D17" i="12" s="1"/>
  <c r="M14" i="4"/>
  <c r="H14" i="4" s="1"/>
  <c r="M15" i="4"/>
  <c r="H15" i="4" s="1"/>
  <c r="F18" i="12"/>
  <c r="D18" i="12" s="1"/>
  <c r="AK89" i="3"/>
  <c r="BY10" i="4"/>
  <c r="F20" i="12"/>
  <c r="D20" i="12" s="1"/>
  <c r="M17" i="4"/>
  <c r="H17" i="4" s="1"/>
  <c r="Z89" i="3"/>
  <c r="AF5" i="3"/>
  <c r="K8" i="4"/>
  <c r="D14" i="12"/>
  <c r="H11" i="4"/>
  <c r="M90" i="3"/>
  <c r="F15" i="12" l="1"/>
  <c r="D15" i="12" s="1"/>
  <c r="M12" i="4"/>
  <c r="H12" i="4" s="1"/>
  <c r="BW13" i="4"/>
  <c r="BR90" i="3"/>
  <c r="BX5" i="3"/>
  <c r="AI90" i="3"/>
  <c r="L9" i="4"/>
  <c r="F9" i="4" s="1"/>
  <c r="AG5" i="3"/>
  <c r="AC5" i="3" s="1"/>
  <c r="K10" i="4"/>
  <c r="E10" i="4" s="1"/>
  <c r="X90" i="3"/>
  <c r="BY9" i="4"/>
  <c r="X91" i="3"/>
  <c r="K9" i="4"/>
  <c r="E9" i="4" s="1"/>
  <c r="AI91" i="3"/>
  <c r="AQ5" i="3"/>
  <c r="F10" i="4"/>
  <c r="AR5" i="3"/>
  <c r="M91" i="3"/>
  <c r="V5" i="3"/>
  <c r="F8" i="4"/>
  <c r="U5" i="3"/>
  <c r="E8" i="4"/>
  <c r="L13" i="4" l="1"/>
  <c r="F13" i="4" s="1"/>
  <c r="BP90" i="3"/>
  <c r="BY13" i="4"/>
  <c r="BP91" i="3"/>
  <c r="K13" i="4"/>
  <c r="E13" i="4" s="1"/>
  <c r="D13" i="4" s="1"/>
  <c r="BY5" i="3"/>
  <c r="BU5" i="3" s="1"/>
  <c r="F12" i="12"/>
  <c r="D12" i="12" s="1"/>
  <c r="M9" i="4"/>
  <c r="H9" i="4" s="1"/>
  <c r="F11" i="12"/>
  <c r="D11" i="12" s="1"/>
  <c r="M8" i="4"/>
  <c r="H8" i="4" s="1"/>
  <c r="F13" i="12"/>
  <c r="D13" i="12" s="1"/>
  <c r="M10" i="4"/>
  <c r="H10" i="4" s="1"/>
  <c r="D9" i="4"/>
  <c r="AN5" i="3"/>
  <c r="D10" i="4"/>
  <c r="D8" i="4"/>
  <c r="R5" i="3"/>
  <c r="M13" i="4" l="1"/>
  <c r="H13" i="4" s="1"/>
  <c r="F16" i="12"/>
  <c r="D16" i="12" s="1"/>
  <c r="B6" i="8"/>
  <c r="B7" i="8"/>
  <c r="B5" i="8"/>
  <c r="B8" i="8"/>
  <c r="B9" i="8"/>
  <c r="B11" i="8"/>
  <c r="B12" i="8"/>
  <c r="B13" i="8"/>
  <c r="B14" i="8"/>
  <c r="B10" i="8"/>
  <c r="C14" i="8" l="1"/>
  <c r="C13" i="8"/>
  <c r="C12" i="8"/>
  <c r="C11" i="8"/>
  <c r="C10" i="8"/>
  <c r="C9" i="8"/>
  <c r="C8" i="8"/>
  <c r="C7" i="8"/>
  <c r="C6" i="8"/>
  <c r="C5" i="8"/>
  <c r="D7" i="8" l="1"/>
  <c r="D11" i="8"/>
  <c r="D8" i="8"/>
  <c r="D12" i="8"/>
  <c r="D5" i="8"/>
  <c r="D9" i="8"/>
  <c r="D13" i="8"/>
  <c r="D6" i="8"/>
  <c r="D10" i="8"/>
  <c r="D14" i="8"/>
  <c r="E6" i="8" l="1"/>
  <c r="E9" i="8"/>
  <c r="F9" i="8" s="1"/>
  <c r="BG5" i="3" s="1"/>
  <c r="E14" i="8"/>
  <c r="F14" i="8" s="1"/>
  <c r="DJ5" i="3" s="1"/>
  <c r="E5" i="8"/>
  <c r="F5" i="8" s="1"/>
  <c r="F6" i="8"/>
  <c r="Z5" i="3" s="1"/>
  <c r="E11" i="8"/>
  <c r="F11" i="8" s="1"/>
  <c r="CC5" i="3" s="1"/>
  <c r="E10" i="8"/>
  <c r="F10" i="8" s="1"/>
  <c r="BR5" i="3" s="1"/>
  <c r="E13" i="8"/>
  <c r="F13" i="8" s="1"/>
  <c r="CY5" i="3" s="1"/>
  <c r="E12" i="8"/>
  <c r="F12" i="8" s="1"/>
  <c r="CN5" i="3" s="1"/>
  <c r="E8" i="8"/>
  <c r="F8" i="8" s="1"/>
  <c r="AV5" i="3" s="1"/>
  <c r="E7" i="8"/>
  <c r="F7" i="8" s="1"/>
  <c r="AK5" i="3" s="1"/>
  <c r="C14" i="5" l="1"/>
  <c r="C13" i="5"/>
  <c r="C12" i="5"/>
  <c r="C11" i="5"/>
  <c r="C10" i="5"/>
  <c r="C9" i="5"/>
  <c r="C8" i="5"/>
  <c r="C17" i="5"/>
  <c r="C16" i="5"/>
  <c r="C15" i="5"/>
  <c r="O5" i="3"/>
  <c r="Q17" i="5" l="1"/>
  <c r="M17" i="5"/>
  <c r="I17" i="5"/>
  <c r="E17" i="5"/>
  <c r="R17" i="5"/>
  <c r="L17" i="5"/>
  <c r="G17" i="5"/>
  <c r="P17" i="5"/>
  <c r="K17" i="5"/>
  <c r="F17" i="5"/>
  <c r="N17" i="5"/>
  <c r="H17" i="5"/>
  <c r="O17" i="5"/>
  <c r="J17" i="5"/>
  <c r="D17" i="5"/>
  <c r="P11" i="5"/>
  <c r="L11" i="5"/>
  <c r="H11" i="5"/>
  <c r="D11" i="5"/>
  <c r="O11" i="5"/>
  <c r="K11" i="5"/>
  <c r="G11" i="5"/>
  <c r="Q11" i="5"/>
  <c r="M11" i="5"/>
  <c r="I11" i="5"/>
  <c r="E11" i="5"/>
  <c r="R11" i="5"/>
  <c r="N11" i="5"/>
  <c r="J11" i="5"/>
  <c r="F11" i="5"/>
  <c r="P8" i="5"/>
  <c r="L8" i="5"/>
  <c r="H8" i="5"/>
  <c r="D8" i="5"/>
  <c r="O8" i="5"/>
  <c r="K8" i="5"/>
  <c r="G8" i="5"/>
  <c r="Q8" i="5"/>
  <c r="M8" i="5"/>
  <c r="I8" i="5"/>
  <c r="E8" i="5"/>
  <c r="R8" i="5"/>
  <c r="N8" i="5"/>
  <c r="J8" i="5"/>
  <c r="F8" i="5"/>
  <c r="P12" i="5"/>
  <c r="L12" i="5"/>
  <c r="H12" i="5"/>
  <c r="D12" i="5"/>
  <c r="O12" i="5"/>
  <c r="K12" i="5"/>
  <c r="G12" i="5"/>
  <c r="Q12" i="5"/>
  <c r="M12" i="5"/>
  <c r="I12" i="5"/>
  <c r="E12" i="5"/>
  <c r="R12" i="5"/>
  <c r="N12" i="5"/>
  <c r="J12" i="5"/>
  <c r="F12" i="5"/>
  <c r="Q15" i="5"/>
  <c r="M15" i="5"/>
  <c r="I15" i="5"/>
  <c r="E15" i="5"/>
  <c r="R15" i="5"/>
  <c r="L15" i="5"/>
  <c r="G15" i="5"/>
  <c r="P15" i="5"/>
  <c r="K15" i="5"/>
  <c r="F15" i="5"/>
  <c r="N15" i="5"/>
  <c r="H15" i="5"/>
  <c r="D15" i="5"/>
  <c r="O15" i="5"/>
  <c r="J15" i="5"/>
  <c r="P9" i="5"/>
  <c r="L9" i="5"/>
  <c r="H9" i="5"/>
  <c r="D9" i="5"/>
  <c r="O9" i="5"/>
  <c r="K9" i="5"/>
  <c r="G9" i="5"/>
  <c r="Q9" i="5"/>
  <c r="M9" i="5"/>
  <c r="I9" i="5"/>
  <c r="E9" i="5"/>
  <c r="R9" i="5"/>
  <c r="N9" i="5"/>
  <c r="J9" i="5"/>
  <c r="F9" i="5"/>
  <c r="P13" i="5"/>
  <c r="L13" i="5"/>
  <c r="H13" i="5"/>
  <c r="D13" i="5"/>
  <c r="O13" i="5"/>
  <c r="K13" i="5"/>
  <c r="G13" i="5"/>
  <c r="Q13" i="5"/>
  <c r="M13" i="5"/>
  <c r="I13" i="5"/>
  <c r="E13" i="5"/>
  <c r="R13" i="5"/>
  <c r="N13" i="5"/>
  <c r="J13" i="5"/>
  <c r="F13" i="5"/>
  <c r="Q16" i="5"/>
  <c r="M16" i="5"/>
  <c r="I16" i="5"/>
  <c r="E16" i="5"/>
  <c r="R16" i="5"/>
  <c r="L16" i="5"/>
  <c r="G16" i="5"/>
  <c r="P16" i="5"/>
  <c r="K16" i="5"/>
  <c r="F16" i="5"/>
  <c r="N16" i="5"/>
  <c r="H16" i="5"/>
  <c r="J16" i="5"/>
  <c r="D16" i="5"/>
  <c r="O16" i="5"/>
  <c r="P10" i="5"/>
  <c r="L10" i="5"/>
  <c r="H10" i="5"/>
  <c r="D10" i="5"/>
  <c r="O10" i="5"/>
  <c r="K10" i="5"/>
  <c r="G10" i="5"/>
  <c r="Q10" i="5"/>
  <c r="M10" i="5"/>
  <c r="I10" i="5"/>
  <c r="E10" i="5"/>
  <c r="R10" i="5"/>
  <c r="N10" i="5"/>
  <c r="J10" i="5"/>
  <c r="F10" i="5"/>
  <c r="Q14" i="5"/>
  <c r="M14" i="5"/>
  <c r="R14" i="5"/>
  <c r="L14" i="5"/>
  <c r="H14" i="5"/>
  <c r="D14" i="5"/>
  <c r="P14" i="5"/>
  <c r="K14" i="5"/>
  <c r="G14" i="5"/>
  <c r="N14" i="5"/>
  <c r="I14" i="5"/>
  <c r="E14" i="5"/>
  <c r="O14" i="5"/>
  <c r="J14" i="5"/>
  <c r="F14" i="5"/>
</calcChain>
</file>

<file path=xl/sharedStrings.xml><?xml version="1.0" encoding="utf-8"?>
<sst xmlns="http://schemas.openxmlformats.org/spreadsheetml/2006/main" count="979" uniqueCount="362">
  <si>
    <t>WORLD CUP 2022 PREDICTOR GAME</t>
  </si>
  <si>
    <t>PREDICTED CORRECTLY</t>
  </si>
  <si>
    <t>POINT</t>
  </si>
  <si>
    <t>Match Result and Goal Scores</t>
  </si>
  <si>
    <t>▶</t>
  </si>
  <si>
    <t>Match Result and Goal Differences</t>
  </si>
  <si>
    <t>Match Result Only</t>
  </si>
  <si>
    <t>PREDICTED CORRECTLY in FULL TIME (NORMAL TIME + EXTRA TIME)</t>
  </si>
  <si>
    <t>FINAL</t>
  </si>
  <si>
    <t>PREDICTED CORRECTLY (PENALTY SHOOT OUT in ALL KNOCK OUT ROUNDS)</t>
  </si>
  <si>
    <t>Group Winner and Runner Up</t>
  </si>
  <si>
    <t>Group Winner only</t>
  </si>
  <si>
    <t>Group Runner Up only</t>
  </si>
  <si>
    <t>Qualified 2 teams (swapped group position)</t>
  </si>
  <si>
    <t>Qualified 1 team only (incorrect group position)</t>
  </si>
  <si>
    <t>16 qualified teams</t>
  </si>
  <si>
    <t>12 - 15 qualified teams</t>
  </si>
  <si>
    <t>8 - 11 qualified teams</t>
  </si>
  <si>
    <t>Bracket Pairing Matches</t>
  </si>
  <si>
    <t>Tournament Champion</t>
  </si>
  <si>
    <t>Win at Round of 16</t>
  </si>
  <si>
    <t>Win at Quarter Finals</t>
  </si>
  <si>
    <t>Win at Semi Finals</t>
  </si>
  <si>
    <t>Win at Final</t>
  </si>
  <si>
    <t>Tournament Runner Up</t>
  </si>
  <si>
    <t>Tournament 3rd Place</t>
  </si>
  <si>
    <t>Win at Match for 3rd Place</t>
  </si>
  <si>
    <t>Best Player</t>
  </si>
  <si>
    <t>Top Scorer</t>
  </si>
  <si>
    <t>Match Winner (Based on Full Time + Penalty Shoot Out Result)</t>
  </si>
  <si>
    <t>All players will be ranked by</t>
  </si>
  <si>
    <t>Higher total points (match + bonus points)</t>
  </si>
  <si>
    <t>Higher total correct prediction</t>
  </si>
  <si>
    <t>Higher total match points</t>
  </si>
  <si>
    <t>Entry order in player scoreboard table</t>
  </si>
  <si>
    <t>TOURNAMENT SETUP</t>
  </si>
  <si>
    <t>G</t>
  </si>
  <si>
    <t>No</t>
  </si>
  <si>
    <t>Country Name</t>
  </si>
  <si>
    <t>FIFA World Ranking Points</t>
  </si>
  <si>
    <t>Fair Play Points</t>
  </si>
  <si>
    <t>A</t>
  </si>
  <si>
    <t>Senegal</t>
  </si>
  <si>
    <t>Netherlands</t>
  </si>
  <si>
    <t>Qatar</t>
  </si>
  <si>
    <t>Ecuador</t>
  </si>
  <si>
    <t>B</t>
  </si>
  <si>
    <t>England</t>
  </si>
  <si>
    <t>Iran</t>
  </si>
  <si>
    <t>United States</t>
  </si>
  <si>
    <t>Wales</t>
  </si>
  <si>
    <t>C</t>
  </si>
  <si>
    <t>Argentina</t>
  </si>
  <si>
    <t>Saudi Arabia</t>
  </si>
  <si>
    <t>Mexico</t>
  </si>
  <si>
    <t>Poland</t>
  </si>
  <si>
    <t>D</t>
  </si>
  <si>
    <t>Denmark</t>
  </si>
  <si>
    <t>Tunisia</t>
  </si>
  <si>
    <t>France</t>
  </si>
  <si>
    <t>Australia</t>
  </si>
  <si>
    <t>E</t>
  </si>
  <si>
    <t>Germany</t>
  </si>
  <si>
    <t>Japan</t>
  </si>
  <si>
    <t>Spain</t>
  </si>
  <si>
    <t>Costa Rica</t>
  </si>
  <si>
    <t>F</t>
  </si>
  <si>
    <t>Morocco</t>
  </si>
  <si>
    <t>Croatia</t>
  </si>
  <si>
    <t>Belgium</t>
  </si>
  <si>
    <t>Canada</t>
  </si>
  <si>
    <t>Switzerland</t>
  </si>
  <si>
    <t>Cameroon</t>
  </si>
  <si>
    <t>Brazil</t>
  </si>
  <si>
    <t>Serbia</t>
  </si>
  <si>
    <t>H</t>
  </si>
  <si>
    <t>Uruguay</t>
  </si>
  <si>
    <t>South Korea</t>
  </si>
  <si>
    <t>Portugal</t>
  </si>
  <si>
    <t>Ghana</t>
  </si>
  <si>
    <t>FIFA World Ranking Source (as of March 31, 2022)</t>
  </si>
  <si>
    <t>https://www.fifa.com/fifa-world-ranking/ranking-table/men/index.html</t>
  </si>
  <si>
    <t>Player</t>
  </si>
  <si>
    <t>Total</t>
  </si>
  <si>
    <t>Point</t>
  </si>
  <si>
    <t>Bonus</t>
  </si>
  <si>
    <t>M#</t>
  </si>
  <si>
    <t>Group</t>
  </si>
  <si>
    <t>Date</t>
  </si>
  <si>
    <t>Country</t>
  </si>
  <si>
    <t>Score</t>
  </si>
  <si>
    <t>Rank</t>
  </si>
  <si>
    <t>Current Rank</t>
  </si>
  <si>
    <t>Group Stages</t>
  </si>
  <si>
    <t>Knock Out Stages</t>
  </si>
  <si>
    <t>Winner</t>
  </si>
  <si>
    <t>Runner Up</t>
  </si>
  <si>
    <t>Qualified Countries</t>
  </si>
  <si>
    <t>►</t>
  </si>
  <si>
    <t>FT</t>
  </si>
  <si>
    <t>PSO</t>
  </si>
  <si>
    <t>R16</t>
  </si>
  <si>
    <t>QF</t>
  </si>
  <si>
    <t>SF</t>
  </si>
  <si>
    <t>3rd</t>
  </si>
  <si>
    <t>CHAMPION</t>
  </si>
  <si>
    <t>2nd Place</t>
  </si>
  <si>
    <t>3rd Place</t>
  </si>
  <si>
    <t>Notes :</t>
  </si>
  <si>
    <t>Color code meaning :</t>
  </si>
  <si>
    <t>Group Standing Table (on player prediction board)</t>
  </si>
  <si>
    <t>Q</t>
  </si>
  <si>
    <t>Qualify and Correct Position</t>
  </si>
  <si>
    <t>Qualify but Incorrect Position</t>
  </si>
  <si>
    <t>Knock Out Matches</t>
  </si>
  <si>
    <t>T</t>
  </si>
  <si>
    <t>Correct Bracket Pairing (on player prediction board if player's prediction matches is chosen)</t>
  </si>
  <si>
    <t>Some matches with greater match number shall be played ahead of lower match number</t>
  </si>
  <si>
    <t>Knock Out Match Winner (all matches)</t>
  </si>
  <si>
    <t>Score Boxes</t>
  </si>
  <si>
    <t>Input full time score results (Normal Time + Extra Time) in FT score boxes in knock out round matches</t>
  </si>
  <si>
    <t>o</t>
  </si>
  <si>
    <t>Incorrect score input (text) (all matches)</t>
  </si>
  <si>
    <t>PSO (Penalty Shoot Out score boxes will be shown automatically for respective matches if there are no winners in FULL TIME regulation</t>
  </si>
  <si>
    <t>SCOREBOARD</t>
  </si>
  <si>
    <t xml:space="preserve"> Group Stages</t>
  </si>
  <si>
    <t>Round of 16</t>
  </si>
  <si>
    <t>Quarter Final</t>
  </si>
  <si>
    <t>Semifinal</t>
  </si>
  <si>
    <t>Player Name</t>
  </si>
  <si>
    <t>Total Points</t>
  </si>
  <si>
    <t>Total Match Point</t>
  </si>
  <si>
    <t>Total Bonus Point</t>
  </si>
  <si>
    <t>Total Correct Prediction</t>
  </si>
  <si>
    <t>Match Points</t>
  </si>
  <si>
    <t>Correct Prediction</t>
  </si>
  <si>
    <t>Bonus Points</t>
  </si>
  <si>
    <t>Player 1</t>
  </si>
  <si>
    <t>Player 2</t>
  </si>
  <si>
    <t>Player 3</t>
  </si>
  <si>
    <t>Player 4</t>
  </si>
  <si>
    <t>Player 5</t>
  </si>
  <si>
    <t>Player 6</t>
  </si>
  <si>
    <t>Player 7</t>
  </si>
  <si>
    <t>Player 8</t>
  </si>
  <si>
    <t>Player 9</t>
  </si>
  <si>
    <t>Player 10</t>
  </si>
  <si>
    <t>LEADERBOARD</t>
  </si>
  <si>
    <t>BEST PLAYER TABLE</t>
  </si>
  <si>
    <t>TOP SCORER TABLE</t>
  </si>
  <si>
    <t>Name</t>
  </si>
  <si>
    <t>Cristiano Ronaldo (Portugal)</t>
  </si>
  <si>
    <t>Harry Kane (England)</t>
  </si>
  <si>
    <t>Kylian Mbappe (France)</t>
  </si>
  <si>
    <t>Lionel Messi (Argentina)</t>
  </si>
  <si>
    <t>Neymar (Brazil)</t>
  </si>
  <si>
    <t>You need to type players name in this table first before selecting it in all players prediction board to avoid any mistyping that can lead to incorrect bonus calculation</t>
  </si>
  <si>
    <t>Dummy worksheet for group standing calculation</t>
  </si>
  <si>
    <t>Dummy worksheet for Leaderboard standing calculation</t>
  </si>
  <si>
    <t>Rank Based on Total Match + Bonus Points</t>
  </si>
  <si>
    <t>Rank Based on Correct Prediction</t>
  </si>
  <si>
    <t>Rank Based on Total Match Points</t>
  </si>
  <si>
    <t>Rank Based on Entry Order</t>
  </si>
  <si>
    <t>Final Rank</t>
  </si>
  <si>
    <t>3RD</t>
  </si>
  <si>
    <t>SELECT Knock Out Rounds Pairing Team Scenario (ACTUAL or PREDICTION MATCHES)</t>
  </si>
  <si>
    <t>SELECT Penalty Shoot Out Point System (INCLUDED or NOT INCLUDED)</t>
  </si>
  <si>
    <r>
      <t xml:space="preserve">PLAYER PREDICTION BOARD | YOUR </t>
    </r>
    <r>
      <rPr>
        <b/>
        <sz val="15"/>
        <color rgb="FFFFFF00"/>
        <rFont val="Calibri"/>
        <family val="2"/>
        <scheme val="minor"/>
      </rPr>
      <t>KNOCK OUT ROUNDS</t>
    </r>
    <r>
      <rPr>
        <b/>
        <sz val="15"/>
        <color theme="0"/>
        <rFont val="Calibri"/>
        <family val="2"/>
        <scheme val="minor"/>
      </rPr>
      <t xml:space="preserve"> GAME SCENARIO IS BASED ON ►</t>
    </r>
  </si>
  <si>
    <t>◄</t>
  </si>
  <si>
    <t>Make sure you select the right game scenario for your game</t>
  </si>
  <si>
    <t>Game Notes :</t>
  </si>
  <si>
    <t>Tournament Actual Result Table</t>
  </si>
  <si>
    <t>Player Prediction Board</t>
  </si>
  <si>
    <t>Type prediction score in particular score boxes</t>
  </si>
  <si>
    <t>Penalty Shoot Out Boxes will be shown automatically if Full Time score is draw in particular KO match. Type actual penalty scores in particular boxes.</t>
  </si>
  <si>
    <t>Select Tournament Best Player in respective best player box</t>
  </si>
  <si>
    <t>Select Tournament Top Scorer in respective top score box</t>
  </si>
  <si>
    <t>Go to Language Table worksheet to change team names to your own language</t>
  </si>
  <si>
    <t>DO NOT CUT &amp; PASTE. YOU MAY COPY &amp; PASTE, but choose PASTE IT WITH VALUES TO PREVENT ANY DAMAGES ON FORMULA</t>
  </si>
  <si>
    <t>●</t>
  </si>
  <si>
    <t>ACTUAL RESULTS</t>
  </si>
  <si>
    <t>● KNOCK OUT ROUNDS Game Scenario</t>
  </si>
  <si>
    <t>● KNOCK OUT ROUNDS Point System</t>
  </si>
  <si>
    <r>
      <rPr>
        <b/>
        <sz val="12"/>
        <rFont val="Calibri"/>
        <family val="2"/>
        <scheme val="minor"/>
      </rPr>
      <t>⚫</t>
    </r>
    <r>
      <rPr>
        <b/>
        <sz val="14"/>
        <rFont val="Calibri"/>
        <family val="2"/>
        <scheme val="minor"/>
      </rPr>
      <t xml:space="preserve"> GROUP STAGES Point System</t>
    </r>
  </si>
  <si>
    <r>
      <rPr>
        <b/>
        <sz val="12"/>
        <rFont val="Calibri"/>
        <family val="2"/>
        <scheme val="minor"/>
      </rPr>
      <t>⚫</t>
    </r>
    <r>
      <rPr>
        <b/>
        <sz val="14"/>
        <rFont val="Calibri"/>
        <family val="2"/>
        <scheme val="minor"/>
      </rPr>
      <t xml:space="preserve"> KNOCK OUT ROUNDS Game Scenario and Point System</t>
    </r>
  </si>
  <si>
    <r>
      <rPr>
        <b/>
        <sz val="12"/>
        <rFont val="Calibri"/>
        <family val="2"/>
        <scheme val="minor"/>
      </rPr>
      <t xml:space="preserve">⚫ </t>
    </r>
    <r>
      <rPr>
        <b/>
        <sz val="14"/>
        <rFont val="Calibri"/>
        <family val="2"/>
        <scheme val="minor"/>
      </rPr>
      <t>BONUS Point System</t>
    </r>
  </si>
  <si>
    <r>
      <rPr>
        <b/>
        <sz val="12"/>
        <rFont val="Calibri"/>
        <family val="2"/>
        <scheme val="minor"/>
      </rPr>
      <t>⚫</t>
    </r>
    <r>
      <rPr>
        <b/>
        <sz val="14"/>
        <rFont val="Calibri"/>
        <family val="2"/>
        <scheme val="minor"/>
      </rPr>
      <t xml:space="preserve"> LEADERBOARD REGULATION</t>
    </r>
  </si>
  <si>
    <t>https://digitalhub.fifa.com/m/2744a0a5e3ded185/original/FIFA-World-Cup-Qatar-2022-Regulations_EN.pdf</t>
  </si>
  <si>
    <t>The ranking of teams in the group stage is determined as follows:</t>
  </si>
  <si>
    <t>Points obtained in all group matches;</t>
  </si>
  <si>
    <t>Goal difference in all group matches;</t>
  </si>
  <si>
    <t>Number of goals scored in all group matches;</t>
  </si>
  <si>
    <t>Points obtained in the matches played between the teams in question;</t>
  </si>
  <si>
    <t>Goal difference in the matches played between the teams in question;</t>
  </si>
  <si>
    <t>Number of goals scored in the matches played between the teams in question;</t>
  </si>
  <si>
    <t>&gt; Yellow card: −1 point;</t>
  </si>
  <si>
    <t>&gt; Indirect red card (second yellow card): −3 points;</t>
  </si>
  <si>
    <t>&gt; Direct red card: −4 points;</t>
  </si>
  <si>
    <t>&gt; Yellow card and direct red card: −5 points;</t>
  </si>
  <si>
    <t>Drawing of lots.</t>
  </si>
  <si>
    <t>World Cup Group Tiebreaker Policy</t>
  </si>
  <si>
    <t>Fair play points in all group matches</t>
  </si>
  <si>
    <t>OFFICIAL</t>
  </si>
  <si>
    <t>v</t>
  </si>
  <si>
    <t>NOTES</t>
  </si>
  <si>
    <t>GAME ACTUAL RESULTS</t>
  </si>
  <si>
    <t>GAME PREDICTION RESULTS</t>
  </si>
  <si>
    <t>v*</t>
  </si>
  <si>
    <t>x**</t>
  </si>
  <si>
    <t>x***</t>
  </si>
  <si>
    <t>x****</t>
  </si>
  <si>
    <t>*</t>
  </si>
  <si>
    <t>**</t>
  </si>
  <si>
    <t>***</t>
  </si>
  <si>
    <t>If, it has to go through tie-breaker No 8 to decide group winner and runner up, you change it by overwriting it in Player Game Board table in cell F60:I67</t>
  </si>
  <si>
    <t>There is no needs to differentiate team standings based on fair play points. Players can adjust their prediction scores to get one team rank upper than the other.</t>
  </si>
  <si>
    <r>
      <rPr>
        <b/>
        <sz val="11"/>
        <rFont val="Calibri"/>
        <family val="2"/>
        <scheme val="minor"/>
      </rPr>
      <t>FILL FAIR PLAY POINTS</t>
    </r>
    <r>
      <rPr>
        <sz val="11"/>
        <rFont val="Calibri"/>
        <family val="2"/>
        <scheme val="minor"/>
      </rPr>
      <t xml:space="preserve"> between the teams concerned in </t>
    </r>
    <r>
      <rPr>
        <b/>
        <sz val="11"/>
        <rFont val="Calibri"/>
        <family val="2"/>
        <scheme val="minor"/>
      </rPr>
      <t xml:space="preserve">COLUMN F </t>
    </r>
    <r>
      <rPr>
        <sz val="11"/>
        <rFont val="Calibri"/>
        <family val="2"/>
        <scheme val="minor"/>
      </rPr>
      <t>to differentiate their standings. If it is leaved empty, they will be ranked based on FIFA World Ranking points</t>
    </r>
  </si>
  <si>
    <t>****</t>
  </si>
  <si>
    <t>There is no needs to differentiate team standings based on drawing of lots. Players can adjust their prediction scores to get one team rank upper than the other.</t>
  </si>
  <si>
    <t>Type actual score results in column G dan H in both Group Stages and Knock Out Rounds</t>
  </si>
  <si>
    <t>Penalty Shoot Out Boxes in column J and K will be shown automatically if Full Time score is draw in particular KO match. Type actual penalty scores in particular boxes.</t>
  </si>
  <si>
    <t>Select Tournament Best Player in cell G93</t>
  </si>
  <si>
    <t>Select Tournament Top Scorer in cell G94</t>
  </si>
  <si>
    <t>Type Date in column E to adjust date to your own date</t>
  </si>
  <si>
    <t>All matches are sorted by match time. Match order might be different</t>
  </si>
  <si>
    <t>https://www.fifa.com/tournaments/mens/worldcup/qatar2022/news/match-schedule-fwc22</t>
  </si>
  <si>
    <t>Bonus points will be shown after all group matches are completed and players type scores for all group matches</t>
  </si>
  <si>
    <t>Check your score input, incorrect score input will make an error in its calculation</t>
  </si>
  <si>
    <t>© 2022 | journalSHEET.com</t>
  </si>
  <si>
    <t>Included</t>
  </si>
  <si>
    <t>FOOTBALL PLAYER LIST</t>
  </si>
  <si>
    <t>❶</t>
  </si>
  <si>
    <t>❷</t>
  </si>
  <si>
    <t>❸</t>
  </si>
  <si>
    <t>❹</t>
  </si>
  <si>
    <t>LICENSE</t>
  </si>
  <si>
    <t>ABOUT</t>
  </si>
  <si>
    <t>UPDATE</t>
  </si>
  <si>
    <t>Editiion</t>
  </si>
  <si>
    <t>:</t>
  </si>
  <si>
    <t>Version</t>
  </si>
  <si>
    <t>License</t>
  </si>
  <si>
    <t>Single User</t>
  </si>
  <si>
    <t>Product Info</t>
  </si>
  <si>
    <t>https://journalsheet.com</t>
  </si>
  <si>
    <t>Support</t>
  </si>
  <si>
    <t>support@journalsheet.com</t>
  </si>
  <si>
    <t>Copyrights ©</t>
  </si>
  <si>
    <t>World Cup 2022 Predictor Game</t>
  </si>
  <si>
    <t>2022 | journalSHEET.com</t>
  </si>
  <si>
    <t>PARTICIPANT LIST</t>
  </si>
  <si>
    <t>PREDICTION SUMMARY</t>
  </si>
  <si>
    <t>0 - 0</t>
  </si>
  <si>
    <t>1 - 0</t>
  </si>
  <si>
    <t>2 - 0</t>
  </si>
  <si>
    <t>3 - 0</t>
  </si>
  <si>
    <t>4 - 0</t>
  </si>
  <si>
    <t>1 - 1</t>
  </si>
  <si>
    <t>0 - 1</t>
  </si>
  <si>
    <t>2 - 1</t>
  </si>
  <si>
    <t>1 - 2</t>
  </si>
  <si>
    <t>2 - 2</t>
  </si>
  <si>
    <t>3 - 1</t>
  </si>
  <si>
    <t>1 - 3</t>
  </si>
  <si>
    <t>3 - 2</t>
  </si>
  <si>
    <t>2 - 3</t>
  </si>
  <si>
    <t>3 - 3</t>
  </si>
  <si>
    <t>4 - 1</t>
  </si>
  <si>
    <t>1 - 4</t>
  </si>
  <si>
    <t>4 - 2</t>
  </si>
  <si>
    <t>2 - 4</t>
  </si>
  <si>
    <t>4 - 3</t>
  </si>
  <si>
    <t>3 - 4</t>
  </si>
  <si>
    <t>4 - 4</t>
  </si>
  <si>
    <t>Other</t>
  </si>
  <si>
    <t>0 - 2</t>
  </si>
  <si>
    <t>0 - 3</t>
  </si>
  <si>
    <t>0 - 4</t>
  </si>
  <si>
    <t>PREDICTION SCORE SUMMARY</t>
  </si>
  <si>
    <t>SCORE</t>
  </si>
  <si>
    <t>PREDICTION SCORE RANK</t>
  </si>
  <si>
    <t>TOP 3 PREDICTION ▶</t>
  </si>
  <si>
    <t>Knock Out</t>
  </si>
  <si>
    <r>
      <rPr>
        <b/>
        <sz val="22"/>
        <color rgb="FF92D050"/>
        <rFont val="Calibri"/>
        <family val="2"/>
        <scheme val="minor"/>
      </rPr>
      <t>journal</t>
    </r>
    <r>
      <rPr>
        <b/>
        <sz val="22"/>
        <color theme="0"/>
        <rFont val="Calibri"/>
        <family val="2"/>
        <scheme val="minor"/>
      </rPr>
      <t>SHEET</t>
    </r>
    <r>
      <rPr>
        <b/>
        <sz val="18"/>
        <color theme="0"/>
        <rFont val="Calibri"/>
        <family val="2"/>
        <scheme val="minor"/>
      </rPr>
      <t>.com</t>
    </r>
  </si>
  <si>
    <t>Last 5 Prediction Match Point</t>
  </si>
  <si>
    <t>Starting Point</t>
  </si>
  <si>
    <t>Entry Fee</t>
  </si>
  <si>
    <t>Notes 2</t>
  </si>
  <si>
    <t>Notes 1</t>
  </si>
  <si>
    <t xml:space="preserve">● </t>
  </si>
  <si>
    <t>You may translate team name to your language in column D. Retype other texts in Game Board worksheet to translate it to your language</t>
  </si>
  <si>
    <r>
      <t xml:space="preserve">You </t>
    </r>
    <r>
      <rPr>
        <b/>
        <sz val="11"/>
        <color rgb="FFC00000"/>
        <rFont val="Calibri"/>
        <family val="2"/>
        <scheme val="minor"/>
      </rPr>
      <t>DO NOT NEED TO TYPE PLAYER NAME IN OTHER WORKSHEET</t>
    </r>
  </si>
  <si>
    <t>Type participant name in Player Name column in column C. This name will be used as name references in all worksheets.</t>
  </si>
  <si>
    <t>This point will be used as additional point and will be included in Player Score calculation</t>
  </si>
  <si>
    <r>
      <t xml:space="preserve">You may fill </t>
    </r>
    <r>
      <rPr>
        <b/>
        <sz val="11"/>
        <color rgb="FFC00000"/>
        <rFont val="Calibri"/>
        <family val="2"/>
        <scheme val="minor"/>
      </rPr>
      <t xml:space="preserve">STARTING POINT </t>
    </r>
    <r>
      <rPr>
        <sz val="11"/>
        <color theme="1"/>
        <rFont val="Calibri"/>
        <family val="2"/>
        <scheme val="minor"/>
      </rPr>
      <t xml:space="preserve">with your own point. </t>
    </r>
    <r>
      <rPr>
        <b/>
        <sz val="11"/>
        <color rgb="FFC00000"/>
        <rFont val="Calibri"/>
        <family val="2"/>
        <scheme val="minor"/>
      </rPr>
      <t>IT IS OPTIONAL</t>
    </r>
  </si>
  <si>
    <t>You can put DEDUCTION POINT by typing "-" (minus) sign in front of the point</t>
  </si>
  <si>
    <t>&gt;</t>
  </si>
  <si>
    <t>Starting Point can be filled because many reasons. Some of examples :</t>
  </si>
  <si>
    <t>Amount of Entry Fee</t>
  </si>
  <si>
    <t>Late prediction submission</t>
  </si>
  <si>
    <t>Join the game in the middle of tournament</t>
  </si>
  <si>
    <r>
      <t xml:space="preserve">No column in </t>
    </r>
    <r>
      <rPr>
        <b/>
        <sz val="11"/>
        <color rgb="FFC00000"/>
        <rFont val="Calibri"/>
        <family val="2"/>
        <scheme val="minor"/>
      </rPr>
      <t>column B</t>
    </r>
    <r>
      <rPr>
        <sz val="11"/>
        <color theme="1"/>
        <rFont val="Calibri"/>
        <family val="2"/>
        <scheme val="minor"/>
      </rPr>
      <t xml:space="preserve"> is used as </t>
    </r>
    <r>
      <rPr>
        <b/>
        <sz val="11"/>
        <color rgb="FFC00000"/>
        <rFont val="Calibri"/>
        <family val="2"/>
        <scheme val="minor"/>
      </rPr>
      <t>THE FINAL TIE-BREAKER</t>
    </r>
    <r>
      <rPr>
        <sz val="11"/>
        <color theme="1"/>
        <rFont val="Calibri"/>
        <family val="2"/>
        <scheme val="minor"/>
      </rPr>
      <t xml:space="preserve"> if respective players are tied and their ranks have to be decided by ENTRY ORDER. See TIE BREAKER regulation</t>
    </r>
  </si>
  <si>
    <t>If you need more columns to put other information, you may INSERT MORE COLUMNS AT THE RIGHT OF STARTING POINT COLUMN</t>
  </si>
  <si>
    <t>YOU CANNOT INSERT/DELETE ROW or CUT/PASTE. IT WILL BREAK THE FORMULA in other worksheets</t>
  </si>
  <si>
    <t>DO NOT REMOVE COPYRIGHT NOTICE</t>
  </si>
  <si>
    <t>IT WILL BREAK FORMULA &amp; YOUR SPREADSHEET WON'T WORK PROPERLY</t>
  </si>
  <si>
    <t>Free</t>
  </si>
  <si>
    <t>Maximum players</t>
  </si>
  <si>
    <t>Setup</t>
  </si>
  <si>
    <t>Å</t>
  </si>
  <si>
    <t>Editable Group Points</t>
  </si>
  <si>
    <t>Yes</t>
  </si>
  <si>
    <t>Game Scenario &gt; Set and Forget</t>
  </si>
  <si>
    <t>Game Scenario &gt; Score Prediction</t>
  </si>
  <si>
    <t>Editable Penalty Shoot Out Points</t>
  </si>
  <si>
    <t>Editable Knock Out Rounds Points</t>
  </si>
  <si>
    <t>Editable Bonus Points</t>
  </si>
  <si>
    <t>Google Spreadsheet Version</t>
  </si>
  <si>
    <t>Not provided</t>
  </si>
  <si>
    <t>Yes (25 and 50 Players)</t>
  </si>
  <si>
    <t>Editable Worksheet</t>
  </si>
  <si>
    <t>Partial</t>
  </si>
  <si>
    <t>Full</t>
  </si>
  <si>
    <t>Editable Workbook</t>
  </si>
  <si>
    <t>Player Prediction Sheet</t>
  </si>
  <si>
    <t>Provided</t>
  </si>
  <si>
    <t>PE</t>
  </si>
  <si>
    <t>FE</t>
  </si>
  <si>
    <t>FE Plus</t>
  </si>
  <si>
    <t>SALE PRICE ▶</t>
  </si>
  <si>
    <t>1 - 9</t>
  </si>
  <si>
    <t>+ Score First Feature</t>
  </si>
  <si>
    <t>Partially Editable</t>
  </si>
  <si>
    <t>Fully Editable</t>
  </si>
  <si>
    <t>Limited Features</t>
  </si>
  <si>
    <t>1 - 15</t>
  </si>
  <si>
    <t>All (1 - 16)</t>
  </si>
  <si>
    <t>DO NOT REMOVE COPYRIGHT NOTICE. SPREADSHEET WON'T WORK PROPERLY</t>
  </si>
  <si>
    <t>Team Who Scores First</t>
  </si>
  <si>
    <t>Bonus point is available in Paid Version Only</t>
  </si>
  <si>
    <t>Only available in Paid Version (PE, FE &amp; FE Plus)</t>
  </si>
  <si>
    <t>Only available in Paid Version (FE Plus)</t>
  </si>
  <si>
    <t>Player's Prediction Matches</t>
  </si>
  <si>
    <t>CLICK HERE FOR MORE PAID VERSION INFORMATION</t>
  </si>
  <si>
    <t>M</t>
  </si>
  <si>
    <t>Setup Video</t>
  </si>
  <si>
    <t>https://youtu.be/we2Ez3aBDEM</t>
  </si>
  <si>
    <t>https://youtu.be/MIx_CFNWDYI</t>
  </si>
  <si>
    <t>https://youtu.be/LCA6g7GNXMs</t>
  </si>
  <si>
    <t>https://youtu.be/vbGfXFC3rLk</t>
  </si>
  <si>
    <t>Bonus Point Illustration</t>
  </si>
  <si>
    <t>KO Rounds Point Illustration</t>
  </si>
  <si>
    <t>Group Stages Point Illustration</t>
  </si>
  <si>
    <t>Click here to go to its product page to read illustration in written pdf file. Click on How to Use tab</t>
  </si>
  <si>
    <t>US 24</t>
  </si>
  <si>
    <t>There are 11 line in each tables. It is related with maximum 10 picks from 10 players (if each player pick different player name) and 1 cell for best player/top scorer if none of your player's picks are correct</t>
  </si>
  <si>
    <t>View of Game Board in FE Plus version (PE &amp; FE will have similar view with free version)</t>
  </si>
  <si>
    <t>V5.2 - Initial release (06/25/22)</t>
  </si>
  <si>
    <t>US 17</t>
  </si>
  <si>
    <t>US 21</t>
  </si>
  <si>
    <t>5.3</t>
  </si>
  <si>
    <t>V5.3 - Change match 1 &amp; 2 schedule to follow FIFA revised schedule (08/12/22)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</si>
</sst>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dd/yy;@"/>
    <numFmt numFmtId="165" formatCode="0.0"/>
  </numFmts>
  <fonts count="55"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26"/>
      <name val="Calibri"/>
      <family val="2"/>
      <scheme val="minor"/>
    </font>
    <font>
      <b/>
      <sz val="11"/>
      <name val="Calibri"/>
      <family val="2"/>
      <scheme val="minor"/>
    </font>
    <font>
      <sz val="12"/>
      <name val="Calibri"/>
      <family val="2"/>
      <scheme val="minor"/>
    </font>
    <font>
      <sz val="10"/>
      <name val="Arial"/>
      <family val="2"/>
    </font>
    <font>
      <b/>
      <sz val="14"/>
      <name val="Calibri"/>
      <family val="2"/>
      <scheme val="minor"/>
    </font>
    <font>
      <b/>
      <sz val="12"/>
      <name val="Calibri"/>
      <family val="2"/>
      <scheme val="minor"/>
    </font>
    <font>
      <sz val="11"/>
      <color theme="5" tint="-0.499984740745262"/>
      <name val="Calibri"/>
      <family val="2"/>
      <scheme val="minor"/>
    </font>
    <font>
      <sz val="14"/>
      <name val="Calibri"/>
      <family val="2"/>
      <scheme val="minor"/>
    </font>
    <font>
      <u/>
      <sz val="11"/>
      <color theme="10"/>
      <name val="Calibri"/>
      <family val="2"/>
      <scheme val="minor"/>
    </font>
    <font>
      <b/>
      <sz val="28"/>
      <color theme="0"/>
      <name val="Calibri"/>
      <family val="2"/>
      <scheme val="minor"/>
    </font>
    <font>
      <b/>
      <sz val="26"/>
      <color theme="0"/>
      <name val="Calibri"/>
      <family val="2"/>
      <scheme val="minor"/>
    </font>
    <font>
      <sz val="12"/>
      <color theme="1"/>
      <name val="Calibri"/>
      <family val="2"/>
      <scheme val="minor"/>
    </font>
    <font>
      <b/>
      <sz val="28"/>
      <color theme="1"/>
      <name val="Calibri"/>
      <family val="2"/>
      <scheme val="minor"/>
    </font>
    <font>
      <sz val="11"/>
      <color theme="6" tint="0.79998168889431442"/>
      <name val="Calibri"/>
      <family val="2"/>
      <scheme val="minor"/>
    </font>
    <font>
      <sz val="11"/>
      <color theme="5" tint="0.79998168889431442"/>
      <name val="Calibri"/>
      <family val="2"/>
      <scheme val="minor"/>
    </font>
    <font>
      <sz val="10"/>
      <color theme="0"/>
      <name val="Calibri"/>
      <family val="2"/>
      <scheme val="minor"/>
    </font>
    <font>
      <i/>
      <sz val="11"/>
      <color theme="1"/>
      <name val="Calibri"/>
      <family val="2"/>
      <scheme val="minor"/>
    </font>
    <font>
      <b/>
      <sz val="11"/>
      <color theme="5" tint="-0.499984740745262"/>
      <name val="Calibri"/>
      <family val="2"/>
      <scheme val="minor"/>
    </font>
    <font>
      <b/>
      <sz val="36"/>
      <name val="Calibri"/>
      <family val="2"/>
      <scheme val="minor"/>
    </font>
    <font>
      <b/>
      <sz val="26"/>
      <color theme="1"/>
      <name val="Calibri"/>
      <family val="2"/>
      <scheme val="minor"/>
    </font>
    <font>
      <b/>
      <sz val="16"/>
      <color rgb="FFFFFF00"/>
      <name val="Calibri"/>
      <family val="2"/>
      <scheme val="minor"/>
    </font>
    <font>
      <b/>
      <sz val="15"/>
      <color theme="0"/>
      <name val="Calibri"/>
      <family val="2"/>
      <scheme val="minor"/>
    </font>
    <font>
      <b/>
      <sz val="15"/>
      <color rgb="FFFFFF00"/>
      <name val="Calibri"/>
      <family val="2"/>
      <scheme val="minor"/>
    </font>
    <font>
      <sz val="11"/>
      <color rgb="FFC00000"/>
      <name val="Calibri"/>
      <family val="2"/>
      <scheme val="minor"/>
    </font>
    <font>
      <b/>
      <sz val="11"/>
      <color rgb="FFC00000"/>
      <name val="Calibri"/>
      <family val="2"/>
      <scheme val="minor"/>
    </font>
    <font>
      <sz val="10"/>
      <color theme="5" tint="-0.499984740745262"/>
      <name val="Wingdings 3"/>
      <family val="1"/>
      <charset val="2"/>
    </font>
    <font>
      <i/>
      <sz val="11"/>
      <color rgb="FFC00000"/>
      <name val="Calibri"/>
      <family val="2"/>
      <scheme val="minor"/>
    </font>
    <font>
      <i/>
      <sz val="10"/>
      <color theme="1"/>
      <name val="Calibri"/>
      <family val="2"/>
      <scheme val="minor"/>
    </font>
    <font>
      <u/>
      <sz val="11"/>
      <color theme="0"/>
      <name val="Calibri"/>
      <family val="2"/>
      <scheme val="minor"/>
    </font>
    <font>
      <sz val="11"/>
      <color theme="0" tint="-4.9989318521683403E-2"/>
      <name val="Calibri"/>
      <family val="2"/>
      <scheme val="minor"/>
    </font>
    <font>
      <b/>
      <sz val="24"/>
      <color theme="1"/>
      <name val="Calibri"/>
      <family val="2"/>
      <scheme val="minor"/>
    </font>
    <font>
      <b/>
      <sz val="22"/>
      <color theme="0"/>
      <name val="Calibri"/>
      <family val="2"/>
      <scheme val="minor"/>
    </font>
    <font>
      <b/>
      <sz val="18"/>
      <color theme="0"/>
      <name val="Calibri"/>
      <family val="2"/>
      <scheme val="minor"/>
    </font>
    <font>
      <b/>
      <sz val="22"/>
      <color rgb="FF92D050"/>
      <name val="Calibri"/>
      <family val="2"/>
      <scheme val="minor"/>
    </font>
    <font>
      <b/>
      <sz val="14"/>
      <color rgb="FF008000"/>
      <name val="Calibri"/>
      <family val="2"/>
      <scheme val="minor"/>
    </font>
    <font>
      <b/>
      <sz val="12"/>
      <color rgb="FF008000"/>
      <name val="Calibri"/>
      <family val="2"/>
      <scheme val="minor"/>
    </font>
    <font>
      <b/>
      <sz val="11"/>
      <color rgb="FF008000"/>
      <name val="Calibri"/>
      <family val="2"/>
      <scheme val="minor"/>
    </font>
    <font>
      <sz val="11"/>
      <color rgb="FF008000"/>
      <name val="Calibri"/>
      <family val="2"/>
      <scheme val="minor"/>
    </font>
    <font>
      <sz val="12"/>
      <color theme="0"/>
      <name val="Calibri"/>
      <family val="2"/>
      <scheme val="minor"/>
    </font>
    <font>
      <i/>
      <sz val="10"/>
      <color theme="0"/>
      <name val="Calibri"/>
      <family val="2"/>
      <scheme val="minor"/>
    </font>
    <font>
      <b/>
      <sz val="14"/>
      <color theme="0"/>
      <name val="Calibri"/>
      <family val="2"/>
      <scheme val="minor"/>
    </font>
    <font>
      <sz val="9"/>
      <name val="Wingdings 2"/>
      <family val="1"/>
      <charset val="2"/>
    </font>
    <font>
      <sz val="10"/>
      <color theme="5" tint="-0.499984740745262"/>
      <name val="Calibri"/>
      <family val="2"/>
      <scheme val="minor"/>
    </font>
    <font>
      <b/>
      <sz val="12"/>
      <color theme="0"/>
      <name val="Calibri"/>
      <family val="2"/>
      <scheme val="minor"/>
    </font>
    <font>
      <b/>
      <sz val="36"/>
      <color theme="0"/>
      <name val="Calibri"/>
      <family val="2"/>
      <scheme val="minor"/>
    </font>
    <font>
      <i/>
      <sz val="11"/>
      <color theme="1" tint="0.499984740745262"/>
      <name val="Calibri"/>
      <family val="2"/>
      <scheme val="minor"/>
    </font>
    <font>
      <b/>
      <i/>
      <sz val="11"/>
      <color theme="1" tint="0.499984740745262"/>
      <name val="Calibri"/>
      <family val="2"/>
      <scheme val="minor"/>
    </font>
    <font>
      <sz val="12"/>
      <color rgb="FFFFFF00"/>
      <name val="Calibri"/>
      <family val="2"/>
      <scheme val="minor"/>
    </font>
    <font>
      <b/>
      <u/>
      <sz val="11"/>
      <name val="Calibri"/>
      <family val="2"/>
      <scheme val="minor"/>
    </font>
  </fonts>
  <fills count="14">
    <fill>
      <patternFill patternType="none"/>
    </fill>
    <fill>
      <patternFill patternType="gray125"/>
    </fill>
    <fill>
      <patternFill patternType="solid">
        <fgColor theme="5" tint="-0.499984740745262"/>
        <bgColor indexed="64"/>
      </patternFill>
    </fill>
    <fill>
      <patternFill patternType="solid">
        <fgColor theme="5"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FF00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rgb="FFC00000"/>
        <bgColor indexed="64"/>
      </patternFill>
    </fill>
    <fill>
      <patternFill patternType="solid">
        <fgColor theme="9" tint="0.59999389629810485"/>
        <bgColor indexed="64"/>
      </patternFill>
    </fill>
  </fills>
  <borders count="92">
    <border>
      <left/>
      <right/>
      <top/>
      <bottom/>
      <diagonal/>
    </border>
    <border>
      <left/>
      <right/>
      <top/>
      <bottom style="medium">
        <color indexed="64"/>
      </bottom>
      <diagonal/>
    </border>
    <border>
      <left style="thin">
        <color theme="5" tint="-0.499984740745262"/>
      </left>
      <right style="thin">
        <color theme="5" tint="-0.499984740745262"/>
      </right>
      <top style="thin">
        <color theme="5" tint="-0.499984740745262"/>
      </top>
      <bottom style="thin">
        <color theme="5" tint="-0.499984740745262"/>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ck">
        <color theme="1"/>
      </right>
      <top/>
      <bottom/>
      <diagonal/>
    </border>
    <border>
      <left style="thin">
        <color theme="3" tint="-0.499984740745262"/>
      </left>
      <right/>
      <top/>
      <bottom/>
      <diagonal/>
    </border>
    <border>
      <left/>
      <right style="thin">
        <color theme="6" tint="-0.499984740745262"/>
      </right>
      <top/>
      <bottom/>
      <diagonal/>
    </border>
    <border>
      <left style="thin">
        <color theme="6" tint="-0.499984740745262"/>
      </left>
      <right/>
      <top/>
      <bottom/>
      <diagonal/>
    </border>
    <border>
      <left/>
      <right/>
      <top/>
      <bottom style="thin">
        <color theme="6" tint="-0.499984740745262"/>
      </bottom>
      <diagonal/>
    </border>
    <border>
      <left/>
      <right style="thin">
        <color theme="6" tint="-0.499984740745262"/>
      </right>
      <top/>
      <bottom style="thin">
        <color theme="6" tint="-0.499984740745262"/>
      </bottom>
      <diagonal/>
    </border>
    <border>
      <left style="thin">
        <color theme="6" tint="-0.499984740745262"/>
      </left>
      <right/>
      <top/>
      <bottom style="thin">
        <color theme="6" tint="-0.499984740745262"/>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right/>
      <top style="thin">
        <color theme="8" tint="-0.499984740745262"/>
      </top>
      <bottom/>
      <diagonal/>
    </border>
    <border>
      <left/>
      <right/>
      <top style="thin">
        <color indexed="64"/>
      </top>
      <bottom/>
      <diagonal/>
    </border>
    <border>
      <left style="thin">
        <color indexed="64"/>
      </left>
      <right style="thin">
        <color indexed="64"/>
      </right>
      <top/>
      <bottom style="thin">
        <color indexed="64"/>
      </bottom>
      <diagonal/>
    </border>
    <border>
      <left/>
      <right/>
      <top style="thin">
        <color theme="3" tint="-0.499984740745262"/>
      </top>
      <bottom style="thin">
        <color theme="0" tint="-4.9989318521683403E-2"/>
      </bottom>
      <diagonal/>
    </border>
    <border>
      <left/>
      <right/>
      <top style="thin">
        <color theme="0" tint="-4.9989318521683403E-2"/>
      </top>
      <bottom style="thin">
        <color theme="0" tint="-4.9989318521683403E-2"/>
      </bottom>
      <diagonal/>
    </border>
    <border>
      <left/>
      <right/>
      <top style="thin">
        <color theme="0" tint="-4.9989318521683403E-2"/>
      </top>
      <bottom style="thin">
        <color theme="3" tint="-0.499984740745262"/>
      </bottom>
      <diagonal/>
    </border>
    <border>
      <left style="thin">
        <color theme="6" tint="-0.499984740745262"/>
      </left>
      <right/>
      <top style="thin">
        <color theme="6" tint="-0.499984740745262"/>
      </top>
      <bottom style="thin">
        <color theme="0" tint="-4.9989318521683403E-2"/>
      </bottom>
      <diagonal/>
    </border>
    <border>
      <left style="thin">
        <color theme="6" tint="-0.499984740745262"/>
      </left>
      <right/>
      <top style="thin">
        <color theme="0" tint="-4.9989318521683403E-2"/>
      </top>
      <bottom style="thin">
        <color theme="6" tint="-0.499984740745262"/>
      </bottom>
      <diagonal/>
    </border>
    <border>
      <left style="thin">
        <color theme="3" tint="-0.499984740745262"/>
      </left>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ck">
        <color theme="1"/>
      </right>
      <top style="thin">
        <color theme="3" tint="-0.499984740745262"/>
      </top>
      <bottom style="thin">
        <color theme="3" tint="-0.499984740745262"/>
      </bottom>
      <diagonal/>
    </border>
    <border>
      <left style="thin">
        <color theme="6" tint="-0.499984740745262"/>
      </left>
      <right style="thin">
        <color theme="6" tint="-0.499984740745262"/>
      </right>
      <top style="thin">
        <color theme="6" tint="-0.499984740745262"/>
      </top>
      <bottom style="thin">
        <color theme="6" tint="-0.499984740745262"/>
      </bottom>
      <diagonal/>
    </border>
    <border>
      <left style="thin">
        <color theme="0"/>
      </left>
      <right/>
      <top/>
      <bottom/>
      <diagonal/>
    </border>
    <border>
      <left/>
      <right style="thin">
        <color theme="0"/>
      </right>
      <top/>
      <bottom/>
      <diagonal/>
    </border>
    <border>
      <left/>
      <right/>
      <top/>
      <bottom style="thin">
        <color theme="0"/>
      </bottom>
      <diagonal/>
    </border>
    <border>
      <left style="thin">
        <color theme="0"/>
      </left>
      <right/>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indexed="64"/>
      </bottom>
      <diagonal/>
    </border>
    <border>
      <left style="thin">
        <color theme="0"/>
      </left>
      <right style="thin">
        <color theme="0"/>
      </right>
      <top/>
      <bottom style="thin">
        <color theme="0"/>
      </bottom>
      <diagonal/>
    </border>
    <border>
      <left style="thin">
        <color theme="0" tint="-0.14996795556505021"/>
      </left>
      <right style="thin">
        <color theme="0" tint="-0.1499679555650502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theme="3" tint="-0.499984740745262"/>
      </top>
      <bottom style="thin">
        <color theme="3"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0"/>
      </left>
      <right style="thin">
        <color theme="0"/>
      </right>
      <top style="thin">
        <color theme="0"/>
      </top>
      <bottom style="thin">
        <color indexed="64"/>
      </bottom>
      <diagonal/>
    </border>
    <border>
      <left style="thin">
        <color theme="0" tint="-0.24994659260841701"/>
      </left>
      <right style="thin">
        <color theme="0" tint="-0.24994659260841701"/>
      </right>
      <top style="thin">
        <color indexed="64"/>
      </top>
      <bottom/>
      <diagonal/>
    </border>
    <border>
      <left/>
      <right style="thin">
        <color theme="0"/>
      </right>
      <top/>
      <bottom style="thin">
        <color theme="0"/>
      </bottom>
      <diagonal/>
    </border>
    <border>
      <left style="thin">
        <color theme="0" tint="-0.14996795556505021"/>
      </left>
      <right/>
      <top/>
      <bottom/>
      <diagonal/>
    </border>
    <border>
      <left style="thin">
        <color theme="0" tint="-0.14993743705557422"/>
      </left>
      <right style="thin">
        <color theme="0" tint="-0.14993743705557422"/>
      </right>
      <top/>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1"/>
      </left>
      <right/>
      <top/>
      <bottom/>
      <diagonal/>
    </border>
    <border>
      <left/>
      <right/>
      <top style="thin">
        <color theme="8" tint="-0.499984740745262"/>
      </top>
      <bottom style="thin">
        <color theme="8" tint="-0.499984740745262"/>
      </bottom>
      <diagonal/>
    </border>
    <border>
      <left/>
      <right/>
      <top/>
      <bottom style="thin">
        <color theme="8" tint="-0.499984740745262"/>
      </bottom>
      <diagonal/>
    </border>
    <border>
      <left style="thin">
        <color theme="5" tint="-0.499984740745262"/>
      </left>
      <right style="thin">
        <color theme="5" tint="-0.499984740745262"/>
      </right>
      <top style="thin">
        <color theme="5" tint="-0.499984740745262"/>
      </top>
      <bottom/>
      <diagonal/>
    </border>
    <border>
      <left style="thin">
        <color theme="5" tint="-0.499984740745262"/>
      </left>
      <right style="thin">
        <color theme="5" tint="-0.499984740745262"/>
      </right>
      <top/>
      <bottom style="thin">
        <color theme="5" tint="-0.499984740745262"/>
      </bottom>
      <diagonal/>
    </border>
    <border>
      <left style="medium">
        <color rgb="FFC00000"/>
      </left>
      <right/>
      <top style="medium">
        <color rgb="FFC00000"/>
      </top>
      <bottom style="thin">
        <color indexed="64"/>
      </bottom>
      <diagonal/>
    </border>
    <border>
      <left/>
      <right/>
      <top style="medium">
        <color rgb="FFC00000"/>
      </top>
      <bottom style="thin">
        <color indexed="64"/>
      </bottom>
      <diagonal/>
    </border>
    <border>
      <left/>
      <right/>
      <top style="medium">
        <color rgb="FFC00000"/>
      </top>
      <bottom/>
      <diagonal/>
    </border>
    <border>
      <left style="thin">
        <color theme="5" tint="-0.499984740745262"/>
      </left>
      <right style="thin">
        <color theme="5" tint="-0.499984740745262"/>
      </right>
      <top style="medium">
        <color rgb="FFC00000"/>
      </top>
      <bottom style="thin">
        <color theme="5" tint="-0.499984740745262"/>
      </bottom>
      <diagonal/>
    </border>
    <border>
      <left/>
      <right style="medium">
        <color rgb="FFC00000"/>
      </right>
      <top style="medium">
        <color rgb="FFC00000"/>
      </top>
      <bottom/>
      <diagonal/>
    </border>
    <border>
      <left style="medium">
        <color rgb="FFC00000"/>
      </left>
      <right/>
      <top style="thin">
        <color indexed="64"/>
      </top>
      <bottom style="thin">
        <color indexed="64"/>
      </bottom>
      <diagonal/>
    </border>
    <border>
      <left/>
      <right style="medium">
        <color rgb="FFC00000"/>
      </right>
      <top/>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bottom style="thin">
        <color indexed="64"/>
      </bottom>
      <diagonal/>
    </border>
    <border>
      <left style="thin">
        <color theme="5" tint="-0.499984740745262"/>
      </left>
      <right style="thin">
        <color theme="5" tint="-0.499984740745262"/>
      </right>
      <top style="thin">
        <color theme="5" tint="-0.499984740745262"/>
      </top>
      <bottom style="thin">
        <color indexed="64"/>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style="thin">
        <color theme="5" tint="-0.499984740745262"/>
      </left>
      <right style="thin">
        <color theme="5" tint="-0.499984740745262"/>
      </right>
      <top style="medium">
        <color rgb="FFC00000"/>
      </top>
      <bottom style="medium">
        <color rgb="FFC00000"/>
      </bottom>
      <diagonal/>
    </border>
    <border>
      <left/>
      <right style="medium">
        <color rgb="FFC00000"/>
      </right>
      <top style="medium">
        <color rgb="FFC00000"/>
      </top>
      <bottom style="medium">
        <color rgb="FFC00000"/>
      </bottom>
      <diagonal/>
    </border>
    <border>
      <left style="thin">
        <color theme="6" tint="-0.499984740745262"/>
      </left>
      <right style="thin">
        <color theme="6" tint="-0.499984740745262"/>
      </right>
      <top style="thin">
        <color theme="6" tint="-0.499984740745262"/>
      </top>
      <bottom style="thin">
        <color indexed="64"/>
      </bottom>
      <diagonal/>
    </border>
    <border>
      <left style="medium">
        <color rgb="FFC00000"/>
      </left>
      <right/>
      <top/>
      <bottom style="medium">
        <color rgb="FFC00000"/>
      </bottom>
      <diagonal/>
    </border>
    <border>
      <left style="thin">
        <color theme="5" tint="-0.499984740745262"/>
      </left>
      <right style="thin">
        <color theme="5" tint="-0.499984740745262"/>
      </right>
      <top/>
      <bottom style="medium">
        <color rgb="FFC00000"/>
      </bottom>
      <diagonal/>
    </border>
    <border>
      <left style="thin">
        <color theme="6" tint="-0.499984740745262"/>
      </left>
      <right style="thin">
        <color theme="6" tint="-0.499984740745262"/>
      </right>
      <top style="thin">
        <color theme="6" tint="-0.499984740745262"/>
      </top>
      <bottom/>
      <diagonal/>
    </border>
    <border>
      <left style="medium">
        <color rgb="FFC00000"/>
      </left>
      <right/>
      <top style="medium">
        <color rgb="FFC00000"/>
      </top>
      <bottom/>
      <diagonal/>
    </border>
    <border>
      <left style="medium">
        <color rgb="FFC00000"/>
      </left>
      <right/>
      <top/>
      <bottom/>
      <diagonal/>
    </border>
    <border>
      <left style="thick">
        <color theme="1"/>
      </left>
      <right/>
      <top/>
      <bottom/>
      <diagonal/>
    </border>
    <border>
      <left style="thin">
        <color theme="5" tint="-0.499984740745262"/>
      </left>
      <right/>
      <top style="medium">
        <color rgb="FFC00000"/>
      </top>
      <bottom/>
      <diagonal/>
    </border>
    <border>
      <left style="thin">
        <color theme="5" tint="-0.499984740745262"/>
      </left>
      <right/>
      <top/>
      <bottom/>
      <diagonal/>
    </border>
    <border>
      <left style="thin">
        <color theme="5" tint="-0.499984740745262"/>
      </left>
      <right/>
      <top/>
      <bottom style="medium">
        <color rgb="FFC00000"/>
      </bottom>
      <diagonal/>
    </border>
    <border>
      <left style="thin">
        <color theme="5" tint="-0.499984740745262"/>
      </left>
      <right/>
      <top style="thin">
        <color theme="5" tint="-0.499984740745262"/>
      </top>
      <bottom style="thin">
        <color theme="5" tint="-0.499984740745262"/>
      </bottom>
      <diagonal/>
    </border>
    <border>
      <left/>
      <right style="thin">
        <color theme="5" tint="-0.499984740745262"/>
      </right>
      <top style="thin">
        <color theme="5" tint="-0.499984740745262"/>
      </top>
      <bottom style="thin">
        <color theme="5" tint="-0.499984740745262"/>
      </bottom>
      <diagonal/>
    </border>
    <border>
      <left style="thin">
        <color theme="5" tint="-0.499984740745262"/>
      </left>
      <right/>
      <top/>
      <bottom style="thin">
        <color theme="5" tint="-0.499984740745262"/>
      </bottom>
      <diagonal/>
    </border>
    <border>
      <left/>
      <right style="thin">
        <color theme="5" tint="-0.499984740745262"/>
      </right>
      <top/>
      <bottom style="thin">
        <color theme="5" tint="-0.499984740745262"/>
      </bottom>
      <diagonal/>
    </border>
    <border>
      <left/>
      <right/>
      <top style="thin">
        <color theme="5" tint="-0.499984740745262"/>
      </top>
      <bottom style="thin">
        <color theme="5" tint="-0.499984740745262"/>
      </bottom>
      <diagonal/>
    </border>
  </borders>
  <cellStyleXfs count="3">
    <xf numFmtId="0" fontId="0" fillId="0" borderId="0"/>
    <xf numFmtId="0" fontId="9" fillId="0" borderId="0"/>
    <xf numFmtId="0" fontId="14" fillId="0" borderId="0" applyNumberFormat="0" applyFill="0" applyBorder="0" applyAlignment="0" applyProtection="0"/>
  </cellStyleXfs>
  <cellXfs count="516">
    <xf numFmtId="0" fontId="0" fillId="0" borderId="0" xfId="0"/>
    <xf numFmtId="0" fontId="0" fillId="2" borderId="0" xfId="0" applyFill="1" applyAlignment="1" applyProtection="1">
      <alignment vertical="center"/>
      <protection hidden="1"/>
    </xf>
    <xf numFmtId="0" fontId="0" fillId="0" borderId="0" xfId="0" applyAlignment="1" applyProtection="1">
      <alignment vertical="center"/>
      <protection hidden="1"/>
    </xf>
    <xf numFmtId="0" fontId="5" fillId="0" borderId="0" xfId="0" applyFont="1" applyFill="1" applyAlignment="1" applyProtection="1">
      <alignment vertical="center"/>
      <protection hidden="1"/>
    </xf>
    <xf numFmtId="0" fontId="6" fillId="0" borderId="0" xfId="0" applyFont="1" applyFill="1" applyAlignment="1" applyProtection="1">
      <alignment vertical="center"/>
      <protection hidden="1"/>
    </xf>
    <xf numFmtId="0" fontId="7"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2" fillId="0" borderId="0" xfId="0" applyFont="1" applyFill="1" applyAlignment="1" applyProtection="1">
      <alignment horizontal="center" vertical="center"/>
      <protection hidden="1"/>
    </xf>
    <xf numFmtId="0" fontId="5" fillId="0" borderId="2"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hidden="1"/>
    </xf>
    <xf numFmtId="0" fontId="1" fillId="2" borderId="2" xfId="0" applyFont="1" applyFill="1" applyBorder="1" applyAlignment="1" applyProtection="1">
      <alignment horizontal="center" vertical="center" wrapText="1"/>
      <protection hidden="1"/>
    </xf>
    <xf numFmtId="0" fontId="5" fillId="0" borderId="0" xfId="0" applyFont="1" applyFill="1" applyAlignment="1" applyProtection="1">
      <alignment vertical="center" wrapText="1"/>
      <protection hidden="1"/>
    </xf>
    <xf numFmtId="0" fontId="0" fillId="0" borderId="0" xfId="0" applyAlignment="1" applyProtection="1">
      <alignment horizontal="center" vertical="center"/>
      <protection hidden="1"/>
    </xf>
    <xf numFmtId="0" fontId="1" fillId="2" borderId="5" xfId="0" applyFont="1" applyFill="1" applyBorder="1" applyAlignment="1" applyProtection="1">
      <alignment horizontal="center" vertical="center"/>
      <protection hidden="1"/>
    </xf>
    <xf numFmtId="0" fontId="1" fillId="2" borderId="5" xfId="0" applyFont="1" applyFill="1" applyBorder="1" applyAlignment="1" applyProtection="1">
      <alignment vertical="center"/>
      <protection hidden="1"/>
    </xf>
    <xf numFmtId="0" fontId="1" fillId="2" borderId="5" xfId="0" applyFont="1" applyFill="1" applyBorder="1" applyAlignment="1" applyProtection="1">
      <alignment horizontal="center" vertical="center" wrapText="1"/>
      <protection hidden="1"/>
    </xf>
    <xf numFmtId="0" fontId="0" fillId="0" borderId="4" xfId="0" applyBorder="1" applyAlignment="1" applyProtection="1">
      <alignment vertical="center"/>
      <protection hidden="1"/>
    </xf>
    <xf numFmtId="0" fontId="0" fillId="3" borderId="5" xfId="0" applyFill="1" applyBorder="1" applyAlignment="1" applyProtection="1">
      <alignment vertical="center"/>
      <protection locked="0"/>
    </xf>
    <xf numFmtId="3" fontId="0" fillId="3" borderId="5" xfId="0" applyNumberFormat="1" applyFill="1" applyBorder="1" applyAlignment="1" applyProtection="1">
      <alignment horizontal="center" vertical="center"/>
      <protection locked="0"/>
    </xf>
    <xf numFmtId="0" fontId="0" fillId="0" borderId="5" xfId="0" applyBorder="1" applyAlignment="1" applyProtection="1">
      <alignment horizontal="center" vertical="center"/>
      <protection hidden="1"/>
    </xf>
    <xf numFmtId="0" fontId="0" fillId="0" borderId="5" xfId="0" applyBorder="1" applyAlignment="1" applyProtection="1">
      <alignment vertical="center"/>
      <protection locked="0"/>
    </xf>
    <xf numFmtId="3" fontId="0" fillId="0" borderId="5" xfId="0" applyNumberFormat="1" applyBorder="1" applyAlignment="1" applyProtection="1">
      <alignment horizontal="center" vertical="center"/>
      <protection locked="0"/>
    </xf>
    <xf numFmtId="0" fontId="2" fillId="0" borderId="0" xfId="0" applyFont="1" applyAlignment="1" applyProtection="1">
      <alignment vertical="center"/>
      <protection hidden="1"/>
    </xf>
    <xf numFmtId="0" fontId="3" fillId="0" borderId="4" xfId="0" applyFont="1" applyBorder="1" applyAlignment="1" applyProtection="1">
      <alignment vertical="center"/>
      <protection hidden="1"/>
    </xf>
    <xf numFmtId="0" fontId="3" fillId="0" borderId="0" xfId="0" applyFont="1" applyAlignment="1" applyProtection="1">
      <alignment vertical="center"/>
      <protection hidden="1"/>
    </xf>
    <xf numFmtId="0" fontId="14" fillId="0" borderId="0" xfId="2" applyAlignment="1" applyProtection="1">
      <alignment vertical="center"/>
      <protection hidden="1"/>
    </xf>
    <xf numFmtId="0" fontId="0" fillId="2" borderId="0" xfId="0" applyFill="1" applyBorder="1" applyAlignment="1" applyProtection="1">
      <alignment vertical="center"/>
      <protection hidden="1"/>
    </xf>
    <xf numFmtId="0" fontId="0" fillId="2" borderId="0" xfId="0" applyFill="1" applyBorder="1" applyAlignment="1" applyProtection="1">
      <alignment horizontal="center" vertical="center"/>
      <protection hidden="1"/>
    </xf>
    <xf numFmtId="164" fontId="0" fillId="2" borderId="0" xfId="0" applyNumberFormat="1" applyFill="1" applyBorder="1" applyAlignment="1" applyProtection="1">
      <alignment horizontal="center" vertical="center"/>
      <protection hidden="1"/>
    </xf>
    <xf numFmtId="0" fontId="0" fillId="2" borderId="0" xfId="0" applyFill="1" applyBorder="1" applyAlignment="1" applyProtection="1">
      <alignment horizontal="right" vertical="center" indent="1"/>
      <protection hidden="1"/>
    </xf>
    <xf numFmtId="0" fontId="0" fillId="2" borderId="0" xfId="0" applyFill="1" applyBorder="1" applyAlignment="1" applyProtection="1">
      <alignment horizontal="left" vertical="center" indent="1"/>
      <protection hidden="1"/>
    </xf>
    <xf numFmtId="0" fontId="0" fillId="2" borderId="6" xfId="0" applyFill="1" applyBorder="1" applyAlignment="1" applyProtection="1">
      <alignment vertical="center"/>
      <protection hidden="1"/>
    </xf>
    <xf numFmtId="0" fontId="15" fillId="3" borderId="7" xfId="0" applyFont="1" applyFill="1" applyBorder="1" applyAlignment="1" applyProtection="1">
      <alignment vertical="center"/>
      <protection hidden="1"/>
    </xf>
    <xf numFmtId="0" fontId="15" fillId="3" borderId="0" xfId="0" applyFont="1" applyFill="1" applyBorder="1" applyAlignment="1" applyProtection="1">
      <alignment vertical="center"/>
      <protection hidden="1"/>
    </xf>
    <xf numFmtId="0" fontId="15" fillId="3" borderId="0" xfId="0" applyFont="1" applyFill="1" applyBorder="1" applyAlignment="1" applyProtection="1">
      <alignment horizontal="center" vertical="center"/>
      <protection hidden="1"/>
    </xf>
    <xf numFmtId="0" fontId="15" fillId="3" borderId="6" xfId="0" applyFont="1" applyFill="1" applyBorder="1" applyAlignment="1" applyProtection="1">
      <alignment vertical="center"/>
      <protection hidden="1"/>
    </xf>
    <xf numFmtId="0" fontId="1" fillId="0" borderId="0" xfId="0" applyFont="1" applyFill="1" applyBorder="1" applyAlignment="1" applyProtection="1">
      <alignment vertical="center"/>
      <protection hidden="1"/>
    </xf>
    <xf numFmtId="0" fontId="1" fillId="0" borderId="8" xfId="0" applyFont="1" applyFill="1" applyBorder="1" applyAlignment="1" applyProtection="1">
      <alignment vertical="center"/>
      <protection hidden="1"/>
    </xf>
    <xf numFmtId="0" fontId="1" fillId="0" borderId="9" xfId="0" applyFont="1" applyFill="1" applyBorder="1" applyAlignment="1" applyProtection="1">
      <alignment vertical="center"/>
      <protection hidden="1"/>
    </xf>
    <xf numFmtId="0" fontId="0" fillId="0" borderId="0" xfId="0" applyFill="1" applyAlignment="1" applyProtection="1">
      <alignment vertical="center"/>
      <protection hidden="1"/>
    </xf>
    <xf numFmtId="0" fontId="0" fillId="4" borderId="0" xfId="0" applyFill="1" applyBorder="1" applyAlignment="1" applyProtection="1">
      <alignment horizontal="right" vertical="center" indent="1"/>
      <protection hidden="1"/>
    </xf>
    <xf numFmtId="0" fontId="0" fillId="4" borderId="0" xfId="0" applyFill="1" applyBorder="1" applyAlignment="1" applyProtection="1">
      <alignment vertical="center"/>
      <protection hidden="1"/>
    </xf>
    <xf numFmtId="0" fontId="0" fillId="4" borderId="0" xfId="0" applyFill="1" applyBorder="1" applyAlignment="1" applyProtection="1">
      <alignment horizontal="left" vertical="center" indent="1"/>
      <protection hidden="1"/>
    </xf>
    <xf numFmtId="0" fontId="0" fillId="4" borderId="8" xfId="0" applyFill="1" applyBorder="1" applyAlignment="1" applyProtection="1">
      <alignment vertical="center"/>
      <protection hidden="1"/>
    </xf>
    <xf numFmtId="0" fontId="0" fillId="4" borderId="0" xfId="0" applyFill="1" applyAlignment="1" applyProtection="1">
      <alignment vertical="center"/>
      <protection hidden="1"/>
    </xf>
    <xf numFmtId="0" fontId="17" fillId="0" borderId="0" xfId="0" applyFont="1" applyAlignment="1" applyProtection="1">
      <alignment vertical="center"/>
      <protection hidden="1"/>
    </xf>
    <xf numFmtId="0" fontId="7" fillId="5" borderId="0" xfId="0" applyFont="1" applyFill="1" applyBorder="1" applyAlignment="1" applyProtection="1">
      <alignment vertical="center"/>
      <protection hidden="1"/>
    </xf>
    <xf numFmtId="0" fontId="5" fillId="5" borderId="0" xfId="0" applyFont="1" applyFill="1" applyBorder="1" applyAlignment="1" applyProtection="1">
      <alignment horizontal="left" vertical="center" indent="1"/>
      <protection hidden="1"/>
    </xf>
    <xf numFmtId="0" fontId="4" fillId="4" borderId="5" xfId="0" applyFont="1" applyFill="1" applyBorder="1" applyAlignment="1" applyProtection="1">
      <alignment horizontal="center" vertical="center"/>
      <protection hidden="1"/>
    </xf>
    <xf numFmtId="0" fontId="0" fillId="5" borderId="0" xfId="0" applyFont="1" applyFill="1" applyBorder="1" applyAlignment="1" applyProtection="1">
      <alignment vertical="center"/>
      <protection hidden="1"/>
    </xf>
    <xf numFmtId="0" fontId="3" fillId="3" borderId="0" xfId="0" applyFont="1" applyFill="1" applyBorder="1" applyAlignment="1" applyProtection="1">
      <alignment horizontal="center" vertical="center"/>
      <protection hidden="1"/>
    </xf>
    <xf numFmtId="0" fontId="3" fillId="3" borderId="0" xfId="0" applyFont="1" applyFill="1" applyBorder="1" applyAlignment="1" applyProtection="1">
      <alignment horizontal="right" vertical="center" indent="1"/>
      <protection hidden="1"/>
    </xf>
    <xf numFmtId="0" fontId="3" fillId="3" borderId="0" xfId="0" applyFont="1" applyFill="1" applyBorder="1" applyAlignment="1" applyProtection="1">
      <alignment vertical="center"/>
      <protection hidden="1"/>
    </xf>
    <xf numFmtId="0" fontId="3" fillId="3" borderId="0" xfId="0" applyFont="1" applyFill="1" applyBorder="1" applyAlignment="1" applyProtection="1">
      <alignment horizontal="left" vertical="center" indent="1"/>
      <protection hidden="1"/>
    </xf>
    <xf numFmtId="0" fontId="18" fillId="3" borderId="0" xfId="0" applyFont="1" applyFill="1" applyBorder="1" applyAlignment="1" applyProtection="1">
      <alignment vertical="center"/>
      <protection hidden="1"/>
    </xf>
    <xf numFmtId="0" fontId="18" fillId="3" borderId="6" xfId="0" applyFont="1" applyFill="1" applyBorder="1" applyAlignment="1" applyProtection="1">
      <alignment vertical="center"/>
      <protection hidden="1"/>
    </xf>
    <xf numFmtId="0" fontId="3" fillId="6" borderId="5" xfId="0" applyFont="1" applyFill="1" applyBorder="1" applyAlignment="1" applyProtection="1">
      <alignment horizontal="center" vertical="center"/>
      <protection hidden="1"/>
    </xf>
    <xf numFmtId="0" fontId="0" fillId="3" borderId="0" xfId="0" applyFill="1" applyBorder="1" applyAlignment="1" applyProtection="1">
      <alignment vertical="center"/>
      <protection hidden="1"/>
    </xf>
    <xf numFmtId="0" fontId="0" fillId="3" borderId="0" xfId="0" applyFill="1" applyBorder="1" applyAlignment="1" applyProtection="1">
      <alignment horizontal="center" vertical="center"/>
      <protection hidden="1"/>
    </xf>
    <xf numFmtId="164" fontId="0" fillId="3" borderId="0" xfId="0" applyNumberFormat="1" applyFill="1" applyBorder="1" applyAlignment="1" applyProtection="1">
      <alignment horizontal="center" vertical="center"/>
      <protection hidden="1"/>
    </xf>
    <xf numFmtId="0" fontId="0" fillId="3" borderId="0" xfId="0" applyFill="1" applyBorder="1" applyAlignment="1" applyProtection="1">
      <alignment horizontal="right" vertical="center" indent="1"/>
      <protection hidden="1"/>
    </xf>
    <xf numFmtId="0" fontId="0" fillId="3" borderId="0" xfId="0" applyFill="1" applyBorder="1" applyAlignment="1" applyProtection="1">
      <alignment horizontal="left" vertical="center" indent="1"/>
      <protection hidden="1"/>
    </xf>
    <xf numFmtId="0" fontId="0" fillId="3" borderId="6" xfId="0" applyFill="1" applyBorder="1" applyAlignment="1" applyProtection="1">
      <alignment vertical="center"/>
      <protection hidden="1"/>
    </xf>
    <xf numFmtId="0" fontId="19" fillId="0" borderId="0" xfId="0" applyFont="1" applyFill="1" applyBorder="1" applyAlignment="1" applyProtection="1">
      <alignment vertical="center"/>
      <protection hidden="1"/>
    </xf>
    <xf numFmtId="0" fontId="0" fillId="0" borderId="0" xfId="0" applyFill="1" applyBorder="1" applyAlignment="1" applyProtection="1">
      <alignment horizontal="right" vertical="center" indent="1"/>
      <protection hidden="1"/>
    </xf>
    <xf numFmtId="0" fontId="0" fillId="0" borderId="0" xfId="0" applyFill="1" applyBorder="1" applyAlignment="1" applyProtection="1">
      <alignment vertical="center"/>
      <protection hidden="1"/>
    </xf>
    <xf numFmtId="0" fontId="0" fillId="0" borderId="0" xfId="0" applyFill="1" applyBorder="1" applyAlignment="1" applyProtection="1">
      <alignment horizontal="left" vertical="center" indent="1"/>
      <protection hidden="1"/>
    </xf>
    <xf numFmtId="0" fontId="0" fillId="0" borderId="0" xfId="0" applyFill="1" applyBorder="1" applyAlignment="1" applyProtection="1">
      <alignment horizontal="center" vertical="center"/>
      <protection hidden="1"/>
    </xf>
    <xf numFmtId="0" fontId="0" fillId="0" borderId="8" xfId="0" applyFill="1" applyBorder="1" applyAlignment="1" applyProtection="1">
      <alignment vertical="center"/>
      <protection hidden="1"/>
    </xf>
    <xf numFmtId="0" fontId="19" fillId="0" borderId="9" xfId="0" applyFont="1" applyFill="1" applyBorder="1" applyAlignment="1" applyProtection="1">
      <alignment vertical="center"/>
      <protection hidden="1"/>
    </xf>
    <xf numFmtId="0" fontId="0" fillId="3" borderId="7" xfId="0" applyFill="1" applyBorder="1" applyAlignment="1" applyProtection="1">
      <alignment vertical="center"/>
      <protection hidden="1"/>
    </xf>
    <xf numFmtId="0" fontId="5" fillId="7" borderId="0" xfId="0" applyFont="1" applyFill="1" applyBorder="1" applyAlignment="1" applyProtection="1">
      <alignment horizontal="center" vertical="center"/>
      <protection hidden="1"/>
    </xf>
    <xf numFmtId="0" fontId="5" fillId="3" borderId="0" xfId="0" applyFont="1" applyFill="1" applyBorder="1" applyAlignment="1" applyProtection="1">
      <alignment horizontal="center" vertical="center"/>
      <protection hidden="1"/>
    </xf>
    <xf numFmtId="164" fontId="5" fillId="3" borderId="0" xfId="0" applyNumberFormat="1" applyFont="1" applyFill="1" applyBorder="1" applyAlignment="1" applyProtection="1">
      <alignment horizontal="center" vertical="center" wrapText="1" shrinkToFit="1"/>
      <protection hidden="1"/>
    </xf>
    <xf numFmtId="0" fontId="5" fillId="3" borderId="0" xfId="0" applyFont="1" applyFill="1" applyBorder="1" applyAlignment="1" applyProtection="1">
      <alignment horizontal="right" vertical="center" indent="1"/>
      <protection hidden="1"/>
    </xf>
    <xf numFmtId="0" fontId="5" fillId="0" borderId="5" xfId="0" applyFont="1" applyFill="1" applyBorder="1" applyAlignment="1" applyProtection="1">
      <alignment horizontal="center" vertical="center"/>
      <protection locked="0"/>
    </xf>
    <xf numFmtId="0" fontId="5" fillId="3" borderId="0" xfId="0" applyFont="1" applyFill="1" applyBorder="1" applyAlignment="1" applyProtection="1">
      <alignment horizontal="left" vertical="center" indent="1"/>
      <protection hidden="1"/>
    </xf>
    <xf numFmtId="0" fontId="0" fillId="0" borderId="5"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hidden="1"/>
    </xf>
    <xf numFmtId="0" fontId="0" fillId="0" borderId="9" xfId="0" applyFill="1" applyBorder="1" applyAlignment="1" applyProtection="1">
      <alignment vertical="center"/>
      <protection hidden="1"/>
    </xf>
    <xf numFmtId="0" fontId="0" fillId="6" borderId="5" xfId="0" applyFill="1" applyBorder="1" applyAlignment="1" applyProtection="1">
      <alignment horizontal="center" vertical="center"/>
      <protection hidden="1"/>
    </xf>
    <xf numFmtId="0" fontId="20" fillId="3" borderId="7" xfId="0" applyFont="1" applyFill="1" applyBorder="1" applyAlignment="1" applyProtection="1">
      <alignment vertical="center"/>
      <protection hidden="1"/>
    </xf>
    <xf numFmtId="0" fontId="4" fillId="4" borderId="5" xfId="0" applyFont="1" applyFill="1" applyBorder="1" applyAlignment="1" applyProtection="1">
      <alignment horizontal="right" vertical="center" indent="1"/>
      <protection hidden="1"/>
    </xf>
    <xf numFmtId="0" fontId="4" fillId="4" borderId="5" xfId="0" applyFont="1" applyFill="1" applyBorder="1" applyAlignment="1" applyProtection="1">
      <alignment horizontal="left" vertical="center" indent="1"/>
      <protection hidden="1"/>
    </xf>
    <xf numFmtId="0" fontId="1" fillId="4" borderId="5" xfId="0" applyFont="1" applyFill="1" applyBorder="1" applyAlignment="1" applyProtection="1">
      <alignment horizontal="center" vertical="center"/>
      <protection hidden="1"/>
    </xf>
    <xf numFmtId="0" fontId="0" fillId="0" borderId="5" xfId="0" applyFill="1" applyBorder="1" applyAlignment="1" applyProtection="1">
      <alignment horizontal="right" vertical="center" indent="1"/>
      <protection hidden="1"/>
    </xf>
    <xf numFmtId="0" fontId="0" fillId="0" borderId="5" xfId="0" applyFill="1" applyBorder="1" applyAlignment="1" applyProtection="1">
      <alignment horizontal="left" vertical="center" indent="1"/>
      <protection hidden="1"/>
    </xf>
    <xf numFmtId="0" fontId="0" fillId="3" borderId="4" xfId="0" applyFill="1" applyBorder="1" applyAlignment="1" applyProtection="1">
      <alignment horizontal="center" vertical="center"/>
      <protection hidden="1"/>
    </xf>
    <xf numFmtId="0" fontId="4" fillId="0" borderId="0" xfId="0" applyFont="1" applyFill="1" applyBorder="1" applyAlignment="1" applyProtection="1">
      <alignment vertical="center"/>
      <protection hidden="1"/>
    </xf>
    <xf numFmtId="0" fontId="0" fillId="0" borderId="4" xfId="0" applyFill="1" applyBorder="1" applyAlignment="1" applyProtection="1">
      <alignment horizontal="right" vertical="center" indent="1"/>
      <protection hidden="1"/>
    </xf>
    <xf numFmtId="0" fontId="0" fillId="0" borderId="4" xfId="0" applyFill="1" applyBorder="1" applyAlignment="1" applyProtection="1">
      <alignment horizontal="left" vertical="center" indent="1"/>
      <protection hidden="1"/>
    </xf>
    <xf numFmtId="0" fontId="5" fillId="3" borderId="15" xfId="0" applyFont="1" applyFill="1" applyBorder="1" applyAlignment="1" applyProtection="1">
      <alignment horizontal="center" vertical="center"/>
      <protection hidden="1"/>
    </xf>
    <xf numFmtId="164" fontId="5" fillId="3" borderId="15" xfId="0" applyNumberFormat="1" applyFont="1" applyFill="1" applyBorder="1" applyAlignment="1" applyProtection="1">
      <alignment horizontal="center" vertical="center" wrapText="1" shrinkToFit="1"/>
      <protection hidden="1"/>
    </xf>
    <xf numFmtId="0" fontId="5" fillId="3" borderId="16" xfId="0" applyFont="1" applyFill="1" applyBorder="1" applyAlignment="1" applyProtection="1">
      <alignment horizontal="right" vertical="center" indent="1"/>
      <protection hidden="1"/>
    </xf>
    <xf numFmtId="0" fontId="5" fillId="3" borderId="16" xfId="0" applyFont="1" applyFill="1" applyBorder="1" applyAlignment="1" applyProtection="1">
      <alignment horizontal="left" vertical="center" indent="1"/>
      <protection hidden="1"/>
    </xf>
    <xf numFmtId="0" fontId="0" fillId="3" borderId="0" xfId="0" applyFill="1" applyBorder="1" applyAlignment="1" applyProtection="1">
      <alignment horizontal="center" vertical="center"/>
      <protection locked="0"/>
    </xf>
    <xf numFmtId="0" fontId="0" fillId="0" borderId="17" xfId="0"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5" fillId="7" borderId="4" xfId="0" applyFont="1" applyFill="1" applyBorder="1" applyAlignment="1" applyProtection="1">
      <alignment horizontal="center" vertical="center"/>
      <protection hidden="1"/>
    </xf>
    <xf numFmtId="0" fontId="5" fillId="3" borderId="4" xfId="0" applyFont="1" applyFill="1" applyBorder="1" applyAlignment="1" applyProtection="1">
      <alignment horizontal="center" vertical="center"/>
      <protection hidden="1"/>
    </xf>
    <xf numFmtId="164" fontId="5" fillId="3" borderId="4" xfId="0" applyNumberFormat="1" applyFont="1" applyFill="1" applyBorder="1" applyAlignment="1" applyProtection="1">
      <alignment horizontal="center" vertical="center" wrapText="1" shrinkToFit="1"/>
      <protection hidden="1"/>
    </xf>
    <xf numFmtId="0" fontId="5" fillId="3" borderId="4" xfId="0" applyFont="1" applyFill="1" applyBorder="1" applyAlignment="1" applyProtection="1">
      <alignment horizontal="right" vertical="center" indent="1"/>
      <protection hidden="1"/>
    </xf>
    <xf numFmtId="0" fontId="5" fillId="3" borderId="4" xfId="0" applyFont="1" applyFill="1" applyBorder="1" applyAlignment="1" applyProtection="1">
      <alignment horizontal="left" vertical="center" indent="1"/>
      <protection hidden="1"/>
    </xf>
    <xf numFmtId="0" fontId="5" fillId="7" borderId="3" xfId="0" applyFont="1" applyFill="1" applyBorder="1" applyAlignment="1" applyProtection="1">
      <alignment horizontal="center" vertical="center"/>
      <protection hidden="1"/>
    </xf>
    <xf numFmtId="0" fontId="5" fillId="3" borderId="3" xfId="0" applyFont="1" applyFill="1" applyBorder="1" applyAlignment="1" applyProtection="1">
      <alignment horizontal="center" vertical="center"/>
      <protection hidden="1"/>
    </xf>
    <xf numFmtId="164" fontId="5" fillId="3" borderId="3" xfId="0" applyNumberFormat="1" applyFont="1" applyFill="1" applyBorder="1" applyAlignment="1" applyProtection="1">
      <alignment horizontal="center" vertical="center" wrapText="1" shrinkToFit="1"/>
      <protection hidden="1"/>
    </xf>
    <xf numFmtId="0" fontId="5" fillId="3" borderId="3" xfId="0" applyFont="1" applyFill="1" applyBorder="1" applyAlignment="1" applyProtection="1">
      <alignment horizontal="right" vertical="center" indent="1"/>
      <protection hidden="1"/>
    </xf>
    <xf numFmtId="0" fontId="5" fillId="3" borderId="3" xfId="0" applyFont="1" applyFill="1" applyBorder="1" applyAlignment="1" applyProtection="1">
      <alignment horizontal="left" vertical="center" indent="1"/>
      <protection hidden="1"/>
    </xf>
    <xf numFmtId="0" fontId="0" fillId="0" borderId="3" xfId="0" applyFill="1" applyBorder="1" applyAlignment="1" applyProtection="1">
      <alignment horizontal="left" vertical="center" indent="1"/>
      <protection hidden="1"/>
    </xf>
    <xf numFmtId="0" fontId="1" fillId="2" borderId="18" xfId="0" applyFont="1" applyFill="1" applyBorder="1" applyAlignment="1" applyProtection="1">
      <alignment horizontal="right" vertical="center" indent="1"/>
      <protection hidden="1"/>
    </xf>
    <xf numFmtId="0" fontId="4" fillId="2" borderId="19" xfId="0" applyFont="1" applyFill="1" applyBorder="1" applyAlignment="1" applyProtection="1">
      <alignment horizontal="right" vertical="center" indent="1"/>
      <protection hidden="1"/>
    </xf>
    <xf numFmtId="0" fontId="4" fillId="2" borderId="20" xfId="0" applyFont="1" applyFill="1" applyBorder="1" applyAlignment="1" applyProtection="1">
      <alignment horizontal="right" vertical="center" indent="1"/>
      <protection hidden="1"/>
    </xf>
    <xf numFmtId="0" fontId="4" fillId="2" borderId="21" xfId="0" applyFont="1" applyFill="1" applyBorder="1" applyAlignment="1" applyProtection="1">
      <alignment horizontal="right" vertical="center" indent="1"/>
      <protection hidden="1"/>
    </xf>
    <xf numFmtId="0" fontId="4" fillId="2" borderId="22" xfId="0" applyFont="1" applyFill="1" applyBorder="1" applyAlignment="1" applyProtection="1">
      <alignment horizontal="right" vertical="center" indent="1"/>
      <protection hidden="1"/>
    </xf>
    <xf numFmtId="0" fontId="4" fillId="2" borderId="23" xfId="0" applyFont="1" applyFill="1" applyBorder="1" applyAlignment="1" applyProtection="1">
      <alignment vertical="center"/>
      <protection hidden="1"/>
    </xf>
    <xf numFmtId="0" fontId="4" fillId="2" borderId="24" xfId="0" applyFont="1" applyFill="1" applyBorder="1" applyAlignment="1" applyProtection="1">
      <alignment horizontal="center" vertical="center"/>
      <protection hidden="1"/>
    </xf>
    <xf numFmtId="164" fontId="4" fillId="2" borderId="24" xfId="0" applyNumberFormat="1" applyFont="1" applyFill="1" applyBorder="1" applyAlignment="1" applyProtection="1">
      <alignment horizontal="center" vertical="center"/>
      <protection hidden="1"/>
    </xf>
    <xf numFmtId="0" fontId="4" fillId="2" borderId="24" xfId="0" applyFont="1" applyFill="1" applyBorder="1" applyAlignment="1" applyProtection="1">
      <alignment horizontal="right" vertical="center" indent="1"/>
      <protection hidden="1"/>
    </xf>
    <xf numFmtId="0" fontId="4" fillId="2" borderId="24" xfId="0" applyFont="1" applyFill="1" applyBorder="1" applyAlignment="1" applyProtection="1">
      <alignment vertical="center"/>
      <protection hidden="1"/>
    </xf>
    <xf numFmtId="0" fontId="4" fillId="2" borderId="24" xfId="0" applyFont="1" applyFill="1" applyBorder="1" applyAlignment="1" applyProtection="1">
      <alignment horizontal="left" vertical="center" indent="1"/>
      <protection hidden="1"/>
    </xf>
    <xf numFmtId="0" fontId="4" fillId="2" borderId="25" xfId="0" applyFont="1" applyFill="1" applyBorder="1" applyAlignment="1" applyProtection="1">
      <alignment vertical="center"/>
      <protection hidden="1"/>
    </xf>
    <xf numFmtId="0" fontId="4" fillId="4" borderId="24" xfId="0" applyFont="1" applyFill="1" applyBorder="1" applyAlignment="1" applyProtection="1">
      <alignment vertical="center"/>
      <protection hidden="1"/>
    </xf>
    <xf numFmtId="164" fontId="0" fillId="0" borderId="0" xfId="0" applyNumberFormat="1" applyAlignment="1" applyProtection="1">
      <alignment horizontal="center" vertical="center"/>
      <protection hidden="1"/>
    </xf>
    <xf numFmtId="0" fontId="0" fillId="0" borderId="0" xfId="0" applyAlignment="1" applyProtection="1">
      <alignment horizontal="right" vertical="center" indent="1"/>
      <protection hidden="1"/>
    </xf>
    <xf numFmtId="0" fontId="0" fillId="0" borderId="0" xfId="0" applyAlignment="1" applyProtection="1">
      <alignment horizontal="left" vertical="center" indent="1"/>
      <protection hidden="1"/>
    </xf>
    <xf numFmtId="0" fontId="0" fillId="0" borderId="0" xfId="0" applyAlignment="1" applyProtection="1">
      <alignment horizontal="left" vertical="center"/>
      <protection hidden="1"/>
    </xf>
    <xf numFmtId="0" fontId="22" fillId="0" borderId="0" xfId="0" applyFont="1" applyAlignment="1" applyProtection="1">
      <alignment vertical="center"/>
      <protection hidden="1"/>
    </xf>
    <xf numFmtId="0" fontId="1" fillId="8" borderId="0" xfId="0" applyFont="1" applyFill="1" applyAlignment="1" applyProtection="1">
      <alignment horizontal="center" vertical="center"/>
      <protection hidden="1"/>
    </xf>
    <xf numFmtId="0" fontId="4" fillId="2" borderId="0" xfId="0" applyFont="1" applyFill="1" applyBorder="1" applyProtection="1">
      <protection hidden="1"/>
    </xf>
    <xf numFmtId="0" fontId="23" fillId="2" borderId="0" xfId="0" applyFont="1" applyFill="1" applyBorder="1" applyAlignment="1" applyProtection="1">
      <alignment vertical="center"/>
      <protection hidden="1"/>
    </xf>
    <xf numFmtId="0" fontId="0" fillId="2" borderId="0" xfId="0" applyFill="1" applyBorder="1" applyProtection="1">
      <protection hidden="1"/>
    </xf>
    <xf numFmtId="0" fontId="4" fillId="0" borderId="0" xfId="0" applyFont="1" applyFill="1" applyAlignment="1" applyProtection="1">
      <alignment vertical="center"/>
      <protection hidden="1"/>
    </xf>
    <xf numFmtId="0" fontId="16" fillId="0" borderId="27" xfId="0" applyFont="1" applyFill="1" applyBorder="1" applyAlignment="1" applyProtection="1">
      <alignment vertical="center"/>
      <protection hidden="1"/>
    </xf>
    <xf numFmtId="0" fontId="16" fillId="0" borderId="0" xfId="0" applyFont="1" applyFill="1" applyBorder="1" applyAlignment="1" applyProtection="1">
      <alignment vertical="center"/>
      <protection hidden="1"/>
    </xf>
    <xf numFmtId="0" fontId="1" fillId="0" borderId="28" xfId="0" applyFont="1" applyFill="1" applyBorder="1" applyAlignment="1" applyProtection="1">
      <alignment vertical="center"/>
      <protection hidden="1"/>
    </xf>
    <xf numFmtId="0" fontId="0" fillId="0" borderId="0" xfId="0" applyFill="1" applyAlignment="1" applyProtection="1">
      <alignment vertical="center" wrapText="1"/>
      <protection hidden="1"/>
    </xf>
    <xf numFmtId="0" fontId="6" fillId="0" borderId="27" xfId="0" applyFont="1" applyFill="1" applyBorder="1" applyAlignment="1" applyProtection="1">
      <alignment vertical="center"/>
      <protection hidden="1"/>
    </xf>
    <xf numFmtId="0" fontId="6" fillId="0" borderId="29" xfId="0" applyFont="1" applyFill="1" applyBorder="1" applyAlignment="1" applyProtection="1">
      <alignment vertical="center"/>
      <protection hidden="1"/>
    </xf>
    <xf numFmtId="0" fontId="4" fillId="4" borderId="30" xfId="0" applyFont="1" applyFill="1" applyBorder="1" applyAlignment="1" applyProtection="1">
      <alignment vertical="center"/>
      <protection hidden="1"/>
    </xf>
    <xf numFmtId="0" fontId="4" fillId="4" borderId="29" xfId="0" applyFont="1" applyFill="1" applyBorder="1" applyAlignment="1" applyProtection="1">
      <alignment vertical="center"/>
      <protection hidden="1"/>
    </xf>
    <xf numFmtId="0" fontId="4" fillId="4" borderId="31" xfId="0" applyFont="1" applyFill="1" applyBorder="1" applyAlignment="1" applyProtection="1">
      <alignment vertical="center"/>
      <protection hidden="1"/>
    </xf>
    <xf numFmtId="0" fontId="4" fillId="4" borderId="32" xfId="0" applyFont="1" applyFill="1" applyBorder="1" applyAlignment="1" applyProtection="1">
      <alignment vertical="center"/>
      <protection hidden="1"/>
    </xf>
    <xf numFmtId="0" fontId="4" fillId="4" borderId="33" xfId="0" applyFont="1" applyFill="1" applyBorder="1" applyAlignment="1" applyProtection="1">
      <alignment vertical="center"/>
      <protection hidden="1"/>
    </xf>
    <xf numFmtId="0" fontId="4" fillId="4" borderId="34" xfId="0" applyFont="1" applyFill="1" applyBorder="1" applyAlignment="1" applyProtection="1">
      <alignment vertical="center"/>
      <protection hidden="1"/>
    </xf>
    <xf numFmtId="0" fontId="4" fillId="4" borderId="34" xfId="0" applyFont="1" applyFill="1" applyBorder="1" applyAlignment="1" applyProtection="1">
      <alignment horizontal="center" vertical="center"/>
      <protection hidden="1"/>
    </xf>
    <xf numFmtId="0" fontId="0" fillId="0" borderId="0" xfId="0" applyAlignment="1" applyProtection="1">
      <alignment vertical="center" wrapText="1"/>
      <protection hidden="1"/>
    </xf>
    <xf numFmtId="0" fontId="4" fillId="0" borderId="0" xfId="0" applyFont="1" applyAlignment="1" applyProtection="1">
      <alignment vertical="center" wrapText="1"/>
      <protection hidden="1"/>
    </xf>
    <xf numFmtId="1" fontId="4" fillId="4" borderId="34" xfId="0" applyNumberFormat="1" applyFont="1" applyFill="1" applyBorder="1" applyAlignment="1" applyProtection="1">
      <alignment horizontal="center" vertical="center" wrapText="1"/>
      <protection hidden="1"/>
    </xf>
    <xf numFmtId="0" fontId="4" fillId="0" borderId="0" xfId="0" applyFont="1" applyProtection="1">
      <protection hidden="1"/>
    </xf>
    <xf numFmtId="0" fontId="0" fillId="5" borderId="33" xfId="0" applyFill="1" applyBorder="1" applyAlignment="1" applyProtection="1">
      <alignment horizontal="center" vertical="center"/>
      <protection hidden="1"/>
    </xf>
    <xf numFmtId="3" fontId="0" fillId="5" borderId="32" xfId="0" applyNumberFormat="1" applyFill="1" applyBorder="1" applyAlignment="1" applyProtection="1">
      <alignment horizontal="center" vertical="center"/>
      <protection hidden="1"/>
    </xf>
    <xf numFmtId="3" fontId="0" fillId="5" borderId="34" xfId="0" applyNumberFormat="1" applyFill="1" applyBorder="1" applyAlignment="1" applyProtection="1">
      <alignment horizontal="center" vertical="center"/>
      <protection hidden="1"/>
    </xf>
    <xf numFmtId="1" fontId="0" fillId="5" borderId="34" xfId="0" applyNumberFormat="1" applyFill="1" applyBorder="1" applyAlignment="1" applyProtection="1">
      <alignment horizontal="center" vertical="center"/>
      <protection hidden="1"/>
    </xf>
    <xf numFmtId="0" fontId="0" fillId="5" borderId="34" xfId="0" applyFill="1" applyBorder="1" applyAlignment="1" applyProtection="1">
      <alignment horizontal="center" vertical="center"/>
      <protection hidden="1"/>
    </xf>
    <xf numFmtId="0" fontId="0" fillId="0" borderId="0" xfId="0" applyProtection="1">
      <protection hidden="1"/>
    </xf>
    <xf numFmtId="0" fontId="4" fillId="0" borderId="0" xfId="0" applyFont="1" applyFill="1" applyProtection="1">
      <protection hidden="1"/>
    </xf>
    <xf numFmtId="0" fontId="0" fillId="0" borderId="0" xfId="0" applyFont="1" applyFill="1" applyProtection="1">
      <protection hidden="1"/>
    </xf>
    <xf numFmtId="0" fontId="6" fillId="0" borderId="0" xfId="0" applyFont="1" applyFill="1" applyBorder="1" applyAlignment="1" applyProtection="1">
      <alignment horizontal="left"/>
      <protection hidden="1"/>
    </xf>
    <xf numFmtId="0" fontId="24" fillId="0" borderId="0" xfId="0" applyFont="1" applyFill="1" applyBorder="1" applyAlignment="1" applyProtection="1">
      <alignment vertical="center"/>
      <protection hidden="1"/>
    </xf>
    <xf numFmtId="0" fontId="0" fillId="0" borderId="0" xfId="0" applyBorder="1" applyProtection="1">
      <protection hidden="1"/>
    </xf>
    <xf numFmtId="0" fontId="0" fillId="0" borderId="0" xfId="0" applyBorder="1" applyAlignment="1" applyProtection="1">
      <alignment horizontal="center" vertical="center"/>
      <protection hidden="1"/>
    </xf>
    <xf numFmtId="0" fontId="25" fillId="0" borderId="0" xfId="0" applyFont="1" applyAlignment="1" applyProtection="1">
      <alignment vertical="center"/>
      <protection hidden="1"/>
    </xf>
    <xf numFmtId="0" fontId="0" fillId="0" borderId="0" xfId="0" applyAlignment="1" applyProtection="1">
      <alignment vertical="top" wrapText="1"/>
      <protection hidden="1"/>
    </xf>
    <xf numFmtId="0" fontId="4" fillId="2" borderId="5" xfId="0" applyFont="1" applyFill="1" applyBorder="1" applyAlignment="1" applyProtection="1">
      <alignment horizontal="left" vertical="center"/>
      <protection hidden="1"/>
    </xf>
    <xf numFmtId="0" fontId="4" fillId="0" borderId="0" xfId="0" applyFont="1" applyAlignment="1" applyProtection="1">
      <alignment vertical="center"/>
      <protection hidden="1"/>
    </xf>
    <xf numFmtId="0" fontId="3" fillId="0" borderId="0" xfId="0" applyFont="1" applyAlignment="1">
      <alignment vertical="center"/>
    </xf>
    <xf numFmtId="0" fontId="0" fillId="0" borderId="0" xfId="0" applyAlignment="1">
      <alignment vertical="center"/>
    </xf>
    <xf numFmtId="0" fontId="0" fillId="0" borderId="0" xfId="0" applyAlignment="1">
      <alignment horizontal="left" vertical="center"/>
    </xf>
    <xf numFmtId="0" fontId="0" fillId="0" borderId="0" xfId="0" applyAlignment="1">
      <alignment horizontal="center" vertical="center" wrapText="1"/>
    </xf>
    <xf numFmtId="0" fontId="0" fillId="0" borderId="5" xfId="0" applyBorder="1" applyAlignment="1">
      <alignment horizontal="center" vertical="center"/>
    </xf>
    <xf numFmtId="0" fontId="0" fillId="0" borderId="5" xfId="0" applyBorder="1" applyAlignment="1">
      <alignment horizontal="left" vertical="center"/>
    </xf>
    <xf numFmtId="0" fontId="0" fillId="0" borderId="0" xfId="0" applyAlignment="1">
      <alignment horizontal="center" vertical="center"/>
    </xf>
    <xf numFmtId="0" fontId="5" fillId="2" borderId="0" xfId="0" applyFont="1" applyFill="1" applyAlignment="1" applyProtection="1">
      <alignment vertical="center"/>
      <protection hidden="1"/>
    </xf>
    <xf numFmtId="0" fontId="8" fillId="2" borderId="0" xfId="0" applyFont="1" applyFill="1" applyAlignment="1" applyProtection="1">
      <alignment vertical="center"/>
      <protection hidden="1"/>
    </xf>
    <xf numFmtId="0" fontId="5" fillId="2" borderId="0" xfId="0" applyFont="1" applyFill="1" applyBorder="1" applyAlignment="1" applyProtection="1">
      <alignment vertical="center"/>
      <protection hidden="1"/>
    </xf>
    <xf numFmtId="0" fontId="26" fillId="4" borderId="0" xfId="0" applyFont="1" applyFill="1" applyAlignment="1" applyProtection="1">
      <alignment vertical="center"/>
      <protection hidden="1"/>
    </xf>
    <xf numFmtId="0" fontId="27" fillId="4" borderId="0" xfId="0" applyFont="1" applyFill="1" applyBorder="1" applyAlignment="1" applyProtection="1">
      <alignment vertical="center"/>
      <protection hidden="1"/>
    </xf>
    <xf numFmtId="0" fontId="29" fillId="0" borderId="0" xfId="0" applyFont="1" applyFill="1" applyAlignment="1" applyProtection="1">
      <alignment vertical="center"/>
      <protection hidden="1"/>
    </xf>
    <xf numFmtId="0" fontId="0" fillId="0" borderId="0" xfId="0" applyFont="1" applyFill="1" applyBorder="1" applyAlignment="1" applyProtection="1">
      <alignment horizontal="right" vertical="center" indent="1"/>
      <protection hidden="1"/>
    </xf>
    <xf numFmtId="0" fontId="0" fillId="0" borderId="4" xfId="0" applyFont="1" applyFill="1" applyBorder="1" applyAlignment="1" applyProtection="1">
      <alignment horizontal="right" vertical="center" indent="1"/>
      <protection hidden="1"/>
    </xf>
    <xf numFmtId="0" fontId="0" fillId="0" borderId="3" xfId="0" applyFont="1" applyFill="1" applyBorder="1" applyAlignment="1" applyProtection="1">
      <alignment horizontal="right" vertical="center" indent="1"/>
      <protection hidden="1"/>
    </xf>
    <xf numFmtId="0" fontId="4" fillId="4" borderId="43" xfId="0" applyFont="1" applyFill="1" applyBorder="1" applyAlignment="1" applyProtection="1">
      <alignment vertical="center"/>
      <protection hidden="1"/>
    </xf>
    <xf numFmtId="0" fontId="12" fillId="2" borderId="0" xfId="0" applyFont="1" applyFill="1" applyAlignment="1" applyProtection="1">
      <alignment vertical="center"/>
      <protection hidden="1"/>
    </xf>
    <xf numFmtId="0" fontId="12" fillId="0" borderId="0" xfId="0" applyFont="1" applyAlignment="1" applyProtection="1">
      <alignment vertical="center"/>
      <protection hidden="1"/>
    </xf>
    <xf numFmtId="0" fontId="31" fillId="0" borderId="0" xfId="0" applyFont="1" applyAlignment="1" applyProtection="1">
      <alignment horizontal="center" vertical="center"/>
      <protection hidden="1"/>
    </xf>
    <xf numFmtId="0" fontId="3" fillId="5" borderId="5" xfId="0" applyFont="1" applyFill="1" applyBorder="1" applyAlignment="1" applyProtection="1">
      <alignment horizontal="center" vertical="center"/>
      <protection hidden="1"/>
    </xf>
    <xf numFmtId="0" fontId="7" fillId="0" borderId="0" xfId="1" applyFont="1" applyFill="1" applyAlignment="1" applyProtection="1">
      <alignment vertical="center"/>
      <protection hidden="1"/>
    </xf>
    <xf numFmtId="0" fontId="5" fillId="0" borderId="0" xfId="1" applyFont="1" applyAlignment="1" applyProtection="1">
      <alignment vertical="center"/>
      <protection hidden="1"/>
    </xf>
    <xf numFmtId="0" fontId="4" fillId="0" borderId="0" xfId="1" applyFont="1" applyAlignment="1" applyProtection="1">
      <alignment vertical="center"/>
      <protection hidden="1"/>
    </xf>
    <xf numFmtId="0" fontId="4" fillId="0" borderId="0" xfId="1" applyFont="1" applyBorder="1" applyAlignment="1" applyProtection="1">
      <alignment vertical="center"/>
      <protection hidden="1"/>
    </xf>
    <xf numFmtId="0" fontId="1" fillId="2" borderId="0" xfId="1" applyFont="1" applyFill="1" applyAlignment="1" applyProtection="1">
      <alignment vertical="center"/>
      <protection hidden="1"/>
    </xf>
    <xf numFmtId="0" fontId="4" fillId="2" borderId="0" xfId="1" applyFont="1" applyFill="1" applyAlignment="1" applyProtection="1">
      <alignment vertical="center"/>
      <protection hidden="1"/>
    </xf>
    <xf numFmtId="0" fontId="5" fillId="0" borderId="0" xfId="1" applyFont="1" applyFill="1" applyAlignment="1" applyProtection="1">
      <alignment vertical="center"/>
      <protection hidden="1"/>
    </xf>
    <xf numFmtId="0" fontId="5" fillId="0" borderId="0" xfId="1" applyFont="1" applyFill="1" applyBorder="1" applyAlignment="1" applyProtection="1">
      <alignment vertical="center"/>
      <protection hidden="1"/>
    </xf>
    <xf numFmtId="0" fontId="5" fillId="0" borderId="0" xfId="1" applyFont="1" applyFill="1" applyAlignment="1" applyProtection="1">
      <alignment horizontal="center" vertical="center"/>
      <protection hidden="1"/>
    </xf>
    <xf numFmtId="0" fontId="1" fillId="4" borderId="0" xfId="1" applyFont="1" applyFill="1" applyAlignment="1" applyProtection="1">
      <alignment vertical="center"/>
      <protection hidden="1"/>
    </xf>
    <xf numFmtId="0" fontId="4" fillId="4" borderId="0" xfId="1" applyFont="1" applyFill="1" applyAlignment="1" applyProtection="1">
      <alignment vertical="center"/>
      <protection hidden="1"/>
    </xf>
    <xf numFmtId="0" fontId="4" fillId="2" borderId="40" xfId="0" applyFont="1" applyFill="1" applyBorder="1" applyAlignment="1" applyProtection="1">
      <alignment horizontal="right" vertical="center" indent="1"/>
      <protection hidden="1"/>
    </xf>
    <xf numFmtId="0" fontId="0" fillId="5" borderId="40" xfId="0" applyFill="1" applyBorder="1" applyAlignment="1" applyProtection="1">
      <alignment horizontal="right" vertical="center" indent="1"/>
      <protection hidden="1"/>
    </xf>
    <xf numFmtId="0" fontId="4" fillId="2" borderId="41" xfId="0" applyFont="1" applyFill="1" applyBorder="1" applyAlignment="1" applyProtection="1">
      <alignment horizontal="left" vertical="center" indent="1"/>
      <protection hidden="1"/>
    </xf>
    <xf numFmtId="0" fontId="0" fillId="5" borderId="41" xfId="0" applyFill="1" applyBorder="1" applyAlignment="1" applyProtection="1">
      <alignment horizontal="left" vertical="center" indent="1"/>
      <protection hidden="1"/>
    </xf>
    <xf numFmtId="0" fontId="11" fillId="5" borderId="1" xfId="0" applyFont="1" applyFill="1" applyBorder="1" applyAlignment="1" applyProtection="1">
      <alignment vertical="center"/>
      <protection hidden="1"/>
    </xf>
    <xf numFmtId="0" fontId="5" fillId="5" borderId="1" xfId="0" applyFont="1" applyFill="1" applyBorder="1" applyAlignment="1" applyProtection="1">
      <alignment vertical="center"/>
      <protection hidden="1"/>
    </xf>
    <xf numFmtId="0" fontId="5" fillId="0" borderId="0" xfId="1" applyFont="1" applyAlignment="1" applyProtection="1">
      <alignment horizontal="left" vertical="top" wrapText="1"/>
      <protection hidden="1"/>
    </xf>
    <xf numFmtId="0" fontId="4" fillId="4" borderId="5" xfId="0" applyFont="1" applyFill="1" applyBorder="1" applyAlignment="1" applyProtection="1">
      <alignment horizontal="center" vertical="center"/>
      <protection hidden="1"/>
    </xf>
    <xf numFmtId="0" fontId="3" fillId="6" borderId="5" xfId="0" applyFont="1" applyFill="1" applyBorder="1" applyAlignment="1" applyProtection="1">
      <alignment horizontal="center" vertical="center"/>
      <protection hidden="1"/>
    </xf>
    <xf numFmtId="0" fontId="0" fillId="0" borderId="4" xfId="0" applyFont="1" applyBorder="1" applyAlignment="1" applyProtection="1">
      <protection hidden="1"/>
    </xf>
    <xf numFmtId="0" fontId="4" fillId="4" borderId="0" xfId="0" applyFont="1" applyFill="1" applyAlignment="1" applyProtection="1">
      <alignment vertical="center"/>
      <protection hidden="1"/>
    </xf>
    <xf numFmtId="0" fontId="0" fillId="0" borderId="3" xfId="0" applyBorder="1" applyAlignment="1" applyProtection="1">
      <alignment vertical="center"/>
      <protection hidden="1"/>
    </xf>
    <xf numFmtId="0" fontId="0" fillId="0" borderId="3" xfId="0" applyBorder="1" applyAlignment="1" applyProtection="1">
      <alignment horizontal="center" vertical="center"/>
      <protection hidden="1"/>
    </xf>
    <xf numFmtId="0" fontId="2" fillId="0" borderId="3" xfId="0" applyFont="1" applyBorder="1" applyAlignment="1" applyProtection="1">
      <alignment horizontal="center" vertical="center"/>
      <protection hidden="1"/>
    </xf>
    <xf numFmtId="0" fontId="0" fillId="5" borderId="3" xfId="0" applyFill="1" applyBorder="1" applyAlignment="1" applyProtection="1">
      <alignment horizontal="center" vertical="center"/>
      <protection hidden="1"/>
    </xf>
    <xf numFmtId="0" fontId="2" fillId="5" borderId="3" xfId="0" applyFont="1" applyFill="1" applyBorder="1" applyAlignment="1" applyProtection="1">
      <alignment horizontal="center" vertical="center"/>
      <protection hidden="1"/>
    </xf>
    <xf numFmtId="0" fontId="5" fillId="0" borderId="0" xfId="0" applyFont="1" applyAlignment="1" applyProtection="1">
      <alignment vertical="center"/>
      <protection hidden="1"/>
    </xf>
    <xf numFmtId="0" fontId="5" fillId="0" borderId="0" xfId="0" applyFont="1" applyAlignment="1" applyProtection="1">
      <alignment horizontal="right" vertical="center"/>
      <protection hidden="1"/>
    </xf>
    <xf numFmtId="0" fontId="2" fillId="0" borderId="0" xfId="0" applyFont="1" applyAlignment="1" applyProtection="1">
      <alignment horizontal="right" vertical="center"/>
      <protection hidden="1"/>
    </xf>
    <xf numFmtId="0" fontId="3" fillId="10" borderId="26" xfId="0" applyFont="1" applyFill="1" applyBorder="1" applyAlignment="1" applyProtection="1">
      <alignment horizontal="center" vertical="center"/>
      <protection hidden="1"/>
    </xf>
    <xf numFmtId="0" fontId="3" fillId="3" borderId="26" xfId="0" applyFont="1" applyFill="1" applyBorder="1" applyAlignment="1" applyProtection="1">
      <alignment horizontal="center" vertical="center"/>
      <protection hidden="1"/>
    </xf>
    <xf numFmtId="0" fontId="30" fillId="0" borderId="0" xfId="0" applyFont="1" applyAlignment="1" applyProtection="1">
      <alignment horizontal="center" vertical="center"/>
      <protection hidden="1"/>
    </xf>
    <xf numFmtId="0" fontId="5" fillId="0" borderId="0" xfId="1" applyFont="1" applyAlignment="1" applyProtection="1">
      <alignment horizontal="left" vertical="top"/>
      <protection hidden="1"/>
    </xf>
    <xf numFmtId="0" fontId="33" fillId="0" borderId="0" xfId="0" applyFont="1" applyAlignment="1" applyProtection="1">
      <alignment vertical="center"/>
      <protection hidden="1"/>
    </xf>
    <xf numFmtId="0" fontId="5" fillId="0" borderId="0" xfId="0" applyFont="1" applyFill="1" applyAlignment="1" applyProtection="1">
      <alignment horizontal="right" vertical="center"/>
      <protection hidden="1"/>
    </xf>
    <xf numFmtId="0" fontId="0" fillId="0" borderId="44" xfId="0" applyFont="1" applyFill="1" applyBorder="1" applyAlignment="1" applyProtection="1">
      <alignment horizontal="center" vertical="center"/>
      <protection hidden="1"/>
    </xf>
    <xf numFmtId="0" fontId="0" fillId="0" borderId="45" xfId="0" applyFont="1" applyFill="1" applyBorder="1" applyAlignment="1" applyProtection="1">
      <alignment horizontal="center" vertical="center"/>
      <protection hidden="1"/>
    </xf>
    <xf numFmtId="0" fontId="4" fillId="4" borderId="0" xfId="0" applyFont="1" applyFill="1" applyBorder="1" applyAlignment="1" applyProtection="1">
      <alignment horizontal="center" vertical="center" wrapText="1"/>
      <protection hidden="1"/>
    </xf>
    <xf numFmtId="0" fontId="4" fillId="4" borderId="0" xfId="0" applyFont="1" applyFill="1" applyBorder="1" applyAlignment="1" applyProtection="1">
      <alignment horizontal="left" vertical="center" wrapText="1"/>
      <protection hidden="1"/>
    </xf>
    <xf numFmtId="0" fontId="0" fillId="5" borderId="33" xfId="0" applyFill="1" applyBorder="1" applyAlignment="1" applyProtection="1">
      <alignment horizontal="left" vertical="center"/>
      <protection hidden="1"/>
    </xf>
    <xf numFmtId="0" fontId="4" fillId="4" borderId="35" xfId="0" applyFont="1" applyFill="1" applyBorder="1" applyAlignment="1" applyProtection="1">
      <alignment vertical="center" wrapText="1"/>
      <protection hidden="1"/>
    </xf>
    <xf numFmtId="0" fontId="4" fillId="4" borderId="36" xfId="0" applyFont="1" applyFill="1" applyBorder="1" applyAlignment="1" applyProtection="1">
      <alignment vertical="center" wrapText="1"/>
      <protection hidden="1"/>
    </xf>
    <xf numFmtId="0" fontId="0" fillId="0" borderId="0" xfId="0" applyAlignment="1" applyProtection="1">
      <alignment horizontal="center"/>
      <protection hidden="1"/>
    </xf>
    <xf numFmtId="0" fontId="4" fillId="4" borderId="46" xfId="0" applyFont="1" applyFill="1" applyBorder="1" applyAlignment="1" applyProtection="1">
      <alignment horizontal="center" vertical="center" wrapText="1"/>
      <protection hidden="1"/>
    </xf>
    <xf numFmtId="0" fontId="1" fillId="0" borderId="27" xfId="0" applyFont="1" applyFill="1" applyBorder="1" applyAlignment="1" applyProtection="1">
      <alignment vertical="center"/>
      <protection hidden="1"/>
    </xf>
    <xf numFmtId="0" fontId="3" fillId="0" borderId="47" xfId="0" applyFont="1" applyFill="1" applyBorder="1" applyAlignment="1" applyProtection="1">
      <alignment horizontal="center" vertical="center"/>
      <protection hidden="1"/>
    </xf>
    <xf numFmtId="0" fontId="4" fillId="2" borderId="35" xfId="0" applyFont="1" applyFill="1" applyBorder="1" applyAlignment="1" applyProtection="1">
      <alignment vertical="center" wrapText="1"/>
      <protection hidden="1"/>
    </xf>
    <xf numFmtId="0" fontId="4" fillId="2" borderId="36" xfId="0" applyFont="1" applyFill="1" applyBorder="1" applyAlignment="1" applyProtection="1">
      <alignment vertical="center" wrapText="1"/>
      <protection hidden="1"/>
    </xf>
    <xf numFmtId="0" fontId="4" fillId="4" borderId="37" xfId="0" applyFont="1" applyFill="1" applyBorder="1" applyAlignment="1" applyProtection="1">
      <alignment vertical="center" wrapText="1"/>
      <protection hidden="1"/>
    </xf>
    <xf numFmtId="0" fontId="4" fillId="2" borderId="37" xfId="0" applyFont="1" applyFill="1" applyBorder="1" applyAlignment="1" applyProtection="1">
      <alignment vertical="center" wrapText="1"/>
      <protection hidden="1"/>
    </xf>
    <xf numFmtId="0" fontId="1" fillId="0" borderId="0" xfId="0" applyFont="1" applyFill="1" applyBorder="1" applyAlignment="1" applyProtection="1">
      <alignment horizontal="center" vertical="center"/>
      <protection hidden="1"/>
    </xf>
    <xf numFmtId="0" fontId="12" fillId="2" borderId="0" xfId="0" applyFont="1" applyFill="1" applyBorder="1" applyProtection="1">
      <protection hidden="1"/>
    </xf>
    <xf numFmtId="0" fontId="12" fillId="2" borderId="0" xfId="0" applyFont="1" applyFill="1" applyBorder="1" applyAlignment="1" applyProtection="1">
      <alignment horizontal="center" vertical="center"/>
      <protection hidden="1"/>
    </xf>
    <xf numFmtId="0" fontId="4" fillId="0" borderId="0" xfId="0" applyFont="1" applyFill="1" applyAlignment="1" applyProtection="1">
      <alignment vertical="center" wrapText="1"/>
      <protection hidden="1"/>
    </xf>
    <xf numFmtId="0" fontId="4" fillId="0" borderId="0" xfId="0" applyFont="1" applyFill="1" applyBorder="1" applyProtection="1">
      <protection hidden="1"/>
    </xf>
    <xf numFmtId="0" fontId="4" fillId="0" borderId="0" xfId="0" applyFont="1" applyFill="1" applyBorder="1" applyAlignment="1" applyProtection="1">
      <alignment horizontal="center" vertical="center"/>
      <protection hidden="1"/>
    </xf>
    <xf numFmtId="0" fontId="0" fillId="0" borderId="51" xfId="0" applyFill="1" applyBorder="1" applyAlignment="1" applyProtection="1">
      <alignment horizontal="center" vertical="center"/>
      <protection hidden="1"/>
    </xf>
    <xf numFmtId="0" fontId="0" fillId="0" borderId="51" xfId="0" applyFill="1" applyBorder="1" applyAlignment="1" applyProtection="1">
      <alignment vertical="center"/>
      <protection hidden="1"/>
    </xf>
    <xf numFmtId="3" fontId="0" fillId="0" borderId="51" xfId="0" applyNumberFormat="1" applyFill="1" applyBorder="1" applyAlignment="1" applyProtection="1">
      <alignment horizontal="center" vertical="center"/>
      <protection hidden="1"/>
    </xf>
    <xf numFmtId="0" fontId="13" fillId="0" borderId="51" xfId="0" applyFont="1" applyFill="1" applyBorder="1" applyAlignment="1" applyProtection="1">
      <alignment horizontal="center" vertical="center"/>
      <protection hidden="1"/>
    </xf>
    <xf numFmtId="0" fontId="10" fillId="0" borderId="51" xfId="0" applyFont="1" applyFill="1" applyBorder="1" applyAlignment="1" applyProtection="1">
      <alignment vertical="center"/>
      <protection hidden="1"/>
    </xf>
    <xf numFmtId="3" fontId="10" fillId="0" borderId="51" xfId="0" applyNumberFormat="1" applyFont="1" applyFill="1" applyBorder="1" applyAlignment="1" applyProtection="1">
      <alignment horizontal="center" vertical="center"/>
      <protection hidden="1"/>
    </xf>
    <xf numFmtId="0" fontId="5" fillId="5" borderId="51" xfId="0" applyFont="1" applyFill="1" applyBorder="1" applyAlignment="1" applyProtection="1">
      <alignment horizontal="center" vertical="center"/>
      <protection hidden="1"/>
    </xf>
    <xf numFmtId="0" fontId="11" fillId="5" borderId="51" xfId="0" applyFont="1" applyFill="1" applyBorder="1" applyAlignment="1" applyProtection="1">
      <alignment vertical="center"/>
      <protection hidden="1"/>
    </xf>
    <xf numFmtId="3" fontId="11" fillId="5" borderId="51" xfId="0" applyNumberFormat="1" applyFont="1" applyFill="1" applyBorder="1" applyAlignment="1" applyProtection="1">
      <alignment horizontal="center" vertical="center"/>
      <protection hidden="1"/>
    </xf>
    <xf numFmtId="0" fontId="0" fillId="0" borderId="53" xfId="0" applyFill="1" applyBorder="1" applyAlignment="1" applyProtection="1">
      <alignment horizontal="center" vertical="center"/>
      <protection hidden="1"/>
    </xf>
    <xf numFmtId="0" fontId="0" fillId="0" borderId="53" xfId="0" applyFill="1" applyBorder="1" applyAlignment="1" applyProtection="1">
      <alignment vertical="center"/>
      <protection hidden="1"/>
    </xf>
    <xf numFmtId="3" fontId="0" fillId="0" borderId="53" xfId="0" applyNumberFormat="1" applyFill="1" applyBorder="1" applyAlignment="1" applyProtection="1">
      <alignment horizontal="center" vertical="center"/>
      <protection hidden="1"/>
    </xf>
    <xf numFmtId="0" fontId="5" fillId="0" borderId="55" xfId="0" applyFont="1" applyFill="1" applyBorder="1" applyAlignment="1" applyProtection="1">
      <alignment horizontal="center" vertical="center"/>
      <protection hidden="1"/>
    </xf>
    <xf numFmtId="0" fontId="7" fillId="0" borderId="55" xfId="0" applyFont="1" applyFill="1" applyBorder="1" applyAlignment="1" applyProtection="1">
      <alignment vertical="center"/>
      <protection hidden="1"/>
    </xf>
    <xf numFmtId="3" fontId="7" fillId="0" borderId="55" xfId="0" applyNumberFormat="1" applyFont="1" applyFill="1" applyBorder="1" applyAlignment="1" applyProtection="1">
      <alignment horizontal="center" vertical="center"/>
      <protection hidden="1"/>
    </xf>
    <xf numFmtId="3" fontId="40" fillId="0" borderId="52" xfId="0" applyNumberFormat="1" applyFont="1" applyFill="1" applyBorder="1" applyAlignment="1" applyProtection="1">
      <alignment horizontal="center" vertical="center"/>
      <protection hidden="1"/>
    </xf>
    <xf numFmtId="3" fontId="41" fillId="5" borderId="52" xfId="0" applyNumberFormat="1" applyFont="1" applyFill="1" applyBorder="1" applyAlignment="1" applyProtection="1">
      <alignment horizontal="center" vertical="center"/>
      <protection hidden="1"/>
    </xf>
    <xf numFmtId="3" fontId="42" fillId="0" borderId="56" xfId="0" applyNumberFormat="1" applyFont="1" applyFill="1" applyBorder="1" applyAlignment="1" applyProtection="1">
      <alignment horizontal="center" vertical="center"/>
      <protection hidden="1"/>
    </xf>
    <xf numFmtId="3" fontId="43" fillId="0" borderId="54" xfId="0" applyNumberFormat="1" applyFont="1" applyFill="1" applyBorder="1" applyAlignment="1" applyProtection="1">
      <alignment horizontal="center" vertical="center"/>
      <protection hidden="1"/>
    </xf>
    <xf numFmtId="3" fontId="43" fillId="0" borderId="52" xfId="0" applyNumberFormat="1" applyFont="1" applyFill="1" applyBorder="1" applyAlignment="1" applyProtection="1">
      <alignment horizontal="center" vertical="center"/>
      <protection hidden="1"/>
    </xf>
    <xf numFmtId="0" fontId="4" fillId="2" borderId="0" xfId="0" applyFont="1" applyFill="1" applyBorder="1" applyAlignment="1" applyProtection="1">
      <alignment vertical="center"/>
      <protection hidden="1"/>
    </xf>
    <xf numFmtId="0" fontId="44" fillId="0" borderId="0" xfId="0" applyFont="1" applyAlignment="1" applyProtection="1">
      <alignment vertical="center"/>
      <protection hidden="1"/>
    </xf>
    <xf numFmtId="0" fontId="4" fillId="4" borderId="5" xfId="0" applyFont="1" applyFill="1" applyBorder="1" applyAlignment="1">
      <alignment horizontal="center" vertical="center" wrapText="1"/>
    </xf>
    <xf numFmtId="0" fontId="4" fillId="4" borderId="0" xfId="0" applyFont="1" applyFill="1" applyBorder="1"/>
    <xf numFmtId="0" fontId="1" fillId="4" borderId="0" xfId="1" applyFont="1" applyFill="1" applyAlignment="1">
      <alignment vertical="center"/>
    </xf>
    <xf numFmtId="0" fontId="37" fillId="4" borderId="0" xfId="0" applyFont="1" applyFill="1" applyBorder="1"/>
    <xf numFmtId="0" fontId="1" fillId="4" borderId="0" xfId="0" applyFont="1" applyFill="1" applyBorder="1" applyAlignment="1">
      <alignment vertical="center"/>
    </xf>
    <xf numFmtId="0" fontId="1" fillId="4" borderId="0" xfId="0" applyFont="1" applyFill="1" applyBorder="1" applyAlignment="1"/>
    <xf numFmtId="0" fontId="4" fillId="4" borderId="0" xfId="0" applyFont="1" applyFill="1" applyBorder="1" applyAlignment="1"/>
    <xf numFmtId="0" fontId="4" fillId="4" borderId="0" xfId="0" quotePrefix="1" applyFont="1" applyFill="1" applyBorder="1" applyAlignment="1">
      <alignment horizontal="left"/>
    </xf>
    <xf numFmtId="0" fontId="34" fillId="4" borderId="0" xfId="2" applyFont="1" applyFill="1" applyBorder="1" applyAlignment="1" applyProtection="1"/>
    <xf numFmtId="0" fontId="35" fillId="4" borderId="0" xfId="0" applyFont="1" applyFill="1" applyBorder="1" applyAlignment="1">
      <alignment horizontal="left"/>
    </xf>
    <xf numFmtId="0" fontId="5" fillId="6" borderId="0" xfId="0" applyFont="1" applyFill="1" applyBorder="1" applyAlignment="1"/>
    <xf numFmtId="0" fontId="7" fillId="6" borderId="0" xfId="1" applyFont="1" applyFill="1" applyAlignment="1">
      <alignment vertical="center"/>
    </xf>
    <xf numFmtId="0" fontId="4" fillId="2" borderId="0" xfId="0" applyFont="1" applyFill="1" applyBorder="1" applyAlignment="1" applyProtection="1">
      <alignment horizontal="center" vertical="center" wrapText="1"/>
      <protection hidden="1"/>
    </xf>
    <xf numFmtId="0" fontId="0" fillId="0" borderId="45" xfId="0" applyFont="1" applyFill="1" applyBorder="1" applyProtection="1">
      <protection locked="0"/>
    </xf>
    <xf numFmtId="0" fontId="0" fillId="0" borderId="45" xfId="0" applyFont="1" applyFill="1" applyBorder="1" applyAlignment="1" applyProtection="1">
      <alignment horizontal="center"/>
      <protection locked="0"/>
    </xf>
    <xf numFmtId="0" fontId="0" fillId="0" borderId="44" xfId="0" applyFont="1" applyFill="1" applyBorder="1" applyProtection="1">
      <protection locked="0"/>
    </xf>
    <xf numFmtId="0" fontId="0" fillId="2" borderId="0" xfId="0" applyFill="1" applyAlignment="1" applyProtection="1">
      <alignment horizontal="left" vertical="center"/>
      <protection hidden="1"/>
    </xf>
    <xf numFmtId="0" fontId="7" fillId="0" borderId="0" xfId="0" applyFont="1" applyFill="1" applyAlignment="1" applyProtection="1">
      <alignment horizontal="left" vertical="center"/>
      <protection hidden="1"/>
    </xf>
    <xf numFmtId="0" fontId="5" fillId="0" borderId="0" xfId="0" applyFont="1" applyFill="1" applyAlignment="1" applyProtection="1">
      <alignment horizontal="left" vertical="center"/>
      <protection hidden="1"/>
    </xf>
    <xf numFmtId="0" fontId="0" fillId="0" borderId="45" xfId="0" applyFont="1" applyFill="1" applyBorder="1" applyAlignment="1" applyProtection="1">
      <alignment horizontal="left"/>
      <protection locked="0"/>
    </xf>
    <xf numFmtId="0" fontId="0" fillId="0" borderId="44" xfId="0" applyFont="1" applyFill="1" applyBorder="1" applyAlignment="1" applyProtection="1">
      <alignment horizontal="left"/>
      <protection locked="0"/>
    </xf>
    <xf numFmtId="165" fontId="0" fillId="2" borderId="0" xfId="0" applyNumberFormat="1" applyFill="1" applyAlignment="1" applyProtection="1">
      <alignment horizontal="center" vertical="center"/>
      <protection hidden="1"/>
    </xf>
    <xf numFmtId="165" fontId="0" fillId="0" borderId="0" xfId="0" applyNumberFormat="1" applyAlignment="1" applyProtection="1">
      <alignment horizontal="center" vertical="center"/>
      <protection hidden="1"/>
    </xf>
    <xf numFmtId="165" fontId="7" fillId="0" borderId="0" xfId="0" applyNumberFormat="1" applyFont="1" applyFill="1" applyAlignment="1" applyProtection="1">
      <alignment horizontal="center" vertical="center"/>
      <protection hidden="1"/>
    </xf>
    <xf numFmtId="165" fontId="5" fillId="0" borderId="0" xfId="0" applyNumberFormat="1" applyFont="1" applyFill="1" applyAlignment="1" applyProtection="1">
      <alignment horizontal="center" vertical="center"/>
      <protection hidden="1"/>
    </xf>
    <xf numFmtId="165" fontId="4" fillId="4" borderId="0" xfId="0" applyNumberFormat="1" applyFont="1" applyFill="1" applyBorder="1" applyAlignment="1" applyProtection="1">
      <alignment horizontal="center" vertical="center" wrapText="1"/>
      <protection hidden="1"/>
    </xf>
    <xf numFmtId="165" fontId="0" fillId="0" borderId="45" xfId="0" applyNumberFormat="1" applyFont="1" applyFill="1" applyBorder="1" applyAlignment="1" applyProtection="1">
      <alignment horizontal="center"/>
      <protection locked="0"/>
    </xf>
    <xf numFmtId="0" fontId="0" fillId="0" borderId="0" xfId="0" applyAlignment="1" applyProtection="1">
      <alignment horizontal="right" vertical="center"/>
      <protection hidden="1"/>
    </xf>
    <xf numFmtId="0" fontId="30" fillId="9" borderId="0" xfId="0" applyFont="1" applyFill="1" applyAlignment="1" applyProtection="1">
      <alignment horizontal="right" vertical="center"/>
      <protection hidden="1"/>
    </xf>
    <xf numFmtId="0" fontId="45" fillId="0" borderId="0" xfId="0" applyFont="1" applyAlignment="1" applyProtection="1">
      <alignment vertical="center"/>
      <protection hidden="1"/>
    </xf>
    <xf numFmtId="0" fontId="18" fillId="3" borderId="57" xfId="0" applyFont="1" applyFill="1" applyBorder="1" applyAlignment="1" applyProtection="1">
      <alignment vertical="center"/>
      <protection hidden="1"/>
    </xf>
    <xf numFmtId="0" fontId="0" fillId="3" borderId="57" xfId="0" applyFill="1" applyBorder="1" applyAlignment="1" applyProtection="1">
      <alignment vertical="center"/>
      <protection hidden="1"/>
    </xf>
    <xf numFmtId="0" fontId="5" fillId="0" borderId="58" xfId="0" applyFont="1" applyBorder="1" applyAlignment="1">
      <alignment horizontal="left" vertical="center"/>
    </xf>
    <xf numFmtId="0" fontId="5" fillId="5" borderId="58" xfId="0" applyFont="1" applyFill="1" applyBorder="1" applyAlignment="1">
      <alignment horizontal="center" vertical="center"/>
    </xf>
    <xf numFmtId="0" fontId="5" fillId="0" borderId="58" xfId="0" applyFont="1" applyBorder="1"/>
    <xf numFmtId="0" fontId="5" fillId="5" borderId="58" xfId="0" applyFont="1" applyFill="1" applyBorder="1"/>
    <xf numFmtId="0" fontId="47" fillId="0" borderId="58" xfId="0" applyFont="1" applyBorder="1" applyAlignment="1">
      <alignment horizontal="center" vertical="center"/>
    </xf>
    <xf numFmtId="0" fontId="5" fillId="5" borderId="58" xfId="0" quotePrefix="1" applyFont="1" applyFill="1" applyBorder="1" applyAlignment="1">
      <alignment horizontal="center" vertical="center"/>
    </xf>
    <xf numFmtId="0" fontId="5" fillId="0" borderId="0" xfId="0" applyFont="1" applyAlignment="1">
      <alignment horizontal="center" vertical="center"/>
    </xf>
    <xf numFmtId="0" fontId="5" fillId="5" borderId="0" xfId="0" applyFont="1" applyFill="1" applyAlignment="1">
      <alignment horizontal="center" vertical="center"/>
    </xf>
    <xf numFmtId="0" fontId="5" fillId="0" borderId="0" xfId="0" applyFont="1"/>
    <xf numFmtId="0" fontId="5" fillId="5" borderId="0" xfId="0" applyFont="1" applyFill="1"/>
    <xf numFmtId="0" fontId="5" fillId="3" borderId="58" xfId="0" applyFont="1" applyFill="1" applyBorder="1" applyAlignment="1">
      <alignment horizontal="center" vertical="center"/>
    </xf>
    <xf numFmtId="0" fontId="5" fillId="3" borderId="58" xfId="0" applyFont="1" applyFill="1" applyBorder="1"/>
    <xf numFmtId="0" fontId="5" fillId="3" borderId="58" xfId="0" quotePrefix="1" applyFont="1" applyFill="1" applyBorder="1" applyAlignment="1">
      <alignment horizontal="center" vertical="center"/>
    </xf>
    <xf numFmtId="0" fontId="5" fillId="3" borderId="0" xfId="0" applyFont="1" applyFill="1"/>
    <xf numFmtId="0" fontId="5" fillId="9" borderId="58" xfId="0" applyFont="1" applyFill="1" applyBorder="1" applyAlignment="1">
      <alignment horizontal="center" vertical="center"/>
    </xf>
    <xf numFmtId="0" fontId="5" fillId="9" borderId="58" xfId="0" applyFont="1" applyFill="1" applyBorder="1"/>
    <xf numFmtId="0" fontId="5" fillId="9" borderId="0" xfId="0" applyFont="1" applyFill="1"/>
    <xf numFmtId="0" fontId="5" fillId="9" borderId="0" xfId="0" applyFont="1" applyFill="1" applyAlignment="1">
      <alignment horizontal="center" vertical="center"/>
    </xf>
    <xf numFmtId="0" fontId="5" fillId="13" borderId="58" xfId="0" applyFont="1" applyFill="1" applyBorder="1" applyAlignment="1">
      <alignment horizontal="center" vertical="center"/>
    </xf>
    <xf numFmtId="0" fontId="5" fillId="13" borderId="58" xfId="0" applyFont="1" applyFill="1" applyBorder="1"/>
    <xf numFmtId="0" fontId="5" fillId="13" borderId="58" xfId="0" quotePrefix="1" applyFont="1" applyFill="1" applyBorder="1" applyAlignment="1">
      <alignment horizontal="center" vertical="center"/>
    </xf>
    <xf numFmtId="0" fontId="5" fillId="13" borderId="0" xfId="0" applyFont="1" applyFill="1"/>
    <xf numFmtId="0" fontId="48" fillId="0" borderId="0" xfId="0" applyFont="1" applyAlignment="1" applyProtection="1">
      <alignment horizontal="center" vertical="center"/>
      <protection hidden="1"/>
    </xf>
    <xf numFmtId="0" fontId="10" fillId="11" borderId="58" xfId="0" applyFont="1" applyFill="1" applyBorder="1" applyAlignment="1">
      <alignment horizontal="center" vertical="center" wrapText="1"/>
    </xf>
    <xf numFmtId="0" fontId="46" fillId="12" borderId="58" xfId="0" applyFont="1" applyFill="1" applyBorder="1" applyAlignment="1">
      <alignment horizontal="center" vertical="center" wrapText="1"/>
    </xf>
    <xf numFmtId="0" fontId="46" fillId="2" borderId="58" xfId="0" applyFont="1" applyFill="1" applyBorder="1" applyAlignment="1">
      <alignment horizontal="center" vertical="center" wrapText="1"/>
    </xf>
    <xf numFmtId="16" fontId="5" fillId="9" borderId="58" xfId="0" quotePrefix="1" applyNumberFormat="1" applyFont="1" applyFill="1" applyBorder="1" applyAlignment="1">
      <alignment horizontal="center" vertical="center"/>
    </xf>
    <xf numFmtId="0" fontId="5" fillId="0" borderId="59" xfId="0" applyFont="1" applyBorder="1" applyAlignment="1">
      <alignment horizontal="left" vertical="center"/>
    </xf>
    <xf numFmtId="0" fontId="5" fillId="5" borderId="59" xfId="0" applyFont="1" applyFill="1" applyBorder="1" applyAlignment="1">
      <alignment horizontal="center" vertical="center"/>
    </xf>
    <xf numFmtId="0" fontId="5" fillId="9" borderId="59" xfId="0" applyFont="1" applyFill="1" applyBorder="1" applyAlignment="1">
      <alignment horizontal="center" vertical="center"/>
    </xf>
    <xf numFmtId="0" fontId="5" fillId="13" borderId="59" xfId="0" applyFont="1" applyFill="1" applyBorder="1" applyAlignment="1">
      <alignment horizontal="center" vertical="center"/>
    </xf>
    <xf numFmtId="0" fontId="5" fillId="3" borderId="59" xfId="0" applyFont="1" applyFill="1" applyBorder="1" applyAlignment="1">
      <alignment horizontal="center" vertical="center"/>
    </xf>
    <xf numFmtId="0" fontId="1" fillId="2" borderId="0" xfId="0" applyFont="1" applyFill="1" applyBorder="1" applyAlignment="1">
      <alignment horizontal="center" vertical="center" wrapText="1"/>
    </xf>
    <xf numFmtId="0" fontId="7" fillId="6" borderId="0" xfId="0" applyFont="1" applyFill="1" applyBorder="1" applyAlignment="1">
      <alignment horizontal="center" vertical="center" wrapText="1"/>
    </xf>
    <xf numFmtId="0" fontId="7" fillId="11" borderId="0" xfId="0" applyFont="1" applyFill="1" applyBorder="1" applyAlignment="1">
      <alignment horizontal="center" vertical="center" wrapText="1"/>
    </xf>
    <xf numFmtId="0" fontId="1" fillId="12" borderId="0" xfId="0" applyFont="1" applyFill="1" applyBorder="1" applyAlignment="1">
      <alignment horizontal="center" vertical="center" wrapText="1"/>
    </xf>
    <xf numFmtId="0" fontId="5" fillId="2" borderId="0" xfId="0" applyFont="1" applyFill="1"/>
    <xf numFmtId="0" fontId="46" fillId="2" borderId="0" xfId="0" applyFont="1" applyFill="1" applyAlignment="1">
      <alignment horizontal="center" vertical="center"/>
    </xf>
    <xf numFmtId="0" fontId="0" fillId="0" borderId="0" xfId="0" applyAlignment="1" applyProtection="1">
      <alignment horizontal="left" vertical="center" wrapText="1"/>
      <protection hidden="1"/>
    </xf>
    <xf numFmtId="0" fontId="4" fillId="4" borderId="34" xfId="0" applyFont="1" applyFill="1" applyBorder="1" applyAlignment="1" applyProtection="1">
      <alignment horizontal="center" vertical="center" wrapText="1"/>
      <protection hidden="1"/>
    </xf>
    <xf numFmtId="0" fontId="1" fillId="4" borderId="50" xfId="0" applyFont="1" applyFill="1" applyBorder="1" applyAlignment="1" applyProtection="1">
      <alignment horizontal="center" vertical="center"/>
      <protection hidden="1"/>
    </xf>
    <xf numFmtId="0" fontId="0" fillId="4" borderId="0" xfId="0" applyFill="1"/>
    <xf numFmtId="0" fontId="1" fillId="2" borderId="2" xfId="0" applyFont="1" applyFill="1" applyBorder="1" applyAlignment="1" applyProtection="1">
      <alignment horizontal="center" vertical="center"/>
      <protection locked="0"/>
    </xf>
    <xf numFmtId="0" fontId="5" fillId="0" borderId="0" xfId="0" applyFont="1" applyFill="1" applyAlignment="1" applyProtection="1">
      <alignment vertical="center"/>
      <protection locked="0"/>
    </xf>
    <xf numFmtId="0" fontId="11" fillId="5" borderId="1" xfId="0" applyFont="1" applyFill="1" applyBorder="1" applyAlignment="1" applyProtection="1">
      <alignment vertical="center"/>
      <protection locked="0"/>
    </xf>
    <xf numFmtId="0" fontId="11" fillId="0" borderId="0" xfId="0" applyFont="1" applyFill="1" applyAlignment="1" applyProtection="1">
      <alignment vertical="center"/>
      <protection locked="0"/>
    </xf>
    <xf numFmtId="0" fontId="5" fillId="0" borderId="0" xfId="0" applyFont="1" applyFill="1" applyBorder="1" applyAlignment="1" applyProtection="1">
      <alignment vertical="center"/>
      <protection locked="0"/>
    </xf>
    <xf numFmtId="0" fontId="1" fillId="2" borderId="2" xfId="0" applyFont="1" applyFill="1" applyBorder="1" applyAlignment="1" applyProtection="1">
      <alignment horizontal="center" vertical="center" wrapText="1"/>
      <protection locked="0"/>
    </xf>
    <xf numFmtId="0" fontId="32" fillId="0" borderId="0" xfId="0" applyFont="1" applyFill="1" applyAlignment="1" applyProtection="1">
      <alignment horizontal="left" vertical="center" indent="1"/>
      <protection locked="0"/>
    </xf>
    <xf numFmtId="0" fontId="10" fillId="5" borderId="1" xfId="1" applyFont="1" applyFill="1" applyBorder="1" applyAlignment="1" applyProtection="1">
      <alignment vertical="center"/>
      <protection hidden="1"/>
    </xf>
    <xf numFmtId="0" fontId="7" fillId="0" borderId="0" xfId="1" applyFont="1" applyFill="1" applyBorder="1" applyAlignment="1" applyProtection="1">
      <alignment vertical="center"/>
      <protection hidden="1"/>
    </xf>
    <xf numFmtId="0" fontId="5" fillId="0" borderId="3" xfId="1" applyFont="1" applyFill="1" applyBorder="1" applyAlignment="1" applyProtection="1">
      <alignment horizontal="center" vertical="center"/>
      <protection hidden="1"/>
    </xf>
    <xf numFmtId="0" fontId="5" fillId="0" borderId="3" xfId="1" applyFont="1" applyFill="1" applyBorder="1" applyAlignment="1" applyProtection="1">
      <alignment vertical="center"/>
      <protection hidden="1"/>
    </xf>
    <xf numFmtId="0" fontId="13" fillId="5" borderId="1" xfId="1" applyFont="1" applyFill="1" applyBorder="1" applyAlignment="1" applyProtection="1">
      <alignment vertical="center"/>
      <protection hidden="1"/>
    </xf>
    <xf numFmtId="0" fontId="10" fillId="0" borderId="0" xfId="1" applyFont="1" applyFill="1" applyBorder="1" applyAlignment="1" applyProtection="1">
      <protection hidden="1"/>
    </xf>
    <xf numFmtId="0" fontId="13" fillId="0" borderId="0" xfId="1" applyFont="1" applyAlignment="1" applyProtection="1">
      <protection hidden="1"/>
    </xf>
    <xf numFmtId="0" fontId="30" fillId="0" borderId="3" xfId="1" applyFont="1" applyBorder="1" applyAlignment="1" applyProtection="1">
      <alignment vertical="center"/>
      <protection hidden="1"/>
    </xf>
    <xf numFmtId="0" fontId="5" fillId="0" borderId="3" xfId="1" applyFont="1" applyBorder="1" applyAlignment="1" applyProtection="1">
      <alignment vertical="center"/>
      <protection hidden="1"/>
    </xf>
    <xf numFmtId="0" fontId="10" fillId="0" borderId="4" xfId="1" applyFont="1" applyFill="1" applyBorder="1" applyAlignment="1" applyProtection="1">
      <protection hidden="1"/>
    </xf>
    <xf numFmtId="0" fontId="7" fillId="0" borderId="3" xfId="1" applyFont="1" applyFill="1" applyBorder="1" applyAlignment="1" applyProtection="1">
      <alignment vertical="center"/>
      <protection hidden="1"/>
    </xf>
    <xf numFmtId="0" fontId="0" fillId="3" borderId="5" xfId="0" applyFill="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2" borderId="0" xfId="0" applyFill="1" applyProtection="1">
      <protection hidden="1"/>
    </xf>
    <xf numFmtId="0" fontId="0" fillId="0" borderId="0" xfId="0" applyAlignment="1" applyProtection="1">
      <alignment horizontal="left"/>
      <protection hidden="1"/>
    </xf>
    <xf numFmtId="0" fontId="30" fillId="9" borderId="0" xfId="0" applyFont="1" applyFill="1" applyAlignment="1" applyProtection="1">
      <alignment horizontal="left"/>
      <protection hidden="1"/>
    </xf>
    <xf numFmtId="0" fontId="30" fillId="9" borderId="0" xfId="0" applyFont="1" applyFill="1" applyProtection="1">
      <protection hidden="1"/>
    </xf>
    <xf numFmtId="165" fontId="0" fillId="0" borderId="0" xfId="0" applyNumberFormat="1" applyAlignment="1" applyProtection="1">
      <alignment horizontal="center"/>
      <protection hidden="1"/>
    </xf>
    <xf numFmtId="0" fontId="4" fillId="8" borderId="0" xfId="0" applyFont="1" applyFill="1" applyAlignment="1" applyProtection="1">
      <alignment horizontal="center" vertical="center"/>
      <protection hidden="1"/>
    </xf>
    <xf numFmtId="0" fontId="4" fillId="0" borderId="9" xfId="0" applyFont="1" applyFill="1" applyBorder="1" applyAlignment="1" applyProtection="1">
      <alignment vertical="center"/>
      <protection hidden="1"/>
    </xf>
    <xf numFmtId="0" fontId="49" fillId="8" borderId="29" xfId="0" applyFont="1" applyFill="1" applyBorder="1" applyAlignment="1" applyProtection="1">
      <alignment vertical="center"/>
      <protection hidden="1"/>
    </xf>
    <xf numFmtId="0" fontId="46" fillId="8" borderId="29" xfId="0" applyFont="1" applyFill="1" applyBorder="1" applyAlignment="1" applyProtection="1">
      <alignment vertical="center"/>
      <protection hidden="1"/>
    </xf>
    <xf numFmtId="0" fontId="16" fillId="8" borderId="29" xfId="0" applyFont="1" applyFill="1" applyBorder="1" applyAlignment="1" applyProtection="1">
      <alignment vertical="center"/>
      <protection hidden="1"/>
    </xf>
    <xf numFmtId="0" fontId="4" fillId="0" borderId="0" xfId="0" applyFont="1" applyFill="1" applyAlignment="1" applyProtection="1">
      <alignment horizontal="left" vertical="center"/>
      <protection hidden="1"/>
    </xf>
    <xf numFmtId="0" fontId="4" fillId="0" borderId="0" xfId="0" applyFont="1" applyFill="1" applyAlignment="1" applyProtection="1">
      <alignment horizontal="center" vertical="center"/>
      <protection hidden="1"/>
    </xf>
    <xf numFmtId="0" fontId="4" fillId="0" borderId="0" xfId="0" quotePrefix="1" applyFont="1" applyFill="1" applyAlignment="1" applyProtection="1">
      <alignment horizontal="center"/>
      <protection hidden="1"/>
    </xf>
    <xf numFmtId="0" fontId="4" fillId="0" borderId="0" xfId="0" applyFont="1" applyFill="1" applyAlignment="1" applyProtection="1">
      <alignment horizontal="center"/>
      <protection hidden="1"/>
    </xf>
    <xf numFmtId="0" fontId="4" fillId="8" borderId="0" xfId="0" applyFont="1" applyFill="1" applyBorder="1" applyProtection="1">
      <protection hidden="1"/>
    </xf>
    <xf numFmtId="0" fontId="50" fillId="8" borderId="0" xfId="0" applyFont="1" applyFill="1" applyBorder="1" applyAlignment="1" applyProtection="1">
      <alignment vertical="center"/>
      <protection hidden="1"/>
    </xf>
    <xf numFmtId="0" fontId="5" fillId="0" borderId="16" xfId="1" applyFont="1" applyFill="1" applyBorder="1" applyAlignment="1" applyProtection="1">
      <alignment horizontal="center" vertical="center"/>
      <protection hidden="1"/>
    </xf>
    <xf numFmtId="0" fontId="5" fillId="0" borderId="16" xfId="1" applyFont="1" applyFill="1" applyBorder="1" applyAlignment="1" applyProtection="1">
      <alignment vertical="center"/>
      <protection hidden="1"/>
    </xf>
    <xf numFmtId="0" fontId="5" fillId="0" borderId="60" xfId="0" applyFont="1" applyFill="1" applyBorder="1" applyAlignment="1" applyProtection="1">
      <alignment horizontal="center" vertical="center"/>
      <protection locked="0"/>
    </xf>
    <xf numFmtId="0" fontId="51" fillId="5" borderId="62" xfId="1" applyFont="1" applyFill="1" applyBorder="1" applyAlignment="1" applyProtection="1">
      <alignment horizontal="center" vertical="center"/>
      <protection hidden="1"/>
    </xf>
    <xf numFmtId="0" fontId="51" fillId="5" borderId="63" xfId="1" applyFont="1" applyFill="1" applyBorder="1" applyAlignment="1" applyProtection="1">
      <alignment vertical="center"/>
      <protection hidden="1"/>
    </xf>
    <xf numFmtId="0" fontId="51" fillId="5" borderId="64" xfId="0" applyFont="1" applyFill="1" applyBorder="1" applyAlignment="1" applyProtection="1">
      <alignment horizontal="center" vertical="center"/>
      <protection hidden="1"/>
    </xf>
    <xf numFmtId="0" fontId="51" fillId="5" borderId="65" xfId="0" applyFont="1" applyFill="1" applyBorder="1" applyAlignment="1" applyProtection="1">
      <alignment horizontal="center" vertical="center"/>
      <protection locked="0"/>
    </xf>
    <xf numFmtId="0" fontId="51" fillId="5" borderId="67" xfId="1" applyFont="1" applyFill="1" applyBorder="1" applyAlignment="1" applyProtection="1">
      <alignment horizontal="center" vertical="center"/>
      <protection hidden="1"/>
    </xf>
    <xf numFmtId="0" fontId="51" fillId="5" borderId="3" xfId="1" applyFont="1" applyFill="1" applyBorder="1" applyAlignment="1" applyProtection="1">
      <alignment vertical="center"/>
      <protection hidden="1"/>
    </xf>
    <xf numFmtId="0" fontId="51" fillId="5" borderId="0" xfId="0" applyFont="1" applyFill="1" applyBorder="1" applyAlignment="1" applyProtection="1">
      <alignment horizontal="center" vertical="center"/>
      <protection hidden="1"/>
    </xf>
    <xf numFmtId="0" fontId="51" fillId="5" borderId="2" xfId="0" applyFont="1" applyFill="1" applyBorder="1" applyAlignment="1" applyProtection="1">
      <alignment horizontal="center" vertical="center"/>
      <protection locked="0"/>
    </xf>
    <xf numFmtId="0" fontId="51" fillId="5" borderId="69" xfId="0" applyFont="1" applyFill="1" applyBorder="1" applyAlignment="1" applyProtection="1">
      <alignment horizontal="center" vertical="center"/>
      <protection hidden="1"/>
    </xf>
    <xf numFmtId="0" fontId="51" fillId="5" borderId="4" xfId="1" applyFont="1" applyFill="1" applyBorder="1" applyAlignment="1" applyProtection="1">
      <alignment vertical="center"/>
      <protection hidden="1"/>
    </xf>
    <xf numFmtId="0" fontId="51" fillId="5" borderId="61" xfId="0" applyFont="1" applyFill="1" applyBorder="1" applyAlignment="1" applyProtection="1">
      <alignment horizontal="center" vertical="center"/>
      <protection locked="0"/>
    </xf>
    <xf numFmtId="0" fontId="51" fillId="5" borderId="71" xfId="1" applyFont="1" applyFill="1" applyBorder="1" applyAlignment="1" applyProtection="1">
      <alignment horizontal="center" vertical="center"/>
      <protection hidden="1"/>
    </xf>
    <xf numFmtId="0" fontId="51" fillId="5" borderId="72" xfId="0" applyFont="1" applyFill="1" applyBorder="1" applyAlignment="1" applyProtection="1">
      <alignment horizontal="center" vertical="center"/>
      <protection locked="0"/>
    </xf>
    <xf numFmtId="0" fontId="51" fillId="5" borderId="73" xfId="1" applyFont="1" applyFill="1" applyBorder="1" applyAlignment="1" applyProtection="1">
      <alignment horizontal="center" vertical="center"/>
      <protection hidden="1"/>
    </xf>
    <xf numFmtId="0" fontId="51" fillId="5" borderId="74" xfId="1" applyFont="1" applyFill="1" applyBorder="1" applyAlignment="1" applyProtection="1">
      <alignment vertical="center"/>
      <protection hidden="1"/>
    </xf>
    <xf numFmtId="0" fontId="51" fillId="5" borderId="74" xfId="0" applyFont="1" applyFill="1" applyBorder="1" applyAlignment="1" applyProtection="1">
      <alignment horizontal="center" vertical="center"/>
      <protection hidden="1"/>
    </xf>
    <xf numFmtId="0" fontId="51" fillId="5" borderId="75" xfId="0" applyFont="1" applyFill="1" applyBorder="1" applyAlignment="1" applyProtection="1">
      <alignment horizontal="center" vertical="center"/>
      <protection locked="0"/>
    </xf>
    <xf numFmtId="0" fontId="52" fillId="5" borderId="74" xfId="0" applyFont="1" applyFill="1" applyBorder="1" applyAlignment="1" applyProtection="1">
      <alignment vertical="center"/>
      <protection hidden="1"/>
    </xf>
    <xf numFmtId="0" fontId="52" fillId="5" borderId="76" xfId="0" applyFont="1" applyFill="1" applyBorder="1" applyAlignment="1" applyProtection="1">
      <alignment vertical="center"/>
      <protection hidden="1"/>
    </xf>
    <xf numFmtId="0" fontId="0" fillId="0" borderId="4" xfId="0" applyFill="1" applyBorder="1" applyAlignment="1" applyProtection="1">
      <alignment vertical="center"/>
      <protection hidden="1"/>
    </xf>
    <xf numFmtId="0" fontId="1" fillId="4" borderId="77" xfId="0" applyFont="1" applyFill="1" applyBorder="1" applyAlignment="1" applyProtection="1">
      <alignment horizontal="center" vertical="center"/>
      <protection hidden="1"/>
    </xf>
    <xf numFmtId="0" fontId="51" fillId="5" borderId="78" xfId="1" applyFont="1" applyFill="1" applyBorder="1" applyAlignment="1" applyProtection="1">
      <alignment horizontal="center" vertical="center"/>
      <protection hidden="1"/>
    </xf>
    <xf numFmtId="0" fontId="51" fillId="5" borderId="69" xfId="1" applyFont="1" applyFill="1" applyBorder="1" applyAlignment="1" applyProtection="1">
      <alignment vertical="center"/>
      <protection hidden="1"/>
    </xf>
    <xf numFmtId="0" fontId="51" fillId="5" borderId="79" xfId="0" applyFont="1" applyFill="1" applyBorder="1" applyAlignment="1" applyProtection="1">
      <alignment horizontal="center" vertical="center"/>
      <protection locked="0"/>
    </xf>
    <xf numFmtId="0" fontId="1" fillId="4" borderId="5" xfId="0" applyFont="1" applyFill="1" applyBorder="1" applyAlignment="1" applyProtection="1">
      <alignment horizontal="right" vertical="center" indent="1"/>
      <protection hidden="1"/>
    </xf>
    <xf numFmtId="0" fontId="0" fillId="0" borderId="42" xfId="0" applyFill="1" applyBorder="1" applyAlignment="1" applyProtection="1">
      <alignment vertical="center"/>
      <protection hidden="1"/>
    </xf>
    <xf numFmtId="0" fontId="4" fillId="4" borderId="5" xfId="0" applyFont="1" applyFill="1" applyBorder="1" applyAlignment="1" applyProtection="1">
      <alignment horizontal="right" vertical="center"/>
      <protection hidden="1"/>
    </xf>
    <xf numFmtId="0" fontId="1" fillId="4" borderId="80" xfId="0" applyFont="1" applyFill="1" applyBorder="1" applyAlignment="1" applyProtection="1">
      <alignment horizontal="center" vertical="center"/>
      <protection hidden="1"/>
    </xf>
    <xf numFmtId="0" fontId="4" fillId="0" borderId="83" xfId="0" applyFont="1" applyFill="1" applyBorder="1" applyAlignment="1" applyProtection="1">
      <alignment vertical="center"/>
      <protection hidden="1"/>
    </xf>
    <xf numFmtId="0" fontId="1" fillId="4" borderId="17" xfId="0" applyFont="1" applyFill="1" applyBorder="1" applyAlignment="1" applyProtection="1">
      <alignment horizontal="right" vertical="center" indent="1"/>
      <protection hidden="1"/>
    </xf>
    <xf numFmtId="0" fontId="51" fillId="0" borderId="0" xfId="0" applyFont="1" applyFill="1" applyBorder="1" applyAlignment="1" applyProtection="1">
      <alignment vertical="center"/>
      <protection hidden="1"/>
    </xf>
    <xf numFmtId="0" fontId="51" fillId="0" borderId="9" xfId="0" applyFont="1" applyFill="1" applyBorder="1" applyAlignment="1" applyProtection="1">
      <alignment vertical="center"/>
      <protection hidden="1"/>
    </xf>
    <xf numFmtId="0" fontId="51" fillId="0" borderId="42" xfId="0" applyFont="1" applyFill="1" applyBorder="1" applyAlignment="1" applyProtection="1">
      <alignment vertical="center"/>
      <protection hidden="1"/>
    </xf>
    <xf numFmtId="0" fontId="32" fillId="0" borderId="0" xfId="0" applyFont="1" applyFill="1" applyAlignment="1" applyProtection="1">
      <alignment vertical="center"/>
      <protection hidden="1"/>
    </xf>
    <xf numFmtId="0" fontId="32" fillId="5" borderId="69" xfId="0" applyFont="1" applyFill="1" applyBorder="1" applyAlignment="1" applyProtection="1">
      <alignment vertical="center"/>
      <protection hidden="1"/>
    </xf>
    <xf numFmtId="0" fontId="0" fillId="0" borderId="0" xfId="0" applyBorder="1" applyAlignment="1" applyProtection="1">
      <alignment vertical="center"/>
      <protection hidden="1"/>
    </xf>
    <xf numFmtId="0" fontId="1" fillId="4" borderId="50" xfId="0" applyFont="1" applyFill="1" applyBorder="1" applyAlignment="1" applyProtection="1">
      <alignment horizontal="center" vertical="center"/>
      <protection hidden="1"/>
    </xf>
    <xf numFmtId="0" fontId="54" fillId="0" borderId="0" xfId="0" applyFont="1" applyFill="1" applyAlignment="1" applyProtection="1">
      <alignment vertical="center"/>
      <protection hidden="1"/>
    </xf>
    <xf numFmtId="0" fontId="14" fillId="0" borderId="0" xfId="2" applyFill="1" applyAlignment="1" applyProtection="1">
      <alignment vertical="top"/>
      <protection hidden="1"/>
    </xf>
    <xf numFmtId="0" fontId="54" fillId="0" borderId="0" xfId="0" applyFont="1" applyFill="1" applyAlignment="1" applyProtection="1">
      <alignment vertical="center"/>
      <protection locked="0"/>
    </xf>
    <xf numFmtId="0" fontId="14" fillId="0" borderId="0" xfId="2" applyFill="1" applyAlignment="1" applyProtection="1">
      <alignment vertical="center"/>
      <protection locked="0"/>
    </xf>
    <xf numFmtId="0" fontId="14" fillId="0" borderId="0" xfId="2" applyFill="1" applyAlignment="1" applyProtection="1">
      <alignment vertical="center"/>
      <protection hidden="1"/>
    </xf>
    <xf numFmtId="0" fontId="4" fillId="0" borderId="0" xfId="0" applyFont="1" applyFill="1"/>
    <xf numFmtId="0" fontId="1" fillId="0" borderId="0" xfId="0" applyFont="1" applyAlignment="1">
      <alignment vertical="center"/>
    </xf>
    <xf numFmtId="0" fontId="4" fillId="0" borderId="0" xfId="0" applyFont="1" applyFill="1" applyAlignment="1">
      <alignment wrapText="1"/>
    </xf>
    <xf numFmtId="0" fontId="4" fillId="0" borderId="0" xfId="0" applyFont="1" applyFill="1" applyAlignment="1">
      <alignment horizontal="center" wrapText="1"/>
    </xf>
    <xf numFmtId="3" fontId="4" fillId="0" borderId="0" xfId="0" applyNumberFormat="1" applyFont="1" applyFill="1"/>
    <xf numFmtId="0" fontId="3" fillId="0" borderId="0" xfId="0" applyFont="1"/>
    <xf numFmtId="0" fontId="2" fillId="0" borderId="0" xfId="0" applyFont="1" applyFill="1" applyAlignment="1" applyProtection="1">
      <alignment vertical="center"/>
      <protection hidden="1"/>
    </xf>
    <xf numFmtId="0" fontId="5" fillId="9" borderId="87" xfId="0" applyFont="1" applyFill="1" applyBorder="1" applyAlignment="1" applyProtection="1">
      <alignment horizontal="left" vertical="center"/>
      <protection locked="0"/>
    </xf>
    <xf numFmtId="0" fontId="5" fillId="9" borderId="91" xfId="0" applyFont="1" applyFill="1" applyBorder="1" applyAlignment="1" applyProtection="1">
      <alignment horizontal="left" vertical="center"/>
      <protection locked="0"/>
    </xf>
    <xf numFmtId="0" fontId="5" fillId="9" borderId="88" xfId="0" applyFont="1" applyFill="1" applyBorder="1" applyAlignment="1" applyProtection="1">
      <alignment horizontal="left" vertical="center"/>
      <protection locked="0"/>
    </xf>
    <xf numFmtId="0" fontId="5" fillId="9" borderId="89" xfId="0" applyFont="1" applyFill="1" applyBorder="1" applyAlignment="1" applyProtection="1">
      <alignment horizontal="left" vertical="center"/>
      <protection locked="0"/>
    </xf>
    <xf numFmtId="0" fontId="5" fillId="9" borderId="90" xfId="0" applyFont="1" applyFill="1" applyBorder="1" applyAlignment="1" applyProtection="1">
      <alignment horizontal="left" vertical="center"/>
      <protection locked="0"/>
    </xf>
    <xf numFmtId="0" fontId="32" fillId="5" borderId="84" xfId="0" applyFont="1" applyFill="1" applyBorder="1" applyAlignment="1" applyProtection="1">
      <alignment horizontal="center" vertical="center"/>
      <protection hidden="1"/>
    </xf>
    <xf numFmtId="0" fontId="32" fillId="5" borderId="64" xfId="0" applyFont="1" applyFill="1" applyBorder="1" applyAlignment="1" applyProtection="1">
      <alignment horizontal="center" vertical="center"/>
      <protection hidden="1"/>
    </xf>
    <xf numFmtId="0" fontId="32" fillId="5" borderId="66" xfId="0" applyFont="1" applyFill="1" applyBorder="1" applyAlignment="1" applyProtection="1">
      <alignment horizontal="center" vertical="center"/>
      <protection hidden="1"/>
    </xf>
    <xf numFmtId="0" fontId="32" fillId="5" borderId="85" xfId="0" applyFont="1" applyFill="1" applyBorder="1" applyAlignment="1" applyProtection="1">
      <alignment horizontal="center" vertical="center"/>
      <protection hidden="1"/>
    </xf>
    <xf numFmtId="0" fontId="32" fillId="5" borderId="0" xfId="0" applyFont="1" applyFill="1" applyBorder="1" applyAlignment="1" applyProtection="1">
      <alignment horizontal="center" vertical="center"/>
      <protection hidden="1"/>
    </xf>
    <xf numFmtId="0" fontId="32" fillId="5" borderId="68" xfId="0" applyFont="1" applyFill="1" applyBorder="1" applyAlignment="1" applyProtection="1">
      <alignment horizontal="center" vertical="center"/>
      <protection hidden="1"/>
    </xf>
    <xf numFmtId="0" fontId="32" fillId="5" borderId="86" xfId="0" applyFont="1" applyFill="1" applyBorder="1" applyAlignment="1" applyProtection="1">
      <alignment horizontal="center" vertical="center"/>
      <protection hidden="1"/>
    </xf>
    <xf numFmtId="0" fontId="32" fillId="5" borderId="69" xfId="0" applyFont="1" applyFill="1" applyBorder="1" applyAlignment="1" applyProtection="1">
      <alignment horizontal="center" vertical="center"/>
      <protection hidden="1"/>
    </xf>
    <xf numFmtId="0" fontId="32" fillId="5" borderId="70" xfId="0" applyFont="1" applyFill="1" applyBorder="1" applyAlignment="1" applyProtection="1">
      <alignment horizontal="center" vertical="center"/>
      <protection hidden="1"/>
    </xf>
    <xf numFmtId="0" fontId="53" fillId="12" borderId="0" xfId="2" applyFont="1" applyFill="1" applyAlignment="1" applyProtection="1">
      <alignment horizontal="center" vertical="center"/>
      <protection locked="0"/>
    </xf>
    <xf numFmtId="0" fontId="1" fillId="4" borderId="0" xfId="0" applyFont="1" applyFill="1" applyAlignment="1" applyProtection="1">
      <alignment horizontal="center"/>
      <protection hidden="1"/>
    </xf>
    <xf numFmtId="0" fontId="1" fillId="4" borderId="0" xfId="0" applyFont="1" applyFill="1" applyAlignment="1" applyProtection="1">
      <alignment horizontal="center" wrapText="1"/>
      <protection hidden="1"/>
    </xf>
    <xf numFmtId="0" fontId="0" fillId="0" borderId="5" xfId="0" applyFont="1" applyFill="1" applyBorder="1" applyAlignment="1" applyProtection="1">
      <alignment horizontal="left" vertical="center" indent="1"/>
      <protection locked="0"/>
    </xf>
    <xf numFmtId="0" fontId="0" fillId="0" borderId="5" xfId="0" applyFont="1" applyFill="1" applyBorder="1" applyAlignment="1" applyProtection="1">
      <alignment horizontal="left" vertical="center" indent="1"/>
      <protection hidden="1"/>
    </xf>
    <xf numFmtId="0" fontId="4" fillId="4" borderId="5" xfId="0" applyFont="1" applyFill="1" applyBorder="1" applyAlignment="1" applyProtection="1">
      <alignment horizontal="center" vertical="center"/>
      <protection hidden="1"/>
    </xf>
    <xf numFmtId="0" fontId="4" fillId="4" borderId="5" xfId="0" applyFont="1" applyFill="1" applyBorder="1" applyAlignment="1" applyProtection="1">
      <alignment horizontal="center" vertical="center" wrapText="1"/>
      <protection hidden="1"/>
    </xf>
    <xf numFmtId="0" fontId="1" fillId="4" borderId="12" xfId="0" applyFont="1" applyFill="1" applyBorder="1" applyAlignment="1" applyProtection="1">
      <alignment horizontal="center" vertical="center"/>
      <protection hidden="1"/>
    </xf>
    <xf numFmtId="0" fontId="1" fillId="4" borderId="10" xfId="0" applyFont="1" applyFill="1" applyBorder="1" applyAlignment="1" applyProtection="1">
      <alignment horizontal="center" vertical="center"/>
      <protection hidden="1"/>
    </xf>
    <xf numFmtId="0" fontId="1" fillId="4" borderId="11" xfId="0" applyFont="1" applyFill="1" applyBorder="1" applyAlignment="1" applyProtection="1">
      <alignment horizontal="center" vertical="center"/>
      <protection hidden="1"/>
    </xf>
    <xf numFmtId="0" fontId="1" fillId="4" borderId="0" xfId="0" applyFont="1" applyFill="1" applyBorder="1" applyAlignment="1" applyProtection="1">
      <alignment horizontal="left" vertical="center"/>
      <protection hidden="1"/>
    </xf>
    <xf numFmtId="0" fontId="1" fillId="4" borderId="8" xfId="0" applyFont="1" applyFill="1" applyBorder="1" applyAlignment="1" applyProtection="1">
      <alignment horizontal="left" vertical="center"/>
      <protection hidden="1"/>
    </xf>
    <xf numFmtId="0" fontId="21" fillId="4" borderId="5" xfId="0" applyFont="1" applyFill="1" applyBorder="1" applyAlignment="1" applyProtection="1">
      <alignment horizontal="center" vertical="center"/>
      <protection hidden="1"/>
    </xf>
    <xf numFmtId="0" fontId="5" fillId="5" borderId="0" xfId="0" applyFont="1" applyFill="1" applyBorder="1" applyAlignment="1" applyProtection="1">
      <alignment horizontal="center" vertical="center"/>
      <protection hidden="1"/>
    </xf>
    <xf numFmtId="0" fontId="3" fillId="6" borderId="5" xfId="0" applyFont="1" applyFill="1" applyBorder="1" applyAlignment="1" applyProtection="1">
      <alignment horizontal="center" vertical="center"/>
      <protection hidden="1"/>
    </xf>
    <xf numFmtId="0" fontId="7" fillId="5" borderId="0" xfId="0" applyFont="1" applyFill="1" applyBorder="1" applyAlignment="1" applyProtection="1">
      <alignment horizontal="left" vertical="center"/>
      <protection hidden="1"/>
    </xf>
    <xf numFmtId="0" fontId="29" fillId="5" borderId="81" xfId="0" applyFont="1" applyFill="1" applyBorder="1" applyAlignment="1" applyProtection="1">
      <alignment horizontal="center" vertical="center" wrapText="1"/>
      <protection hidden="1"/>
    </xf>
    <xf numFmtId="0" fontId="29" fillId="5" borderId="64" xfId="0" applyFont="1" applyFill="1" applyBorder="1" applyAlignment="1" applyProtection="1">
      <alignment horizontal="center" vertical="center" wrapText="1"/>
      <protection hidden="1"/>
    </xf>
    <xf numFmtId="0" fontId="29" fillId="5" borderId="66" xfId="0" applyFont="1" applyFill="1" applyBorder="1" applyAlignment="1" applyProtection="1">
      <alignment horizontal="center" vertical="center" wrapText="1"/>
      <protection hidden="1"/>
    </xf>
    <xf numFmtId="0" fontId="29" fillId="5" borderId="82" xfId="0" applyFont="1" applyFill="1" applyBorder="1" applyAlignment="1" applyProtection="1">
      <alignment horizontal="center" vertical="center" wrapText="1"/>
      <protection hidden="1"/>
    </xf>
    <xf numFmtId="0" fontId="29" fillId="5" borderId="0" xfId="0" applyFont="1" applyFill="1" applyBorder="1" applyAlignment="1" applyProtection="1">
      <alignment horizontal="center" vertical="center" wrapText="1"/>
      <protection hidden="1"/>
    </xf>
    <xf numFmtId="0" fontId="29" fillId="5" borderId="68" xfId="0" applyFont="1" applyFill="1" applyBorder="1" applyAlignment="1" applyProtection="1">
      <alignment horizontal="center" vertical="center" wrapText="1"/>
      <protection hidden="1"/>
    </xf>
    <xf numFmtId="0" fontId="29" fillId="5" borderId="78" xfId="0" applyFont="1" applyFill="1" applyBorder="1" applyAlignment="1" applyProtection="1">
      <alignment horizontal="center" vertical="center" wrapText="1"/>
      <protection hidden="1"/>
    </xf>
    <xf numFmtId="0" fontId="29" fillId="5" borderId="69" xfId="0" applyFont="1" applyFill="1" applyBorder="1" applyAlignment="1" applyProtection="1">
      <alignment horizontal="center" vertical="center" wrapText="1"/>
      <protection hidden="1"/>
    </xf>
    <xf numFmtId="0" fontId="29" fillId="5" borderId="70" xfId="0" applyFont="1" applyFill="1" applyBorder="1" applyAlignment="1" applyProtection="1">
      <alignment horizontal="center" vertical="center" wrapText="1"/>
      <protection hidden="1"/>
    </xf>
    <xf numFmtId="0" fontId="2" fillId="9" borderId="0" xfId="1" applyFont="1" applyFill="1" applyAlignment="1" applyProtection="1">
      <alignment horizontal="left" vertical="top" wrapText="1"/>
      <protection hidden="1"/>
    </xf>
    <xf numFmtId="0" fontId="0" fillId="0" borderId="0" xfId="0" applyAlignment="1" applyProtection="1">
      <alignment horizontal="left" vertical="center" wrapText="1"/>
      <protection hidden="1"/>
    </xf>
    <xf numFmtId="0" fontId="0" fillId="5" borderId="5" xfId="0" applyFill="1" applyBorder="1" applyAlignment="1" applyProtection="1">
      <alignment horizontal="left" vertical="center" indent="1"/>
      <protection hidden="1"/>
    </xf>
    <xf numFmtId="0" fontId="4" fillId="2" borderId="13"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0" fillId="0" borderId="5" xfId="0" applyFill="1" applyBorder="1" applyAlignment="1" applyProtection="1">
      <alignment horizontal="left" vertical="center" indent="1"/>
      <protection locked="0"/>
    </xf>
    <xf numFmtId="0" fontId="4" fillId="2" borderId="0" xfId="0" applyFont="1" applyFill="1" applyBorder="1" applyAlignment="1" applyProtection="1">
      <alignment horizontal="center" vertical="center"/>
      <protection hidden="1"/>
    </xf>
    <xf numFmtId="0" fontId="1" fillId="2" borderId="57" xfId="0" applyFont="1" applyFill="1" applyBorder="1" applyAlignment="1" applyProtection="1">
      <alignment horizontal="left" vertical="center"/>
      <protection hidden="1"/>
    </xf>
    <xf numFmtId="0" fontId="1" fillId="2" borderId="0" xfId="0" applyFont="1" applyFill="1" applyBorder="1" applyAlignment="1" applyProtection="1">
      <alignment horizontal="left" vertical="center"/>
      <protection hidden="1"/>
    </xf>
    <xf numFmtId="0" fontId="1" fillId="2" borderId="6" xfId="0" applyFont="1" applyFill="1" applyBorder="1" applyAlignment="1" applyProtection="1">
      <alignment horizontal="left" vertical="center"/>
      <protection hidden="1"/>
    </xf>
    <xf numFmtId="0" fontId="1" fillId="8" borderId="10" xfId="0" applyFont="1" applyFill="1" applyBorder="1" applyAlignment="1" applyProtection="1">
      <alignment horizontal="center" vertical="center"/>
      <protection hidden="1"/>
    </xf>
    <xf numFmtId="0" fontId="1" fillId="8" borderId="11" xfId="0" applyFont="1" applyFill="1" applyBorder="1" applyAlignment="1" applyProtection="1">
      <alignment horizontal="center" vertical="center"/>
      <protection hidden="1"/>
    </xf>
    <xf numFmtId="0" fontId="1" fillId="2" borderId="7" xfId="0" applyFont="1" applyFill="1" applyBorder="1" applyAlignment="1" applyProtection="1">
      <alignment horizontal="left" vertical="center"/>
      <protection hidden="1"/>
    </xf>
    <xf numFmtId="0" fontId="16" fillId="2" borderId="7" xfId="0" applyFont="1" applyFill="1" applyBorder="1" applyAlignment="1" applyProtection="1">
      <alignment horizontal="left" vertical="top"/>
      <protection hidden="1"/>
    </xf>
    <xf numFmtId="0" fontId="16" fillId="2" borderId="0" xfId="0" applyFont="1" applyFill="1" applyBorder="1" applyAlignment="1" applyProtection="1">
      <alignment horizontal="left" vertical="top"/>
      <protection hidden="1"/>
    </xf>
    <xf numFmtId="0" fontId="16" fillId="2" borderId="6" xfId="0" applyFont="1" applyFill="1" applyBorder="1" applyAlignment="1" applyProtection="1">
      <alignment horizontal="left" vertical="top"/>
      <protection hidden="1"/>
    </xf>
    <xf numFmtId="0" fontId="4" fillId="4" borderId="34" xfId="0" applyFont="1" applyFill="1" applyBorder="1" applyAlignment="1" applyProtection="1">
      <alignment horizontal="center" vertical="center" wrapText="1"/>
      <protection hidden="1"/>
    </xf>
    <xf numFmtId="0" fontId="4" fillId="4" borderId="31" xfId="0" applyFont="1" applyFill="1" applyBorder="1" applyAlignment="1" applyProtection="1">
      <alignment horizontal="center" vertical="center" wrapText="1"/>
      <protection hidden="1"/>
    </xf>
    <xf numFmtId="0" fontId="4" fillId="4" borderId="32" xfId="0" applyFont="1" applyFill="1" applyBorder="1" applyAlignment="1" applyProtection="1">
      <alignment horizontal="center" vertical="center" wrapText="1"/>
      <protection hidden="1"/>
    </xf>
    <xf numFmtId="3" fontId="4" fillId="4" borderId="34" xfId="0" applyNumberFormat="1" applyFont="1" applyFill="1" applyBorder="1" applyAlignment="1" applyProtection="1">
      <alignment horizontal="center" vertical="center" wrapText="1"/>
      <protection hidden="1"/>
    </xf>
    <xf numFmtId="0" fontId="4" fillId="4" borderId="33" xfId="0" applyFont="1" applyFill="1" applyBorder="1" applyAlignment="1" applyProtection="1">
      <alignment horizontal="center" vertical="center" wrapText="1"/>
      <protection hidden="1"/>
    </xf>
    <xf numFmtId="0" fontId="4" fillId="4" borderId="35" xfId="0" applyFont="1" applyFill="1" applyBorder="1" applyAlignment="1" applyProtection="1">
      <alignment horizontal="center" vertical="center" wrapText="1"/>
      <protection hidden="1"/>
    </xf>
    <xf numFmtId="0" fontId="4" fillId="4" borderId="38" xfId="0" applyFont="1" applyFill="1" applyBorder="1" applyAlignment="1" applyProtection="1">
      <alignment horizontal="center" vertical="center" wrapText="1"/>
      <protection hidden="1"/>
    </xf>
    <xf numFmtId="0" fontId="4" fillId="2" borderId="35" xfId="0" applyFont="1" applyFill="1" applyBorder="1" applyAlignment="1" applyProtection="1">
      <alignment horizontal="left" vertical="center" wrapText="1"/>
      <protection hidden="1"/>
    </xf>
    <xf numFmtId="0" fontId="4" fillId="2" borderId="36" xfId="0" applyFont="1" applyFill="1" applyBorder="1" applyAlignment="1" applyProtection="1">
      <alignment horizontal="left" vertical="center" wrapText="1"/>
      <protection hidden="1"/>
    </xf>
    <xf numFmtId="0" fontId="4" fillId="2" borderId="37" xfId="0" applyFont="1" applyFill="1" applyBorder="1" applyAlignment="1" applyProtection="1">
      <alignment horizontal="left" vertical="center" wrapText="1"/>
      <protection hidden="1"/>
    </xf>
    <xf numFmtId="0" fontId="4" fillId="4" borderId="37" xfId="0" applyFont="1" applyFill="1" applyBorder="1" applyAlignment="1" applyProtection="1">
      <alignment horizontal="center" vertical="center" wrapText="1"/>
      <protection hidden="1"/>
    </xf>
    <xf numFmtId="0" fontId="36" fillId="0" borderId="16" xfId="0" applyFont="1" applyFill="1" applyBorder="1" applyAlignment="1" applyProtection="1">
      <alignment horizontal="center" vertical="center"/>
      <protection hidden="1"/>
    </xf>
    <xf numFmtId="0" fontId="36" fillId="0" borderId="0" xfId="0" applyFont="1" applyFill="1" applyBorder="1" applyAlignment="1" applyProtection="1">
      <alignment horizontal="center" vertical="center"/>
      <protection hidden="1"/>
    </xf>
    <xf numFmtId="0" fontId="36" fillId="0" borderId="29" xfId="0" applyFont="1" applyFill="1" applyBorder="1" applyAlignment="1" applyProtection="1">
      <alignment horizontal="center" vertical="center"/>
      <protection hidden="1"/>
    </xf>
    <xf numFmtId="0" fontId="6" fillId="0" borderId="0" xfId="0" applyFont="1" applyFill="1" applyBorder="1" applyAlignment="1" applyProtection="1">
      <alignment horizontal="left" vertical="center"/>
      <protection hidden="1"/>
    </xf>
    <xf numFmtId="0" fontId="6" fillId="0" borderId="28" xfId="0" applyFont="1" applyFill="1" applyBorder="1" applyAlignment="1" applyProtection="1">
      <alignment horizontal="left" vertical="center"/>
      <protection hidden="1"/>
    </xf>
    <xf numFmtId="0" fontId="6" fillId="0" borderId="29" xfId="0" applyFont="1" applyFill="1" applyBorder="1" applyAlignment="1" applyProtection="1">
      <alignment horizontal="left" vertical="center"/>
      <protection hidden="1"/>
    </xf>
    <xf numFmtId="0" fontId="6" fillId="0" borderId="48" xfId="0" applyFont="1" applyFill="1" applyBorder="1" applyAlignment="1" applyProtection="1">
      <alignment horizontal="left" vertical="center"/>
      <protection hidden="1"/>
    </xf>
    <xf numFmtId="0" fontId="4" fillId="4" borderId="33" xfId="0" applyFont="1" applyFill="1" applyBorder="1" applyAlignment="1" applyProtection="1">
      <alignment horizontal="center" vertical="center"/>
      <protection hidden="1"/>
    </xf>
    <xf numFmtId="0" fontId="4" fillId="4" borderId="31" xfId="0" applyFont="1" applyFill="1" applyBorder="1" applyAlignment="1" applyProtection="1">
      <alignment horizontal="center" vertical="center"/>
      <protection hidden="1"/>
    </xf>
    <xf numFmtId="0" fontId="4" fillId="4" borderId="32" xfId="0" applyFont="1" applyFill="1" applyBorder="1" applyAlignment="1" applyProtection="1">
      <alignment horizontal="center" vertical="center"/>
      <protection hidden="1"/>
    </xf>
    <xf numFmtId="3" fontId="4" fillId="4" borderId="35" xfId="0" applyNumberFormat="1" applyFont="1" applyFill="1" applyBorder="1" applyAlignment="1" applyProtection="1">
      <alignment horizontal="center" vertical="center" wrapText="1"/>
      <protection hidden="1"/>
    </xf>
    <xf numFmtId="3" fontId="4" fillId="4" borderId="37" xfId="0" applyNumberFormat="1" applyFont="1" applyFill="1" applyBorder="1" applyAlignment="1" applyProtection="1">
      <alignment horizontal="center" vertical="center" wrapText="1"/>
      <protection hidden="1"/>
    </xf>
    <xf numFmtId="0" fontId="1" fillId="4" borderId="50" xfId="0" applyFont="1" applyFill="1" applyBorder="1" applyAlignment="1" applyProtection="1">
      <alignment horizontal="center" vertical="center"/>
      <protection hidden="1"/>
    </xf>
    <xf numFmtId="0" fontId="1" fillId="4" borderId="39" xfId="0" applyFont="1" applyFill="1" applyBorder="1" applyAlignment="1" applyProtection="1">
      <alignment horizontal="center" vertical="center" wrapText="1"/>
      <protection hidden="1"/>
    </xf>
    <xf numFmtId="0" fontId="1" fillId="4" borderId="49" xfId="0" applyFont="1" applyFill="1" applyBorder="1" applyAlignment="1" applyProtection="1">
      <alignment horizontal="center" vertical="center" wrapText="1"/>
      <protection hidden="1"/>
    </xf>
    <xf numFmtId="3" fontId="1" fillId="4" borderId="39" xfId="0" applyNumberFormat="1" applyFont="1" applyFill="1" applyBorder="1" applyAlignment="1" applyProtection="1">
      <alignment horizontal="center" vertical="center" wrapText="1"/>
      <protection hidden="1"/>
    </xf>
    <xf numFmtId="0" fontId="1" fillId="4" borderId="0" xfId="0" applyFont="1" applyFill="1" applyBorder="1" applyAlignment="1" applyProtection="1">
      <alignment horizontal="center" vertical="center" wrapText="1"/>
      <protection hidden="1"/>
    </xf>
    <xf numFmtId="0" fontId="1" fillId="4" borderId="0" xfId="0" applyFont="1" applyFill="1" applyBorder="1" applyAlignment="1" applyProtection="1">
      <alignment horizontal="left" vertical="center" wrapText="1"/>
      <protection hidden="1"/>
    </xf>
    <xf numFmtId="0" fontId="7" fillId="0" borderId="5" xfId="0" applyFont="1" applyFill="1" applyBorder="1" applyAlignment="1" applyProtection="1">
      <alignment horizontal="left" vertical="center"/>
      <protection hidden="1"/>
    </xf>
    <xf numFmtId="0" fontId="0" fillId="0" borderId="0" xfId="0" applyAlignment="1" applyProtection="1">
      <alignment horizontal="left" vertical="top" wrapText="1"/>
      <protection hidden="1"/>
    </xf>
    <xf numFmtId="0" fontId="44" fillId="8" borderId="0" xfId="0" applyFont="1" applyFill="1" applyBorder="1" applyAlignment="1">
      <alignment horizontal="center" vertical="center" wrapText="1"/>
    </xf>
    <xf numFmtId="0" fontId="46" fillId="8" borderId="0" xfId="0" applyFont="1" applyFill="1" applyBorder="1" applyAlignment="1">
      <alignment vertical="center" wrapText="1"/>
    </xf>
    <xf numFmtId="0" fontId="5" fillId="6" borderId="0" xfId="0" applyFont="1" applyFill="1" applyBorder="1" applyAlignment="1">
      <alignment horizontal="left" wrapText="1"/>
    </xf>
  </cellXfs>
  <cellStyles count="3">
    <cellStyle name="Hyperlink" xfId="2" builtinId="8"/>
    <cellStyle name="Normal" xfId="0" builtinId="0"/>
    <cellStyle name="Normal 2" xfId="1"/>
  </cellStyles>
  <dxfs count="132">
    <dxf>
      <font>
        <color theme="0"/>
      </font>
      <fill>
        <patternFill>
          <bgColor theme="0"/>
        </patternFill>
      </fill>
    </dxf>
    <dxf>
      <fill>
        <patternFill>
          <bgColor theme="0" tint="-4.9989318521683403E-2"/>
        </patternFill>
      </fill>
    </dxf>
    <dxf>
      <font>
        <color rgb="FFC00000"/>
      </font>
    </dxf>
    <dxf>
      <font>
        <color rgb="FFC00000"/>
      </font>
      <fill>
        <patternFill>
          <bgColor theme="5" tint="0.79998168889431442"/>
        </patternFill>
      </fill>
    </dxf>
    <dxf>
      <font>
        <color theme="0" tint="-0.14996795556505021"/>
      </font>
    </dxf>
    <dxf>
      <font>
        <color theme="0" tint="-4.9989318521683403E-2"/>
      </font>
    </dxf>
    <dxf>
      <font>
        <b/>
        <i val="0"/>
        <color rgb="FFC00000"/>
      </font>
      <fill>
        <patternFill>
          <bgColor theme="5" tint="0.79998168889431442"/>
        </patternFill>
      </fill>
    </dxf>
    <dxf>
      <fill>
        <patternFill>
          <bgColor theme="0" tint="-0.14996795556505021"/>
        </patternFill>
      </fill>
    </dxf>
    <dxf>
      <font>
        <color theme="0"/>
      </font>
      <fill>
        <patternFill>
          <bgColor theme="0"/>
        </patternFill>
      </fill>
    </dxf>
    <dxf>
      <font>
        <color theme="0" tint="-0.14996795556505021"/>
      </font>
    </dxf>
    <dxf>
      <font>
        <color theme="0" tint="-4.9989318521683403E-2"/>
      </font>
    </dxf>
    <dxf>
      <font>
        <b/>
        <i val="0"/>
        <color rgb="FFC00000"/>
      </font>
      <fill>
        <patternFill>
          <bgColor theme="5" tint="0.79998168889431442"/>
        </patternFill>
      </fill>
    </dxf>
    <dxf>
      <fill>
        <patternFill>
          <bgColor theme="0" tint="-0.14996795556505021"/>
        </patternFill>
      </fill>
    </dxf>
    <dxf>
      <fill>
        <patternFill>
          <bgColor theme="5" tint="0.79998168889431442"/>
        </patternFill>
      </fill>
      <border>
        <left style="thin">
          <color theme="6" tint="-0.499984740745262"/>
        </left>
        <right style="thin">
          <color theme="6" tint="-0.499984740745262"/>
        </right>
        <top style="thin">
          <color theme="6" tint="-0.499984740745262"/>
        </top>
        <bottom style="thin">
          <color theme="6" tint="-0.499984740745262"/>
        </bottom>
      </border>
    </dxf>
    <dxf>
      <font>
        <b/>
        <i val="0"/>
        <color rgb="FFC00000"/>
      </font>
    </dxf>
    <dxf>
      <fill>
        <patternFill>
          <bgColor theme="5" tint="0.79998168889431442"/>
        </patternFill>
      </fill>
      <border>
        <left style="thin">
          <color theme="6" tint="-0.499984740745262"/>
        </left>
        <right style="thin">
          <color theme="6" tint="-0.499984740745262"/>
        </right>
        <top style="thin">
          <color theme="6" tint="-0.499984740745262"/>
        </top>
        <bottom style="thin">
          <color theme="6" tint="-0.499984740745262"/>
        </bottom>
      </border>
    </dxf>
    <dxf>
      <font>
        <b/>
        <i val="0"/>
        <color rgb="FFC00000"/>
      </font>
    </dxf>
    <dxf>
      <fill>
        <patternFill>
          <bgColor theme="5" tint="0.79998168889431442"/>
        </patternFill>
      </fill>
      <border>
        <left style="thin">
          <color theme="5" tint="-0.499984740745262"/>
        </left>
        <right style="thin">
          <color theme="5" tint="-0.499984740745262"/>
        </right>
        <top style="thin">
          <color theme="5" tint="-0.499984740745262"/>
        </top>
        <bottom style="thin">
          <color theme="5" tint="-0.499984740745262"/>
        </bottom>
      </border>
    </dxf>
    <dxf>
      <font>
        <b/>
        <i val="0"/>
        <color rgb="FFC00000"/>
      </font>
    </dxf>
    <dxf>
      <fill>
        <patternFill>
          <bgColor theme="5" tint="0.79998168889431442"/>
        </patternFill>
      </fill>
      <border>
        <left style="thin">
          <color theme="6" tint="-0.499984740745262"/>
        </left>
        <right style="thin">
          <color theme="6" tint="-0.499984740745262"/>
        </right>
        <top style="thin">
          <color theme="6" tint="-0.499984740745262"/>
        </top>
        <bottom style="thin">
          <color theme="6" tint="-0.499984740745262"/>
        </bottom>
      </border>
    </dxf>
    <dxf>
      <font>
        <b/>
        <i val="0"/>
        <color rgb="FFC00000"/>
      </font>
    </dxf>
    <dxf>
      <font>
        <color theme="0"/>
      </font>
      <fill>
        <patternFill>
          <bgColor rgb="FFFF0000"/>
        </patternFill>
      </fill>
    </dxf>
    <dxf>
      <font>
        <color theme="0"/>
      </font>
      <fill>
        <patternFill>
          <bgColor theme="0"/>
        </patternFill>
      </fill>
      <border>
        <left/>
        <right/>
        <top/>
        <bottom/>
        <vertical/>
        <horizontal/>
      </border>
    </dxf>
    <dxf>
      <fill>
        <patternFill>
          <bgColor theme="0"/>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ill>
        <patternFill>
          <bgColor theme="0"/>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theme="0"/>
      </font>
      <fill>
        <patternFill>
          <bgColor rgb="FFFF0000"/>
        </patternFill>
      </fill>
    </dxf>
    <dxf>
      <fill>
        <patternFill>
          <bgColor theme="5" tint="0.79998168889431442"/>
        </patternFill>
      </fill>
      <border>
        <left style="thin">
          <color theme="5" tint="-0.499984740745262"/>
        </left>
        <right style="thin">
          <color theme="5" tint="-0.499984740745262"/>
        </right>
        <top style="thin">
          <color theme="5" tint="-0.499984740745262"/>
        </top>
        <bottom style="thin">
          <color theme="5" tint="-0.499984740745262"/>
        </bottom>
      </border>
    </dxf>
    <dxf>
      <font>
        <b/>
        <i val="0"/>
        <color rgb="FFC00000"/>
      </font>
    </dxf>
    <dxf>
      <fill>
        <patternFill>
          <bgColor theme="5" tint="0.79998168889431442"/>
        </patternFill>
      </fill>
      <border>
        <left style="thin">
          <color theme="6" tint="-0.499984740745262"/>
        </left>
        <right style="thin">
          <color theme="6" tint="-0.499984740745262"/>
        </right>
        <top style="thin">
          <color theme="6" tint="-0.499984740745262"/>
        </top>
        <bottom style="thin">
          <color theme="6" tint="-0.499984740745262"/>
        </bottom>
      </border>
    </dxf>
    <dxf>
      <font>
        <b/>
        <i val="0"/>
        <color rgb="FFC00000"/>
      </font>
    </dxf>
    <dxf>
      <font>
        <color theme="0"/>
      </font>
      <fill>
        <patternFill>
          <bgColor rgb="FFFF0000"/>
        </patternFill>
      </fill>
    </dxf>
    <dxf>
      <font>
        <color theme="0"/>
      </font>
    </dxf>
    <dxf>
      <font>
        <color theme="0"/>
      </font>
      <fill>
        <patternFill>
          <bgColor theme="0"/>
        </patternFill>
      </fill>
      <border>
        <left/>
        <right/>
        <top/>
        <bottom/>
        <vertical/>
        <horizontal/>
      </border>
    </dxf>
    <dxf>
      <fill>
        <patternFill>
          <bgColor theme="5" tint="0.79998168889431442"/>
        </patternFill>
      </fill>
      <border>
        <left style="thin">
          <color theme="5" tint="-0.499984740745262"/>
        </left>
        <right style="thin">
          <color theme="5" tint="-0.499984740745262"/>
        </right>
        <top style="thin">
          <color theme="5" tint="-0.499984740745262"/>
        </top>
        <bottom style="thin">
          <color theme="5" tint="-0.499984740745262"/>
        </bottom>
        <vertical/>
        <horizontal/>
      </border>
    </dxf>
    <dxf>
      <font>
        <color theme="0"/>
      </font>
      <fill>
        <patternFill>
          <bgColor theme="0"/>
        </patternFill>
      </fill>
      <border>
        <left/>
        <right/>
        <bottom/>
        <vertical/>
        <horizontal/>
      </border>
    </dxf>
    <dxf>
      <font>
        <color theme="0"/>
      </font>
      <fill>
        <patternFill>
          <bgColor theme="0"/>
        </patternFill>
      </fill>
      <border>
        <left/>
        <right/>
        <top/>
        <bottom/>
        <vertical/>
        <horizontal/>
      </border>
    </dxf>
    <dxf>
      <fill>
        <patternFill>
          <bgColor theme="5" tint="0.79998168889431442"/>
        </patternFill>
      </fill>
      <border>
        <left style="thin">
          <color theme="5" tint="-0.499984740745262"/>
        </left>
        <right style="thin">
          <color theme="5" tint="-0.499984740745262"/>
        </right>
        <top style="thin">
          <color theme="5" tint="-0.499984740745262"/>
        </top>
        <bottom style="thin">
          <color theme="5" tint="-0.499984740745262"/>
        </bottom>
        <vertical/>
        <horizontal/>
      </border>
    </dxf>
    <dxf>
      <font>
        <color theme="0"/>
      </font>
      <fill>
        <patternFill>
          <bgColor theme="0"/>
        </patternFill>
      </fill>
      <border>
        <left/>
        <right/>
        <bottom/>
        <vertical/>
        <horizontal/>
      </border>
    </dxf>
    <dxf>
      <fill>
        <patternFill>
          <bgColor theme="5" tint="0.79998168889431442"/>
        </patternFill>
      </fill>
      <border>
        <left style="thin">
          <color theme="5" tint="-0.499984740745262"/>
        </left>
        <right style="thin">
          <color theme="5" tint="-0.499984740745262"/>
        </right>
        <top style="thin">
          <color theme="5" tint="-0.499984740745262"/>
        </top>
        <bottom style="thin">
          <color theme="5" tint="-0.499984740745262"/>
        </bottom>
        <vertical/>
        <horizontal/>
      </border>
    </dxf>
    <dxf>
      <font>
        <color theme="0"/>
      </font>
      <fill>
        <patternFill>
          <bgColor theme="0"/>
        </patternFill>
      </fill>
      <border>
        <left/>
        <right/>
        <bottom/>
        <vertical/>
        <horizontal/>
      </border>
    </dxf>
    <dxf>
      <fill>
        <patternFill>
          <bgColor theme="5" tint="0.79998168889431442"/>
        </patternFill>
      </fill>
      <border>
        <left style="thin">
          <color theme="5" tint="-0.499984740745262"/>
        </left>
        <right style="thin">
          <color theme="5" tint="-0.499984740745262"/>
        </right>
        <top style="thin">
          <color theme="5" tint="-0.499984740745262"/>
        </top>
        <bottom style="thin">
          <color theme="5" tint="-0.499984740745262"/>
        </bottom>
        <vertical/>
        <horizontal/>
      </border>
    </dxf>
    <dxf>
      <font>
        <color theme="0"/>
      </font>
      <fill>
        <patternFill>
          <bgColor theme="0"/>
        </patternFill>
      </fill>
      <border>
        <left/>
        <right/>
        <bottom/>
        <vertical/>
        <horizontal/>
      </border>
    </dxf>
    <dxf>
      <font>
        <color theme="0"/>
      </font>
      <fill>
        <patternFill>
          <bgColor theme="0"/>
        </patternFill>
      </fill>
      <border>
        <left/>
        <right/>
        <top/>
        <bottom/>
        <vertical/>
        <horizontal/>
      </border>
    </dxf>
    <dxf>
      <font>
        <color theme="1"/>
      </font>
      <fill>
        <patternFill>
          <bgColor theme="1"/>
        </patternFill>
      </fill>
    </dxf>
    <dxf>
      <font>
        <color theme="0"/>
      </font>
      <fill>
        <patternFill>
          <bgColor rgb="FFFF0000"/>
        </patternFill>
      </fill>
    </dxf>
    <dxf>
      <font>
        <b/>
        <i val="0"/>
        <color rgb="FF0000FF"/>
      </font>
    </dxf>
    <dxf>
      <font>
        <b/>
        <i val="0"/>
        <color rgb="FF0000FF"/>
      </font>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ont>
        <b/>
        <i val="0"/>
        <color rgb="FF0000FF"/>
      </font>
    </dxf>
    <dxf>
      <font>
        <b/>
        <i val="0"/>
        <color rgb="FF0000FF"/>
      </font>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ont>
        <b/>
        <i val="0"/>
        <color rgb="FF0000FF"/>
      </font>
    </dxf>
    <dxf>
      <font>
        <b/>
        <i val="0"/>
        <color rgb="FF0000FF"/>
      </font>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ont>
        <b/>
        <i val="0"/>
        <color rgb="FF0000FF"/>
      </font>
    </dxf>
    <dxf>
      <font>
        <b/>
        <i val="0"/>
        <color rgb="FF0000FF"/>
      </font>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ont>
        <b/>
        <i val="0"/>
        <color rgb="FF0000FF"/>
      </font>
    </dxf>
    <dxf>
      <font>
        <b/>
        <i val="0"/>
        <color rgb="FF0000FF"/>
      </font>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ont>
        <b/>
        <i val="0"/>
        <color rgb="FF0000FF"/>
      </font>
    </dxf>
    <dxf>
      <font>
        <b val="0"/>
        <i/>
        <color theme="1" tint="0.34998626667073579"/>
      </font>
    </dxf>
    <dxf>
      <font>
        <b/>
        <i val="0"/>
        <color rgb="FF0000FF"/>
      </font>
    </dxf>
    <dxf>
      <font>
        <b val="0"/>
        <i/>
        <color theme="1" tint="0.34998626667073579"/>
      </font>
    </dxf>
    <dxf>
      <font>
        <b/>
        <i val="0"/>
        <color rgb="FFC00000"/>
      </font>
    </dxf>
    <dxf>
      <font>
        <b val="0"/>
        <i/>
        <color theme="1" tint="0.34998626667073579"/>
      </font>
    </dxf>
    <dxf>
      <font>
        <b val="0"/>
        <i/>
        <color theme="1" tint="0.34998626667073579"/>
      </font>
    </dxf>
    <dxf>
      <font>
        <b/>
        <i val="0"/>
        <color rgb="FFC00000"/>
      </font>
    </dxf>
    <dxf>
      <font>
        <b/>
        <i val="0"/>
        <color rgb="FFC00000"/>
      </font>
    </dxf>
    <dxf>
      <font>
        <b val="0"/>
        <i/>
        <color theme="1" tint="0.34998626667073579"/>
      </font>
    </dxf>
    <dxf>
      <font>
        <b val="0"/>
        <i/>
        <color theme="1" tint="0.34998626667073579"/>
      </font>
    </dxf>
    <dxf>
      <font>
        <b/>
        <i val="0"/>
        <color rgb="FFC00000"/>
      </font>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0000FF"/>
      </font>
    </dxf>
    <dxf>
      <font>
        <b/>
        <i val="0"/>
        <color rgb="FF0000FF"/>
      </font>
    </dxf>
    <dxf>
      <font>
        <b/>
        <i val="0"/>
        <color rgb="FF0000FF"/>
      </font>
    </dxf>
    <dxf>
      <font>
        <b/>
        <i val="0"/>
        <color rgb="FF0000FF"/>
      </font>
    </dxf>
    <dxf>
      <font>
        <color theme="0"/>
      </font>
      <fill>
        <patternFill>
          <bgColor rgb="FFFF0000"/>
        </patternFill>
      </fill>
    </dxf>
    <dxf>
      <fill>
        <patternFill>
          <bgColor theme="0"/>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ill>
        <patternFill>
          <bgColor theme="0"/>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theme="0"/>
      </font>
      <fill>
        <patternFill>
          <bgColor rgb="FFFF0000"/>
        </patternFill>
      </fill>
    </dxf>
    <dxf>
      <font>
        <b/>
        <i val="0"/>
        <color rgb="FF0000FF"/>
      </font>
    </dxf>
    <dxf>
      <font>
        <b/>
        <i val="0"/>
        <color rgb="FF0000FF"/>
      </font>
    </dxf>
    <dxf>
      <fill>
        <patternFill>
          <bgColor theme="5" tint="0.79998168889431442"/>
        </patternFill>
      </fill>
      <border>
        <left style="thin">
          <color theme="5" tint="-0.499984740745262"/>
        </left>
        <right style="thin">
          <color theme="5" tint="-0.499984740745262"/>
        </right>
        <top style="thin">
          <color theme="5" tint="-0.499984740745262"/>
        </top>
        <bottom style="thin">
          <color theme="5" tint="-0.499984740745262"/>
        </bottom>
      </border>
    </dxf>
    <dxf>
      <font>
        <b/>
        <i val="0"/>
        <color rgb="FFC00000"/>
      </font>
    </dxf>
    <dxf>
      <fill>
        <patternFill>
          <bgColor theme="5" tint="0.79998168889431442"/>
        </patternFill>
      </fill>
      <border>
        <left style="thin">
          <color theme="6" tint="-0.499984740745262"/>
        </left>
        <right style="thin">
          <color theme="6" tint="-0.499984740745262"/>
        </right>
        <top style="thin">
          <color theme="6" tint="-0.499984740745262"/>
        </top>
        <bottom style="thin">
          <color theme="6" tint="-0.499984740745262"/>
        </bottom>
      </border>
    </dxf>
    <dxf>
      <font>
        <b/>
        <i val="0"/>
        <color rgb="FFC00000"/>
      </font>
    </dxf>
    <dxf>
      <fill>
        <patternFill>
          <bgColor theme="0"/>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ill>
        <patternFill>
          <bgColor theme="0"/>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ill>
        <patternFill>
          <bgColor theme="0"/>
        </patternFill>
      </fill>
      <border>
        <left style="thin">
          <color theme="3" tint="-0.499984740745262"/>
        </left>
        <right style="thin">
          <color theme="3" tint="-0.499984740745262"/>
        </right>
        <top style="thin">
          <color theme="3" tint="-0.499984740745262"/>
        </top>
        <bottom style="thin">
          <color theme="3" tint="-0.499984740745262"/>
        </bottom>
        <vertical/>
        <horizontal/>
      </border>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theme="4" tint="0.79998168889431442"/>
        </patternFill>
      </fill>
    </dxf>
    <dxf>
      <font>
        <b/>
        <i val="0"/>
      </font>
      <fill>
        <patternFill>
          <bgColor theme="5" tint="0.79998168889431442"/>
        </patternFill>
      </fill>
    </dxf>
    <dxf>
      <font>
        <b/>
        <i val="0"/>
      </font>
      <fill>
        <patternFill>
          <bgColor theme="5" tint="0.79998168889431442"/>
        </patternFill>
      </fill>
    </dxf>
    <dxf>
      <font>
        <color theme="0"/>
      </font>
      <fill>
        <patternFill>
          <bgColor theme="0"/>
        </patternFill>
      </fill>
    </dxf>
    <dxf>
      <font>
        <color theme="0"/>
      </font>
      <fill>
        <patternFill>
          <bgColor theme="0"/>
        </patternFill>
      </fill>
    </dxf>
    <dxf>
      <font>
        <color theme="0"/>
      </font>
      <fill>
        <patternFill>
          <bgColor theme="0"/>
        </patternFill>
      </fill>
    </dxf>
    <dxf>
      <font>
        <b val="0"/>
        <i val="0"/>
        <strike/>
        <color theme="0" tint="-0.499984740745262"/>
      </font>
    </dxf>
    <dxf>
      <font>
        <b val="0"/>
        <i val="0"/>
        <strike/>
        <color theme="0" tint="-0.499984740745262"/>
      </font>
    </dxf>
  </dxfs>
  <tableStyles count="0" defaultTableStyle="TableStyleMedium2" defaultPivotStyle="PivotStyleLight16"/>
  <colors>
    <mruColors>
      <color rgb="FF0080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hyperlink" Target="https://www.fatfreecartpro.com/ecom/gb.php?&amp;c=cart&amp;ejc=2&amp;cl=353533&amp;i=1745255" TargetMode="External"/><Relationship Id="rId2" Type="http://schemas.openxmlformats.org/officeDocument/2006/relationships/image" Target="../media/image1.png"/><Relationship Id="rId1" Type="http://schemas.openxmlformats.org/officeDocument/2006/relationships/hyperlink" Target="https://www.fatfreecartpro.com/ecom/gb.php?&amp;c=cart&amp;ejc=2&amp;cl=353533&amp;i=1745254" TargetMode="External"/><Relationship Id="rId5" Type="http://schemas.openxmlformats.org/officeDocument/2006/relationships/image" Target="../media/image2.jpg"/><Relationship Id="rId4" Type="http://schemas.openxmlformats.org/officeDocument/2006/relationships/hyperlink" Target="https://www.fatfreecartpro.com/ecom/gb.php?&amp;c=cart&amp;ejc=2&amp;cl=353533&amp;i=1745256" TargetMode="External"/></Relationships>
</file>

<file path=xl/drawings/drawing1.xml><?xml version="1.0" encoding="utf-8"?>
<xdr:wsDr xmlns:xdr="http://schemas.openxmlformats.org/drawingml/2006/spreadsheetDrawing" xmlns:a="http://schemas.openxmlformats.org/drawingml/2006/main">
  <xdr:twoCellAnchor>
    <xdr:from>
      <xdr:col>1</xdr:col>
      <xdr:colOff>38100</xdr:colOff>
      <xdr:row>3</xdr:row>
      <xdr:rowOff>101600</xdr:rowOff>
    </xdr:from>
    <xdr:to>
      <xdr:col>16</xdr:col>
      <xdr:colOff>400050</xdr:colOff>
      <xdr:row>71</xdr:row>
      <xdr:rowOff>25400</xdr:rowOff>
    </xdr:to>
    <xdr:sp macro="" textlink="">
      <xdr:nvSpPr>
        <xdr:cNvPr id="2" name="TextBox 1"/>
        <xdr:cNvSpPr txBox="1"/>
      </xdr:nvSpPr>
      <xdr:spPr>
        <a:xfrm>
          <a:off x="152400" y="609600"/>
          <a:ext cx="9220200" cy="1244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dk1"/>
              </a:solidFill>
              <a:effectLst/>
              <a:latin typeface="+mn-lt"/>
              <a:ea typeface="+mn-ea"/>
              <a:cs typeface="+mn-cs"/>
            </a:rPr>
            <a:t>SINGLE-USER LICENSE AGREEMENT FOR JOURNALSHEET.COM SPREADSHEET </a:t>
          </a:r>
          <a:endParaRPr lang="en-US" sz="1800">
            <a:effectLst/>
          </a:endParaRPr>
        </a:p>
        <a:p>
          <a:r>
            <a:rPr lang="en-US" sz="1800" b="1">
              <a:solidFill>
                <a:schemeClr val="dk1"/>
              </a:solidFill>
              <a:effectLst/>
              <a:latin typeface="+mn-lt"/>
              <a:ea typeface="+mn-ea"/>
              <a:cs typeface="+mn-cs"/>
            </a:rPr>
            <a:t/>
          </a:r>
          <a:br>
            <a:rPr lang="en-US" sz="1800" b="1">
              <a:solidFill>
                <a:schemeClr val="dk1"/>
              </a:solidFill>
              <a:effectLst/>
              <a:latin typeface="+mn-lt"/>
              <a:ea typeface="+mn-ea"/>
              <a:cs typeface="+mn-cs"/>
            </a:rPr>
          </a:br>
          <a:r>
            <a:rPr lang="en-US" sz="1400" b="1">
              <a:solidFill>
                <a:schemeClr val="dk1"/>
              </a:solidFill>
              <a:effectLst/>
              <a:latin typeface="+mn-lt"/>
              <a:ea typeface="+mn-ea"/>
              <a:cs typeface="+mn-cs"/>
            </a:rPr>
            <a:t>IMPORTANT </a:t>
          </a:r>
          <a:endParaRPr lang="en-US" sz="1400">
            <a:effectLst/>
          </a:endParaRPr>
        </a:p>
        <a:p>
          <a:r>
            <a:rPr lang="en-US" sz="1400" b="1">
              <a:solidFill>
                <a:schemeClr val="dk1"/>
              </a:solidFill>
              <a:effectLst/>
              <a:latin typeface="+mn-lt"/>
              <a:ea typeface="+mn-ea"/>
              <a:cs typeface="+mn-cs"/>
            </a:rPr>
            <a:t/>
          </a:r>
          <a:br>
            <a:rPr lang="en-US" sz="1400" b="1">
              <a:solidFill>
                <a:schemeClr val="dk1"/>
              </a:solidFill>
              <a:effectLst/>
              <a:latin typeface="+mn-lt"/>
              <a:ea typeface="+mn-ea"/>
              <a:cs typeface="+mn-cs"/>
            </a:rPr>
          </a:br>
          <a:r>
            <a:rPr lang="en-US" sz="1400" b="1">
              <a:solidFill>
                <a:schemeClr val="dk1"/>
              </a:solidFill>
              <a:effectLst/>
              <a:latin typeface="+mn-lt"/>
              <a:ea typeface="+mn-ea"/>
              <a:cs typeface="+mn-cs"/>
            </a:rPr>
            <a:t>PLEASE READ THE TERMS AND CONDITIONS OF THIS LICENSE AGREEMENT CAREFULLY BEFORE USING THIS SOFTWARE</a:t>
          </a:r>
        </a:p>
        <a:p>
          <a:endParaRPr lang="en-US" sz="1400">
            <a:effectLst/>
          </a:endParaRPr>
        </a:p>
        <a:p>
          <a:r>
            <a:rPr lang="en-US" sz="1100">
              <a:solidFill>
                <a:schemeClr val="dk1"/>
              </a:solidFill>
              <a:effectLst/>
              <a:latin typeface="+mn-lt"/>
              <a:ea typeface="+mn-ea"/>
              <a:cs typeface="+mn-cs"/>
            </a:rPr>
            <a:t>This is a legal agreement between you (either an individual or a single entity) and JOURNALSHEET.COM for the JOURNALSHEET.COM SPREADSHEET identified above which may include associated software components, media, printed materials, and "online" or electronic documentation ("JOURNALSHEET.COM SPREADSHEET "). By installing, copying, or otherwise using the JOURNALSHEET.COM SPREADSHEET, you agree to be bound by the terms of this agreement. This license agreement represents the entire agreement concerning the program between you and JOURNALSHEET.COM, (referred to as "licenser"), and it supersedes any prior proposal, representation, or understanding between the parties. If you do not agree to the terms of this agreement, do not install or use the JOURNALSHEET.COM SPREADSHEET.</a:t>
          </a:r>
          <a:endParaRPr lang="en-US">
            <a:effectLst/>
          </a:endParaRPr>
        </a:p>
        <a:p>
          <a:r>
            <a:rPr lang="en-US" sz="1100">
              <a:solidFill>
                <a:schemeClr val="dk1"/>
              </a:solidFill>
              <a:effectLst/>
              <a:latin typeface="+mn-lt"/>
              <a:ea typeface="+mn-ea"/>
              <a:cs typeface="+mn-cs"/>
            </a:rPr>
            <a:t>The JOURNALSHEET.COM SPREADSHEET is protected by copyright laws and international copyright treaties, as well as other intellectual property laws and treaties. The JOURNALSHEET.COM SPREADSHEET is licensed, not sold.</a:t>
          </a:r>
        </a:p>
        <a:p>
          <a:endParaRPr lang="en-US">
            <a:effectLst/>
          </a:endParaRPr>
        </a:p>
        <a:p>
          <a:r>
            <a:rPr lang="en-US" sz="1100" b="1">
              <a:solidFill>
                <a:schemeClr val="dk1"/>
              </a:solidFill>
              <a:effectLst/>
              <a:latin typeface="+mn-lt"/>
              <a:ea typeface="+mn-ea"/>
              <a:cs typeface="+mn-cs"/>
            </a:rPr>
            <a:t>1. GRANT OF LICENSE TO MULTI-USER.</a:t>
          </a:r>
          <a:endParaRPr lang="en-US">
            <a:effectLst/>
          </a:endParaRPr>
        </a:p>
        <a:p>
          <a:r>
            <a:rPr lang="en-US" sz="1100">
              <a:solidFill>
                <a:schemeClr val="dk1"/>
              </a:solidFill>
              <a:effectLst/>
              <a:latin typeface="+mn-lt"/>
              <a:ea typeface="+mn-ea"/>
              <a:cs typeface="+mn-cs"/>
            </a:rPr>
            <a:t>The JOURNALSHEET.COM SPREADSHEET is licensed as follows:</a:t>
          </a:r>
          <a:endParaRPr lang="en-US">
            <a:effectLst/>
          </a:endParaRPr>
        </a:p>
        <a:p>
          <a:r>
            <a:rPr lang="en-US" sz="1100">
              <a:solidFill>
                <a:schemeClr val="dk1"/>
              </a:solidFill>
              <a:effectLst/>
              <a:latin typeface="+mn-lt"/>
              <a:ea typeface="+mn-ea"/>
              <a:cs typeface="+mn-cs"/>
            </a:rPr>
            <a:t>(a) Installation and Use.</a:t>
          </a:r>
          <a:endParaRPr lang="en-US">
            <a:effectLst/>
          </a:endParaRPr>
        </a:p>
        <a:p>
          <a:r>
            <a:rPr lang="en-US" sz="1100">
              <a:solidFill>
                <a:schemeClr val="dk1"/>
              </a:solidFill>
              <a:effectLst/>
              <a:latin typeface="+mn-lt"/>
              <a:ea typeface="+mn-ea"/>
              <a:cs typeface="+mn-cs"/>
            </a:rPr>
            <a:t>JOURNALSHEET.COM grants you the right to install and use copies of the JOURNALSHEET.COM SPREADSHEET on computers within one particular specified location or on a network at a single site (e.g. office) and your running validly licensed copies of the office suite [Microsoft Excel 2007</a:t>
          </a:r>
          <a:r>
            <a:rPr lang="en-US" sz="1100" baseline="0">
              <a:solidFill>
                <a:schemeClr val="dk1"/>
              </a:solidFill>
              <a:effectLst/>
              <a:latin typeface="+mn-lt"/>
              <a:ea typeface="+mn-ea"/>
              <a:cs typeface="+mn-cs"/>
            </a:rPr>
            <a:t> - 2019</a:t>
          </a:r>
          <a:r>
            <a:rPr lang="en-US" sz="1100">
              <a:solidFill>
                <a:schemeClr val="dk1"/>
              </a:solidFill>
              <a:effectLst/>
              <a:latin typeface="+mn-lt"/>
              <a:ea typeface="+mn-ea"/>
              <a:cs typeface="+mn-cs"/>
            </a:rPr>
            <a:t>) and Windows Operating System</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[Windows NT, Windows 2003, Windows XP, Windows Vista, Windows 7, Windows 8, Windows 10 ] and</a:t>
          </a:r>
          <a:r>
            <a:rPr lang="en-US" sz="1100" baseline="0">
              <a:solidFill>
                <a:schemeClr val="dk1"/>
              </a:solidFill>
              <a:effectLst/>
              <a:latin typeface="+mn-lt"/>
              <a:ea typeface="+mn-ea"/>
              <a:cs typeface="+mn-cs"/>
            </a:rPr>
            <a:t> Mac Operating System </a:t>
          </a:r>
          <a:r>
            <a:rPr lang="en-US" sz="1100">
              <a:solidFill>
                <a:schemeClr val="dk1"/>
              </a:solidFill>
              <a:effectLst/>
              <a:latin typeface="+mn-lt"/>
              <a:ea typeface="+mn-ea"/>
              <a:cs typeface="+mn-cs"/>
            </a:rPr>
            <a:t>for which the JOURNALSHEET.COM SPREADSHEET was designed.</a:t>
          </a:r>
          <a:endParaRPr lang="en-US">
            <a:effectLst/>
          </a:endParaRPr>
        </a:p>
        <a:p>
          <a:r>
            <a:rPr lang="en-US" sz="1100">
              <a:solidFill>
                <a:schemeClr val="dk1"/>
              </a:solidFill>
              <a:effectLst/>
              <a:latin typeface="+mn-lt"/>
              <a:ea typeface="+mn-ea"/>
              <a:cs typeface="+mn-cs"/>
            </a:rPr>
            <a:t>(b) Backup Copies.</a:t>
          </a:r>
          <a:endParaRPr lang="en-US">
            <a:effectLst/>
          </a:endParaRPr>
        </a:p>
        <a:p>
          <a:r>
            <a:rPr lang="en-US" sz="1100">
              <a:solidFill>
                <a:schemeClr val="dk1"/>
              </a:solidFill>
              <a:effectLst/>
              <a:latin typeface="+mn-lt"/>
              <a:ea typeface="+mn-ea"/>
              <a:cs typeface="+mn-cs"/>
            </a:rPr>
            <a:t>You may also make copies of the JOURNALSHEET.COM SPREADSHEET as may be necessary for backup and archival purposes.</a:t>
          </a:r>
        </a:p>
        <a:p>
          <a:endParaRPr lang="en-US">
            <a:effectLst/>
          </a:endParaRPr>
        </a:p>
        <a:p>
          <a:r>
            <a:rPr lang="en-US" sz="1100" b="1">
              <a:solidFill>
                <a:schemeClr val="dk1"/>
              </a:solidFill>
              <a:effectLst/>
              <a:latin typeface="+mn-lt"/>
              <a:ea typeface="+mn-ea"/>
              <a:cs typeface="+mn-cs"/>
            </a:rPr>
            <a:t>2. DESCRIPTION OF OTHER RIGHTS AND LIMITATIONS.</a:t>
          </a:r>
          <a:endParaRPr lang="en-US">
            <a:effectLst/>
          </a:endParaRPr>
        </a:p>
        <a:p>
          <a:r>
            <a:rPr lang="en-US" sz="1100">
              <a:solidFill>
                <a:schemeClr val="dk1"/>
              </a:solidFill>
              <a:effectLst/>
              <a:latin typeface="+mn-lt"/>
              <a:ea typeface="+mn-ea"/>
              <a:cs typeface="+mn-cs"/>
            </a:rPr>
            <a:t>(a) Maintenance of Copyright Notices.</a:t>
          </a:r>
          <a:endParaRPr lang="en-US">
            <a:effectLst/>
          </a:endParaRPr>
        </a:p>
        <a:p>
          <a:r>
            <a:rPr lang="en-US" sz="1100">
              <a:solidFill>
                <a:schemeClr val="dk1"/>
              </a:solidFill>
              <a:effectLst/>
              <a:latin typeface="+mn-lt"/>
              <a:ea typeface="+mn-ea"/>
              <a:cs typeface="+mn-cs"/>
            </a:rPr>
            <a:t>You must not remove or alter any copyright notices on any and all copies of the JOURNALSHEET.COM SPREADSHEET.</a:t>
          </a:r>
          <a:endParaRPr lang="en-US">
            <a:effectLst/>
          </a:endParaRPr>
        </a:p>
        <a:p>
          <a:r>
            <a:rPr lang="en-US" sz="1100">
              <a:solidFill>
                <a:schemeClr val="dk1"/>
              </a:solidFill>
              <a:effectLst/>
              <a:latin typeface="+mn-lt"/>
              <a:ea typeface="+mn-ea"/>
              <a:cs typeface="+mn-cs"/>
            </a:rPr>
            <a:t>(b) Distribution.</a:t>
          </a:r>
          <a:endParaRPr lang="en-US">
            <a:effectLst/>
          </a:endParaRPr>
        </a:p>
        <a:p>
          <a:r>
            <a:rPr lang="en-US" sz="1100">
              <a:solidFill>
                <a:schemeClr val="dk1"/>
              </a:solidFill>
              <a:effectLst/>
              <a:latin typeface="+mn-lt"/>
              <a:ea typeface="+mn-ea"/>
              <a:cs typeface="+mn-cs"/>
            </a:rPr>
            <a:t>You may not distribute registered copies of the JOURNALSHEET.COM SPREADSHEET to third parties. Evaluation versions available for download from JOURNALSHEET.COM's websites may be freely distributed.</a:t>
          </a:r>
          <a:endParaRPr lang="en-US">
            <a:effectLst/>
          </a:endParaRPr>
        </a:p>
        <a:p>
          <a:r>
            <a:rPr lang="en-US" sz="1100">
              <a:solidFill>
                <a:schemeClr val="dk1"/>
              </a:solidFill>
              <a:effectLst/>
              <a:latin typeface="+mn-lt"/>
              <a:ea typeface="+mn-ea"/>
              <a:cs typeface="+mn-cs"/>
            </a:rPr>
            <a:t>(c) Prohibition on Reverse Engineering, Decompilation, and Disassembly.</a:t>
          </a:r>
          <a:endParaRPr lang="en-US">
            <a:effectLst/>
          </a:endParaRPr>
        </a:p>
        <a:p>
          <a:r>
            <a:rPr lang="en-US" sz="1100">
              <a:solidFill>
                <a:schemeClr val="dk1"/>
              </a:solidFill>
              <a:effectLst/>
              <a:latin typeface="+mn-lt"/>
              <a:ea typeface="+mn-ea"/>
              <a:cs typeface="+mn-cs"/>
            </a:rPr>
            <a:t>You may not reverse engineer, decompile, or disassemble the JOURNALSHEET.COM SPREADSHEET, except and only to the extent that such activity is expressly permitted by applicable law notwithstanding this limitation.</a:t>
          </a:r>
          <a:endParaRPr lang="en-US">
            <a:effectLst/>
          </a:endParaRPr>
        </a:p>
        <a:p>
          <a:r>
            <a:rPr lang="en-US" sz="1100">
              <a:solidFill>
                <a:schemeClr val="dk1"/>
              </a:solidFill>
              <a:effectLst/>
              <a:latin typeface="+mn-lt"/>
              <a:ea typeface="+mn-ea"/>
              <a:cs typeface="+mn-cs"/>
            </a:rPr>
            <a:t>(d) Rental.</a:t>
          </a:r>
          <a:endParaRPr lang="en-US">
            <a:effectLst/>
          </a:endParaRPr>
        </a:p>
        <a:p>
          <a:r>
            <a:rPr lang="en-US" sz="1100">
              <a:solidFill>
                <a:schemeClr val="dk1"/>
              </a:solidFill>
              <a:effectLst/>
              <a:latin typeface="+mn-lt"/>
              <a:ea typeface="+mn-ea"/>
              <a:cs typeface="+mn-cs"/>
            </a:rPr>
            <a:t>You may not rent, lease, or lend the JOURNALSHEET.COM SPREADSHEET.</a:t>
          </a:r>
          <a:endParaRPr lang="en-US">
            <a:effectLst/>
          </a:endParaRPr>
        </a:p>
        <a:p>
          <a:r>
            <a:rPr lang="en-US" sz="1100">
              <a:solidFill>
                <a:schemeClr val="dk1"/>
              </a:solidFill>
              <a:effectLst/>
              <a:latin typeface="+mn-lt"/>
              <a:ea typeface="+mn-ea"/>
              <a:cs typeface="+mn-cs"/>
            </a:rPr>
            <a:t>(e) Support Services.</a:t>
          </a:r>
          <a:endParaRPr lang="en-US">
            <a:effectLst/>
          </a:endParaRPr>
        </a:p>
        <a:p>
          <a:r>
            <a:rPr lang="en-US" sz="1100">
              <a:solidFill>
                <a:schemeClr val="dk1"/>
              </a:solidFill>
              <a:effectLst/>
              <a:latin typeface="+mn-lt"/>
              <a:ea typeface="+mn-ea"/>
              <a:cs typeface="+mn-cs"/>
            </a:rPr>
            <a:t>JOURNALSHEET.COM may provide you with support services related to the JOURNALSHEET.COM SPREADSHEET ("Support Services"). Any supplemental software code provided to you as part of the Support Services shall be considered part of the JOURNALSHEET.COM SPREADSHEET and subject to the terms and conditions of this agreement.</a:t>
          </a:r>
          <a:endParaRPr lang="en-US">
            <a:effectLst/>
          </a:endParaRPr>
        </a:p>
        <a:p>
          <a:r>
            <a:rPr lang="en-US" sz="1100">
              <a:solidFill>
                <a:schemeClr val="dk1"/>
              </a:solidFill>
              <a:effectLst/>
              <a:latin typeface="+mn-lt"/>
              <a:ea typeface="+mn-ea"/>
              <a:cs typeface="+mn-cs"/>
            </a:rPr>
            <a:t>(f) Compliance with Applicable Laws.</a:t>
          </a:r>
          <a:endParaRPr lang="en-US">
            <a:effectLst/>
          </a:endParaRPr>
        </a:p>
        <a:p>
          <a:r>
            <a:rPr lang="en-US" sz="1100">
              <a:solidFill>
                <a:schemeClr val="dk1"/>
              </a:solidFill>
              <a:effectLst/>
              <a:latin typeface="+mn-lt"/>
              <a:ea typeface="+mn-ea"/>
              <a:cs typeface="+mn-cs"/>
            </a:rPr>
            <a:t>You must comply with all applicable laws regarding use of the JOURNALSHEET.COM SPREADSHEET.</a:t>
          </a:r>
        </a:p>
        <a:p>
          <a:endParaRPr lang="en-US">
            <a:effectLst/>
          </a:endParaRPr>
        </a:p>
        <a:p>
          <a:r>
            <a:rPr lang="en-US" sz="1100" b="1">
              <a:solidFill>
                <a:schemeClr val="dk1"/>
              </a:solidFill>
              <a:effectLst/>
              <a:latin typeface="+mn-lt"/>
              <a:ea typeface="+mn-ea"/>
              <a:cs typeface="+mn-cs"/>
            </a:rPr>
            <a:t>3. TERMINATION</a:t>
          </a:r>
          <a:endParaRPr lang="en-US">
            <a:effectLst/>
          </a:endParaRPr>
        </a:p>
        <a:p>
          <a:r>
            <a:rPr lang="en-US" sz="1100">
              <a:solidFill>
                <a:schemeClr val="dk1"/>
              </a:solidFill>
              <a:effectLst/>
              <a:latin typeface="+mn-lt"/>
              <a:ea typeface="+mn-ea"/>
              <a:cs typeface="+mn-cs"/>
            </a:rPr>
            <a:t>Without prejudice to any other rights, JOURNALSHEET.COM may terminate this agreement if you fail to comply with the terms and conditions of this agreement. In such event, you must destroy all copies of the JOURNALSHEET.COM SPREADSHEET in your possession.</a:t>
          </a:r>
        </a:p>
        <a:p>
          <a:endParaRPr lang="en-US">
            <a:effectLst/>
          </a:endParaRPr>
        </a:p>
        <a:p>
          <a:r>
            <a:rPr lang="en-US" sz="1100" b="1">
              <a:solidFill>
                <a:schemeClr val="dk1"/>
              </a:solidFill>
              <a:effectLst/>
              <a:latin typeface="+mn-lt"/>
              <a:ea typeface="+mn-ea"/>
              <a:cs typeface="+mn-cs"/>
            </a:rPr>
            <a:t>4. COPYRIGHT</a:t>
          </a:r>
          <a:endParaRPr lang="en-US">
            <a:effectLst/>
          </a:endParaRPr>
        </a:p>
        <a:p>
          <a:r>
            <a:rPr lang="en-US" sz="1100">
              <a:solidFill>
                <a:schemeClr val="dk1"/>
              </a:solidFill>
              <a:effectLst/>
              <a:latin typeface="+mn-lt"/>
              <a:ea typeface="+mn-ea"/>
              <a:cs typeface="+mn-cs"/>
            </a:rPr>
            <a:t>All title, including but not limited to copyrights, in and to the JOURNALSHEET.COM SPREADSHEET and any copies thereof are owned by JOURNALSHEET.COM or its suppliers. All title and intellectual property rights in and to the content which may be accessed through use of the JOURNALSHEET.COM SPREADSHEET is the property of the respective content owner and may be protected by applicable copyright or other intellectual property laws and treaties. This agreement grants you no rights to use such content. All rights not expressly granted are reserved by JOURNALSHEET.COM.</a:t>
          </a:r>
        </a:p>
        <a:p>
          <a:endParaRPr lang="en-US">
            <a:effectLst/>
          </a:endParaRPr>
        </a:p>
        <a:p>
          <a:r>
            <a:rPr lang="en-US" sz="1100" b="1">
              <a:solidFill>
                <a:schemeClr val="dk1"/>
              </a:solidFill>
              <a:effectLst/>
              <a:latin typeface="+mn-lt"/>
              <a:ea typeface="+mn-ea"/>
              <a:cs typeface="+mn-cs"/>
            </a:rPr>
            <a:t>5. NO WARRANTIES</a:t>
          </a:r>
          <a:endParaRPr lang="en-US">
            <a:effectLst/>
          </a:endParaRPr>
        </a:p>
        <a:p>
          <a:r>
            <a:rPr lang="en-US" sz="1100">
              <a:solidFill>
                <a:schemeClr val="dk1"/>
              </a:solidFill>
              <a:effectLst/>
              <a:latin typeface="+mn-lt"/>
              <a:ea typeface="+mn-ea"/>
              <a:cs typeface="+mn-cs"/>
            </a:rPr>
            <a:t>JOURNALSHEET.COM expressly disclaims any warranty for the JOURNALSHEET.COM SPREADSHEET. The JOURNALSHEET.COM SPREADSHEET is provided 'As Is' without any express or implied warranty of any kind, including but not limited to any warranties of merchantability, noninfringement, or fitness of a particular purpose. JOURNALSHEET.COM does not warrant or assume responsibility for the accuracy or completeness of any information, text, graphics, links or other items contained within the JOURNALSHEET.COM SPREADSHEET. JOURNALSHEET.COM makes no warranties respecting any harm that may be caused by the transmission of a computer virus, worm, time bomb, logic bomb, or other such computer program. JOURNALSHEET.COM further expressly disclaims any warranty or representation to Authorized Users or to any third party.</a:t>
          </a:r>
        </a:p>
        <a:p>
          <a:endParaRPr lang="en-US">
            <a:effectLst/>
          </a:endParaRPr>
        </a:p>
        <a:p>
          <a:r>
            <a:rPr lang="en-US" sz="1100" b="1">
              <a:solidFill>
                <a:schemeClr val="dk1"/>
              </a:solidFill>
              <a:effectLst/>
              <a:latin typeface="+mn-lt"/>
              <a:ea typeface="+mn-ea"/>
              <a:cs typeface="+mn-cs"/>
            </a:rPr>
            <a:t>6. LIMITATION OF LIABILITY</a:t>
          </a:r>
          <a:endParaRPr lang="en-US">
            <a:effectLst/>
          </a:endParaRPr>
        </a:p>
        <a:p>
          <a:r>
            <a:rPr lang="en-US" sz="1100">
              <a:solidFill>
                <a:schemeClr val="dk1"/>
              </a:solidFill>
              <a:effectLst/>
              <a:latin typeface="+mn-lt"/>
              <a:ea typeface="+mn-ea"/>
              <a:cs typeface="+mn-cs"/>
            </a:rPr>
            <a:t>In no event shall JOURNALSHEET.COM be liable for any damages (including, without limitation, lost profits, business interruption, or lost information) rising out of 'Authorized Users' use of or inability to use the JOURNALSHEET.COM SPREADSHEET, even if JOURNALSHEET.COM has been advised of the possibility of such damages. In no event will JOURNALSHEET.COM be liable for loss of data or for indirect, special, incidental, consequential (including lost profit), or other damages based in contract, tort or otherwise. JOURNALSHEET.COM shall have no liability with respect to the content of the JOURNALSHEET.COM SPREADSHEET or any part thereof, including but not limited to errors or omissions contained therein, libel, infringements of rights of publicity, privacy, trademark rights, business interruption, personal injury, loss of privacy, moral rights or the disclosure of confidential information.</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139700</xdr:colOff>
      <xdr:row>15</xdr:row>
      <xdr:rowOff>19050</xdr:rowOff>
    </xdr:from>
    <xdr:to>
      <xdr:col>15</xdr:col>
      <xdr:colOff>0</xdr:colOff>
      <xdr:row>31</xdr:row>
      <xdr:rowOff>82550</xdr:rowOff>
    </xdr:to>
    <xdr:sp macro="" textlink="">
      <xdr:nvSpPr>
        <xdr:cNvPr id="2" name="TextBox 1"/>
        <xdr:cNvSpPr txBox="1"/>
      </xdr:nvSpPr>
      <xdr:spPr>
        <a:xfrm>
          <a:off x="9404350" y="2597150"/>
          <a:ext cx="3187700" cy="3009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sym typeface="Wingdings"/>
            </a:rPr>
            <a:t></a:t>
          </a:r>
          <a:r>
            <a:rPr lang="en-US" sz="1100" b="1">
              <a:solidFill>
                <a:schemeClr val="dk1"/>
              </a:solidFill>
              <a:effectLst/>
              <a:latin typeface="+mn-lt"/>
              <a:ea typeface="+mn-ea"/>
              <a:cs typeface="+mn-cs"/>
            </a:rPr>
            <a:t>Click on BUY NOW button </a:t>
          </a:r>
          <a:r>
            <a:rPr lang="en-US" sz="1100">
              <a:solidFill>
                <a:schemeClr val="dk1"/>
              </a:solidFill>
              <a:effectLst/>
              <a:latin typeface="+mn-lt"/>
              <a:ea typeface="+mn-ea"/>
              <a:cs typeface="+mn-cs"/>
            </a:rPr>
            <a:t>to bring you to paypal website. You don't need to open a paypal account. You can pay with or without paypal account using paypal balance or credit card.</a:t>
          </a:r>
        </a:p>
        <a:p>
          <a:endParaRPr lang="en-US">
            <a:effectLst/>
          </a:endParaRPr>
        </a:p>
        <a:p>
          <a:r>
            <a:rPr lang="en-US" sz="1100">
              <a:solidFill>
                <a:schemeClr val="dk1"/>
              </a:solidFill>
              <a:effectLst/>
              <a:latin typeface="+mn-lt"/>
              <a:ea typeface="+mn-ea"/>
              <a:cs typeface="+mn-cs"/>
              <a:sym typeface="Wingdings"/>
            </a:rPr>
            <a:t></a:t>
          </a:r>
          <a:r>
            <a:rPr lang="en-US" sz="1100">
              <a:solidFill>
                <a:schemeClr val="dk1"/>
              </a:solidFill>
              <a:effectLst/>
              <a:latin typeface="+mn-lt"/>
              <a:ea typeface="+mn-ea"/>
              <a:cs typeface="+mn-cs"/>
            </a:rPr>
            <a:t>After successful transaction</a:t>
          </a:r>
          <a:r>
            <a:rPr lang="en-US" sz="1100" b="1">
              <a:solidFill>
                <a:schemeClr val="dk1"/>
              </a:solidFill>
              <a:effectLst/>
              <a:latin typeface="+mn-lt"/>
              <a:ea typeface="+mn-ea"/>
              <a:cs typeface="+mn-cs"/>
            </a:rPr>
            <a:t>, you will receive an email to download the file </a:t>
          </a:r>
          <a:r>
            <a:rPr lang="en-US" sz="1100">
              <a:solidFill>
                <a:schemeClr val="dk1"/>
              </a:solidFill>
              <a:effectLst/>
              <a:latin typeface="+mn-lt"/>
              <a:ea typeface="+mn-ea"/>
              <a:cs typeface="+mn-cs"/>
            </a:rPr>
            <a:t>to your paypal email address automatically</a:t>
          </a:r>
        </a:p>
        <a:p>
          <a:endParaRPr lang="en-US">
            <a:effectLst/>
          </a:endParaRPr>
        </a:p>
        <a:p>
          <a:r>
            <a:rPr lang="en-US" sz="1100">
              <a:solidFill>
                <a:schemeClr val="dk1"/>
              </a:solidFill>
              <a:effectLst/>
              <a:latin typeface="+mn-lt"/>
              <a:ea typeface="+mn-ea"/>
              <a:cs typeface="+mn-cs"/>
              <a:sym typeface="Wingdings"/>
            </a:rPr>
            <a:t></a:t>
          </a:r>
          <a:r>
            <a:rPr lang="en-US" sz="1100" b="1">
              <a:solidFill>
                <a:schemeClr val="dk1"/>
              </a:solidFill>
              <a:effectLst/>
              <a:latin typeface="+mn-lt"/>
              <a:ea typeface="+mn-ea"/>
              <a:cs typeface="+mn-cs"/>
            </a:rPr>
            <a:t>Check your SPAM folder</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if you don't receive the email in your inbox folder </a:t>
          </a:r>
          <a:r>
            <a:rPr lang="en-US" sz="1100">
              <a:solidFill>
                <a:schemeClr val="dk1"/>
              </a:solidFill>
              <a:effectLst/>
              <a:latin typeface="+mn-lt"/>
              <a:ea typeface="+mn-ea"/>
              <a:cs typeface="+mn-cs"/>
            </a:rPr>
            <a:t>after 15 minutes. Sometimes, security of your email system will direct the email that contains link to spam folder</a:t>
          </a:r>
        </a:p>
        <a:p>
          <a:endParaRPr lang="en-US">
            <a:effectLst/>
          </a:endParaRPr>
        </a:p>
        <a:p>
          <a:r>
            <a:rPr lang="en-US" sz="1100">
              <a:solidFill>
                <a:schemeClr val="dk1"/>
              </a:solidFill>
              <a:effectLst/>
              <a:latin typeface="+mn-lt"/>
              <a:ea typeface="+mn-ea"/>
              <a:cs typeface="+mn-cs"/>
              <a:sym typeface="Wingdings"/>
            </a:rPr>
            <a:t></a:t>
          </a:r>
          <a:r>
            <a:rPr lang="en-US" sz="1100">
              <a:solidFill>
                <a:schemeClr val="dk1"/>
              </a:solidFill>
              <a:effectLst/>
              <a:latin typeface="+mn-lt"/>
              <a:ea typeface="+mn-ea"/>
              <a:cs typeface="+mn-cs"/>
            </a:rPr>
            <a:t>Email us at </a:t>
          </a:r>
          <a:r>
            <a:rPr lang="en-US" sz="1100" b="1">
              <a:solidFill>
                <a:schemeClr val="dk1"/>
              </a:solidFill>
              <a:effectLst/>
              <a:latin typeface="+mn-lt"/>
              <a:ea typeface="+mn-ea"/>
              <a:cs typeface="+mn-cs"/>
            </a:rPr>
            <a:t>support@journalsheet.com</a:t>
          </a:r>
          <a:r>
            <a:rPr lang="en-US" sz="1100">
              <a:solidFill>
                <a:schemeClr val="dk1"/>
              </a:solidFill>
              <a:effectLst/>
              <a:latin typeface="+mn-lt"/>
              <a:ea typeface="+mn-ea"/>
              <a:cs typeface="+mn-cs"/>
            </a:rPr>
            <a:t> if you still don't receive it or you have issue on downloading the file</a:t>
          </a:r>
          <a:endParaRPr lang="en-US">
            <a:effectLst/>
          </a:endParaRPr>
        </a:p>
        <a:p>
          <a:endParaRPr lang="en-US" sz="1100"/>
        </a:p>
      </xdr:txBody>
    </xdr:sp>
    <xdr:clientData/>
  </xdr:twoCellAnchor>
  <xdr:twoCellAnchor>
    <xdr:from>
      <xdr:col>10</xdr:col>
      <xdr:colOff>495300</xdr:colOff>
      <xdr:row>30</xdr:row>
      <xdr:rowOff>120650</xdr:rowOff>
    </xdr:from>
    <xdr:to>
      <xdr:col>11</xdr:col>
      <xdr:colOff>539750</xdr:colOff>
      <xdr:row>33</xdr:row>
      <xdr:rowOff>57150</xdr:rowOff>
    </xdr:to>
    <xdr:sp macro="" textlink="">
      <xdr:nvSpPr>
        <xdr:cNvPr id="6" name="Bent-Up Arrow 5"/>
        <xdr:cNvSpPr/>
      </xdr:nvSpPr>
      <xdr:spPr>
        <a:xfrm rot="16200000" flipH="1">
          <a:off x="10121900" y="5378450"/>
          <a:ext cx="488950" cy="654050"/>
        </a:xfrm>
        <a:prstGeom prst="bentUpArrow">
          <a:avLst>
            <a:gd name="adj1" fmla="val 25000"/>
            <a:gd name="adj2" fmla="val 25000"/>
            <a:gd name="adj3" fmla="val 25000"/>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6</xdr:col>
      <xdr:colOff>12700</xdr:colOff>
      <xdr:row>29</xdr:row>
      <xdr:rowOff>19050</xdr:rowOff>
    </xdr:from>
    <xdr:to>
      <xdr:col>7</xdr:col>
      <xdr:colOff>9787</xdr:colOff>
      <xdr:row>32</xdr:row>
      <xdr:rowOff>149041</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53000" y="5054600"/>
          <a:ext cx="1438537" cy="688791"/>
        </a:xfrm>
        <a:prstGeom prst="rect">
          <a:avLst/>
        </a:prstGeom>
      </xdr:spPr>
    </xdr:pic>
    <xdr:clientData/>
  </xdr:twoCellAnchor>
  <xdr:twoCellAnchor editAs="oneCell">
    <xdr:from>
      <xdr:col>7</xdr:col>
      <xdr:colOff>6350</xdr:colOff>
      <xdr:row>29</xdr:row>
      <xdr:rowOff>19050</xdr:rowOff>
    </xdr:from>
    <xdr:to>
      <xdr:col>8</xdr:col>
      <xdr:colOff>3437</xdr:colOff>
      <xdr:row>32</xdr:row>
      <xdr:rowOff>149041</xdr:rowOff>
    </xdr:to>
    <xdr:pic>
      <xdr:nvPicPr>
        <xdr:cNvPr id="5" name="Picture 4">
          <a:hlinkClick xmlns:r="http://schemas.openxmlformats.org/officeDocument/2006/relationships" r:id="rId3"/>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388100" y="5054600"/>
          <a:ext cx="1438537" cy="688791"/>
        </a:xfrm>
        <a:prstGeom prst="rect">
          <a:avLst/>
        </a:prstGeom>
      </xdr:spPr>
    </xdr:pic>
    <xdr:clientData/>
  </xdr:twoCellAnchor>
  <xdr:twoCellAnchor editAs="oneCell">
    <xdr:from>
      <xdr:col>8</xdr:col>
      <xdr:colOff>0</xdr:colOff>
      <xdr:row>29</xdr:row>
      <xdr:rowOff>19050</xdr:rowOff>
    </xdr:from>
    <xdr:to>
      <xdr:col>8</xdr:col>
      <xdr:colOff>1438537</xdr:colOff>
      <xdr:row>32</xdr:row>
      <xdr:rowOff>149041</xdr:rowOff>
    </xdr:to>
    <xdr:pic>
      <xdr:nvPicPr>
        <xdr:cNvPr id="7" name="Picture 6">
          <a:hlinkClick xmlns:r="http://schemas.openxmlformats.org/officeDocument/2006/relationships" r:id="rId4"/>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23200" y="5054600"/>
          <a:ext cx="1438537" cy="688791"/>
        </a:xfrm>
        <a:prstGeom prst="rect">
          <a:avLst/>
        </a:prstGeom>
      </xdr:spPr>
    </xdr:pic>
    <xdr:clientData/>
  </xdr:twoCellAnchor>
  <xdr:twoCellAnchor editAs="oneCell">
    <xdr:from>
      <xdr:col>1</xdr:col>
      <xdr:colOff>0</xdr:colOff>
      <xdr:row>36</xdr:row>
      <xdr:rowOff>114300</xdr:rowOff>
    </xdr:from>
    <xdr:to>
      <xdr:col>7</xdr:col>
      <xdr:colOff>614299</xdr:colOff>
      <xdr:row>57</xdr:row>
      <xdr:rowOff>179578</xdr:rowOff>
    </xdr:to>
    <xdr:pic>
      <xdr:nvPicPr>
        <xdr:cNvPr id="4" name="Picture 3"/>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6457950"/>
          <a:ext cx="6881749" cy="39324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youtu.be/LCA6g7GNXMs" TargetMode="External"/><Relationship Id="rId2" Type="http://schemas.openxmlformats.org/officeDocument/2006/relationships/hyperlink" Target="https://youtu.be/MIx_CFNWDYI" TargetMode="External"/><Relationship Id="rId1" Type="http://schemas.openxmlformats.org/officeDocument/2006/relationships/hyperlink" Target="https://youtu.be/we2Ez3aBDEM" TargetMode="External"/><Relationship Id="rId6" Type="http://schemas.openxmlformats.org/officeDocument/2006/relationships/printerSettings" Target="../printerSettings/printerSettings1.bin"/><Relationship Id="rId5" Type="http://schemas.openxmlformats.org/officeDocument/2006/relationships/hyperlink" Target="https://journalsheet.com/product/js814ssxl-world-cup-2022-predictor-game" TargetMode="External"/><Relationship Id="rId4" Type="http://schemas.openxmlformats.org/officeDocument/2006/relationships/hyperlink" Target="https://youtu.be/vbGfXFC3rLk"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0.bin"/><Relationship Id="rId1" Type="http://schemas.openxmlformats.org/officeDocument/2006/relationships/hyperlink" Target="https://journalsheet.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digitalhub.fifa.com/m/2744a0a5e3ded185/original/FIFA-World-Cup-Qatar-2022-Regulations_EN.pdf" TargetMode="External"/><Relationship Id="rId1" Type="http://schemas.openxmlformats.org/officeDocument/2006/relationships/hyperlink" Target="https://www.fifa.com/fifa-world-ranking/ranking-table/men/index.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ifa.com/tournaments/mens/worldcup/qatar2022/news/match-schedule-fwc22"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6"/>
  <sheetViews>
    <sheetView showGridLines="0" zoomScaleNormal="100" workbookViewId="0">
      <pane ySplit="4" topLeftCell="A5" activePane="bottomLeft" state="frozen"/>
      <selection pane="bottomLeft" activeCell="H10" sqref="H10"/>
    </sheetView>
  </sheetViews>
  <sheetFormatPr defaultColWidth="8.7265625" defaultRowHeight="14.5" x14ac:dyDescent="0.35"/>
  <cols>
    <col min="1" max="1" width="1.6328125" style="2" customWidth="1"/>
    <col min="2" max="2" width="4.6328125" style="2" customWidth="1"/>
    <col min="3" max="3" width="70.6328125" style="2" customWidth="1"/>
    <col min="4" max="4" width="3.08984375" style="2" customWidth="1"/>
    <col min="5" max="8" width="9.6328125" style="2" customWidth="1"/>
    <col min="9" max="9" width="10.90625" style="2" customWidth="1"/>
    <col min="10" max="10" width="3.26953125" style="2" customWidth="1"/>
    <col min="11" max="11" width="0.81640625" style="1" customWidth="1"/>
    <col min="12" max="12" width="1.6328125" style="2" customWidth="1"/>
    <col min="13" max="13" width="2.6328125" style="2" customWidth="1"/>
    <col min="14" max="14" width="82.81640625" style="2" customWidth="1"/>
    <col min="15" max="16384" width="8.7265625" style="2"/>
  </cols>
  <sheetData>
    <row r="1" spans="1:14" s="1" customFormat="1" ht="5" customHeight="1" x14ac:dyDescent="0.35"/>
    <row r="2" spans="1:14" ht="5" customHeight="1" x14ac:dyDescent="0.35"/>
    <row r="3" spans="1:14" s="3" customFormat="1" ht="30" customHeight="1" x14ac:dyDescent="0.35">
      <c r="B3" s="4" t="s">
        <v>0</v>
      </c>
      <c r="C3" s="5"/>
      <c r="E3" s="441" t="s">
        <v>343</v>
      </c>
      <c r="F3" s="441"/>
      <c r="G3" s="441"/>
      <c r="H3" s="441"/>
      <c r="I3" s="441"/>
      <c r="K3" s="172"/>
      <c r="N3" s="127" t="s">
        <v>337</v>
      </c>
    </row>
    <row r="4" spans="1:14" s="3" customFormat="1" ht="5" customHeight="1" x14ac:dyDescent="0.35">
      <c r="K4" s="172"/>
    </row>
    <row r="5" spans="1:14" s="6" customFormat="1" ht="19" thickBot="1" x14ac:dyDescent="0.4">
      <c r="B5" s="346" t="s">
        <v>183</v>
      </c>
      <c r="C5" s="346"/>
      <c r="D5" s="201"/>
      <c r="E5" s="201"/>
      <c r="F5" s="201"/>
      <c r="G5" s="201"/>
      <c r="H5" s="201"/>
      <c r="I5" s="201"/>
      <c r="K5" s="173"/>
    </row>
    <row r="6" spans="1:14" s="3" customFormat="1" ht="5" customHeight="1" x14ac:dyDescent="0.35">
      <c r="B6" s="187"/>
      <c r="C6" s="187"/>
      <c r="K6" s="172"/>
    </row>
    <row r="7" spans="1:14" s="3" customFormat="1" ht="14.5" customHeight="1" x14ac:dyDescent="0.35">
      <c r="B7" s="347" t="s">
        <v>1</v>
      </c>
      <c r="C7" s="347"/>
      <c r="E7" s="339" t="s">
        <v>2</v>
      </c>
      <c r="F7" s="340"/>
      <c r="G7" s="340"/>
      <c r="H7" s="340"/>
      <c r="I7" s="340"/>
      <c r="K7" s="172"/>
      <c r="N7" s="415" t="s">
        <v>345</v>
      </c>
    </row>
    <row r="8" spans="1:14" s="3" customFormat="1" x14ac:dyDescent="0.35">
      <c r="B8" s="348">
        <v>1</v>
      </c>
      <c r="C8" s="349" t="s">
        <v>3</v>
      </c>
      <c r="D8" s="7" t="s">
        <v>4</v>
      </c>
      <c r="E8" s="8">
        <v>6</v>
      </c>
      <c r="F8" s="340"/>
      <c r="G8" s="340"/>
      <c r="H8" s="340"/>
      <c r="I8" s="340"/>
      <c r="K8" s="172"/>
      <c r="N8" s="416" t="s">
        <v>346</v>
      </c>
    </row>
    <row r="9" spans="1:14" s="3" customFormat="1" x14ac:dyDescent="0.35">
      <c r="B9" s="348">
        <v>2</v>
      </c>
      <c r="C9" s="349" t="s">
        <v>5</v>
      </c>
      <c r="D9" s="7" t="s">
        <v>4</v>
      </c>
      <c r="E9" s="8">
        <v>4</v>
      </c>
      <c r="F9" s="340"/>
      <c r="G9" s="340"/>
      <c r="H9" s="340"/>
      <c r="I9" s="340"/>
      <c r="K9" s="172"/>
      <c r="N9" s="417" t="s">
        <v>352</v>
      </c>
    </row>
    <row r="10" spans="1:14" s="3" customFormat="1" x14ac:dyDescent="0.35">
      <c r="B10" s="348">
        <v>3</v>
      </c>
      <c r="C10" s="349" t="s">
        <v>6</v>
      </c>
      <c r="D10" s="7" t="s">
        <v>4</v>
      </c>
      <c r="E10" s="8">
        <v>2</v>
      </c>
      <c r="F10" s="340"/>
      <c r="G10" s="340"/>
      <c r="H10" s="340"/>
      <c r="I10" s="340"/>
      <c r="K10" s="172"/>
      <c r="N10" s="418" t="s">
        <v>347</v>
      </c>
    </row>
    <row r="11" spans="1:14" s="3" customFormat="1" x14ac:dyDescent="0.35">
      <c r="E11" s="340"/>
      <c r="F11" s="340"/>
      <c r="G11" s="340"/>
      <c r="H11" s="340"/>
      <c r="I11" s="340"/>
      <c r="K11" s="172"/>
    </row>
    <row r="12" spans="1:14" s="6" customFormat="1" ht="19" thickBot="1" x14ac:dyDescent="0.4">
      <c r="B12" s="346" t="s">
        <v>184</v>
      </c>
      <c r="C12" s="346"/>
      <c r="D12" s="350"/>
      <c r="E12" s="341"/>
      <c r="F12" s="341"/>
      <c r="G12" s="341"/>
      <c r="H12" s="341"/>
      <c r="I12" s="341"/>
      <c r="K12" s="173"/>
      <c r="N12" s="419" t="s">
        <v>353</v>
      </c>
    </row>
    <row r="13" spans="1:14" s="6" customFormat="1" ht="5" customHeight="1" x14ac:dyDescent="0.35">
      <c r="B13" s="187"/>
      <c r="C13" s="187"/>
      <c r="D13" s="187"/>
      <c r="E13" s="342"/>
      <c r="F13" s="342"/>
      <c r="G13" s="342"/>
      <c r="H13" s="342"/>
      <c r="I13" s="342"/>
      <c r="K13" s="173"/>
    </row>
    <row r="14" spans="1:14" s="3" customFormat="1" ht="18.5" x14ac:dyDescent="0.45">
      <c r="B14" s="351" t="s">
        <v>181</v>
      </c>
      <c r="C14" s="352"/>
      <c r="D14" s="352"/>
      <c r="E14" s="340"/>
      <c r="F14" s="340"/>
      <c r="G14" s="340"/>
      <c r="H14" s="340"/>
      <c r="I14" s="340"/>
      <c r="K14" s="172"/>
    </row>
    <row r="15" spans="1:14" s="3" customFormat="1" x14ac:dyDescent="0.35">
      <c r="A15" s="131">
        <f>IF(E15="Tournament's Actual Results",1,0)</f>
        <v>0</v>
      </c>
      <c r="B15" s="353" t="s">
        <v>165</v>
      </c>
      <c r="C15" s="354"/>
      <c r="D15" s="7" t="s">
        <v>4</v>
      </c>
      <c r="E15" s="427" t="s">
        <v>342</v>
      </c>
      <c r="F15" s="428"/>
      <c r="G15" s="428"/>
      <c r="H15" s="428"/>
      <c r="I15" s="429"/>
      <c r="K15" s="172"/>
      <c r="M15" s="177" t="s">
        <v>168</v>
      </c>
      <c r="N15" s="426" t="s">
        <v>169</v>
      </c>
    </row>
    <row r="16" spans="1:14" s="3" customFormat="1" x14ac:dyDescent="0.35">
      <c r="A16" s="131">
        <f>IF(E16="Included",1,0)</f>
        <v>1</v>
      </c>
      <c r="B16" s="353" t="s">
        <v>166</v>
      </c>
      <c r="C16" s="354"/>
      <c r="D16" s="7" t="s">
        <v>4</v>
      </c>
      <c r="E16" s="430" t="s">
        <v>229</v>
      </c>
      <c r="F16" s="431"/>
      <c r="G16" s="340"/>
      <c r="H16" s="340"/>
      <c r="I16" s="340"/>
      <c r="K16" s="172"/>
    </row>
    <row r="17" spans="2:14" s="3" customFormat="1" ht="5" customHeight="1" x14ac:dyDescent="0.35">
      <c r="B17" s="9"/>
      <c r="C17" s="9"/>
      <c r="D17" s="9"/>
      <c r="E17" s="343"/>
      <c r="F17" s="343"/>
      <c r="G17" s="343"/>
      <c r="H17" s="343"/>
      <c r="I17" s="343"/>
      <c r="J17" s="9"/>
      <c r="K17" s="174"/>
    </row>
    <row r="18" spans="2:14" s="3" customFormat="1" ht="18.5" x14ac:dyDescent="0.45">
      <c r="B18" s="355" t="s">
        <v>182</v>
      </c>
      <c r="C18" s="9"/>
      <c r="D18" s="9"/>
      <c r="E18" s="343"/>
      <c r="F18" s="343"/>
      <c r="G18" s="343"/>
      <c r="H18" s="343"/>
      <c r="I18" s="343"/>
      <c r="J18" s="9"/>
      <c r="K18" s="174"/>
    </row>
    <row r="19" spans="2:14" s="3" customFormat="1" x14ac:dyDescent="0.35">
      <c r="B19" s="356" t="s">
        <v>7</v>
      </c>
      <c r="C19" s="356"/>
      <c r="D19" s="193"/>
      <c r="E19" s="344" t="s">
        <v>101</v>
      </c>
      <c r="F19" s="344" t="s">
        <v>102</v>
      </c>
      <c r="G19" s="344" t="s">
        <v>103</v>
      </c>
      <c r="H19" s="344" t="s">
        <v>164</v>
      </c>
      <c r="I19" s="344" t="s">
        <v>8</v>
      </c>
      <c r="K19" s="172"/>
      <c r="N19" s="417" t="s">
        <v>351</v>
      </c>
    </row>
    <row r="20" spans="2:14" s="3" customFormat="1" ht="14.5" customHeight="1" x14ac:dyDescent="0.35">
      <c r="B20" s="348">
        <v>1</v>
      </c>
      <c r="C20" s="349" t="s">
        <v>3</v>
      </c>
      <c r="D20" s="7" t="s">
        <v>4</v>
      </c>
      <c r="E20" s="8">
        <v>12</v>
      </c>
      <c r="F20" s="8">
        <v>24</v>
      </c>
      <c r="G20" s="8">
        <v>48</v>
      </c>
      <c r="H20" s="8">
        <v>48</v>
      </c>
      <c r="I20" s="8">
        <v>96</v>
      </c>
      <c r="K20" s="172"/>
      <c r="N20" s="419" t="s">
        <v>348</v>
      </c>
    </row>
    <row r="21" spans="2:14" s="3" customFormat="1" x14ac:dyDescent="0.35">
      <c r="B21" s="348">
        <v>2</v>
      </c>
      <c r="C21" s="349" t="s">
        <v>5</v>
      </c>
      <c r="D21" s="7" t="s">
        <v>4</v>
      </c>
      <c r="E21" s="8">
        <v>8</v>
      </c>
      <c r="F21" s="8">
        <v>16</v>
      </c>
      <c r="G21" s="8">
        <v>32</v>
      </c>
      <c r="H21" s="8">
        <v>32</v>
      </c>
      <c r="I21" s="8">
        <v>64</v>
      </c>
      <c r="K21" s="172"/>
    </row>
    <row r="22" spans="2:14" s="3" customFormat="1" x14ac:dyDescent="0.35">
      <c r="B22" s="348">
        <v>3</v>
      </c>
      <c r="C22" s="349" t="s">
        <v>6</v>
      </c>
      <c r="D22" s="7" t="s">
        <v>4</v>
      </c>
      <c r="E22" s="8">
        <v>6</v>
      </c>
      <c r="F22" s="8">
        <v>12</v>
      </c>
      <c r="G22" s="8">
        <v>24</v>
      </c>
      <c r="H22" s="8">
        <v>24</v>
      </c>
      <c r="I22" s="8">
        <v>48</v>
      </c>
      <c r="K22" s="172"/>
    </row>
    <row r="23" spans="2:14" s="3" customFormat="1" ht="5" customHeight="1" x14ac:dyDescent="0.35">
      <c r="E23" s="340"/>
      <c r="F23" s="340"/>
      <c r="G23" s="340"/>
      <c r="H23" s="340"/>
      <c r="I23" s="340"/>
      <c r="K23" s="172"/>
    </row>
    <row r="24" spans="2:14" s="3" customFormat="1" x14ac:dyDescent="0.35">
      <c r="B24" s="347" t="s">
        <v>9</v>
      </c>
      <c r="C24" s="347"/>
      <c r="D24" s="193"/>
      <c r="E24" s="344" t="s">
        <v>2</v>
      </c>
      <c r="F24" s="340"/>
      <c r="G24" s="340"/>
      <c r="H24" s="340"/>
      <c r="I24" s="340"/>
      <c r="K24" s="172"/>
    </row>
    <row r="25" spans="2:14" s="3" customFormat="1" x14ac:dyDescent="0.35">
      <c r="B25" s="348">
        <v>1</v>
      </c>
      <c r="C25" s="349" t="s">
        <v>3</v>
      </c>
      <c r="D25" s="7" t="s">
        <v>4</v>
      </c>
      <c r="E25" s="8">
        <v>6</v>
      </c>
      <c r="F25" s="345" t="str">
        <f>IF(KOPSO=0,"◄ Not Applied in Your Selected Game Scenario","")</f>
        <v/>
      </c>
      <c r="G25" s="340"/>
      <c r="H25" s="340"/>
      <c r="I25" s="340"/>
      <c r="K25" s="172"/>
    </row>
    <row r="26" spans="2:14" s="3" customFormat="1" x14ac:dyDescent="0.35">
      <c r="B26" s="348">
        <v>2</v>
      </c>
      <c r="C26" s="349" t="s">
        <v>5</v>
      </c>
      <c r="D26" s="7" t="s">
        <v>4</v>
      </c>
      <c r="E26" s="8">
        <v>4</v>
      </c>
      <c r="F26" s="345" t="str">
        <f>IF(KOPSO=0,"◄ Not Applied in Your Selected Game Scenario","")</f>
        <v/>
      </c>
      <c r="G26" s="340"/>
      <c r="H26" s="340"/>
      <c r="I26" s="340"/>
      <c r="K26" s="172"/>
    </row>
    <row r="27" spans="2:14" s="3" customFormat="1" x14ac:dyDescent="0.35">
      <c r="B27" s="348">
        <v>3</v>
      </c>
      <c r="C27" s="349" t="s">
        <v>6</v>
      </c>
      <c r="D27" s="7" t="s">
        <v>4</v>
      </c>
      <c r="E27" s="8">
        <v>2</v>
      </c>
      <c r="F27" s="345" t="str">
        <f>IF(KOPSO=0,"◄ Not Applied in Your Selected Game Scenario","")</f>
        <v/>
      </c>
      <c r="G27" s="340"/>
      <c r="H27" s="340"/>
      <c r="I27" s="340"/>
      <c r="K27" s="172"/>
    </row>
    <row r="28" spans="2:14" s="9" customFormat="1" ht="14.5" customHeight="1" x14ac:dyDescent="0.35">
      <c r="K28" s="174"/>
    </row>
    <row r="29" spans="2:14" s="9" customFormat="1" ht="19" customHeight="1" thickBot="1" x14ac:dyDescent="0.4">
      <c r="B29" s="346" t="s">
        <v>185</v>
      </c>
      <c r="C29" s="346"/>
      <c r="D29" s="350"/>
      <c r="E29" s="201"/>
      <c r="F29" s="201"/>
      <c r="G29" s="201"/>
      <c r="H29" s="201"/>
      <c r="I29" s="201"/>
      <c r="K29" s="174"/>
    </row>
    <row r="30" spans="2:14" s="3" customFormat="1" x14ac:dyDescent="0.35">
      <c r="B30" s="347" t="s">
        <v>1</v>
      </c>
      <c r="C30" s="347"/>
      <c r="D30" s="192"/>
      <c r="E30" s="10" t="s">
        <v>2</v>
      </c>
      <c r="K30" s="172"/>
      <c r="N30" s="417" t="s">
        <v>350</v>
      </c>
    </row>
    <row r="31" spans="2:14" s="3" customFormat="1" x14ac:dyDescent="0.35">
      <c r="B31" s="348">
        <v>1</v>
      </c>
      <c r="C31" s="349" t="s">
        <v>10</v>
      </c>
      <c r="D31" s="7" t="s">
        <v>4</v>
      </c>
      <c r="E31" s="8">
        <v>24</v>
      </c>
      <c r="K31" s="172"/>
      <c r="N31" s="419" t="s">
        <v>349</v>
      </c>
    </row>
    <row r="32" spans="2:14" s="3" customFormat="1" x14ac:dyDescent="0.35">
      <c r="B32" s="348">
        <v>2</v>
      </c>
      <c r="C32" s="349" t="s">
        <v>11</v>
      </c>
      <c r="D32" s="7" t="s">
        <v>4</v>
      </c>
      <c r="E32" s="8">
        <v>12</v>
      </c>
      <c r="K32" s="172"/>
    </row>
    <row r="33" spans="2:11" s="3" customFormat="1" x14ac:dyDescent="0.35">
      <c r="B33" s="348">
        <v>3</v>
      </c>
      <c r="C33" s="349" t="s">
        <v>12</v>
      </c>
      <c r="D33" s="7" t="s">
        <v>4</v>
      </c>
      <c r="E33" s="8">
        <v>12</v>
      </c>
      <c r="K33" s="172"/>
    </row>
    <row r="34" spans="2:11" s="3" customFormat="1" x14ac:dyDescent="0.35">
      <c r="B34" s="348">
        <v>4</v>
      </c>
      <c r="C34" s="349" t="s">
        <v>13</v>
      </c>
      <c r="D34" s="7" t="s">
        <v>4</v>
      </c>
      <c r="E34" s="8">
        <v>8</v>
      </c>
      <c r="K34" s="172"/>
    </row>
    <row r="35" spans="2:11" s="3" customFormat="1" x14ac:dyDescent="0.35">
      <c r="B35" s="348">
        <v>5</v>
      </c>
      <c r="C35" s="349" t="s">
        <v>14</v>
      </c>
      <c r="D35" s="7" t="s">
        <v>4</v>
      </c>
      <c r="E35" s="8">
        <v>6</v>
      </c>
      <c r="K35" s="172"/>
    </row>
    <row r="36" spans="2:11" s="3" customFormat="1" x14ac:dyDescent="0.35">
      <c r="B36" s="348">
        <v>6</v>
      </c>
      <c r="C36" s="349" t="s">
        <v>15</v>
      </c>
      <c r="D36" s="7" t="s">
        <v>4</v>
      </c>
      <c r="E36" s="8">
        <v>24</v>
      </c>
      <c r="K36" s="172"/>
    </row>
    <row r="37" spans="2:11" s="3" customFormat="1" x14ac:dyDescent="0.35">
      <c r="B37" s="348">
        <v>7</v>
      </c>
      <c r="C37" s="349" t="s">
        <v>16</v>
      </c>
      <c r="D37" s="7" t="s">
        <v>4</v>
      </c>
      <c r="E37" s="8">
        <v>16</v>
      </c>
      <c r="K37" s="172"/>
    </row>
    <row r="38" spans="2:11" s="3" customFormat="1" x14ac:dyDescent="0.35">
      <c r="B38" s="348">
        <v>8</v>
      </c>
      <c r="C38" s="349" t="s">
        <v>17</v>
      </c>
      <c r="D38" s="7" t="s">
        <v>4</v>
      </c>
      <c r="E38" s="8">
        <v>8</v>
      </c>
      <c r="K38" s="172"/>
    </row>
    <row r="39" spans="2:11" s="3" customFormat="1" ht="15" customHeight="1" thickBot="1" x14ac:dyDescent="0.4">
      <c r="B39" s="375">
        <v>9</v>
      </c>
      <c r="C39" s="376" t="s">
        <v>18</v>
      </c>
      <c r="D39" s="7" t="s">
        <v>4</v>
      </c>
      <c r="E39" s="377">
        <v>16</v>
      </c>
      <c r="F39" s="411" t="str">
        <f t="shared" ref="F39" si="0">IF(KOMatchRule=1,"◄ Not Applied in Your Selected Game Scenario","")</f>
        <v/>
      </c>
      <c r="K39" s="172"/>
    </row>
    <row r="40" spans="2:11" s="3" customFormat="1" ht="15" customHeight="1" x14ac:dyDescent="0.35">
      <c r="B40" s="378">
        <v>10</v>
      </c>
      <c r="C40" s="379" t="s">
        <v>19</v>
      </c>
      <c r="D40" s="380"/>
      <c r="E40" s="381">
        <f>SUM(E41:E44)</f>
        <v>90</v>
      </c>
      <c r="F40" s="432" t="s">
        <v>340</v>
      </c>
      <c r="G40" s="433"/>
      <c r="H40" s="433"/>
      <c r="I40" s="434"/>
      <c r="K40" s="172"/>
    </row>
    <row r="41" spans="2:11" s="3" customFormat="1" ht="15" customHeight="1" x14ac:dyDescent="0.35">
      <c r="B41" s="382"/>
      <c r="C41" s="383" t="s">
        <v>20</v>
      </c>
      <c r="D41" s="384" t="s">
        <v>4</v>
      </c>
      <c r="E41" s="385">
        <v>6</v>
      </c>
      <c r="F41" s="435"/>
      <c r="G41" s="436"/>
      <c r="H41" s="436"/>
      <c r="I41" s="437"/>
      <c r="K41" s="172"/>
    </row>
    <row r="42" spans="2:11" s="3" customFormat="1" ht="15" customHeight="1" x14ac:dyDescent="0.35">
      <c r="B42" s="382"/>
      <c r="C42" s="383" t="s">
        <v>21</v>
      </c>
      <c r="D42" s="384" t="s">
        <v>4</v>
      </c>
      <c r="E42" s="385">
        <v>12</v>
      </c>
      <c r="F42" s="435"/>
      <c r="G42" s="436"/>
      <c r="H42" s="436"/>
      <c r="I42" s="437"/>
      <c r="K42" s="172"/>
    </row>
    <row r="43" spans="2:11" s="3" customFormat="1" ht="15" customHeight="1" x14ac:dyDescent="0.35">
      <c r="B43" s="382"/>
      <c r="C43" s="383" t="s">
        <v>22</v>
      </c>
      <c r="D43" s="384" t="s">
        <v>4</v>
      </c>
      <c r="E43" s="385">
        <v>24</v>
      </c>
      <c r="F43" s="435"/>
      <c r="G43" s="436"/>
      <c r="H43" s="436"/>
      <c r="I43" s="437"/>
      <c r="K43" s="172"/>
    </row>
    <row r="44" spans="2:11" s="3" customFormat="1" ht="15" customHeight="1" x14ac:dyDescent="0.35">
      <c r="B44" s="382"/>
      <c r="C44" s="383" t="s">
        <v>23</v>
      </c>
      <c r="D44" s="384" t="s">
        <v>4</v>
      </c>
      <c r="E44" s="385">
        <v>48</v>
      </c>
      <c r="F44" s="435"/>
      <c r="G44" s="436"/>
      <c r="H44" s="436"/>
      <c r="I44" s="437"/>
      <c r="K44" s="172"/>
    </row>
    <row r="45" spans="2:11" s="3" customFormat="1" ht="15" customHeight="1" x14ac:dyDescent="0.35">
      <c r="B45" s="382">
        <v>11</v>
      </c>
      <c r="C45" s="383" t="s">
        <v>24</v>
      </c>
      <c r="D45" s="384"/>
      <c r="E45" s="385">
        <f>SUM(E46:E48)</f>
        <v>42</v>
      </c>
      <c r="F45" s="435"/>
      <c r="G45" s="436"/>
      <c r="H45" s="436"/>
      <c r="I45" s="437"/>
      <c r="K45" s="172"/>
    </row>
    <row r="46" spans="2:11" s="3" customFormat="1" ht="15" customHeight="1" x14ac:dyDescent="0.35">
      <c r="B46" s="382"/>
      <c r="C46" s="383" t="s">
        <v>20</v>
      </c>
      <c r="D46" s="384" t="s">
        <v>4</v>
      </c>
      <c r="E46" s="385">
        <v>6</v>
      </c>
      <c r="F46" s="435"/>
      <c r="G46" s="436"/>
      <c r="H46" s="436"/>
      <c r="I46" s="437"/>
      <c r="K46" s="172"/>
    </row>
    <row r="47" spans="2:11" s="3" customFormat="1" ht="15" customHeight="1" x14ac:dyDescent="0.35">
      <c r="B47" s="382"/>
      <c r="C47" s="383" t="s">
        <v>21</v>
      </c>
      <c r="D47" s="384" t="s">
        <v>4</v>
      </c>
      <c r="E47" s="385">
        <v>12</v>
      </c>
      <c r="F47" s="435"/>
      <c r="G47" s="436"/>
      <c r="H47" s="436"/>
      <c r="I47" s="437"/>
      <c r="K47" s="172"/>
    </row>
    <row r="48" spans="2:11" s="3" customFormat="1" ht="15" customHeight="1" x14ac:dyDescent="0.35">
      <c r="B48" s="382"/>
      <c r="C48" s="383" t="s">
        <v>22</v>
      </c>
      <c r="D48" s="384" t="s">
        <v>4</v>
      </c>
      <c r="E48" s="385">
        <v>24</v>
      </c>
      <c r="F48" s="435"/>
      <c r="G48" s="436"/>
      <c r="H48" s="436"/>
      <c r="I48" s="437"/>
      <c r="K48" s="172"/>
    </row>
    <row r="49" spans="1:11" s="3" customFormat="1" ht="15" customHeight="1" x14ac:dyDescent="0.35">
      <c r="B49" s="382">
        <v>12</v>
      </c>
      <c r="C49" s="383" t="s">
        <v>25</v>
      </c>
      <c r="D49" s="384"/>
      <c r="E49" s="385">
        <f>SUM(E50:E52)</f>
        <v>42</v>
      </c>
      <c r="F49" s="435"/>
      <c r="G49" s="436"/>
      <c r="H49" s="436"/>
      <c r="I49" s="437"/>
      <c r="K49" s="172"/>
    </row>
    <row r="50" spans="1:11" s="3" customFormat="1" ht="15" customHeight="1" x14ac:dyDescent="0.35">
      <c r="B50" s="382"/>
      <c r="C50" s="383" t="s">
        <v>20</v>
      </c>
      <c r="D50" s="384" t="s">
        <v>4</v>
      </c>
      <c r="E50" s="385">
        <v>6</v>
      </c>
      <c r="F50" s="435"/>
      <c r="G50" s="436"/>
      <c r="H50" s="436"/>
      <c r="I50" s="437"/>
      <c r="K50" s="172"/>
    </row>
    <row r="51" spans="1:11" s="3" customFormat="1" ht="15" customHeight="1" x14ac:dyDescent="0.35">
      <c r="B51" s="382"/>
      <c r="C51" s="383" t="s">
        <v>21</v>
      </c>
      <c r="D51" s="384" t="s">
        <v>4</v>
      </c>
      <c r="E51" s="385">
        <v>12</v>
      </c>
      <c r="F51" s="435"/>
      <c r="G51" s="436"/>
      <c r="H51" s="436"/>
      <c r="I51" s="437"/>
      <c r="K51" s="172"/>
    </row>
    <row r="52" spans="1:11" s="3" customFormat="1" ht="15" customHeight="1" x14ac:dyDescent="0.35">
      <c r="B52" s="382"/>
      <c r="C52" s="383" t="s">
        <v>26</v>
      </c>
      <c r="D52" s="384" t="s">
        <v>4</v>
      </c>
      <c r="E52" s="390">
        <v>24</v>
      </c>
      <c r="F52" s="435"/>
      <c r="G52" s="436"/>
      <c r="H52" s="436"/>
      <c r="I52" s="437"/>
      <c r="K52" s="172"/>
    </row>
    <row r="53" spans="1:11" s="3" customFormat="1" ht="15" customHeight="1" x14ac:dyDescent="0.35">
      <c r="B53" s="389">
        <v>13</v>
      </c>
      <c r="C53" s="387" t="s">
        <v>27</v>
      </c>
      <c r="D53" s="384" t="s">
        <v>4</v>
      </c>
      <c r="E53" s="388">
        <v>24</v>
      </c>
      <c r="F53" s="435"/>
      <c r="G53" s="436"/>
      <c r="H53" s="436"/>
      <c r="I53" s="437"/>
      <c r="K53" s="172"/>
    </row>
    <row r="54" spans="1:11" s="3" customFormat="1" ht="15" customHeight="1" x14ac:dyDescent="0.35">
      <c r="B54" s="382">
        <v>14</v>
      </c>
      <c r="C54" s="383" t="s">
        <v>28</v>
      </c>
      <c r="D54" s="384" t="s">
        <v>4</v>
      </c>
      <c r="E54" s="390">
        <v>24</v>
      </c>
      <c r="F54" s="435"/>
      <c r="G54" s="436"/>
      <c r="H54" s="436"/>
      <c r="I54" s="437"/>
      <c r="K54" s="172"/>
    </row>
    <row r="55" spans="1:11" s="3" customFormat="1" ht="15" customHeight="1" thickBot="1" x14ac:dyDescent="0.4">
      <c r="B55" s="399">
        <v>15</v>
      </c>
      <c r="C55" s="400" t="s">
        <v>29</v>
      </c>
      <c r="D55" s="386" t="s">
        <v>4</v>
      </c>
      <c r="E55" s="401">
        <v>0</v>
      </c>
      <c r="F55" s="438"/>
      <c r="G55" s="439"/>
      <c r="H55" s="439"/>
      <c r="I55" s="440"/>
      <c r="K55" s="172"/>
    </row>
    <row r="56" spans="1:11" s="3" customFormat="1" ht="15" customHeight="1" thickBot="1" x14ac:dyDescent="0.4">
      <c r="B56" s="391">
        <v>16</v>
      </c>
      <c r="C56" s="392" t="s">
        <v>338</v>
      </c>
      <c r="D56" s="393" t="s">
        <v>4</v>
      </c>
      <c r="E56" s="394">
        <v>0</v>
      </c>
      <c r="F56" s="412" t="s">
        <v>341</v>
      </c>
      <c r="G56" s="395"/>
      <c r="H56" s="395"/>
      <c r="I56" s="396"/>
      <c r="K56" s="172"/>
    </row>
    <row r="57" spans="1:11" ht="14.5" customHeight="1" x14ac:dyDescent="0.35">
      <c r="A57" s="3"/>
      <c r="B57" s="3"/>
      <c r="C57" s="3"/>
      <c r="D57" s="3"/>
      <c r="E57" s="3"/>
      <c r="F57" s="3"/>
      <c r="G57" s="3"/>
      <c r="H57" s="3"/>
      <c r="I57" s="3"/>
    </row>
    <row r="58" spans="1:11" ht="19" customHeight="1" thickBot="1" x14ac:dyDescent="0.4">
      <c r="A58" s="3"/>
      <c r="B58" s="346" t="s">
        <v>186</v>
      </c>
      <c r="C58" s="346"/>
      <c r="D58" s="350"/>
      <c r="E58" s="201"/>
      <c r="F58" s="202"/>
      <c r="G58" s="202"/>
      <c r="H58" s="202"/>
      <c r="I58" s="202"/>
    </row>
    <row r="59" spans="1:11" ht="5" customHeight="1" x14ac:dyDescent="0.35">
      <c r="A59" s="3"/>
      <c r="B59" s="3"/>
      <c r="C59" s="3"/>
      <c r="D59" s="3"/>
      <c r="E59" s="3"/>
      <c r="F59" s="3"/>
      <c r="G59" s="3"/>
      <c r="H59" s="3"/>
      <c r="I59" s="3"/>
    </row>
    <row r="60" spans="1:11" x14ac:dyDescent="0.35">
      <c r="A60" s="3"/>
      <c r="B60" s="3" t="s">
        <v>30</v>
      </c>
      <c r="C60" s="3"/>
      <c r="D60" s="3"/>
      <c r="E60" s="3"/>
      <c r="F60" s="3"/>
      <c r="G60" s="3"/>
      <c r="H60" s="3"/>
      <c r="I60" s="3"/>
    </row>
    <row r="61" spans="1:11" x14ac:dyDescent="0.35">
      <c r="A61" s="3"/>
      <c r="B61" s="221" t="s">
        <v>231</v>
      </c>
      <c r="C61" s="11" t="s">
        <v>31</v>
      </c>
      <c r="D61" s="3"/>
      <c r="E61" s="3"/>
      <c r="F61" s="3"/>
      <c r="G61" s="3"/>
      <c r="H61" s="3"/>
      <c r="I61" s="3"/>
    </row>
    <row r="62" spans="1:11" x14ac:dyDescent="0.35">
      <c r="A62" s="3"/>
      <c r="B62" s="221" t="s">
        <v>232</v>
      </c>
      <c r="C62" s="3" t="s">
        <v>32</v>
      </c>
      <c r="D62" s="3"/>
      <c r="E62" s="3"/>
      <c r="F62" s="3"/>
      <c r="G62" s="3"/>
      <c r="H62" s="3"/>
      <c r="I62" s="3"/>
    </row>
    <row r="63" spans="1:11" x14ac:dyDescent="0.35">
      <c r="B63" s="221" t="s">
        <v>233</v>
      </c>
      <c r="C63" s="3" t="s">
        <v>33</v>
      </c>
      <c r="D63" s="3"/>
      <c r="E63" s="3"/>
      <c r="F63" s="3"/>
      <c r="G63" s="3"/>
      <c r="H63" s="3"/>
      <c r="I63" s="3"/>
    </row>
    <row r="64" spans="1:11" x14ac:dyDescent="0.35">
      <c r="B64" s="221" t="s">
        <v>234</v>
      </c>
      <c r="C64" s="3" t="s">
        <v>34</v>
      </c>
      <c r="D64" s="3"/>
      <c r="E64" s="3"/>
      <c r="F64" s="3"/>
      <c r="G64" s="3"/>
      <c r="H64" s="3"/>
      <c r="I64" s="3"/>
    </row>
    <row r="65" spans="2:5" x14ac:dyDescent="0.35">
      <c r="B65" s="3"/>
      <c r="C65" s="3"/>
      <c r="D65" s="3"/>
      <c r="E65" s="3"/>
    </row>
    <row r="66" spans="2:5" x14ac:dyDescent="0.35">
      <c r="B66" s="220" t="s">
        <v>228</v>
      </c>
      <c r="C66" s="3"/>
      <c r="D66" s="3"/>
      <c r="E66" s="3"/>
    </row>
  </sheetData>
  <sheetProtection password="CBF1" sheet="1" objects="1" scenarios="1"/>
  <mergeCells count="4">
    <mergeCell ref="E15:I15"/>
    <mergeCell ref="E16:F16"/>
    <mergeCell ref="F40:I55"/>
    <mergeCell ref="E3:I3"/>
  </mergeCells>
  <conditionalFormatting sqref="E25:E27">
    <cfRule type="expression" dxfId="131" priority="3">
      <formula>KOPSO=0</formula>
    </cfRule>
  </conditionalFormatting>
  <conditionalFormatting sqref="E39:E52">
    <cfRule type="expression" dxfId="130" priority="2">
      <formula>KOMatchRule=1</formula>
    </cfRule>
  </conditionalFormatting>
  <conditionalFormatting sqref="N3">
    <cfRule type="expression" dxfId="129" priority="1">
      <formula>$B$66="© 2022 | journalSHEET.com"</formula>
    </cfRule>
  </conditionalFormatting>
  <dataValidations count="2">
    <dataValidation type="list" allowBlank="1" showInputMessage="1" showErrorMessage="1" sqref="E16">
      <formula1>"Included, Not Included"</formula1>
    </dataValidation>
    <dataValidation type="list" allowBlank="1" showInputMessage="1" showErrorMessage="1" sqref="E15">
      <formula1>"Player's Prediction Matches, Tournament's Actual Results"</formula1>
    </dataValidation>
  </dataValidations>
  <hyperlinks>
    <hyperlink ref="E3:I3" location="About!A1" display="CLICK HERE FOR MORE PAID VERSION INFORMATION"/>
    <hyperlink ref="N8" r:id="rId1"/>
    <hyperlink ref="N10" r:id="rId2"/>
    <hyperlink ref="N20" r:id="rId3"/>
    <hyperlink ref="N31" r:id="rId4"/>
    <hyperlink ref="N12" r:id="rId5"/>
  </hyperlinks>
  <pageMargins left="0.2" right="0.2" top="0.25" bottom="0.25" header="0.3" footer="0.3"/>
  <pageSetup scale="79" orientation="portrait" r:id="rId6"/>
  <headerFooter>
    <oddFooter>&amp;R&amp;"-,Italic"&amp;10(c) 2022 | journalSHEET.com</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
  <sheetViews>
    <sheetView showGridLines="0" workbookViewId="0">
      <selection activeCell="E23" sqref="E23"/>
    </sheetView>
  </sheetViews>
  <sheetFormatPr defaultColWidth="8.7265625" defaultRowHeight="14.5" x14ac:dyDescent="0.35"/>
  <cols>
    <col min="1" max="1" width="8.7265625" style="166" customWidth="1"/>
    <col min="2" max="2" width="19.81640625" style="166" customWidth="1"/>
    <col min="3" max="3" width="22.6328125" style="166" customWidth="1"/>
    <col min="4" max="4" width="23.08984375" style="166" customWidth="1"/>
    <col min="5" max="5" width="18" style="166" customWidth="1"/>
    <col min="6" max="6" width="8.7265625" style="166" customWidth="1"/>
    <col min="7" max="7" width="21.1796875" style="167" customWidth="1"/>
    <col min="8" max="8" width="3.1796875" style="166" customWidth="1"/>
    <col min="9" max="9" width="8.7265625" style="166" customWidth="1"/>
    <col min="10" max="16384" width="8.7265625" style="166"/>
  </cols>
  <sheetData>
    <row r="2" spans="1:7" x14ac:dyDescent="0.35">
      <c r="A2" s="165" t="s">
        <v>158</v>
      </c>
    </row>
    <row r="4" spans="1:7" s="168" customFormat="1" ht="29" x14ac:dyDescent="0.35">
      <c r="A4" s="265" t="s">
        <v>37</v>
      </c>
      <c r="B4" s="265" t="s">
        <v>159</v>
      </c>
      <c r="C4" s="265" t="s">
        <v>160</v>
      </c>
      <c r="D4" s="265" t="s">
        <v>161</v>
      </c>
      <c r="E4" s="265" t="s">
        <v>162</v>
      </c>
      <c r="F4" s="265" t="s">
        <v>163</v>
      </c>
      <c r="G4" s="265" t="s">
        <v>150</v>
      </c>
    </row>
    <row r="5" spans="1:7" x14ac:dyDescent="0.35">
      <c r="A5" s="169">
        <f>IF(Scoreboard!C8&lt;&gt;"",Scoreboard!B8,"")</f>
        <v>1</v>
      </c>
      <c r="B5" s="169">
        <f ca="1">IF(Scoreboard!C8&lt;&gt;"",RANK(Scoreboard!D8,Scoreboard!D8:D17),"")</f>
        <v>1</v>
      </c>
      <c r="C5" s="169">
        <f ca="1">IF(A5&lt;&gt;"",SUMPRODUCT((B5:B14=B5)*(Scoreboard!H8:H17&gt;Scoreboard!H8)),"")</f>
        <v>0</v>
      </c>
      <c r="D5" s="169">
        <f ca="1">IF(A5&lt;&gt;"",SUMPRODUCT((B5:B14=B5)*(C5:C14=C5)*(Scoreboard!E8:E17&gt;Scoreboard!E8)),"")</f>
        <v>0</v>
      </c>
      <c r="E5" s="169">
        <f ca="1">IF(A5&lt;&gt;"",SUMPRODUCT((B5:B14=B5)*(C5:C14=C5)*(D5:D14=D5)*(A5:A14&lt;A5)),"")</f>
        <v>0</v>
      </c>
      <c r="F5" s="169">
        <f ca="1">IFERROR(B5+C5+D5+E5,"")</f>
        <v>1</v>
      </c>
      <c r="G5" s="170" t="str">
        <f>IF(A5&lt;&gt;"",Scoreboard!C8,"")</f>
        <v>Player 1</v>
      </c>
    </row>
    <row r="6" spans="1:7" x14ac:dyDescent="0.35">
      <c r="A6" s="169">
        <f>IF(Scoreboard!C9&lt;&gt;"",Scoreboard!B9,"")</f>
        <v>2</v>
      </c>
      <c r="B6" s="169">
        <f ca="1">IF(Scoreboard!C9&lt;&gt;"",RANK(Scoreboard!D9,Scoreboard!D8:D17),"")</f>
        <v>1</v>
      </c>
      <c r="C6" s="169">
        <f ca="1">IF(A6&lt;&gt;"",SUMPRODUCT((B5:B14=B6)*(Scoreboard!H8:H17&gt;Scoreboard!H9)),"")</f>
        <v>0</v>
      </c>
      <c r="D6" s="169">
        <f ca="1">IF(A6&lt;&gt;"",SUMPRODUCT((B5:B14=B6)*(C5:C14=C6)*(Scoreboard!E8:E17&gt;Scoreboard!E9)),"")</f>
        <v>0</v>
      </c>
      <c r="E6" s="169">
        <f ca="1">IF(A6&lt;&gt;"",SUMPRODUCT((B5:B14=B6)*(C5:C14=C6)*(D5:D14=D6)*(A5:A14&lt;A6)),"")</f>
        <v>1</v>
      </c>
      <c r="F6" s="169">
        <f t="shared" ref="F6:F14" ca="1" si="0">IFERROR(B6+C6+D6+E6,"")</f>
        <v>2</v>
      </c>
      <c r="G6" s="170" t="str">
        <f>IF(A6&lt;&gt;"",Scoreboard!C9,"")</f>
        <v>Player 2</v>
      </c>
    </row>
    <row r="7" spans="1:7" x14ac:dyDescent="0.35">
      <c r="A7" s="169">
        <f>IF(Scoreboard!C10&lt;&gt;"",Scoreboard!B10,"")</f>
        <v>3</v>
      </c>
      <c r="B7" s="169">
        <f ca="1">IF(Scoreboard!C10&lt;&gt;"",RANK(Scoreboard!D10,Scoreboard!D8:D17),"")</f>
        <v>1</v>
      </c>
      <c r="C7" s="169">
        <f ca="1">IF(A7&lt;&gt;"",SUMPRODUCT((B5:B14=B7)*(Scoreboard!H8:H17&gt;Scoreboard!H10)),"")</f>
        <v>0</v>
      </c>
      <c r="D7" s="169">
        <f ca="1">IF(A7&lt;&gt;"",SUMPRODUCT((B5:B14=B7)*(C5:C14=C7)*(Scoreboard!E8:E17&gt;Scoreboard!E10)),"")</f>
        <v>0</v>
      </c>
      <c r="E7" s="169">
        <f ca="1">IF(A7&lt;&gt;"",SUMPRODUCT((B5:B14=B7)*(C5:C14=C7)*(D5:D14=D7)*(A5:A14&lt;A7)),"")</f>
        <v>2</v>
      </c>
      <c r="F7" s="169">
        <f t="shared" ca="1" si="0"/>
        <v>3</v>
      </c>
      <c r="G7" s="170" t="str">
        <f>IF(A7&lt;&gt;"",Scoreboard!C10,"")</f>
        <v>Player 3</v>
      </c>
    </row>
    <row r="8" spans="1:7" x14ac:dyDescent="0.35">
      <c r="A8" s="169">
        <f>IF(Scoreboard!C11&lt;&gt;"",Scoreboard!B11,"")</f>
        <v>4</v>
      </c>
      <c r="B8" s="169">
        <f ca="1">IF(Scoreboard!C11&lt;&gt;"",RANK(Scoreboard!D11,Scoreboard!D8:D17),"")</f>
        <v>1</v>
      </c>
      <c r="C8" s="169">
        <f ca="1">IF(A8&lt;&gt;"",SUMPRODUCT((B5:B14=B8)*(Scoreboard!H8:H17&gt;Scoreboard!H11)),"")</f>
        <v>0</v>
      </c>
      <c r="D8" s="169">
        <f ca="1">IF(A8&lt;&gt;"",SUMPRODUCT((B5:B14=B8)*(C5:C14=C8)*(Scoreboard!E8:E17&gt;Scoreboard!E11)),"")</f>
        <v>0</v>
      </c>
      <c r="E8" s="169">
        <f ca="1">IF(A8&lt;&gt;"",SUMPRODUCT((B5:B14=B8)*(C5:C14=C8)*(D5:D14=D8)*(A5:A14&lt;A8)),"")</f>
        <v>3</v>
      </c>
      <c r="F8" s="169">
        <f t="shared" ca="1" si="0"/>
        <v>4</v>
      </c>
      <c r="G8" s="170" t="str">
        <f>IF(A8&lt;&gt;"",Scoreboard!C11,"")</f>
        <v>Player 4</v>
      </c>
    </row>
    <row r="9" spans="1:7" x14ac:dyDescent="0.35">
      <c r="A9" s="169">
        <f>IF(Scoreboard!C12&lt;&gt;"",Scoreboard!B12,"")</f>
        <v>5</v>
      </c>
      <c r="B9" s="169">
        <f ca="1">IF(Scoreboard!C12&lt;&gt;"",RANK(Scoreboard!D12,Scoreboard!D8:D17),"")</f>
        <v>1</v>
      </c>
      <c r="C9" s="169">
        <f ca="1">IF(A9&lt;&gt;"",SUMPRODUCT((B5:B14=B9)*(Scoreboard!H8:H17&gt;Scoreboard!H12)),"")</f>
        <v>0</v>
      </c>
      <c r="D9" s="169">
        <f ca="1">IF(A9&lt;&gt;"",SUMPRODUCT((B5:B14=B9)*(C5:C14=C9)*(Scoreboard!E8:E17&gt;Scoreboard!E12)),"")</f>
        <v>0</v>
      </c>
      <c r="E9" s="169">
        <f ca="1">IF(A9&lt;&gt;"",SUMPRODUCT((B5:B14=B9)*(C5:C14=C9)*(D5:D14=D9)*(A5:A14&lt;A9)),"")</f>
        <v>4</v>
      </c>
      <c r="F9" s="169">
        <f t="shared" ca="1" si="0"/>
        <v>5</v>
      </c>
      <c r="G9" s="170" t="str">
        <f>IF(A9&lt;&gt;"",Scoreboard!C12,"")</f>
        <v>Player 5</v>
      </c>
    </row>
    <row r="10" spans="1:7" x14ac:dyDescent="0.35">
      <c r="A10" s="169">
        <f>IF(Scoreboard!C13&lt;&gt;"",Scoreboard!B13,"")</f>
        <v>6</v>
      </c>
      <c r="B10" s="169">
        <f ca="1">IF(Scoreboard!C13&lt;&gt;"",RANK(Scoreboard!D13,Scoreboard!D8:D17),"")</f>
        <v>1</v>
      </c>
      <c r="C10" s="169">
        <f ca="1">IF(A10&lt;&gt;"",SUMPRODUCT((B5:B14=B10)*(Scoreboard!H8:H17&gt;Scoreboard!H13)),"")</f>
        <v>0</v>
      </c>
      <c r="D10" s="169">
        <f ca="1">IF(A10&lt;&gt;"",SUMPRODUCT((B5:B14=B10)*(C5:C14=C10)*(Scoreboard!E8:E17&gt;Scoreboard!E13)),"")</f>
        <v>0</v>
      </c>
      <c r="E10" s="169">
        <f ca="1">IF(A10&lt;&gt;"",SUMPRODUCT((B5:B14=B10)*(C5:C14=C10)*(D5:D14=D10)*(A5:A14&lt;A10)),"")</f>
        <v>5</v>
      </c>
      <c r="F10" s="169">
        <f t="shared" ca="1" si="0"/>
        <v>6</v>
      </c>
      <c r="G10" s="170" t="str">
        <f>IF(A10&lt;&gt;"",Scoreboard!C13,"")</f>
        <v>Player 6</v>
      </c>
    </row>
    <row r="11" spans="1:7" x14ac:dyDescent="0.35">
      <c r="A11" s="169">
        <f>IF(Scoreboard!C14&lt;&gt;"",Scoreboard!B14,"")</f>
        <v>7</v>
      </c>
      <c r="B11" s="169">
        <f ca="1">IF(Scoreboard!C14&lt;&gt;"",RANK(Scoreboard!D14,Scoreboard!D8:D17),"")</f>
        <v>1</v>
      </c>
      <c r="C11" s="169">
        <f ca="1">IF(A11&lt;&gt;"",SUMPRODUCT((B5:B14=B11)*(Scoreboard!H8:H17&gt;Scoreboard!H14)),"")</f>
        <v>0</v>
      </c>
      <c r="D11" s="169">
        <f ca="1">IF(A11&lt;&gt;"",SUMPRODUCT((B5:B14=B11)*(C5:C14=C11)*(Scoreboard!E8:E17&gt;Scoreboard!E14)),"")</f>
        <v>0</v>
      </c>
      <c r="E11" s="169">
        <f ca="1">IF(A11&lt;&gt;"",SUMPRODUCT((B5:B14=B11)*(C5:C14=C11)*(D5:D14=D11)*(A5:A14&lt;A11)),"")</f>
        <v>6</v>
      </c>
      <c r="F11" s="169">
        <f t="shared" ca="1" si="0"/>
        <v>7</v>
      </c>
      <c r="G11" s="170" t="str">
        <f>IF(A11&lt;&gt;"",Scoreboard!C14,"")</f>
        <v>Player 7</v>
      </c>
    </row>
    <row r="12" spans="1:7" x14ac:dyDescent="0.35">
      <c r="A12" s="169">
        <f>IF(Scoreboard!C15&lt;&gt;"",Scoreboard!B15,"")</f>
        <v>8</v>
      </c>
      <c r="B12" s="169">
        <f ca="1">IF(Scoreboard!C15&lt;&gt;"",RANK(Scoreboard!D15,Scoreboard!D8:D17),"")</f>
        <v>1</v>
      </c>
      <c r="C12" s="169">
        <f ca="1">IF(A12&lt;&gt;"",SUMPRODUCT((B5:B14=B12)*(Scoreboard!H8:H17&gt;Scoreboard!H15)),"")</f>
        <v>0</v>
      </c>
      <c r="D12" s="169">
        <f ca="1">IF(A12&lt;&gt;"",SUMPRODUCT((B5:B14=B12)*(C5:C14=C12)*(Scoreboard!E8:E17&gt;Scoreboard!E15)),"")</f>
        <v>0</v>
      </c>
      <c r="E12" s="169">
        <f ca="1">IF(A12&lt;&gt;"",SUMPRODUCT((B5:B14=B12)*(C5:C14=C12)*(D5:D14=D12)*(A5:A14&lt;A12)),"")</f>
        <v>7</v>
      </c>
      <c r="F12" s="169">
        <f t="shared" ca="1" si="0"/>
        <v>8</v>
      </c>
      <c r="G12" s="170" t="str">
        <f>IF(A12&lt;&gt;"",Scoreboard!C15,"")</f>
        <v>Player 8</v>
      </c>
    </row>
    <row r="13" spans="1:7" x14ac:dyDescent="0.35">
      <c r="A13" s="169">
        <f>IF(Scoreboard!C16&lt;&gt;"",Scoreboard!B16,"")</f>
        <v>9</v>
      </c>
      <c r="B13" s="169">
        <f ca="1">IF(Scoreboard!C16&lt;&gt;"",RANK(Scoreboard!D16,Scoreboard!D8:D17),"")</f>
        <v>1</v>
      </c>
      <c r="C13" s="169">
        <f ca="1">IF(A13&lt;&gt;"",SUMPRODUCT((B5:B14=B13)*(Scoreboard!H8:H17&gt;Scoreboard!H16)),"")</f>
        <v>0</v>
      </c>
      <c r="D13" s="169">
        <f ca="1">IF(A13&lt;&gt;"",SUMPRODUCT((B5:B14=B13)*(C5:C14=C13)*(Scoreboard!E8:E17&gt;Scoreboard!E16)),"")</f>
        <v>0</v>
      </c>
      <c r="E13" s="169">
        <f ca="1">IF(A13&lt;&gt;"",SUMPRODUCT((B5:B14=B13)*(C5:C14=C13)*(D5:D14=D13)*(A5:A14&lt;A13)),"")</f>
        <v>8</v>
      </c>
      <c r="F13" s="169">
        <f t="shared" ca="1" si="0"/>
        <v>9</v>
      </c>
      <c r="G13" s="170" t="str">
        <f>IF(A13&lt;&gt;"",Scoreboard!C16,"")</f>
        <v>Player 9</v>
      </c>
    </row>
    <row r="14" spans="1:7" x14ac:dyDescent="0.35">
      <c r="A14" s="169">
        <f>IF(Scoreboard!C17&lt;&gt;"",Scoreboard!B17,"")</f>
        <v>10</v>
      </c>
      <c r="B14" s="169">
        <f ca="1">IF(Scoreboard!C17&lt;&gt;"",RANK(Scoreboard!D17,Scoreboard!D8:D17),"")</f>
        <v>1</v>
      </c>
      <c r="C14" s="169">
        <f ca="1">IF(A14&lt;&gt;"",SUMPRODUCT((B5:B14=B14)*(Scoreboard!H8:H17&gt;Scoreboard!H17)),"")</f>
        <v>0</v>
      </c>
      <c r="D14" s="169">
        <f ca="1">IF(A14&lt;&gt;"",SUMPRODUCT((B5:B14=B14)*(C5:C14=C14)*(Scoreboard!E8:E17&gt;Scoreboard!E17)),"")</f>
        <v>0</v>
      </c>
      <c r="E14" s="169">
        <f ca="1">IF(A14&lt;&gt;"",SUMPRODUCT((B5:B14=B14)*(C5:C14=C14)*(D5:D14=D14)*(A5:A14&lt;A14)),"")</f>
        <v>9</v>
      </c>
      <c r="F14" s="169">
        <f t="shared" ca="1" si="0"/>
        <v>10</v>
      </c>
      <c r="G14" s="170" t="str">
        <f>IF(A14&lt;&gt;"",Scoreboard!C17,"")</f>
        <v>Player 10</v>
      </c>
    </row>
    <row r="15" spans="1:7" x14ac:dyDescent="0.35">
      <c r="A15" s="171"/>
    </row>
    <row r="16" spans="1:7" x14ac:dyDescent="0.35">
      <c r="A16" s="171"/>
    </row>
    <row r="17" spans="1:1" x14ac:dyDescent="0.35">
      <c r="A17" s="171"/>
    </row>
  </sheetData>
  <sheetProtection password="CBF1" sheet="1" objects="1" scenario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
  <sheetViews>
    <sheetView showGridLines="0" workbookViewId="0">
      <pane ySplit="3" topLeftCell="A4" activePane="bottomLeft" state="frozen"/>
      <selection pane="bottomLeft" activeCell="R15" sqref="R15"/>
    </sheetView>
  </sheetViews>
  <sheetFormatPr defaultRowHeight="14.5" x14ac:dyDescent="0.35"/>
  <cols>
    <col min="1" max="1" width="1.6328125" customWidth="1"/>
    <col min="2" max="2" width="4.6328125" customWidth="1"/>
  </cols>
  <sheetData>
    <row r="1" spans="2:10" s="1" customFormat="1" ht="5" customHeight="1" x14ac:dyDescent="0.35">
      <c r="J1" s="182"/>
    </row>
    <row r="2" spans="2:10" s="2" customFormat="1" ht="5" customHeight="1" x14ac:dyDescent="0.35">
      <c r="J2" s="183"/>
    </row>
    <row r="3" spans="2:10" s="2" customFormat="1" ht="30" customHeight="1" x14ac:dyDescent="0.35">
      <c r="B3" s="161" t="s">
        <v>235</v>
      </c>
      <c r="J3" s="183"/>
    </row>
    <row r="13" spans="2:10" x14ac:dyDescent="0.35">
      <c r="G13" s="294" t="s">
        <v>228</v>
      </c>
    </row>
  </sheetData>
  <sheetProtection password="CBF1" sheet="1" objects="1" scenarios="1" selectLockedCells="1" selectUnlockedCell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showGridLines="0" workbookViewId="0">
      <pane ySplit="4" topLeftCell="A5" activePane="bottomLeft" state="frozen"/>
      <selection pane="bottomLeft" activeCell="I11" sqref="I11"/>
    </sheetView>
  </sheetViews>
  <sheetFormatPr defaultRowHeight="14.5" x14ac:dyDescent="0.35"/>
  <cols>
    <col min="1" max="1" width="1.6328125" customWidth="1"/>
    <col min="2" max="2" width="2.6328125" customWidth="1"/>
    <col min="3" max="3" width="13.1796875" customWidth="1"/>
    <col min="4" max="4" width="2.36328125" customWidth="1"/>
    <col min="5" max="5" width="30.26953125" customWidth="1"/>
    <col min="6" max="9" width="20.6328125" customWidth="1"/>
    <col min="10" max="10" width="4" customWidth="1"/>
  </cols>
  <sheetData>
    <row r="1" spans="2:9" s="1" customFormat="1" ht="5" customHeight="1" x14ac:dyDescent="0.35"/>
    <row r="2" spans="2:9" s="2" customFormat="1" ht="5" customHeight="1" x14ac:dyDescent="0.35"/>
    <row r="3" spans="2:9" s="2" customFormat="1" ht="30" customHeight="1" x14ac:dyDescent="0.35">
      <c r="B3" s="161" t="s">
        <v>236</v>
      </c>
    </row>
    <row r="4" spans="2:9" ht="5" customHeight="1" x14ac:dyDescent="0.35"/>
    <row r="5" spans="2:9" ht="5" customHeight="1" x14ac:dyDescent="0.35">
      <c r="B5" s="266"/>
      <c r="C5" s="266"/>
      <c r="D5" s="266"/>
      <c r="E5" s="266"/>
      <c r="F5" s="266"/>
      <c r="G5" s="266"/>
      <c r="H5" s="266"/>
      <c r="I5" s="267"/>
    </row>
    <row r="6" spans="2:9" ht="28.5" x14ac:dyDescent="0.65">
      <c r="B6" s="266"/>
      <c r="C6" s="268" t="s">
        <v>283</v>
      </c>
      <c r="D6" s="266"/>
      <c r="E6" s="269"/>
      <c r="F6" s="269"/>
      <c r="G6" s="270" t="s">
        <v>237</v>
      </c>
      <c r="H6" s="267"/>
      <c r="I6" s="338"/>
    </row>
    <row r="7" spans="2:9" ht="5" customHeight="1" x14ac:dyDescent="0.35">
      <c r="B7" s="266"/>
      <c r="C7" s="266"/>
      <c r="D7" s="266"/>
      <c r="E7" s="269"/>
      <c r="F7" s="269"/>
      <c r="G7" s="269"/>
      <c r="H7" s="267"/>
      <c r="I7" s="338"/>
    </row>
    <row r="8" spans="2:9" ht="15" customHeight="1" x14ac:dyDescent="0.35">
      <c r="B8" s="266"/>
      <c r="C8" s="266" t="s">
        <v>238</v>
      </c>
      <c r="D8" s="266" t="s">
        <v>239</v>
      </c>
      <c r="E8" s="271" t="s">
        <v>248</v>
      </c>
      <c r="F8" s="271"/>
      <c r="G8" s="275" t="s">
        <v>357</v>
      </c>
      <c r="H8" s="276"/>
      <c r="I8" s="338"/>
    </row>
    <row r="9" spans="2:9" ht="15" customHeight="1" x14ac:dyDescent="0.35">
      <c r="B9" s="266"/>
      <c r="C9" s="266" t="s">
        <v>240</v>
      </c>
      <c r="D9" s="266" t="s">
        <v>239</v>
      </c>
      <c r="E9" s="272" t="s">
        <v>360</v>
      </c>
      <c r="F9" s="266"/>
      <c r="G9" s="515" t="s">
        <v>361</v>
      </c>
      <c r="H9" s="515"/>
      <c r="I9" s="338"/>
    </row>
    <row r="10" spans="2:9" ht="15" customHeight="1" x14ac:dyDescent="0.35">
      <c r="B10" s="266"/>
      <c r="C10" s="266" t="s">
        <v>241</v>
      </c>
      <c r="D10" s="266" t="s">
        <v>239</v>
      </c>
      <c r="E10" s="271" t="s">
        <v>242</v>
      </c>
      <c r="F10" s="271"/>
      <c r="G10" s="515"/>
      <c r="H10" s="515"/>
      <c r="I10" s="338"/>
    </row>
    <row r="11" spans="2:9" ht="15" customHeight="1" x14ac:dyDescent="0.35">
      <c r="B11" s="266"/>
      <c r="C11" s="266" t="s">
        <v>243</v>
      </c>
      <c r="D11" s="266" t="s">
        <v>239</v>
      </c>
      <c r="E11" s="271" t="s">
        <v>244</v>
      </c>
      <c r="F11" s="271"/>
      <c r="G11" s="514" t="s">
        <v>304</v>
      </c>
      <c r="H11" s="514"/>
      <c r="I11" s="338"/>
    </row>
    <row r="12" spans="2:9" ht="15" customHeight="1" x14ac:dyDescent="0.35">
      <c r="B12" s="266"/>
      <c r="C12" s="266" t="s">
        <v>245</v>
      </c>
      <c r="D12" s="266" t="s">
        <v>239</v>
      </c>
      <c r="E12" s="273" t="s">
        <v>246</v>
      </c>
      <c r="F12" s="271"/>
      <c r="G12" s="513" t="s">
        <v>305</v>
      </c>
      <c r="H12" s="513"/>
      <c r="I12" s="338"/>
    </row>
    <row r="13" spans="2:9" ht="15" customHeight="1" x14ac:dyDescent="0.35">
      <c r="B13" s="266"/>
      <c r="C13" s="266" t="s">
        <v>247</v>
      </c>
      <c r="D13" s="266" t="s">
        <v>239</v>
      </c>
      <c r="E13" s="274" t="s">
        <v>249</v>
      </c>
      <c r="F13" s="271"/>
      <c r="G13" s="513"/>
      <c r="H13" s="513"/>
      <c r="I13" s="338"/>
    </row>
    <row r="14" spans="2:9" ht="15" customHeight="1" x14ac:dyDescent="0.35">
      <c r="B14" s="266"/>
      <c r="C14" s="266"/>
      <c r="D14" s="266"/>
      <c r="E14" s="266"/>
      <c r="F14" s="266"/>
      <c r="G14" s="266"/>
      <c r="H14" s="267"/>
      <c r="I14" s="338"/>
    </row>
    <row r="15" spans="2:9" ht="5" customHeight="1" x14ac:dyDescent="0.35"/>
    <row r="16" spans="2:9" x14ac:dyDescent="0.35">
      <c r="B16" s="329"/>
      <c r="C16" s="329"/>
      <c r="D16" s="329"/>
      <c r="E16" s="329"/>
      <c r="F16" s="330" t="s">
        <v>306</v>
      </c>
      <c r="G16" s="331" t="s">
        <v>326</v>
      </c>
      <c r="H16" s="332" t="s">
        <v>327</v>
      </c>
      <c r="I16" s="329" t="s">
        <v>328</v>
      </c>
    </row>
    <row r="17" spans="2:9" x14ac:dyDescent="0.35">
      <c r="B17" s="329"/>
      <c r="C17" s="329"/>
      <c r="D17" s="329"/>
      <c r="E17" s="329"/>
      <c r="F17" s="330" t="s">
        <v>334</v>
      </c>
      <c r="G17" s="331" t="s">
        <v>332</v>
      </c>
      <c r="H17" s="332" t="s">
        <v>333</v>
      </c>
      <c r="I17" s="329" t="s">
        <v>331</v>
      </c>
    </row>
    <row r="18" spans="2:9" x14ac:dyDescent="0.35">
      <c r="B18" s="324" t="s">
        <v>307</v>
      </c>
      <c r="C18" s="324"/>
      <c r="D18" s="324"/>
      <c r="E18" s="324"/>
      <c r="F18" s="325">
        <v>10</v>
      </c>
      <c r="G18" s="326">
        <v>100</v>
      </c>
      <c r="H18" s="327">
        <v>100</v>
      </c>
      <c r="I18" s="328">
        <v>100</v>
      </c>
    </row>
    <row r="19" spans="2:9" x14ac:dyDescent="0.35">
      <c r="B19" s="297" t="s">
        <v>308</v>
      </c>
      <c r="C19" s="297"/>
      <c r="D19" s="297"/>
      <c r="E19" s="299"/>
      <c r="F19" s="300"/>
      <c r="G19" s="312"/>
      <c r="H19" s="316"/>
      <c r="I19" s="308"/>
    </row>
    <row r="20" spans="2:9" x14ac:dyDescent="0.35">
      <c r="B20" s="301" t="s">
        <v>309</v>
      </c>
      <c r="C20" s="297" t="s">
        <v>310</v>
      </c>
      <c r="D20" s="297"/>
      <c r="E20" s="299"/>
      <c r="F20" s="298" t="s">
        <v>311</v>
      </c>
      <c r="G20" s="311" t="s">
        <v>311</v>
      </c>
      <c r="H20" s="315" t="s">
        <v>311</v>
      </c>
      <c r="I20" s="307" t="s">
        <v>311</v>
      </c>
    </row>
    <row r="21" spans="2:9" x14ac:dyDescent="0.35">
      <c r="B21" s="301" t="s">
        <v>309</v>
      </c>
      <c r="C21" s="297" t="s">
        <v>312</v>
      </c>
      <c r="D21" s="297"/>
      <c r="E21" s="299"/>
      <c r="F21" s="298" t="s">
        <v>311</v>
      </c>
      <c r="G21" s="311" t="s">
        <v>311</v>
      </c>
      <c r="H21" s="315" t="s">
        <v>311</v>
      </c>
      <c r="I21" s="307" t="s">
        <v>311</v>
      </c>
    </row>
    <row r="22" spans="2:9" x14ac:dyDescent="0.35">
      <c r="B22" s="301" t="s">
        <v>309</v>
      </c>
      <c r="C22" s="297" t="s">
        <v>313</v>
      </c>
      <c r="D22" s="297"/>
      <c r="E22" s="299"/>
      <c r="F22" s="298" t="s">
        <v>311</v>
      </c>
      <c r="G22" s="311" t="s">
        <v>311</v>
      </c>
      <c r="H22" s="315" t="s">
        <v>311</v>
      </c>
      <c r="I22" s="307" t="s">
        <v>311</v>
      </c>
    </row>
    <row r="23" spans="2:9" x14ac:dyDescent="0.35">
      <c r="B23" s="301" t="s">
        <v>309</v>
      </c>
      <c r="C23" s="297" t="s">
        <v>314</v>
      </c>
      <c r="D23" s="297"/>
      <c r="E23" s="299"/>
      <c r="F23" s="298" t="s">
        <v>311</v>
      </c>
      <c r="G23" s="311" t="s">
        <v>311</v>
      </c>
      <c r="H23" s="315" t="s">
        <v>311</v>
      </c>
      <c r="I23" s="307" t="s">
        <v>311</v>
      </c>
    </row>
    <row r="24" spans="2:9" x14ac:dyDescent="0.35">
      <c r="B24" s="301" t="s">
        <v>309</v>
      </c>
      <c r="C24" s="297" t="s">
        <v>315</v>
      </c>
      <c r="D24" s="297"/>
      <c r="E24" s="299"/>
      <c r="F24" s="298" t="s">
        <v>311</v>
      </c>
      <c r="G24" s="311" t="s">
        <v>311</v>
      </c>
      <c r="H24" s="315" t="s">
        <v>311</v>
      </c>
      <c r="I24" s="307" t="s">
        <v>311</v>
      </c>
    </row>
    <row r="25" spans="2:9" x14ac:dyDescent="0.35">
      <c r="B25" s="301" t="s">
        <v>309</v>
      </c>
      <c r="C25" s="297" t="s">
        <v>316</v>
      </c>
      <c r="D25" s="297"/>
      <c r="E25" s="297"/>
      <c r="F25" s="302" t="s">
        <v>330</v>
      </c>
      <c r="G25" s="323" t="s">
        <v>335</v>
      </c>
      <c r="H25" s="317" t="s">
        <v>335</v>
      </c>
      <c r="I25" s="309" t="s">
        <v>336</v>
      </c>
    </row>
    <row r="26" spans="2:9" x14ac:dyDescent="0.35">
      <c r="B26" s="297" t="s">
        <v>317</v>
      </c>
      <c r="C26" s="297"/>
      <c r="D26" s="297"/>
      <c r="E26" s="297"/>
      <c r="F26" s="298" t="s">
        <v>318</v>
      </c>
      <c r="G26" s="311" t="s">
        <v>318</v>
      </c>
      <c r="H26" s="315" t="s">
        <v>319</v>
      </c>
      <c r="I26" s="307" t="s">
        <v>319</v>
      </c>
    </row>
    <row r="27" spans="2:9" x14ac:dyDescent="0.35">
      <c r="B27" s="297" t="s">
        <v>320</v>
      </c>
      <c r="C27" s="297"/>
      <c r="D27" s="297"/>
      <c r="E27" s="297"/>
      <c r="F27" s="298" t="s">
        <v>37</v>
      </c>
      <c r="G27" s="311" t="s">
        <v>321</v>
      </c>
      <c r="H27" s="315" t="s">
        <v>322</v>
      </c>
      <c r="I27" s="307" t="s">
        <v>322</v>
      </c>
    </row>
    <row r="28" spans="2:9" x14ac:dyDescent="0.35">
      <c r="B28" s="297" t="s">
        <v>323</v>
      </c>
      <c r="C28" s="297"/>
      <c r="D28" s="297"/>
      <c r="E28" s="297"/>
      <c r="F28" s="298" t="s">
        <v>37</v>
      </c>
      <c r="G28" s="311" t="s">
        <v>37</v>
      </c>
      <c r="H28" s="315" t="s">
        <v>311</v>
      </c>
      <c r="I28" s="307" t="s">
        <v>311</v>
      </c>
    </row>
    <row r="29" spans="2:9" x14ac:dyDescent="0.35">
      <c r="B29" s="297" t="s">
        <v>324</v>
      </c>
      <c r="C29" s="297"/>
      <c r="D29" s="297"/>
      <c r="E29" s="297"/>
      <c r="F29" s="298" t="s">
        <v>318</v>
      </c>
      <c r="G29" s="311" t="s">
        <v>325</v>
      </c>
      <c r="H29" s="315" t="s">
        <v>325</v>
      </c>
      <c r="I29" s="307" t="s">
        <v>325</v>
      </c>
    </row>
    <row r="30" spans="2:9" x14ac:dyDescent="0.35">
      <c r="B30" s="303"/>
      <c r="C30" s="303"/>
      <c r="D30" s="303"/>
      <c r="E30" s="303"/>
      <c r="F30" s="304"/>
      <c r="G30" s="314"/>
      <c r="H30" s="318"/>
      <c r="I30" s="310"/>
    </row>
    <row r="31" spans="2:9" x14ac:dyDescent="0.35">
      <c r="B31" s="305"/>
      <c r="C31" s="305"/>
      <c r="D31" s="305"/>
      <c r="E31" s="305"/>
      <c r="F31" s="306"/>
      <c r="G31" s="313"/>
      <c r="H31" s="318"/>
      <c r="I31" s="310"/>
    </row>
    <row r="32" spans="2:9" ht="15" customHeight="1" x14ac:dyDescent="0.35">
      <c r="B32" s="305"/>
      <c r="C32" s="305"/>
      <c r="D32" s="305"/>
      <c r="E32" s="305"/>
      <c r="F32" s="306"/>
      <c r="G32" s="313"/>
      <c r="H32" s="318"/>
      <c r="I32" s="310"/>
    </row>
    <row r="33" spans="2:9" ht="15" customHeight="1" x14ac:dyDescent="0.35">
      <c r="B33" s="305"/>
      <c r="C33" s="305"/>
      <c r="D33" s="305"/>
      <c r="E33" s="305"/>
      <c r="F33" s="306"/>
      <c r="G33" s="313"/>
      <c r="H33" s="318"/>
      <c r="I33" s="310"/>
    </row>
    <row r="34" spans="2:9" ht="15" customHeight="1" x14ac:dyDescent="0.35">
      <c r="B34" s="333"/>
      <c r="C34" s="333"/>
      <c r="D34" s="333"/>
      <c r="E34" s="333"/>
      <c r="F34" s="334" t="s">
        <v>329</v>
      </c>
      <c r="G34" s="320" t="s">
        <v>358</v>
      </c>
      <c r="H34" s="321" t="s">
        <v>359</v>
      </c>
      <c r="I34" s="322" t="s">
        <v>354</v>
      </c>
    </row>
    <row r="36" spans="2:9" x14ac:dyDescent="0.35">
      <c r="B36" s="425" t="s">
        <v>356</v>
      </c>
    </row>
  </sheetData>
  <sheetProtection password="CBF1" sheet="1" objects="1" scenarios="1"/>
  <mergeCells count="2">
    <mergeCell ref="G12:H13"/>
    <mergeCell ref="G9:H10"/>
  </mergeCells>
  <hyperlinks>
    <hyperlink ref="E11" r:id="rId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4"/>
  <sheetViews>
    <sheetView showGridLines="0" zoomScaleNormal="100" workbookViewId="0">
      <pane ySplit="5" topLeftCell="A6" activePane="bottomLeft" state="frozen"/>
      <selection activeCell="C9" sqref="C9"/>
      <selection pane="bottomLeft" activeCell="E25" sqref="E25"/>
    </sheetView>
  </sheetViews>
  <sheetFormatPr defaultColWidth="8.7265625" defaultRowHeight="14.5" x14ac:dyDescent="0.35"/>
  <cols>
    <col min="1" max="1" width="1.6328125" style="2" customWidth="1"/>
    <col min="2" max="3" width="4.6328125" style="2" customWidth="1"/>
    <col min="4" max="4" width="20.6328125" style="2" customWidth="1"/>
    <col min="5" max="5" width="13.81640625" style="12" customWidth="1"/>
    <col min="6" max="6" width="11.36328125" style="2" customWidth="1"/>
    <col min="7" max="7" width="1.6328125" style="2" customWidth="1"/>
    <col min="8" max="8" width="0.81640625" style="1" customWidth="1"/>
    <col min="9" max="9" width="1.6328125" style="2" customWidth="1"/>
    <col min="10" max="10" width="4.6328125" style="2" customWidth="1"/>
    <col min="11" max="11" width="66.90625" style="2" customWidth="1"/>
    <col min="12" max="14" width="20.6328125" style="2" customWidth="1"/>
    <col min="15" max="16384" width="8.7265625" style="2"/>
  </cols>
  <sheetData>
    <row r="1" spans="2:14" s="1" customFormat="1" ht="5" customHeight="1" x14ac:dyDescent="0.35"/>
    <row r="2" spans="2:14" ht="5" customHeight="1" x14ac:dyDescent="0.35">
      <c r="E2" s="2"/>
    </row>
    <row r="3" spans="2:14" ht="30" customHeight="1" x14ac:dyDescent="0.35">
      <c r="B3" s="4" t="s">
        <v>35</v>
      </c>
      <c r="K3" s="364" t="s">
        <v>337</v>
      </c>
    </row>
    <row r="4" spans="2:14" ht="5" customHeight="1" x14ac:dyDescent="0.35">
      <c r="E4" s="2"/>
    </row>
    <row r="5" spans="2:14" ht="29" x14ac:dyDescent="0.35">
      <c r="B5" s="13" t="s">
        <v>36</v>
      </c>
      <c r="C5" s="13" t="s">
        <v>37</v>
      </c>
      <c r="D5" s="14" t="s">
        <v>38</v>
      </c>
      <c r="E5" s="15" t="s">
        <v>39</v>
      </c>
      <c r="F5" s="15" t="s">
        <v>40</v>
      </c>
      <c r="J5" s="292" t="s">
        <v>289</v>
      </c>
      <c r="K5" s="2" t="s">
        <v>290</v>
      </c>
    </row>
    <row r="6" spans="2:14" x14ac:dyDescent="0.35">
      <c r="B6" s="357" t="s">
        <v>41</v>
      </c>
      <c r="C6" s="357">
        <v>1</v>
      </c>
      <c r="D6" s="17" t="s">
        <v>42</v>
      </c>
      <c r="E6" s="18">
        <v>1584</v>
      </c>
      <c r="F6" s="18"/>
      <c r="J6" s="206" t="s">
        <v>200</v>
      </c>
      <c r="K6" s="16"/>
    </row>
    <row r="7" spans="2:14" x14ac:dyDescent="0.35">
      <c r="B7" s="357" t="s">
        <v>41</v>
      </c>
      <c r="C7" s="357">
        <v>2</v>
      </c>
      <c r="D7" s="17" t="s">
        <v>43</v>
      </c>
      <c r="E7" s="18">
        <v>1658</v>
      </c>
      <c r="F7" s="18"/>
      <c r="J7" s="25" t="s">
        <v>187</v>
      </c>
    </row>
    <row r="8" spans="2:14" x14ac:dyDescent="0.35">
      <c r="B8" s="357" t="s">
        <v>41</v>
      </c>
      <c r="C8" s="357">
        <v>3</v>
      </c>
      <c r="D8" s="17" t="s">
        <v>44</v>
      </c>
      <c r="E8" s="18">
        <v>1441</v>
      </c>
      <c r="F8" s="18"/>
      <c r="J8" s="207"/>
      <c r="K8" s="207"/>
      <c r="L8" s="442" t="s">
        <v>202</v>
      </c>
      <c r="M8" s="443" t="s">
        <v>205</v>
      </c>
      <c r="N8" s="443" t="s">
        <v>206</v>
      </c>
    </row>
    <row r="9" spans="2:14" x14ac:dyDescent="0.35">
      <c r="B9" s="357" t="s">
        <v>41</v>
      </c>
      <c r="C9" s="357">
        <v>4</v>
      </c>
      <c r="D9" s="17" t="s">
        <v>45</v>
      </c>
      <c r="E9" s="18">
        <v>1453</v>
      </c>
      <c r="F9" s="18"/>
      <c r="J9" s="207" t="s">
        <v>188</v>
      </c>
      <c r="K9" s="207"/>
      <c r="L9" s="442"/>
      <c r="M9" s="443"/>
      <c r="N9" s="443"/>
    </row>
    <row r="10" spans="2:14" x14ac:dyDescent="0.35">
      <c r="B10" s="358" t="s">
        <v>46</v>
      </c>
      <c r="C10" s="358">
        <f>C6</f>
        <v>1</v>
      </c>
      <c r="D10" s="20" t="s">
        <v>47</v>
      </c>
      <c r="E10" s="21">
        <v>1762</v>
      </c>
      <c r="F10" s="21"/>
      <c r="J10" s="208">
        <v>1</v>
      </c>
      <c r="K10" s="208" t="s">
        <v>189</v>
      </c>
      <c r="L10" s="209" t="s">
        <v>203</v>
      </c>
      <c r="M10" s="211" t="s">
        <v>203</v>
      </c>
      <c r="N10" s="209" t="s">
        <v>203</v>
      </c>
    </row>
    <row r="11" spans="2:14" x14ac:dyDescent="0.35">
      <c r="B11" s="358" t="s">
        <v>46</v>
      </c>
      <c r="C11" s="358">
        <f t="shared" ref="C11:C37" si="0">C7</f>
        <v>2</v>
      </c>
      <c r="D11" s="20" t="s">
        <v>48</v>
      </c>
      <c r="E11" s="21">
        <v>1564</v>
      </c>
      <c r="F11" s="21"/>
      <c r="J11" s="208">
        <v>2</v>
      </c>
      <c r="K11" s="208" t="s">
        <v>190</v>
      </c>
      <c r="L11" s="209" t="s">
        <v>203</v>
      </c>
      <c r="M11" s="211" t="s">
        <v>203</v>
      </c>
      <c r="N11" s="209" t="s">
        <v>203</v>
      </c>
    </row>
    <row r="12" spans="2:14" x14ac:dyDescent="0.35">
      <c r="B12" s="358" t="s">
        <v>46</v>
      </c>
      <c r="C12" s="358">
        <f t="shared" si="0"/>
        <v>3</v>
      </c>
      <c r="D12" s="20" t="s">
        <v>49</v>
      </c>
      <c r="E12" s="21">
        <v>1634</v>
      </c>
      <c r="F12" s="21"/>
      <c r="J12" s="208">
        <v>3</v>
      </c>
      <c r="K12" s="208" t="s">
        <v>191</v>
      </c>
      <c r="L12" s="209" t="s">
        <v>203</v>
      </c>
      <c r="M12" s="211" t="s">
        <v>203</v>
      </c>
      <c r="N12" s="209" t="s">
        <v>203</v>
      </c>
    </row>
    <row r="13" spans="2:14" x14ac:dyDescent="0.35">
      <c r="B13" s="358" t="s">
        <v>46</v>
      </c>
      <c r="C13" s="358">
        <f t="shared" si="0"/>
        <v>4</v>
      </c>
      <c r="D13" s="20" t="s">
        <v>50</v>
      </c>
      <c r="E13" s="21">
        <v>1588</v>
      </c>
      <c r="F13" s="21"/>
      <c r="J13" s="208">
        <v>4</v>
      </c>
      <c r="K13" s="208" t="s">
        <v>192</v>
      </c>
      <c r="L13" s="209" t="s">
        <v>203</v>
      </c>
      <c r="M13" s="211" t="s">
        <v>203</v>
      </c>
      <c r="N13" s="209" t="s">
        <v>203</v>
      </c>
    </row>
    <row r="14" spans="2:14" x14ac:dyDescent="0.35">
      <c r="B14" s="357" t="s">
        <v>51</v>
      </c>
      <c r="C14" s="357">
        <f t="shared" si="0"/>
        <v>1</v>
      </c>
      <c r="D14" s="17" t="s">
        <v>52</v>
      </c>
      <c r="E14" s="18">
        <v>1765</v>
      </c>
      <c r="F14" s="18"/>
      <c r="J14" s="208">
        <v>5</v>
      </c>
      <c r="K14" s="208" t="s">
        <v>193</v>
      </c>
      <c r="L14" s="209" t="s">
        <v>203</v>
      </c>
      <c r="M14" s="211" t="s">
        <v>203</v>
      </c>
      <c r="N14" s="209" t="s">
        <v>203</v>
      </c>
    </row>
    <row r="15" spans="2:14" x14ac:dyDescent="0.35">
      <c r="B15" s="357" t="s">
        <v>51</v>
      </c>
      <c r="C15" s="357">
        <f t="shared" si="0"/>
        <v>2</v>
      </c>
      <c r="D15" s="17" t="s">
        <v>53</v>
      </c>
      <c r="E15" s="18">
        <v>1445</v>
      </c>
      <c r="F15" s="18"/>
      <c r="J15" s="208">
        <v>6</v>
      </c>
      <c r="K15" s="208" t="s">
        <v>194</v>
      </c>
      <c r="L15" s="209" t="s">
        <v>203</v>
      </c>
      <c r="M15" s="211" t="s">
        <v>203</v>
      </c>
      <c r="N15" s="209" t="s">
        <v>203</v>
      </c>
    </row>
    <row r="16" spans="2:14" x14ac:dyDescent="0.35">
      <c r="B16" s="357" t="s">
        <v>51</v>
      </c>
      <c r="C16" s="357">
        <f t="shared" si="0"/>
        <v>3</v>
      </c>
      <c r="D16" s="17" t="s">
        <v>54</v>
      </c>
      <c r="E16" s="18">
        <v>1659</v>
      </c>
      <c r="F16" s="18"/>
      <c r="J16" s="208">
        <v>7</v>
      </c>
      <c r="K16" s="208" t="s">
        <v>201</v>
      </c>
      <c r="L16" s="209" t="s">
        <v>203</v>
      </c>
      <c r="M16" s="211" t="s">
        <v>207</v>
      </c>
      <c r="N16" s="210" t="s">
        <v>209</v>
      </c>
    </row>
    <row r="17" spans="2:14" x14ac:dyDescent="0.35">
      <c r="B17" s="357" t="s">
        <v>51</v>
      </c>
      <c r="C17" s="357">
        <f t="shared" si="0"/>
        <v>4</v>
      </c>
      <c r="D17" s="17" t="s">
        <v>55</v>
      </c>
      <c r="E17" s="18">
        <v>1544</v>
      </c>
      <c r="F17" s="18"/>
      <c r="J17" s="208"/>
      <c r="K17" s="208" t="s">
        <v>195</v>
      </c>
      <c r="L17" s="209"/>
      <c r="M17" s="211"/>
      <c r="N17" s="209"/>
    </row>
    <row r="18" spans="2:14" x14ac:dyDescent="0.35">
      <c r="B18" s="358" t="s">
        <v>56</v>
      </c>
      <c r="C18" s="358">
        <f t="shared" si="0"/>
        <v>1</v>
      </c>
      <c r="D18" s="20" t="s">
        <v>57</v>
      </c>
      <c r="E18" s="21">
        <v>1654</v>
      </c>
      <c r="F18" s="21"/>
      <c r="J18" s="208"/>
      <c r="K18" s="208" t="s">
        <v>196</v>
      </c>
      <c r="L18" s="209"/>
      <c r="M18" s="211"/>
      <c r="N18" s="209"/>
    </row>
    <row r="19" spans="2:14" x14ac:dyDescent="0.35">
      <c r="B19" s="358" t="s">
        <v>56</v>
      </c>
      <c r="C19" s="358">
        <f t="shared" si="0"/>
        <v>2</v>
      </c>
      <c r="D19" s="20" t="s">
        <v>58</v>
      </c>
      <c r="E19" s="21">
        <v>1500</v>
      </c>
      <c r="F19" s="21"/>
      <c r="J19" s="208"/>
      <c r="K19" s="208" t="s">
        <v>197</v>
      </c>
      <c r="L19" s="209"/>
      <c r="M19" s="211"/>
      <c r="N19" s="209"/>
    </row>
    <row r="20" spans="2:14" x14ac:dyDescent="0.35">
      <c r="B20" s="358" t="s">
        <v>56</v>
      </c>
      <c r="C20" s="358">
        <f t="shared" si="0"/>
        <v>3</v>
      </c>
      <c r="D20" s="20" t="s">
        <v>59</v>
      </c>
      <c r="E20" s="21">
        <v>1790</v>
      </c>
      <c r="F20" s="21"/>
      <c r="J20" s="208"/>
      <c r="K20" s="208" t="s">
        <v>198</v>
      </c>
      <c r="L20" s="209"/>
      <c r="M20" s="211"/>
      <c r="N20" s="210"/>
    </row>
    <row r="21" spans="2:14" x14ac:dyDescent="0.35">
      <c r="B21" s="358" t="s">
        <v>56</v>
      </c>
      <c r="C21" s="358">
        <f t="shared" si="0"/>
        <v>4</v>
      </c>
      <c r="D21" s="20" t="s">
        <v>60</v>
      </c>
      <c r="E21" s="21">
        <v>1462</v>
      </c>
      <c r="F21" s="21"/>
      <c r="J21" s="208">
        <v>8</v>
      </c>
      <c r="K21" s="208" t="s">
        <v>199</v>
      </c>
      <c r="L21" s="209" t="s">
        <v>203</v>
      </c>
      <c r="M21" s="212" t="s">
        <v>208</v>
      </c>
      <c r="N21" s="210" t="s">
        <v>210</v>
      </c>
    </row>
    <row r="22" spans="2:14" x14ac:dyDescent="0.35">
      <c r="B22" s="357" t="s">
        <v>61</v>
      </c>
      <c r="C22" s="357">
        <f t="shared" si="0"/>
        <v>1</v>
      </c>
      <c r="D22" s="17" t="s">
        <v>62</v>
      </c>
      <c r="E22" s="18">
        <v>1651</v>
      </c>
      <c r="F22" s="18"/>
      <c r="K22" s="22"/>
    </row>
    <row r="23" spans="2:14" x14ac:dyDescent="0.35">
      <c r="B23" s="357" t="s">
        <v>61</v>
      </c>
      <c r="C23" s="357">
        <f t="shared" si="0"/>
        <v>2</v>
      </c>
      <c r="D23" s="17" t="s">
        <v>63</v>
      </c>
      <c r="E23" s="18">
        <v>1553</v>
      </c>
      <c r="F23" s="18"/>
      <c r="J23" s="23" t="s">
        <v>204</v>
      </c>
      <c r="K23" s="16"/>
    </row>
    <row r="24" spans="2:14" x14ac:dyDescent="0.35">
      <c r="B24" s="357" t="s">
        <v>61</v>
      </c>
      <c r="C24" s="357">
        <f t="shared" si="0"/>
        <v>3</v>
      </c>
      <c r="D24" s="17" t="s">
        <v>64</v>
      </c>
      <c r="E24" s="18">
        <v>1709</v>
      </c>
      <c r="F24" s="18"/>
    </row>
    <row r="25" spans="2:14" x14ac:dyDescent="0.35">
      <c r="B25" s="357" t="s">
        <v>61</v>
      </c>
      <c r="C25" s="357">
        <f t="shared" si="0"/>
        <v>4</v>
      </c>
      <c r="D25" s="17" t="s">
        <v>65</v>
      </c>
      <c r="E25" s="18">
        <v>1503</v>
      </c>
      <c r="F25" s="18"/>
      <c r="J25" s="214" t="s">
        <v>211</v>
      </c>
      <c r="K25" s="213" t="s">
        <v>216</v>
      </c>
    </row>
    <row r="26" spans="2:14" x14ac:dyDescent="0.35">
      <c r="B26" s="358" t="s">
        <v>66</v>
      </c>
      <c r="C26" s="358">
        <f t="shared" si="0"/>
        <v>1</v>
      </c>
      <c r="D26" s="20" t="s">
        <v>67</v>
      </c>
      <c r="E26" s="21">
        <v>1552</v>
      </c>
      <c r="F26" s="21"/>
      <c r="J26" s="215" t="s">
        <v>212</v>
      </c>
      <c r="K26" s="22" t="s">
        <v>214</v>
      </c>
    </row>
    <row r="27" spans="2:14" x14ac:dyDescent="0.35">
      <c r="B27" s="358" t="s">
        <v>66</v>
      </c>
      <c r="C27" s="358">
        <f t="shared" si="0"/>
        <v>2</v>
      </c>
      <c r="D27" s="20" t="s">
        <v>68</v>
      </c>
      <c r="E27" s="21">
        <v>1621</v>
      </c>
      <c r="F27" s="21"/>
      <c r="J27" s="215" t="s">
        <v>213</v>
      </c>
      <c r="K27" s="22" t="s">
        <v>215</v>
      </c>
    </row>
    <row r="28" spans="2:14" x14ac:dyDescent="0.35">
      <c r="B28" s="358" t="s">
        <v>66</v>
      </c>
      <c r="C28" s="358">
        <f t="shared" si="0"/>
        <v>3</v>
      </c>
      <c r="D28" s="20" t="s">
        <v>69</v>
      </c>
      <c r="E28" s="21">
        <v>1827</v>
      </c>
      <c r="F28" s="21"/>
      <c r="J28" s="215" t="s">
        <v>217</v>
      </c>
      <c r="K28" s="22" t="s">
        <v>218</v>
      </c>
    </row>
    <row r="29" spans="2:14" x14ac:dyDescent="0.35">
      <c r="B29" s="358" t="s">
        <v>66</v>
      </c>
      <c r="C29" s="358">
        <f t="shared" si="0"/>
        <v>4</v>
      </c>
      <c r="D29" s="20" t="s">
        <v>70</v>
      </c>
      <c r="E29" s="21">
        <v>1479</v>
      </c>
      <c r="F29" s="21"/>
    </row>
    <row r="30" spans="2:14" x14ac:dyDescent="0.35">
      <c r="B30" s="357" t="s">
        <v>36</v>
      </c>
      <c r="C30" s="357">
        <f t="shared" si="0"/>
        <v>1</v>
      </c>
      <c r="D30" s="17" t="s">
        <v>71</v>
      </c>
      <c r="E30" s="18">
        <v>1635</v>
      </c>
      <c r="F30" s="18"/>
    </row>
    <row r="31" spans="2:14" x14ac:dyDescent="0.35">
      <c r="B31" s="357" t="s">
        <v>36</v>
      </c>
      <c r="C31" s="357">
        <f t="shared" si="0"/>
        <v>2</v>
      </c>
      <c r="D31" s="17" t="s">
        <v>72</v>
      </c>
      <c r="E31" s="18">
        <v>1480</v>
      </c>
      <c r="F31" s="18"/>
      <c r="J31" s="24" t="s">
        <v>80</v>
      </c>
    </row>
    <row r="32" spans="2:14" x14ac:dyDescent="0.35">
      <c r="B32" s="357" t="s">
        <v>36</v>
      </c>
      <c r="C32" s="357">
        <f t="shared" si="0"/>
        <v>3</v>
      </c>
      <c r="D32" s="17" t="s">
        <v>73</v>
      </c>
      <c r="E32" s="18">
        <v>1833</v>
      </c>
      <c r="F32" s="18"/>
      <c r="J32" s="25" t="s">
        <v>81</v>
      </c>
    </row>
    <row r="33" spans="2:12" x14ac:dyDescent="0.35">
      <c r="B33" s="357" t="s">
        <v>36</v>
      </c>
      <c r="C33" s="357">
        <f t="shared" si="0"/>
        <v>4</v>
      </c>
      <c r="D33" s="17" t="s">
        <v>74</v>
      </c>
      <c r="E33" s="18">
        <v>1548</v>
      </c>
      <c r="F33" s="18"/>
    </row>
    <row r="34" spans="2:12" x14ac:dyDescent="0.35">
      <c r="B34" s="358" t="s">
        <v>75</v>
      </c>
      <c r="C34" s="358">
        <f t="shared" si="0"/>
        <v>1</v>
      </c>
      <c r="D34" s="20" t="s">
        <v>76</v>
      </c>
      <c r="E34" s="21">
        <v>1636</v>
      </c>
      <c r="F34" s="21"/>
    </row>
    <row r="35" spans="2:12" x14ac:dyDescent="0.35">
      <c r="B35" s="358" t="s">
        <v>75</v>
      </c>
      <c r="C35" s="358">
        <f t="shared" si="0"/>
        <v>2</v>
      </c>
      <c r="D35" s="20" t="s">
        <v>77</v>
      </c>
      <c r="E35" s="21">
        <v>1520</v>
      </c>
      <c r="F35" s="21"/>
    </row>
    <row r="36" spans="2:12" x14ac:dyDescent="0.35">
      <c r="B36" s="358" t="s">
        <v>75</v>
      </c>
      <c r="C36" s="358">
        <f t="shared" si="0"/>
        <v>3</v>
      </c>
      <c r="D36" s="20" t="s">
        <v>78</v>
      </c>
      <c r="E36" s="21">
        <v>1675</v>
      </c>
      <c r="F36" s="21"/>
      <c r="J36" s="335"/>
      <c r="K36" s="335"/>
    </row>
    <row r="37" spans="2:12" x14ac:dyDescent="0.35">
      <c r="B37" s="358" t="s">
        <v>75</v>
      </c>
      <c r="C37" s="358">
        <f t="shared" si="0"/>
        <v>4</v>
      </c>
      <c r="D37" s="20" t="s">
        <v>79</v>
      </c>
      <c r="E37" s="21">
        <v>1387</v>
      </c>
      <c r="F37" s="21"/>
    </row>
    <row r="39" spans="2:12" x14ac:dyDescent="0.35">
      <c r="B39" s="220" t="s">
        <v>228</v>
      </c>
    </row>
    <row r="43" spans="2:12" x14ac:dyDescent="0.35">
      <c r="I43" s="335"/>
      <c r="L43" s="335"/>
    </row>
    <row r="44" spans="2:12" x14ac:dyDescent="0.35">
      <c r="I44" s="335"/>
      <c r="L44" s="335"/>
    </row>
    <row r="49" spans="13:15" x14ac:dyDescent="0.35">
      <c r="M49" s="12"/>
    </row>
    <row r="50" spans="13:15" x14ac:dyDescent="0.35">
      <c r="M50" s="12"/>
    </row>
    <row r="51" spans="13:15" x14ac:dyDescent="0.35">
      <c r="M51" s="12"/>
    </row>
    <row r="52" spans="13:15" x14ac:dyDescent="0.35">
      <c r="M52" s="12"/>
    </row>
    <row r="53" spans="13:15" ht="14.5" customHeight="1" x14ac:dyDescent="0.35">
      <c r="M53" s="335"/>
      <c r="N53" s="335"/>
      <c r="O53" s="335"/>
    </row>
    <row r="54" spans="13:15" x14ac:dyDescent="0.35">
      <c r="M54" s="335"/>
      <c r="N54" s="335"/>
      <c r="O54" s="335"/>
    </row>
  </sheetData>
  <sheetProtection password="CBF1" sheet="1" objects="1" scenarios="1"/>
  <mergeCells count="3">
    <mergeCell ref="L8:L9"/>
    <mergeCell ref="M8:M9"/>
    <mergeCell ref="N8:N9"/>
  </mergeCells>
  <conditionalFormatting sqref="K3">
    <cfRule type="expression" dxfId="128" priority="1">
      <formula>$B$39="© 2022 | journalSHEET.com"</formula>
    </cfRule>
  </conditionalFormatting>
  <hyperlinks>
    <hyperlink ref="J32" r:id="rId1"/>
    <hyperlink ref="J7" r:id="rId2"/>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05"/>
  <sheetViews>
    <sheetView showGridLines="0" workbookViewId="0">
      <pane ySplit="5" topLeftCell="A6" activePane="bottomLeft" state="frozen"/>
      <selection pane="bottomLeft" activeCell="F19" sqref="F19"/>
    </sheetView>
  </sheetViews>
  <sheetFormatPr defaultRowHeight="14.5" x14ac:dyDescent="0.35"/>
  <cols>
    <col min="1" max="1" width="1.6328125" style="154" customWidth="1"/>
    <col min="2" max="2" width="4.6328125" style="154" customWidth="1"/>
    <col min="3" max="3" width="28.90625" style="154" customWidth="1"/>
    <col min="4" max="4" width="12.6328125" style="154" customWidth="1"/>
    <col min="5" max="5" width="12.6328125" style="363" customWidth="1"/>
    <col min="6" max="7" width="20.6328125" style="360" customWidth="1"/>
    <col min="8" max="8" width="1.6328125" style="154" customWidth="1"/>
    <col min="9" max="9" width="0.81640625" style="359" customWidth="1"/>
    <col min="10" max="10" width="1.6328125" style="154" customWidth="1"/>
    <col min="11" max="12" width="2.6328125" style="154" customWidth="1"/>
    <col min="13" max="13" width="82.26953125" style="154" customWidth="1"/>
    <col min="14" max="16384" width="8.7265625" style="154"/>
  </cols>
  <sheetData>
    <row r="1" spans="2:14" s="1" customFormat="1" ht="5" customHeight="1" x14ac:dyDescent="0.35">
      <c r="E1" s="286"/>
      <c r="F1" s="281"/>
      <c r="G1" s="281"/>
    </row>
    <row r="2" spans="2:14" s="2" customFormat="1" ht="5" customHeight="1" x14ac:dyDescent="0.35">
      <c r="E2" s="287"/>
      <c r="F2" s="125"/>
      <c r="G2" s="125"/>
      <c r="I2" s="1"/>
      <c r="N2" s="154"/>
    </row>
    <row r="3" spans="2:14" s="3" customFormat="1" ht="30" customHeight="1" x14ac:dyDescent="0.35">
      <c r="B3" s="4" t="s">
        <v>250</v>
      </c>
      <c r="C3" s="5"/>
      <c r="D3" s="5"/>
      <c r="E3" s="288"/>
      <c r="F3" s="282"/>
      <c r="G3" s="282"/>
      <c r="I3" s="172"/>
      <c r="M3" s="364" t="s">
        <v>337</v>
      </c>
      <c r="N3" s="154"/>
    </row>
    <row r="4" spans="2:14" s="3" customFormat="1" ht="5" customHeight="1" x14ac:dyDescent="0.35">
      <c r="E4" s="289"/>
      <c r="F4" s="283"/>
      <c r="G4" s="283"/>
      <c r="I4" s="172"/>
      <c r="N4" s="154"/>
    </row>
    <row r="5" spans="2:14" ht="15" customHeight="1" x14ac:dyDescent="0.35">
      <c r="B5" s="224" t="s">
        <v>37</v>
      </c>
      <c r="C5" s="225" t="s">
        <v>129</v>
      </c>
      <c r="D5" s="277" t="s">
        <v>285</v>
      </c>
      <c r="E5" s="290" t="s">
        <v>286</v>
      </c>
      <c r="F5" s="225" t="s">
        <v>288</v>
      </c>
      <c r="G5" s="225" t="s">
        <v>287</v>
      </c>
    </row>
    <row r="6" spans="2:14" ht="15" customHeight="1" x14ac:dyDescent="0.35">
      <c r="B6" s="223">
        <v>1</v>
      </c>
      <c r="C6" s="278" t="s">
        <v>137</v>
      </c>
      <c r="D6" s="279">
        <v>0</v>
      </c>
      <c r="E6" s="291">
        <v>0</v>
      </c>
      <c r="F6" s="284"/>
      <c r="G6" s="284"/>
      <c r="K6" s="292" t="s">
        <v>289</v>
      </c>
      <c r="L6" s="2" t="s">
        <v>292</v>
      </c>
    </row>
    <row r="7" spans="2:14" ht="15" customHeight="1" x14ac:dyDescent="0.35">
      <c r="B7" s="222">
        <v>2</v>
      </c>
      <c r="C7" s="280" t="s">
        <v>138</v>
      </c>
      <c r="D7" s="279">
        <v>0</v>
      </c>
      <c r="E7" s="291">
        <v>0</v>
      </c>
      <c r="F7" s="285"/>
      <c r="G7" s="285"/>
      <c r="L7" s="154" t="s">
        <v>291</v>
      </c>
    </row>
    <row r="8" spans="2:14" ht="15" customHeight="1" x14ac:dyDescent="0.35">
      <c r="B8" s="222">
        <v>3</v>
      </c>
      <c r="C8" s="280" t="s">
        <v>139</v>
      </c>
      <c r="D8" s="279">
        <v>0</v>
      </c>
      <c r="E8" s="291">
        <v>0</v>
      </c>
      <c r="F8" s="285"/>
      <c r="G8" s="285"/>
      <c r="K8" s="292" t="s">
        <v>289</v>
      </c>
      <c r="L8" s="154" t="s">
        <v>301</v>
      </c>
    </row>
    <row r="9" spans="2:14" ht="15" customHeight="1" x14ac:dyDescent="0.35">
      <c r="B9" s="222">
        <v>4</v>
      </c>
      <c r="C9" s="280" t="s">
        <v>140</v>
      </c>
      <c r="D9" s="279">
        <v>0</v>
      </c>
      <c r="E9" s="291">
        <v>0</v>
      </c>
      <c r="F9" s="285"/>
      <c r="G9" s="285"/>
      <c r="K9" s="292" t="s">
        <v>289</v>
      </c>
      <c r="L9" s="154" t="s">
        <v>294</v>
      </c>
    </row>
    <row r="10" spans="2:14" ht="15" customHeight="1" x14ac:dyDescent="0.35">
      <c r="B10" s="222">
        <v>5</v>
      </c>
      <c r="C10" s="280" t="s">
        <v>141</v>
      </c>
      <c r="D10" s="279">
        <v>0</v>
      </c>
      <c r="E10" s="291">
        <v>0</v>
      </c>
      <c r="F10" s="285"/>
      <c r="G10" s="285"/>
      <c r="L10" s="154" t="s">
        <v>293</v>
      </c>
    </row>
    <row r="11" spans="2:14" ht="15" customHeight="1" x14ac:dyDescent="0.35">
      <c r="B11" s="222">
        <v>6</v>
      </c>
      <c r="C11" s="280" t="s">
        <v>142</v>
      </c>
      <c r="D11" s="279">
        <v>0</v>
      </c>
      <c r="E11" s="291">
        <v>0</v>
      </c>
      <c r="F11" s="285"/>
      <c r="G11" s="285"/>
      <c r="K11" s="292"/>
      <c r="L11" s="154" t="s">
        <v>295</v>
      </c>
    </row>
    <row r="12" spans="2:14" ht="15" customHeight="1" x14ac:dyDescent="0.35">
      <c r="B12" s="222">
        <v>7</v>
      </c>
      <c r="C12" s="280" t="s">
        <v>143</v>
      </c>
      <c r="D12" s="279">
        <v>0</v>
      </c>
      <c r="E12" s="291">
        <v>0</v>
      </c>
      <c r="F12" s="285"/>
      <c r="G12" s="285"/>
      <c r="L12" s="154" t="s">
        <v>297</v>
      </c>
    </row>
    <row r="13" spans="2:14" ht="15" customHeight="1" x14ac:dyDescent="0.35">
      <c r="B13" s="222">
        <v>8</v>
      </c>
      <c r="C13" s="280" t="s">
        <v>144</v>
      </c>
      <c r="D13" s="279">
        <v>0</v>
      </c>
      <c r="E13" s="291">
        <v>0</v>
      </c>
      <c r="F13" s="285"/>
      <c r="G13" s="285"/>
      <c r="L13" s="229" t="s">
        <v>296</v>
      </c>
      <c r="M13" s="154" t="s">
        <v>298</v>
      </c>
    </row>
    <row r="14" spans="2:14" ht="15" customHeight="1" x14ac:dyDescent="0.35">
      <c r="B14" s="222">
        <v>9</v>
      </c>
      <c r="C14" s="280" t="s">
        <v>145</v>
      </c>
      <c r="D14" s="279">
        <v>0</v>
      </c>
      <c r="E14" s="291">
        <v>0</v>
      </c>
      <c r="F14" s="285"/>
      <c r="G14" s="285"/>
      <c r="L14" s="229" t="s">
        <v>296</v>
      </c>
      <c r="M14" s="154" t="s">
        <v>299</v>
      </c>
    </row>
    <row r="15" spans="2:14" ht="15" customHeight="1" x14ac:dyDescent="0.35">
      <c r="B15" s="222">
        <v>10</v>
      </c>
      <c r="C15" s="280" t="s">
        <v>146</v>
      </c>
      <c r="D15" s="279">
        <v>0</v>
      </c>
      <c r="E15" s="291">
        <v>0</v>
      </c>
      <c r="F15" s="285"/>
      <c r="G15" s="285"/>
      <c r="L15" s="229" t="s">
        <v>296</v>
      </c>
      <c r="M15" s="154" t="s">
        <v>300</v>
      </c>
    </row>
    <row r="16" spans="2:14" ht="15" customHeight="1" x14ac:dyDescent="0.35">
      <c r="K16" s="292" t="s">
        <v>289</v>
      </c>
      <c r="L16" s="360" t="s">
        <v>302</v>
      </c>
    </row>
    <row r="17" spans="2:13" ht="15" customHeight="1" x14ac:dyDescent="0.35">
      <c r="B17" s="220" t="s">
        <v>228</v>
      </c>
    </row>
    <row r="18" spans="2:13" ht="15" customHeight="1" x14ac:dyDescent="0.35">
      <c r="K18" s="293" t="s">
        <v>289</v>
      </c>
      <c r="L18" s="361" t="s">
        <v>303</v>
      </c>
      <c r="M18" s="362"/>
    </row>
    <row r="19" spans="2:13" ht="15" customHeight="1" x14ac:dyDescent="0.35"/>
    <row r="20" spans="2:13" ht="15" customHeight="1" x14ac:dyDescent="0.35"/>
    <row r="21" spans="2:13" ht="15" customHeight="1" x14ac:dyDescent="0.35"/>
    <row r="22" spans="2:13" ht="15" customHeight="1" x14ac:dyDescent="0.35"/>
    <row r="23" spans="2:13" ht="15" customHeight="1" x14ac:dyDescent="0.35"/>
    <row r="24" spans="2:13" ht="15" customHeight="1" x14ac:dyDescent="0.35"/>
    <row r="25" spans="2:13" ht="15" customHeight="1" x14ac:dyDescent="0.35"/>
    <row r="26" spans="2:13" ht="15" customHeight="1" x14ac:dyDescent="0.35"/>
    <row r="27" spans="2:13" ht="15" customHeight="1" x14ac:dyDescent="0.35"/>
    <row r="28" spans="2:13" ht="15" customHeight="1" x14ac:dyDescent="0.35"/>
    <row r="29" spans="2:13" ht="15" customHeight="1" x14ac:dyDescent="0.35"/>
    <row r="30" spans="2:13" ht="15" customHeight="1" x14ac:dyDescent="0.35"/>
    <row r="31" spans="2:13" ht="15" customHeight="1" x14ac:dyDescent="0.35"/>
    <row r="32" spans="2:13"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ht="15" customHeight="1" x14ac:dyDescent="0.35"/>
    <row r="66" ht="15" customHeight="1" x14ac:dyDescent="0.35"/>
    <row r="67" ht="15" customHeight="1" x14ac:dyDescent="0.35"/>
    <row r="68" ht="15" customHeight="1" x14ac:dyDescent="0.35"/>
    <row r="69" ht="15" customHeight="1" x14ac:dyDescent="0.35"/>
    <row r="70" ht="15" customHeight="1" x14ac:dyDescent="0.35"/>
    <row r="71" ht="15" customHeight="1" x14ac:dyDescent="0.35"/>
    <row r="72" ht="15" customHeight="1" x14ac:dyDescent="0.35"/>
    <row r="73" ht="15" customHeight="1" x14ac:dyDescent="0.35"/>
    <row r="74" ht="15" customHeight="1" x14ac:dyDescent="0.35"/>
    <row r="75" ht="15" customHeight="1" x14ac:dyDescent="0.35"/>
    <row r="76" ht="15" customHeight="1" x14ac:dyDescent="0.35"/>
    <row r="77" ht="15" customHeight="1" x14ac:dyDescent="0.35"/>
    <row r="78" ht="15" customHeight="1" x14ac:dyDescent="0.35"/>
    <row r="79" ht="15" customHeight="1" x14ac:dyDescent="0.35"/>
    <row r="80" ht="15" customHeight="1" x14ac:dyDescent="0.35"/>
    <row r="81" ht="15" customHeight="1" x14ac:dyDescent="0.35"/>
    <row r="82" ht="15" customHeight="1" x14ac:dyDescent="0.35"/>
    <row r="83" ht="15" customHeight="1" x14ac:dyDescent="0.35"/>
    <row r="84" ht="15" customHeight="1" x14ac:dyDescent="0.35"/>
    <row r="85" ht="15" customHeight="1" x14ac:dyDescent="0.35"/>
    <row r="86" ht="15" customHeight="1" x14ac:dyDescent="0.35"/>
    <row r="87" ht="15" customHeight="1" x14ac:dyDescent="0.35"/>
    <row r="88" ht="15" customHeight="1" x14ac:dyDescent="0.35"/>
    <row r="89" ht="15" customHeight="1" x14ac:dyDescent="0.35"/>
    <row r="90" ht="15" customHeight="1" x14ac:dyDescent="0.35"/>
    <row r="91" ht="15" customHeight="1" x14ac:dyDescent="0.35"/>
    <row r="92" ht="15" customHeight="1" x14ac:dyDescent="0.35"/>
    <row r="93" ht="15" customHeight="1" x14ac:dyDescent="0.35"/>
    <row r="94" ht="15" customHeight="1" x14ac:dyDescent="0.35"/>
    <row r="95" ht="15" customHeight="1" x14ac:dyDescent="0.35"/>
    <row r="96" ht="15" customHeight="1" x14ac:dyDescent="0.35"/>
    <row r="97" ht="15" customHeight="1" x14ac:dyDescent="0.35"/>
    <row r="98" ht="15" customHeight="1" x14ac:dyDescent="0.35"/>
    <row r="99" ht="15" customHeight="1" x14ac:dyDescent="0.35"/>
    <row r="100" ht="15" customHeight="1" x14ac:dyDescent="0.35"/>
    <row r="101" ht="15" customHeight="1" x14ac:dyDescent="0.35"/>
    <row r="102" ht="15" customHeight="1" x14ac:dyDescent="0.35"/>
    <row r="103" ht="15" customHeight="1" x14ac:dyDescent="0.35"/>
    <row r="104" ht="15" customHeight="1" x14ac:dyDescent="0.35"/>
    <row r="105" ht="15" customHeight="1" x14ac:dyDescent="0.35"/>
  </sheetData>
  <sheetProtection password="CBF1" sheet="1" objects="1" scenarios="1"/>
  <conditionalFormatting sqref="M3">
    <cfRule type="expression" dxfId="127" priority="1">
      <formula>$B$17="© 2022 | journalSHEET.com"</formula>
    </cfRule>
  </conditionalFormatting>
  <pageMargins left="0.45" right="0.45" top="0.5" bottom="0.5" header="0.3" footer="0.3"/>
  <pageSetup scale="9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S120"/>
  <sheetViews>
    <sheetView showGridLines="0" tabSelected="1" zoomScaleNormal="100" workbookViewId="0">
      <selection activeCell="F41" sqref="F41"/>
    </sheetView>
  </sheetViews>
  <sheetFormatPr defaultColWidth="8.7265625" defaultRowHeight="14.5" x14ac:dyDescent="0.35"/>
  <cols>
    <col min="1" max="1" width="1.6328125" style="164" customWidth="1"/>
    <col min="2" max="2" width="2.36328125" style="2" customWidth="1"/>
    <col min="3" max="3" width="3.6328125" style="12" customWidth="1"/>
    <col min="4" max="4" width="5.08984375" style="12" customWidth="1"/>
    <col min="5" max="5" width="10.1796875" style="122" customWidth="1"/>
    <col min="6" max="6" width="19.54296875" style="123" customWidth="1"/>
    <col min="7" max="8" width="3.6328125" style="2" customWidth="1"/>
    <col min="9" max="9" width="20.6328125" style="124" customWidth="1"/>
    <col min="10" max="11" width="3.6328125" style="2" customWidth="1"/>
    <col min="12" max="12" width="1.6328125" style="2" customWidth="1"/>
    <col min="13" max="13" width="3.6328125" style="2" customWidth="1"/>
    <col min="14" max="14" width="20.6328125" style="2" customWidth="1"/>
    <col min="15" max="16" width="3.6328125" style="2" customWidth="1"/>
    <col min="17" max="17" width="20.6328125" style="2" customWidth="1"/>
    <col min="18" max="19" width="3.6328125" style="2" customWidth="1"/>
    <col min="20" max="20" width="1.6328125" style="2" customWidth="1"/>
    <col min="21" max="22" width="7.6328125" style="2" customWidth="1"/>
    <col min="23" max="23" width="1.6328125" style="2" customWidth="1"/>
    <col min="24" max="24" width="3.6328125" style="2" customWidth="1"/>
    <col min="25" max="25" width="20.6328125" style="2" customWidth="1"/>
    <col min="26" max="27" width="3.6328125" style="2" customWidth="1"/>
    <col min="28" max="28" width="20.6328125" style="2" customWidth="1"/>
    <col min="29" max="30" width="3.6328125" style="2" customWidth="1"/>
    <col min="31" max="31" width="1.6328125" style="2" customWidth="1"/>
    <col min="32" max="33" width="7.6328125" style="2" customWidth="1"/>
    <col min="34" max="34" width="1.6328125" style="2" customWidth="1"/>
    <col min="35" max="35" width="3.6328125" style="2" customWidth="1"/>
    <col min="36" max="36" width="20.6328125" style="2" customWidth="1"/>
    <col min="37" max="38" width="3.6328125" style="2" customWidth="1"/>
    <col min="39" max="39" width="20.6328125" style="2" customWidth="1"/>
    <col min="40" max="41" width="3.6328125" style="2" customWidth="1"/>
    <col min="42" max="42" width="1.6328125" style="2" customWidth="1"/>
    <col min="43" max="44" width="7.6328125" style="2" customWidth="1"/>
    <col min="45" max="45" width="2.6328125" style="2" customWidth="1"/>
    <col min="46" max="46" width="3.6328125" style="2" customWidth="1"/>
    <col min="47" max="47" width="20.6328125" style="2" customWidth="1"/>
    <col min="48" max="49" width="3.6328125" style="2" customWidth="1"/>
    <col min="50" max="50" width="20.6328125" style="2" customWidth="1"/>
    <col min="51" max="52" width="3.6328125" style="2" customWidth="1"/>
    <col min="53" max="53" width="1.6328125" style="2" customWidth="1"/>
    <col min="54" max="55" width="7.6328125" style="2" customWidth="1"/>
    <col min="56" max="56" width="2.6328125" style="2" customWidth="1"/>
    <col min="57" max="57" width="3.6328125" style="2" customWidth="1"/>
    <col min="58" max="58" width="20.6328125" style="2" customWidth="1"/>
    <col min="59" max="60" width="3.6328125" style="2" customWidth="1"/>
    <col min="61" max="61" width="20.6328125" style="2" customWidth="1"/>
    <col min="62" max="63" width="3.6328125" style="2" customWidth="1"/>
    <col min="64" max="64" width="1.6328125" style="2" customWidth="1"/>
    <col min="65" max="66" width="7.6328125" style="2" customWidth="1"/>
    <col min="67" max="67" width="2.6328125" style="2" customWidth="1"/>
    <col min="68" max="68" width="3.6328125" style="2" customWidth="1"/>
    <col min="69" max="69" width="20.6328125" style="2" customWidth="1"/>
    <col min="70" max="71" width="3.6328125" style="2" customWidth="1"/>
    <col min="72" max="72" width="20.6328125" style="2" customWidth="1"/>
    <col min="73" max="74" width="3.6328125" style="2" customWidth="1"/>
    <col min="75" max="75" width="1.6328125" style="2" customWidth="1"/>
    <col min="76" max="77" width="7.6328125" style="2" customWidth="1"/>
    <col min="78" max="78" width="2.6328125" style="2" customWidth="1"/>
    <col min="79" max="79" width="3.6328125" style="2" customWidth="1"/>
    <col min="80" max="80" width="20.6328125" style="2" customWidth="1"/>
    <col min="81" max="82" width="3.6328125" style="2" customWidth="1"/>
    <col min="83" max="83" width="20.6328125" style="2" customWidth="1"/>
    <col min="84" max="85" width="3.6328125" style="2" customWidth="1"/>
    <col min="86" max="86" width="1.6328125" style="2" customWidth="1"/>
    <col min="87" max="88" width="7.6328125" style="2" customWidth="1"/>
    <col min="89" max="89" width="2.6328125" style="2" customWidth="1"/>
    <col min="90" max="90" width="3.6328125" style="2" customWidth="1"/>
    <col min="91" max="91" width="20.6328125" style="2" customWidth="1"/>
    <col min="92" max="93" width="3.6328125" style="2" customWidth="1"/>
    <col min="94" max="94" width="20.6328125" style="2" customWidth="1"/>
    <col min="95" max="96" width="3.6328125" style="2" customWidth="1"/>
    <col min="97" max="97" width="1.6328125" style="2" customWidth="1"/>
    <col min="98" max="99" width="7.6328125" style="2" customWidth="1"/>
    <col min="100" max="100" width="2.6328125" style="2" customWidth="1"/>
    <col min="101" max="101" width="3.6328125" style="2" customWidth="1"/>
    <col min="102" max="102" width="20.6328125" style="2" customWidth="1"/>
    <col min="103" max="104" width="3.6328125" style="2" customWidth="1"/>
    <col min="105" max="105" width="20.6328125" style="2" customWidth="1"/>
    <col min="106" max="107" width="3.6328125" style="2" customWidth="1"/>
    <col min="108" max="108" width="1.6328125" style="2" customWidth="1"/>
    <col min="109" max="110" width="7.6328125" style="2" customWidth="1"/>
    <col min="111" max="111" width="2.6328125" style="2" customWidth="1"/>
    <col min="112" max="112" width="3.6328125" style="2" customWidth="1"/>
    <col min="113" max="113" width="20.6328125" style="2" customWidth="1"/>
    <col min="114" max="115" width="3.6328125" style="2" customWidth="1"/>
    <col min="116" max="116" width="20.6328125" style="2" customWidth="1"/>
    <col min="117" max="118" width="3.6328125" style="2" customWidth="1"/>
    <col min="119" max="119" width="1.6328125" style="2" customWidth="1"/>
    <col min="120" max="121" width="7.6328125" style="2" customWidth="1"/>
    <col min="122" max="122" width="2.6328125" style="2" customWidth="1"/>
    <col min="123" max="16384" width="8.7265625" style="2"/>
  </cols>
  <sheetData>
    <row r="1" spans="1:123" s="26" customFormat="1" ht="5" customHeight="1" x14ac:dyDescent="0.35">
      <c r="A1" s="263"/>
      <c r="C1" s="27"/>
      <c r="D1" s="27"/>
      <c r="E1" s="28"/>
      <c r="F1" s="29"/>
      <c r="I1" s="30"/>
      <c r="L1" s="31"/>
    </row>
    <row r="2" spans="1:123" s="39" customFormat="1" ht="5" customHeight="1" x14ac:dyDescent="0.35">
      <c r="A2" s="164"/>
      <c r="B2" s="32"/>
      <c r="C2" s="33"/>
      <c r="D2" s="33"/>
      <c r="E2" s="34"/>
      <c r="F2" s="33"/>
      <c r="G2" s="33"/>
      <c r="H2" s="33"/>
      <c r="I2" s="33"/>
      <c r="J2" s="33"/>
      <c r="K2" s="33"/>
      <c r="L2" s="35"/>
      <c r="M2" s="36"/>
      <c r="N2" s="36"/>
      <c r="O2" s="36"/>
      <c r="P2" s="36"/>
      <c r="Q2" s="36"/>
      <c r="R2" s="36"/>
      <c r="S2" s="36"/>
      <c r="T2" s="36"/>
      <c r="U2" s="36"/>
      <c r="V2" s="36"/>
      <c r="W2" s="37"/>
      <c r="X2" s="38"/>
      <c r="Y2" s="36"/>
      <c r="Z2" s="36"/>
      <c r="AA2" s="36"/>
      <c r="AB2" s="36"/>
      <c r="AC2" s="36"/>
      <c r="AD2" s="36"/>
      <c r="AE2" s="36"/>
      <c r="AF2" s="36"/>
      <c r="AG2" s="36"/>
      <c r="AH2" s="37"/>
      <c r="AI2" s="38"/>
      <c r="AJ2" s="36"/>
      <c r="AK2" s="36"/>
      <c r="AL2" s="36"/>
      <c r="AM2" s="36"/>
      <c r="AN2" s="36"/>
      <c r="AO2" s="36"/>
      <c r="AP2" s="36"/>
      <c r="AQ2" s="36"/>
      <c r="AR2" s="36"/>
      <c r="AS2" s="37"/>
      <c r="AT2" s="38"/>
      <c r="AU2" s="36"/>
      <c r="AV2" s="36"/>
      <c r="AW2" s="36"/>
      <c r="AX2" s="36"/>
      <c r="AY2" s="36"/>
      <c r="AZ2" s="36"/>
      <c r="BA2" s="36"/>
      <c r="BB2" s="36"/>
      <c r="BC2" s="36"/>
      <c r="BD2" s="37"/>
      <c r="BE2" s="38"/>
      <c r="BF2" s="36"/>
      <c r="BG2" s="36"/>
      <c r="BH2" s="36"/>
      <c r="BI2" s="36"/>
      <c r="BJ2" s="36"/>
      <c r="BK2" s="36"/>
      <c r="BL2" s="36"/>
      <c r="BM2" s="36"/>
      <c r="BN2" s="36"/>
      <c r="BO2" s="37"/>
      <c r="BP2" s="38"/>
      <c r="BQ2" s="36"/>
      <c r="BR2" s="36"/>
      <c r="BS2" s="36"/>
      <c r="BT2" s="36"/>
      <c r="BU2" s="36"/>
      <c r="BV2" s="36"/>
      <c r="BW2" s="36"/>
      <c r="BX2" s="36"/>
      <c r="BY2" s="36"/>
      <c r="BZ2" s="37"/>
      <c r="CA2" s="38"/>
      <c r="CB2" s="36"/>
      <c r="CC2" s="36"/>
      <c r="CD2" s="36"/>
      <c r="CE2" s="36"/>
      <c r="CF2" s="36"/>
      <c r="CG2" s="36"/>
      <c r="CH2" s="36"/>
      <c r="CI2" s="36"/>
      <c r="CJ2" s="36"/>
      <c r="CK2" s="37"/>
      <c r="CL2" s="38"/>
      <c r="CM2" s="36"/>
      <c r="CN2" s="36"/>
      <c r="CO2" s="36"/>
      <c r="CP2" s="36"/>
      <c r="CQ2" s="36"/>
      <c r="CR2" s="36"/>
      <c r="CS2" s="36"/>
      <c r="CT2" s="36"/>
      <c r="CU2" s="36"/>
      <c r="CV2" s="37"/>
      <c r="CW2" s="38"/>
      <c r="CX2" s="36"/>
      <c r="CY2" s="36"/>
      <c r="CZ2" s="36"/>
      <c r="DA2" s="36"/>
      <c r="DB2" s="36"/>
      <c r="DC2" s="36"/>
      <c r="DD2" s="36"/>
      <c r="DE2" s="36"/>
      <c r="DF2" s="36"/>
      <c r="DG2" s="37"/>
      <c r="DH2" s="38"/>
      <c r="DI2" s="36"/>
      <c r="DJ2" s="36"/>
      <c r="DK2" s="36"/>
      <c r="DL2" s="36"/>
      <c r="DM2" s="36"/>
      <c r="DN2" s="36"/>
      <c r="DO2" s="36"/>
      <c r="DP2" s="36"/>
      <c r="DQ2" s="36"/>
      <c r="DR2" s="37"/>
    </row>
    <row r="3" spans="1:123" ht="25" customHeight="1" x14ac:dyDescent="0.35">
      <c r="B3" s="479" t="s">
        <v>180</v>
      </c>
      <c r="C3" s="480"/>
      <c r="D3" s="480"/>
      <c r="E3" s="480"/>
      <c r="F3" s="480"/>
      <c r="G3" s="480"/>
      <c r="H3" s="480"/>
      <c r="I3" s="480"/>
      <c r="J3" s="480"/>
      <c r="K3" s="480"/>
      <c r="L3" s="481"/>
      <c r="M3" s="176" t="s">
        <v>167</v>
      </c>
      <c r="N3" s="40"/>
      <c r="O3" s="41"/>
      <c r="P3" s="41"/>
      <c r="Q3" s="42"/>
      <c r="R3" s="41"/>
      <c r="S3" s="41"/>
      <c r="T3" s="41"/>
      <c r="U3" s="41"/>
      <c r="V3" s="41"/>
      <c r="W3" s="43"/>
      <c r="X3" s="44"/>
      <c r="Y3" s="40"/>
      <c r="Z3" s="175" t="str">
        <f>UPPER('Game Setup'!E15)</f>
        <v>PLAYER'S PREDICTION MATCHES</v>
      </c>
      <c r="AA3" s="41"/>
      <c r="AB3" s="42"/>
      <c r="AC3" s="41"/>
      <c r="AD3" s="41"/>
      <c r="AE3" s="41"/>
      <c r="AF3" s="41"/>
      <c r="AG3" s="41"/>
      <c r="AH3" s="43"/>
      <c r="AI3" s="44"/>
      <c r="AJ3" s="40"/>
      <c r="AK3" s="41"/>
      <c r="AL3" s="41"/>
      <c r="AM3" s="42"/>
      <c r="AN3" s="41"/>
      <c r="AO3" s="41"/>
      <c r="AP3" s="41"/>
      <c r="AQ3" s="41"/>
      <c r="AR3" s="41"/>
      <c r="AS3" s="43"/>
      <c r="AT3" s="44"/>
      <c r="AU3" s="40"/>
      <c r="AV3" s="41"/>
      <c r="AW3" s="41"/>
      <c r="AX3" s="42"/>
      <c r="AY3" s="41"/>
      <c r="AZ3" s="41"/>
      <c r="BA3" s="41"/>
      <c r="BB3" s="41"/>
      <c r="BC3" s="41"/>
      <c r="BD3" s="43"/>
      <c r="BE3" s="44"/>
      <c r="BF3" s="40"/>
      <c r="BG3" s="41"/>
      <c r="BH3" s="41"/>
      <c r="BI3" s="42"/>
      <c r="BJ3" s="41"/>
      <c r="BK3" s="41"/>
      <c r="BL3" s="41"/>
      <c r="BM3" s="41"/>
      <c r="BN3" s="41"/>
      <c r="BO3" s="43"/>
      <c r="BP3" s="44"/>
      <c r="BQ3" s="40"/>
      <c r="BR3" s="41"/>
      <c r="BS3" s="41"/>
      <c r="BT3" s="42"/>
      <c r="BU3" s="41"/>
      <c r="BV3" s="41"/>
      <c r="BW3" s="41"/>
      <c r="BX3" s="41"/>
      <c r="BY3" s="41"/>
      <c r="BZ3" s="43"/>
      <c r="CA3" s="44"/>
      <c r="CB3" s="40"/>
      <c r="CC3" s="41"/>
      <c r="CD3" s="41"/>
      <c r="CE3" s="42"/>
      <c r="CF3" s="41"/>
      <c r="CG3" s="41"/>
      <c r="CH3" s="41"/>
      <c r="CI3" s="41"/>
      <c r="CJ3" s="41"/>
      <c r="CK3" s="43"/>
      <c r="CL3" s="44"/>
      <c r="CM3" s="40"/>
      <c r="CN3" s="41"/>
      <c r="CO3" s="41"/>
      <c r="CP3" s="42"/>
      <c r="CQ3" s="41"/>
      <c r="CR3" s="41"/>
      <c r="CS3" s="41"/>
      <c r="CT3" s="41"/>
      <c r="CU3" s="41"/>
      <c r="CV3" s="43"/>
      <c r="CW3" s="44"/>
      <c r="CX3" s="40"/>
      <c r="CY3" s="41"/>
      <c r="CZ3" s="41"/>
      <c r="DA3" s="42"/>
      <c r="DB3" s="41"/>
      <c r="DC3" s="41"/>
      <c r="DD3" s="41"/>
      <c r="DE3" s="41"/>
      <c r="DF3" s="41"/>
      <c r="DG3" s="43"/>
      <c r="DH3" s="44"/>
      <c r="DI3" s="40"/>
      <c r="DJ3" s="41"/>
      <c r="DK3" s="41"/>
      <c r="DL3" s="42"/>
      <c r="DM3" s="41"/>
      <c r="DN3" s="41"/>
      <c r="DO3" s="41"/>
      <c r="DP3" s="41"/>
      <c r="DQ3" s="41"/>
      <c r="DR3" s="43"/>
    </row>
    <row r="4" spans="1:123" s="45" customFormat="1" ht="16" customHeight="1" x14ac:dyDescent="0.35">
      <c r="A4" s="264"/>
      <c r="B4" s="479"/>
      <c r="C4" s="480"/>
      <c r="D4" s="480"/>
      <c r="E4" s="480"/>
      <c r="F4" s="480"/>
      <c r="G4" s="480"/>
      <c r="H4" s="480"/>
      <c r="I4" s="480"/>
      <c r="J4" s="480"/>
      <c r="K4" s="480"/>
      <c r="L4" s="481"/>
      <c r="M4" s="46">
        <v>1</v>
      </c>
      <c r="N4" s="47" t="s">
        <v>82</v>
      </c>
      <c r="O4" s="456" t="str">
        <f>IF(VLOOKUP(M4,Scoreboard!B8:C17,2,FALSE)&lt;&gt;"",VLOOKUP(M4,Scoreboard!B8:C17,2,FALSE),"")</f>
        <v>Player 1</v>
      </c>
      <c r="P4" s="456"/>
      <c r="Q4" s="456"/>
      <c r="R4" s="446" t="s">
        <v>83</v>
      </c>
      <c r="S4" s="446"/>
      <c r="T4" s="446"/>
      <c r="U4" s="48" t="s">
        <v>84</v>
      </c>
      <c r="V4" s="48" t="s">
        <v>85</v>
      </c>
      <c r="W4" s="49"/>
      <c r="X4" s="46">
        <f>M4+1</f>
        <v>2</v>
      </c>
      <c r="Y4" s="47" t="s">
        <v>82</v>
      </c>
      <c r="Z4" s="456" t="str">
        <f>IF(VLOOKUP(X4,Scoreboard!B8:C17,2,FALSE)&lt;&gt;"",VLOOKUP(X4,Scoreboard!B8:C17,2,FALSE),"")</f>
        <v>Player 2</v>
      </c>
      <c r="AA4" s="456"/>
      <c r="AB4" s="456"/>
      <c r="AC4" s="446" t="s">
        <v>83</v>
      </c>
      <c r="AD4" s="446"/>
      <c r="AE4" s="446"/>
      <c r="AF4" s="48" t="s">
        <v>84</v>
      </c>
      <c r="AG4" s="48" t="s">
        <v>85</v>
      </c>
      <c r="AH4" s="49"/>
      <c r="AI4" s="46">
        <f>X4+1</f>
        <v>3</v>
      </c>
      <c r="AJ4" s="47" t="s">
        <v>82</v>
      </c>
      <c r="AK4" s="456" t="str">
        <f>IF(VLOOKUP(AI4,Scoreboard!B8:C17,2,FALSE)&lt;&gt;"",VLOOKUP(AI4,Scoreboard!B8:C17,2,FALSE),"")</f>
        <v>Player 3</v>
      </c>
      <c r="AL4" s="456"/>
      <c r="AM4" s="456"/>
      <c r="AN4" s="446" t="s">
        <v>83</v>
      </c>
      <c r="AO4" s="446"/>
      <c r="AP4" s="446"/>
      <c r="AQ4" s="48" t="s">
        <v>84</v>
      </c>
      <c r="AR4" s="48" t="s">
        <v>85</v>
      </c>
      <c r="AS4" s="49"/>
      <c r="AT4" s="46">
        <f>AI4+1</f>
        <v>4</v>
      </c>
      <c r="AU4" s="47" t="s">
        <v>82</v>
      </c>
      <c r="AV4" s="456" t="str">
        <f>IF(VLOOKUP(AT4,Scoreboard!B8:C17,2,FALSE)&lt;&gt;"",VLOOKUP(AT4,Scoreboard!B8:C17,2,FALSE),"")</f>
        <v>Player 4</v>
      </c>
      <c r="AW4" s="456"/>
      <c r="AX4" s="456"/>
      <c r="AY4" s="446" t="s">
        <v>83</v>
      </c>
      <c r="AZ4" s="446"/>
      <c r="BA4" s="446"/>
      <c r="BB4" s="48" t="s">
        <v>84</v>
      </c>
      <c r="BC4" s="48" t="s">
        <v>85</v>
      </c>
      <c r="BD4" s="49"/>
      <c r="BE4" s="46">
        <f>AT4+1</f>
        <v>5</v>
      </c>
      <c r="BF4" s="47" t="s">
        <v>82</v>
      </c>
      <c r="BG4" s="456" t="str">
        <f>IF(VLOOKUP(BE4,Scoreboard!B8:C17,2,FALSE)&lt;&gt;"",VLOOKUP(BE4,Scoreboard!B8:C17,2,FALSE),"")</f>
        <v>Player 5</v>
      </c>
      <c r="BH4" s="456"/>
      <c r="BI4" s="456"/>
      <c r="BJ4" s="446" t="s">
        <v>83</v>
      </c>
      <c r="BK4" s="446"/>
      <c r="BL4" s="446"/>
      <c r="BM4" s="48" t="s">
        <v>84</v>
      </c>
      <c r="BN4" s="48" t="s">
        <v>85</v>
      </c>
      <c r="BO4" s="49"/>
      <c r="BP4" s="46">
        <f>BE4+1</f>
        <v>6</v>
      </c>
      <c r="BQ4" s="47" t="s">
        <v>82</v>
      </c>
      <c r="BR4" s="456" t="str">
        <f>IF(VLOOKUP(BP4,Scoreboard!B8:C17,2,FALSE)&lt;&gt;"",VLOOKUP(BP4,Scoreboard!B8:C17,2,FALSE),"")</f>
        <v>Player 6</v>
      </c>
      <c r="BS4" s="456"/>
      <c r="BT4" s="456"/>
      <c r="BU4" s="446" t="s">
        <v>83</v>
      </c>
      <c r="BV4" s="446"/>
      <c r="BW4" s="446"/>
      <c r="BX4" s="204" t="s">
        <v>84</v>
      </c>
      <c r="BY4" s="204" t="s">
        <v>85</v>
      </c>
      <c r="BZ4" s="49"/>
      <c r="CA4" s="46">
        <f>BP4+1</f>
        <v>7</v>
      </c>
      <c r="CB4" s="47" t="s">
        <v>82</v>
      </c>
      <c r="CC4" s="456" t="str">
        <f>IF(VLOOKUP(CA4,Scoreboard!B8:C17,2,FALSE)&lt;&gt;"",VLOOKUP(CA4,Scoreboard!B8:C17,2,FALSE),"")</f>
        <v>Player 7</v>
      </c>
      <c r="CD4" s="456"/>
      <c r="CE4" s="456"/>
      <c r="CF4" s="446" t="s">
        <v>83</v>
      </c>
      <c r="CG4" s="446"/>
      <c r="CH4" s="446"/>
      <c r="CI4" s="204" t="s">
        <v>84</v>
      </c>
      <c r="CJ4" s="204" t="s">
        <v>85</v>
      </c>
      <c r="CK4" s="49"/>
      <c r="CL4" s="46">
        <f>CA4+1</f>
        <v>8</v>
      </c>
      <c r="CM4" s="47" t="s">
        <v>82</v>
      </c>
      <c r="CN4" s="456" t="str">
        <f>IF(VLOOKUP(CL4,Scoreboard!B8:C17,2,FALSE)&lt;&gt;"",VLOOKUP(CL4,Scoreboard!B8:C17,2,FALSE),"")</f>
        <v>Player 8</v>
      </c>
      <c r="CO4" s="456"/>
      <c r="CP4" s="456"/>
      <c r="CQ4" s="446" t="s">
        <v>83</v>
      </c>
      <c r="CR4" s="446"/>
      <c r="CS4" s="446"/>
      <c r="CT4" s="204" t="s">
        <v>84</v>
      </c>
      <c r="CU4" s="204" t="s">
        <v>85</v>
      </c>
      <c r="CV4" s="49"/>
      <c r="CW4" s="46">
        <f>CL4+1</f>
        <v>9</v>
      </c>
      <c r="CX4" s="47" t="s">
        <v>82</v>
      </c>
      <c r="CY4" s="456" t="str">
        <f>IF(VLOOKUP(CW4,Scoreboard!B8:C17,2,FALSE)&lt;&gt;"",VLOOKUP(CW4,Scoreboard!B8:C17,2,FALSE),"")</f>
        <v>Player 9</v>
      </c>
      <c r="CZ4" s="456"/>
      <c r="DA4" s="456"/>
      <c r="DB4" s="446" t="s">
        <v>83</v>
      </c>
      <c r="DC4" s="446"/>
      <c r="DD4" s="446"/>
      <c r="DE4" s="204" t="s">
        <v>84</v>
      </c>
      <c r="DF4" s="204" t="s">
        <v>85</v>
      </c>
      <c r="DG4" s="49"/>
      <c r="DH4" s="46">
        <f>CW4+1</f>
        <v>10</v>
      </c>
      <c r="DI4" s="47" t="s">
        <v>82</v>
      </c>
      <c r="DJ4" s="456" t="str">
        <f>IF(VLOOKUP(DH4,Scoreboard!B8:C17,2,FALSE)&lt;&gt;"",VLOOKUP(DH4,Scoreboard!B8:C17,2,FALSE),"")</f>
        <v>Player 10</v>
      </c>
      <c r="DK4" s="456"/>
      <c r="DL4" s="456"/>
      <c r="DM4" s="446" t="s">
        <v>83</v>
      </c>
      <c r="DN4" s="446"/>
      <c r="DO4" s="446"/>
      <c r="DP4" s="204" t="s">
        <v>84</v>
      </c>
      <c r="DQ4" s="204" t="s">
        <v>85</v>
      </c>
      <c r="DR4" s="49"/>
    </row>
    <row r="5" spans="1:123" s="45" customFormat="1" ht="16" customHeight="1" x14ac:dyDescent="0.35">
      <c r="A5" s="264"/>
      <c r="B5" s="295"/>
      <c r="C5" s="50" t="s">
        <v>86</v>
      </c>
      <c r="D5" s="50" t="s">
        <v>87</v>
      </c>
      <c r="E5" s="50" t="s">
        <v>88</v>
      </c>
      <c r="F5" s="51" t="s">
        <v>89</v>
      </c>
      <c r="G5" s="52" t="s">
        <v>90</v>
      </c>
      <c r="H5" s="52"/>
      <c r="I5" s="53" t="s">
        <v>89</v>
      </c>
      <c r="J5" s="52"/>
      <c r="K5" s="54"/>
      <c r="L5" s="55"/>
      <c r="M5" s="46"/>
      <c r="N5" s="47" t="s">
        <v>91</v>
      </c>
      <c r="O5" s="454">
        <f ca="1">IF(O4&lt;&gt;"",INDEX('Dummy Rank'!F5:F14,MATCH(M4,'Dummy Rank'!A5:A14,0),0),"")</f>
        <v>1</v>
      </c>
      <c r="P5" s="454"/>
      <c r="Q5" s="47"/>
      <c r="R5" s="455">
        <f ca="1">U5+V5</f>
        <v>0</v>
      </c>
      <c r="S5" s="455"/>
      <c r="T5" s="455"/>
      <c r="U5" s="56">
        <f ca="1">SUM(U8:U55)+SUM(U72:U87)</f>
        <v>0</v>
      </c>
      <c r="V5" s="56">
        <f>SUM(V60:V69)+SUM(V72:V87)+SUM(V89:V91)+SUM(V93:V94)</f>
        <v>0</v>
      </c>
      <c r="W5" s="49"/>
      <c r="X5" s="46"/>
      <c r="Y5" s="47" t="s">
        <v>92</v>
      </c>
      <c r="Z5" s="454">
        <f ca="1">IF(Z4&lt;&gt;"",INDEX('Dummy Rank'!F5:F14,MATCH(X4,'Dummy Rank'!A5:A14,0),0),"")</f>
        <v>2</v>
      </c>
      <c r="AA5" s="454"/>
      <c r="AB5" s="47"/>
      <c r="AC5" s="455">
        <f ca="1">AF5+AG5</f>
        <v>0</v>
      </c>
      <c r="AD5" s="455"/>
      <c r="AE5" s="455"/>
      <c r="AF5" s="56">
        <f ca="1">SUM(AF8:AF55)+SUM(AF72:AF87)</f>
        <v>0</v>
      </c>
      <c r="AG5" s="56">
        <f>SUM(AG60:AG69)+SUM(AG72:AG87)+SUM(AG89:AG91)+SUM(AG93:AG94)</f>
        <v>0</v>
      </c>
      <c r="AH5" s="49"/>
      <c r="AI5" s="46"/>
      <c r="AJ5" s="47" t="s">
        <v>92</v>
      </c>
      <c r="AK5" s="454">
        <f ca="1">IF(AK4&lt;&gt;"",INDEX('Dummy Rank'!F5:F14,MATCH(AI4,'Dummy Rank'!A5:A14,0),0),"")</f>
        <v>3</v>
      </c>
      <c r="AL5" s="454"/>
      <c r="AM5" s="47"/>
      <c r="AN5" s="455">
        <f t="shared" ref="AN5" ca="1" si="0">AQ5+AR5</f>
        <v>0</v>
      </c>
      <c r="AO5" s="455"/>
      <c r="AP5" s="455"/>
      <c r="AQ5" s="56">
        <f t="shared" ref="AQ5" ca="1" si="1">SUM(AQ8:AQ55)+SUM(AQ72:AQ87)</f>
        <v>0</v>
      </c>
      <c r="AR5" s="56">
        <f>SUM(AR60:AR69)+SUM(AR72:AR87)+SUM(AR89:AR91)+SUM(AR93:AR94)</f>
        <v>0</v>
      </c>
      <c r="AS5" s="49"/>
      <c r="AT5" s="46"/>
      <c r="AU5" s="47" t="s">
        <v>92</v>
      </c>
      <c r="AV5" s="454">
        <f ca="1">IF(AV4&lt;&gt;"",INDEX('Dummy Rank'!F5:F14,MATCH(AT4,'Dummy Rank'!A5:A14,0),0),"")</f>
        <v>4</v>
      </c>
      <c r="AW5" s="454"/>
      <c r="AX5" s="47"/>
      <c r="AY5" s="455">
        <f t="shared" ref="AY5" ca="1" si="2">BB5+BC5</f>
        <v>0</v>
      </c>
      <c r="AZ5" s="455"/>
      <c r="BA5" s="455"/>
      <c r="BB5" s="56">
        <f t="shared" ref="BB5" ca="1" si="3">SUM(BB8:BB55)+SUM(BB72:BB87)</f>
        <v>0</v>
      </c>
      <c r="BC5" s="56">
        <f>SUM(BC60:BC69)+SUM(BC72:BC87)+SUM(BC89:BC91)+SUM(BC93:BC94)</f>
        <v>0</v>
      </c>
      <c r="BD5" s="49"/>
      <c r="BE5" s="46"/>
      <c r="BF5" s="47" t="s">
        <v>92</v>
      </c>
      <c r="BG5" s="454">
        <f ca="1">IF(BG4&lt;&gt;"",INDEX('Dummy Rank'!F5:F14,MATCH(BE4,'Dummy Rank'!A5:A14,0),0),"")</f>
        <v>5</v>
      </c>
      <c r="BH5" s="454"/>
      <c r="BI5" s="47"/>
      <c r="BJ5" s="455">
        <f t="shared" ref="BJ5" ca="1" si="4">BM5+BN5</f>
        <v>0</v>
      </c>
      <c r="BK5" s="455"/>
      <c r="BL5" s="455"/>
      <c r="BM5" s="56">
        <f t="shared" ref="BM5" ca="1" si="5">SUM(BM8:BM55)+SUM(BM72:BM87)</f>
        <v>0</v>
      </c>
      <c r="BN5" s="56">
        <f>SUM(BN60:BN69)+SUM(BN72:BN87)+SUM(BN89:BN91)+SUM(BN93:BN94)</f>
        <v>0</v>
      </c>
      <c r="BO5" s="49"/>
      <c r="BP5" s="46"/>
      <c r="BQ5" s="47" t="s">
        <v>92</v>
      </c>
      <c r="BR5" s="454">
        <f ca="1">IF(BR4&lt;&gt;"",INDEX('Dummy Rank'!F5:F14,MATCH(BP4,'Dummy Rank'!A5:A14,0),0),"")</f>
        <v>6</v>
      </c>
      <c r="BS5" s="454"/>
      <c r="BT5" s="47"/>
      <c r="BU5" s="455">
        <f t="shared" ref="BU5" ca="1" si="6">BX5+BY5</f>
        <v>0</v>
      </c>
      <c r="BV5" s="455"/>
      <c r="BW5" s="455"/>
      <c r="BX5" s="205">
        <f t="shared" ref="BX5" ca="1" si="7">SUM(BX8:BX55)+SUM(BX72:BX87)</f>
        <v>0</v>
      </c>
      <c r="BY5" s="205">
        <f>SUM(BY60:BY69)+SUM(BY72:BY87)+SUM(BY89:BY91)+SUM(BY93:BY94)</f>
        <v>0</v>
      </c>
      <c r="BZ5" s="49"/>
      <c r="CA5" s="46"/>
      <c r="CB5" s="47" t="s">
        <v>92</v>
      </c>
      <c r="CC5" s="454">
        <f ca="1">IF(CC4&lt;&gt;"",INDEX('Dummy Rank'!F5:F14,MATCH(CA4,'Dummy Rank'!A5:A14,0),0),"")</f>
        <v>7</v>
      </c>
      <c r="CD5" s="454"/>
      <c r="CE5" s="47"/>
      <c r="CF5" s="455">
        <f t="shared" ref="CF5" ca="1" si="8">CI5+CJ5</f>
        <v>0</v>
      </c>
      <c r="CG5" s="455"/>
      <c r="CH5" s="455"/>
      <c r="CI5" s="205">
        <f t="shared" ref="CI5" ca="1" si="9">SUM(CI8:CI55)+SUM(CI72:CI87)</f>
        <v>0</v>
      </c>
      <c r="CJ5" s="205">
        <f>SUM(CJ60:CJ69)+SUM(CJ72:CJ87)+SUM(CJ89:CJ91)+SUM(CJ93:CJ94)</f>
        <v>0</v>
      </c>
      <c r="CK5" s="49"/>
      <c r="CL5" s="46"/>
      <c r="CM5" s="47" t="s">
        <v>92</v>
      </c>
      <c r="CN5" s="454">
        <f ca="1">IF(CN4&lt;&gt;"",INDEX('Dummy Rank'!F5:F14,MATCH(CL4,'Dummy Rank'!A5:A14,0),0),"")</f>
        <v>8</v>
      </c>
      <c r="CO5" s="454"/>
      <c r="CP5" s="47"/>
      <c r="CQ5" s="455">
        <f t="shared" ref="CQ5" ca="1" si="10">CT5+CU5</f>
        <v>0</v>
      </c>
      <c r="CR5" s="455"/>
      <c r="CS5" s="455"/>
      <c r="CT5" s="205">
        <f t="shared" ref="CT5" ca="1" si="11">SUM(CT8:CT55)+SUM(CT72:CT87)</f>
        <v>0</v>
      </c>
      <c r="CU5" s="205">
        <f>SUM(CU60:CU69)+SUM(CU72:CU87)+SUM(CU89:CU91)+SUM(CU93:CU94)</f>
        <v>0</v>
      </c>
      <c r="CV5" s="49"/>
      <c r="CW5" s="46"/>
      <c r="CX5" s="47" t="s">
        <v>92</v>
      </c>
      <c r="CY5" s="454">
        <f ca="1">IF(CY4&lt;&gt;"",INDEX('Dummy Rank'!F5:F14,MATCH(CW4,'Dummy Rank'!A5:A14,0),0),"")</f>
        <v>9</v>
      </c>
      <c r="CZ5" s="454"/>
      <c r="DA5" s="47"/>
      <c r="DB5" s="455">
        <f t="shared" ref="DB5" ca="1" si="12">DE5+DF5</f>
        <v>0</v>
      </c>
      <c r="DC5" s="455"/>
      <c r="DD5" s="455"/>
      <c r="DE5" s="205">
        <f t="shared" ref="DE5" ca="1" si="13">SUM(DE8:DE55)+SUM(DE72:DE87)</f>
        <v>0</v>
      </c>
      <c r="DF5" s="205">
        <f>SUM(DF60:DF69)+SUM(DF72:DF87)+SUM(DF89:DF91)+SUM(DF93:DF94)</f>
        <v>0</v>
      </c>
      <c r="DG5" s="49"/>
      <c r="DH5" s="46"/>
      <c r="DI5" s="47" t="s">
        <v>92</v>
      </c>
      <c r="DJ5" s="454">
        <f ca="1">IF(DJ4&lt;&gt;"",INDEX('Dummy Rank'!F5:F14,MATCH(DH4,'Dummy Rank'!A5:A14,0),0),"")</f>
        <v>10</v>
      </c>
      <c r="DK5" s="454"/>
      <c r="DL5" s="47"/>
      <c r="DM5" s="455">
        <f t="shared" ref="DM5" ca="1" si="14">DP5+DQ5</f>
        <v>0</v>
      </c>
      <c r="DN5" s="455"/>
      <c r="DO5" s="455"/>
      <c r="DP5" s="205">
        <f t="shared" ref="DP5" ca="1" si="15">SUM(DP8:DP55)+SUM(DP72:DP87)</f>
        <v>0</v>
      </c>
      <c r="DQ5" s="205">
        <f>SUM(DQ60:DQ69)+SUM(DQ72:DQ87)+SUM(DQ89:DQ91)+SUM(DQ93:DQ94)</f>
        <v>0</v>
      </c>
      <c r="DR5" s="49"/>
    </row>
    <row r="6" spans="1:123" x14ac:dyDescent="0.35">
      <c r="A6" s="164">
        <f>IF(Leaderboard!B19="© 2022 | journalSHEET.com",MAX(A7:A87),0)</f>
        <v>0</v>
      </c>
      <c r="B6" s="473" t="s">
        <v>93</v>
      </c>
      <c r="C6" s="474"/>
      <c r="D6" s="474"/>
      <c r="E6" s="474"/>
      <c r="F6" s="474"/>
      <c r="G6" s="474"/>
      <c r="H6" s="474"/>
      <c r="I6" s="474"/>
      <c r="J6" s="474"/>
      <c r="K6" s="474"/>
      <c r="L6" s="475"/>
      <c r="M6" s="476" t="s">
        <v>337</v>
      </c>
      <c r="N6" s="476"/>
      <c r="O6" s="476"/>
      <c r="P6" s="476"/>
      <c r="Q6" s="476"/>
      <c r="R6" s="476"/>
      <c r="S6" s="476"/>
      <c r="T6" s="476"/>
      <c r="U6" s="476"/>
      <c r="V6" s="476"/>
      <c r="W6" s="477"/>
      <c r="X6" s="448"/>
      <c r="Y6" s="449"/>
      <c r="Z6" s="449"/>
      <c r="AA6" s="449"/>
      <c r="AB6" s="449"/>
      <c r="AC6" s="449"/>
      <c r="AD6" s="449"/>
      <c r="AE6" s="449"/>
      <c r="AF6" s="449"/>
      <c r="AG6" s="449"/>
      <c r="AH6" s="450"/>
      <c r="AI6" s="448"/>
      <c r="AJ6" s="449"/>
      <c r="AK6" s="449"/>
      <c r="AL6" s="449"/>
      <c r="AM6" s="449"/>
      <c r="AN6" s="449"/>
      <c r="AO6" s="449"/>
      <c r="AP6" s="449"/>
      <c r="AQ6" s="449"/>
      <c r="AR6" s="449"/>
      <c r="AS6" s="450"/>
      <c r="AT6" s="448"/>
      <c r="AU6" s="449"/>
      <c r="AV6" s="449"/>
      <c r="AW6" s="449"/>
      <c r="AX6" s="449"/>
      <c r="AY6" s="449"/>
      <c r="AZ6" s="449"/>
      <c r="BA6" s="449"/>
      <c r="BB6" s="449"/>
      <c r="BC6" s="449"/>
      <c r="BD6" s="450"/>
      <c r="BE6" s="448"/>
      <c r="BF6" s="449"/>
      <c r="BG6" s="449"/>
      <c r="BH6" s="449"/>
      <c r="BI6" s="449"/>
      <c r="BJ6" s="449"/>
      <c r="BK6" s="449"/>
      <c r="BL6" s="449"/>
      <c r="BM6" s="449"/>
      <c r="BN6" s="449"/>
      <c r="BO6" s="450"/>
      <c r="BP6" s="448"/>
      <c r="BQ6" s="449"/>
      <c r="BR6" s="449"/>
      <c r="BS6" s="449"/>
      <c r="BT6" s="449"/>
      <c r="BU6" s="449"/>
      <c r="BV6" s="449"/>
      <c r="BW6" s="449"/>
      <c r="BX6" s="449"/>
      <c r="BY6" s="449"/>
      <c r="BZ6" s="450"/>
      <c r="CA6" s="448"/>
      <c r="CB6" s="449"/>
      <c r="CC6" s="449"/>
      <c r="CD6" s="449"/>
      <c r="CE6" s="449"/>
      <c r="CF6" s="449"/>
      <c r="CG6" s="449"/>
      <c r="CH6" s="449"/>
      <c r="CI6" s="449"/>
      <c r="CJ6" s="449"/>
      <c r="CK6" s="450"/>
      <c r="CL6" s="448"/>
      <c r="CM6" s="449"/>
      <c r="CN6" s="449"/>
      <c r="CO6" s="449"/>
      <c r="CP6" s="449"/>
      <c r="CQ6" s="449"/>
      <c r="CR6" s="449"/>
      <c r="CS6" s="449"/>
      <c r="CT6" s="449"/>
      <c r="CU6" s="449"/>
      <c r="CV6" s="450"/>
      <c r="CW6" s="448"/>
      <c r="CX6" s="449"/>
      <c r="CY6" s="449"/>
      <c r="CZ6" s="449"/>
      <c r="DA6" s="449"/>
      <c r="DB6" s="449"/>
      <c r="DC6" s="449"/>
      <c r="DD6" s="449"/>
      <c r="DE6" s="449"/>
      <c r="DF6" s="449"/>
      <c r="DG6" s="450"/>
      <c r="DH6" s="448"/>
      <c r="DI6" s="449"/>
      <c r="DJ6" s="449"/>
      <c r="DK6" s="449"/>
      <c r="DL6" s="449"/>
      <c r="DM6" s="449"/>
      <c r="DN6" s="449"/>
      <c r="DO6" s="449"/>
      <c r="DP6" s="449"/>
      <c r="DQ6" s="449"/>
      <c r="DR6" s="450"/>
    </row>
    <row r="7" spans="1:123" x14ac:dyDescent="0.35">
      <c r="A7" s="164">
        <v>0</v>
      </c>
      <c r="B7" s="296"/>
      <c r="C7" s="58"/>
      <c r="D7" s="58"/>
      <c r="E7" s="59"/>
      <c r="F7" s="60"/>
      <c r="G7" s="60"/>
      <c r="H7" s="60"/>
      <c r="I7" s="61"/>
      <c r="J7" s="57"/>
      <c r="K7" s="57"/>
      <c r="L7" s="62"/>
      <c r="M7" s="63">
        <f>COUNTIF(U8:U55,Pool1)</f>
        <v>0</v>
      </c>
      <c r="N7" s="64"/>
      <c r="O7" s="65"/>
      <c r="P7" s="65"/>
      <c r="Q7" s="66"/>
      <c r="R7" s="65"/>
      <c r="S7" s="65"/>
      <c r="T7" s="65"/>
      <c r="U7" s="67"/>
      <c r="V7" s="65"/>
      <c r="W7" s="68"/>
      <c r="X7" s="69">
        <f>COUNTIF(AF8:AF55,Pool1)</f>
        <v>0</v>
      </c>
      <c r="Y7" s="64"/>
      <c r="Z7" s="65"/>
      <c r="AA7" s="65"/>
      <c r="AB7" s="66"/>
      <c r="AC7" s="65"/>
      <c r="AD7" s="65"/>
      <c r="AE7" s="65"/>
      <c r="AF7" s="65"/>
      <c r="AG7" s="65"/>
      <c r="AH7" s="68"/>
      <c r="AI7" s="69">
        <f>COUNTIF(AQ8:AQ55,Pool1)</f>
        <v>0</v>
      </c>
      <c r="AJ7" s="64"/>
      <c r="AK7" s="65"/>
      <c r="AL7" s="65"/>
      <c r="AM7" s="66"/>
      <c r="AN7" s="65"/>
      <c r="AO7" s="65"/>
      <c r="AP7" s="65"/>
      <c r="AQ7" s="65"/>
      <c r="AR7" s="65"/>
      <c r="AS7" s="68"/>
      <c r="AT7" s="69">
        <f>COUNTIF(BB8:BB55,Pool1)</f>
        <v>0</v>
      </c>
      <c r="AU7" s="64"/>
      <c r="AV7" s="65"/>
      <c r="AW7" s="65"/>
      <c r="AX7" s="66"/>
      <c r="AY7" s="65"/>
      <c r="AZ7" s="65"/>
      <c r="BA7" s="65"/>
      <c r="BB7" s="65"/>
      <c r="BC7" s="65"/>
      <c r="BD7" s="68"/>
      <c r="BE7" s="69">
        <f>COUNTIF(BM8:BM55,Pool1)</f>
        <v>0</v>
      </c>
      <c r="BF7" s="64"/>
      <c r="BG7" s="65"/>
      <c r="BH7" s="65"/>
      <c r="BI7" s="66"/>
      <c r="BJ7" s="65"/>
      <c r="BK7" s="65"/>
      <c r="BL7" s="65"/>
      <c r="BM7" s="65"/>
      <c r="BN7" s="65"/>
      <c r="BO7" s="68"/>
      <c r="BP7" s="69">
        <f>COUNTIF(BX8:BX55,Pool1)</f>
        <v>0</v>
      </c>
      <c r="BQ7" s="64"/>
      <c r="BR7" s="65"/>
      <c r="BS7" s="65"/>
      <c r="BT7" s="66"/>
      <c r="BU7" s="65"/>
      <c r="BV7" s="65"/>
      <c r="BW7" s="65"/>
      <c r="BX7" s="65"/>
      <c r="BY7" s="65"/>
      <c r="BZ7" s="68"/>
      <c r="CA7" s="69">
        <f>COUNTIF(CI8:CI55,Pool1)</f>
        <v>0</v>
      </c>
      <c r="CB7" s="64"/>
      <c r="CC7" s="65"/>
      <c r="CD7" s="65"/>
      <c r="CE7" s="66"/>
      <c r="CF7" s="65"/>
      <c r="CG7" s="65"/>
      <c r="CH7" s="65"/>
      <c r="CI7" s="65"/>
      <c r="CJ7" s="65"/>
      <c r="CK7" s="68"/>
      <c r="CL7" s="69">
        <f>COUNTIF(CT8:CT55,Pool1)</f>
        <v>0</v>
      </c>
      <c r="CM7" s="64"/>
      <c r="CN7" s="65"/>
      <c r="CO7" s="65"/>
      <c r="CP7" s="66"/>
      <c r="CQ7" s="65"/>
      <c r="CR7" s="65"/>
      <c r="CS7" s="65"/>
      <c r="CT7" s="65"/>
      <c r="CU7" s="65"/>
      <c r="CV7" s="68"/>
      <c r="CW7" s="69">
        <f>COUNTIF(DE8:DE55,Pool1)</f>
        <v>0</v>
      </c>
      <c r="CX7" s="64"/>
      <c r="CY7" s="65"/>
      <c r="CZ7" s="65"/>
      <c r="DA7" s="66"/>
      <c r="DB7" s="65"/>
      <c r="DC7" s="65"/>
      <c r="DD7" s="65"/>
      <c r="DE7" s="65"/>
      <c r="DF7" s="65"/>
      <c r="DG7" s="68"/>
      <c r="DH7" s="69">
        <f>COUNTIF(DP8:DP55,Pool1)</f>
        <v>0</v>
      </c>
      <c r="DI7" s="64"/>
      <c r="DJ7" s="65"/>
      <c r="DK7" s="65"/>
      <c r="DL7" s="66"/>
      <c r="DM7" s="65"/>
      <c r="DN7" s="65"/>
      <c r="DO7" s="65"/>
      <c r="DP7" s="65"/>
      <c r="DQ7" s="65"/>
      <c r="DR7" s="68"/>
    </row>
    <row r="8" spans="1:123" x14ac:dyDescent="0.35">
      <c r="A8" s="164">
        <f>IF(G8&lt;&gt;"",A7+1,A7)</f>
        <v>0</v>
      </c>
      <c r="B8" s="70"/>
      <c r="C8" s="71">
        <v>1</v>
      </c>
      <c r="D8" s="72" t="s">
        <v>41</v>
      </c>
      <c r="E8" s="73">
        <v>44885.041666666664</v>
      </c>
      <c r="F8" s="74" t="str">
        <f>'Tournament Setup'!D8</f>
        <v>Qatar</v>
      </c>
      <c r="G8" s="75"/>
      <c r="H8" s="75"/>
      <c r="I8" s="76" t="str">
        <f>'Tournament Setup'!D9</f>
        <v>Ecuador</v>
      </c>
      <c r="J8" s="57"/>
      <c r="K8" s="57"/>
      <c r="L8" s="62"/>
      <c r="M8" s="65"/>
      <c r="N8" s="64" t="str">
        <f t="shared" ref="N8:N55" si="16">F8</f>
        <v>Qatar</v>
      </c>
      <c r="O8" s="77"/>
      <c r="P8" s="77"/>
      <c r="Q8" s="66" t="str">
        <f t="shared" ref="Q8:Q55" si="17">I8</f>
        <v>Ecuador</v>
      </c>
      <c r="R8" s="65"/>
      <c r="S8" s="65"/>
      <c r="T8" s="65"/>
      <c r="U8" s="78">
        <f t="shared" ref="U8:U55" si="18">IF(AND(G8&lt;&gt;"",H8&lt;&gt;"",O8&lt;&gt;"",P8&lt;&gt;""),IF(AND(G8=O8,H8=P8),Pool1,IF((G8-H8)=(O8-P8),Pool2,IF(AND((G8&gt;H8),(O8&gt;P8)),Pool3,IF(AND((H8&gt;G8),(P8&gt;O8)),Pool3,0)))),0)</f>
        <v>0</v>
      </c>
      <c r="V8" s="65"/>
      <c r="W8" s="68"/>
      <c r="X8" s="79"/>
      <c r="Y8" s="64" t="str">
        <f t="shared" ref="Y8:Y55" si="19">F8</f>
        <v>Qatar</v>
      </c>
      <c r="Z8" s="77"/>
      <c r="AA8" s="77"/>
      <c r="AB8" s="66" t="str">
        <f t="shared" ref="AB8:AB55" si="20">I8</f>
        <v>Ecuador</v>
      </c>
      <c r="AC8" s="65"/>
      <c r="AD8" s="65"/>
      <c r="AE8" s="65"/>
      <c r="AF8" s="80">
        <f t="shared" ref="AF8:AF55" si="21">IF(AND(G8&lt;&gt;"",H8&lt;&gt;"",Z8&lt;&gt;"",AA8&lt;&gt;""),IF(AND(G8=Z8,H8=AA8),Pool1,IF((G8-H8)=(Z8-AA8),Pool2,IF(AND((G8&gt;H8),(Z8&gt;AA8)),Pool3,IF(AND((H8&gt;G8),(AA8&gt;Z8)),Pool3,0)))),0)</f>
        <v>0</v>
      </c>
      <c r="AG8" s="65"/>
      <c r="AH8" s="68"/>
      <c r="AI8" s="79"/>
      <c r="AJ8" s="64" t="str">
        <f t="shared" ref="AJ8:AJ55" si="22">F8</f>
        <v>Qatar</v>
      </c>
      <c r="AK8" s="77"/>
      <c r="AL8" s="77"/>
      <c r="AM8" s="66" t="str">
        <f t="shared" ref="AM8:AM55" si="23">I8</f>
        <v>Ecuador</v>
      </c>
      <c r="AN8" s="65"/>
      <c r="AO8" s="65"/>
      <c r="AP8" s="65"/>
      <c r="AQ8" s="80">
        <f t="shared" ref="AQ8:AQ55" si="24">IF(AND(G8&lt;&gt;"",H8&lt;&gt;"",AK8&lt;&gt;"",AL8&lt;&gt;""),IF(AND(G8=AK8,H8=AL8),Pool1,IF((G8-H8)=(AK8-AL8),Pool2,IF(AND((G8&gt;H8),(AK8&gt;AL8)),Pool3,IF(AND((H8&gt;G8),(AL8&gt;AK8)),Pool3,0)))),0)</f>
        <v>0</v>
      </c>
      <c r="AR8" s="65"/>
      <c r="AS8" s="68"/>
      <c r="AT8" s="79"/>
      <c r="AU8" s="64" t="str">
        <f t="shared" ref="AU8:AU55" si="25">F8</f>
        <v>Qatar</v>
      </c>
      <c r="AV8" s="77"/>
      <c r="AW8" s="77"/>
      <c r="AX8" s="66" t="str">
        <f t="shared" ref="AX8:AX55" si="26">I8</f>
        <v>Ecuador</v>
      </c>
      <c r="AY8" s="65"/>
      <c r="AZ8" s="65"/>
      <c r="BA8" s="65"/>
      <c r="BB8" s="80">
        <f t="shared" ref="BB8:BB55" si="27">IF(AND(G8&lt;&gt;"",H8&lt;&gt;"",AV8&lt;&gt;"",AW8&lt;&gt;""),IF(AND(G8=AV8,H8=AW8),Pool1,IF((G8-H8)=(AV8-AW8),Pool2,IF(AND((G8&gt;H8),(AV8&gt;AW8)),Pool3,IF(AND((H8&gt;G8),(AW8&gt;AV8)),Pool3,0)))),0)</f>
        <v>0</v>
      </c>
      <c r="BC8" s="65"/>
      <c r="BD8" s="68"/>
      <c r="BE8" s="79"/>
      <c r="BF8" s="64" t="str">
        <f t="shared" ref="BF8:BF55" si="28">F8</f>
        <v>Qatar</v>
      </c>
      <c r="BG8" s="77"/>
      <c r="BH8" s="77"/>
      <c r="BI8" s="66" t="str">
        <f t="shared" ref="BI8:BI55" si="29">I8</f>
        <v>Ecuador</v>
      </c>
      <c r="BJ8" s="65"/>
      <c r="BK8" s="65"/>
      <c r="BL8" s="65"/>
      <c r="BM8" s="80">
        <f t="shared" ref="BM8:BM55" si="30">IF(AND(G8&lt;&gt;"",H8&lt;&gt;"",BG8&lt;&gt;"",BH8&lt;&gt;""),IF(AND(G8=BG8,H8=BH8),Pool1,IF((G8-H8)=(BG8-BH8),Pool2,IF(AND((G8&gt;H8),(BG8&gt;BH8)),Pool3,IF(AND((H8&gt;G8),(BH8&gt;BG8)),Pool3,0)))),0)</f>
        <v>0</v>
      </c>
      <c r="BN8" s="65"/>
      <c r="BO8" s="68"/>
      <c r="BP8" s="79"/>
      <c r="BQ8" s="64" t="str">
        <f t="shared" ref="BQ8:BQ55" si="31">F8</f>
        <v>Qatar</v>
      </c>
      <c r="BR8" s="77"/>
      <c r="BS8" s="77"/>
      <c r="BT8" s="66" t="str">
        <f t="shared" ref="BT8:BT55" si="32">I8</f>
        <v>Ecuador</v>
      </c>
      <c r="BU8" s="65"/>
      <c r="BV8" s="65"/>
      <c r="BW8" s="65"/>
      <c r="BX8" s="80">
        <f t="shared" ref="BX8:BX55" si="33">IF(AND(G8&lt;&gt;"",H8&lt;&gt;"",BR8&lt;&gt;"",BS8&lt;&gt;""),IF(AND(G8=BR8,H8=BS8),Pool1,IF((G8-H8)=(BR8-BS8),Pool2,IF(AND((G8&gt;H8),(BR8&gt;BS8)),Pool3,IF(AND((H8&gt;G8),(BS8&gt;BR8)),Pool3,0)))),0)</f>
        <v>0</v>
      </c>
      <c r="BY8" s="65"/>
      <c r="BZ8" s="68"/>
      <c r="CA8" s="79"/>
      <c r="CB8" s="64" t="str">
        <f t="shared" ref="CB8:CB55" si="34">F8</f>
        <v>Qatar</v>
      </c>
      <c r="CC8" s="77"/>
      <c r="CD8" s="77"/>
      <c r="CE8" s="66" t="str">
        <f t="shared" ref="CE8:CE55" si="35">I8</f>
        <v>Ecuador</v>
      </c>
      <c r="CF8" s="65"/>
      <c r="CG8" s="65"/>
      <c r="CH8" s="65"/>
      <c r="CI8" s="80">
        <f t="shared" ref="CI8:CI55" si="36">IF(AND(G8&lt;&gt;"",H8&lt;&gt;"",CC8&lt;&gt;"",CD8&lt;&gt;""),IF(AND(G8=CC8,H8=CD8),Pool1,IF((G8-H8)=(CC8-CD8),Pool2,IF(AND((G8&gt;H8),(CC8&gt;CD8)),Pool3,IF(AND((H8&gt;G8),(CD8&gt;CC8)),Pool3,0)))),0)</f>
        <v>0</v>
      </c>
      <c r="CJ8" s="65"/>
      <c r="CK8" s="68"/>
      <c r="CL8" s="79"/>
      <c r="CM8" s="64" t="str">
        <f t="shared" ref="CM8:CM55" si="37">F8</f>
        <v>Qatar</v>
      </c>
      <c r="CN8" s="77"/>
      <c r="CO8" s="77"/>
      <c r="CP8" s="66" t="str">
        <f t="shared" ref="CP8:CP55" si="38">I8</f>
        <v>Ecuador</v>
      </c>
      <c r="CQ8" s="65"/>
      <c r="CR8" s="65"/>
      <c r="CS8" s="65"/>
      <c r="CT8" s="80">
        <f t="shared" ref="CT8:CT55" si="39">IF(AND(G8&lt;&gt;"",H8&lt;&gt;"",CN8&lt;&gt;"",CO8&lt;&gt;""),IF(AND(G8=CN8,H8=CO8),Pool1,IF((G8-H8)=(CN8-CO8),Pool2,IF(AND((G8&gt;H8),(CN8&gt;CO8)),Pool3,IF(AND((H8&gt;G8),(CO8&gt;CN8)),Pool3,0)))),0)</f>
        <v>0</v>
      </c>
      <c r="CU8" s="65"/>
      <c r="CV8" s="68"/>
      <c r="CW8" s="79"/>
      <c r="CX8" s="64" t="str">
        <f t="shared" ref="CX8:CX55" si="40">F8</f>
        <v>Qatar</v>
      </c>
      <c r="CY8" s="77"/>
      <c r="CZ8" s="77"/>
      <c r="DA8" s="66" t="str">
        <f t="shared" ref="DA8:DA55" si="41">I8</f>
        <v>Ecuador</v>
      </c>
      <c r="DB8" s="65"/>
      <c r="DC8" s="65"/>
      <c r="DD8" s="65"/>
      <c r="DE8" s="80">
        <f t="shared" ref="DE8:DE55" si="42">IF(AND(G8&lt;&gt;"",H8&lt;&gt;"",CY8&lt;&gt;"",CZ8&lt;&gt;""),IF(AND(G8=CY8,H8=CZ8),Pool1,IF((G8-H8)=(CY8-CZ8),Pool2,IF(AND((G8&gt;H8),(CY8&gt;CZ8)),Pool3,IF(AND((H8&gt;G8),(CZ8&gt;CY8)),Pool3,0)))),0)</f>
        <v>0</v>
      </c>
      <c r="DF8" s="65"/>
      <c r="DG8" s="68"/>
      <c r="DH8" s="79"/>
      <c r="DI8" s="64" t="str">
        <f t="shared" ref="DI8:DI55" si="43">F8</f>
        <v>Qatar</v>
      </c>
      <c r="DJ8" s="77"/>
      <c r="DK8" s="77"/>
      <c r="DL8" s="66" t="str">
        <f t="shared" ref="DL8:DL55" si="44">I8</f>
        <v>Ecuador</v>
      </c>
      <c r="DM8" s="65"/>
      <c r="DN8" s="65"/>
      <c r="DO8" s="65"/>
      <c r="DP8" s="80">
        <f t="shared" ref="DP8:DP55" si="45">IF(AND(G8&lt;&gt;"",H8&lt;&gt;"",DJ8&lt;&gt;"",DK8&lt;&gt;""),IF(AND(G8=DJ8,H8=DK8),Pool1,IF((G8-H8)=(DJ8-DK8),Pool2,IF(AND((G8&gt;H8),(DJ8&gt;DK8)),Pool3,IF(AND((H8&gt;G8),(DK8&gt;DJ8)),Pool3,0)))),0)</f>
        <v>0</v>
      </c>
      <c r="DQ8" s="65"/>
      <c r="DR8" s="68"/>
    </row>
    <row r="9" spans="1:123" x14ac:dyDescent="0.35">
      <c r="A9" s="164">
        <f t="shared" ref="A9:A55" si="46">IF(G9&lt;&gt;"",A8+1,A8)</f>
        <v>0</v>
      </c>
      <c r="B9" s="70"/>
      <c r="C9" s="71">
        <v>3</v>
      </c>
      <c r="D9" s="72" t="s">
        <v>46</v>
      </c>
      <c r="E9" s="73">
        <v>44886.166666666664</v>
      </c>
      <c r="F9" s="74" t="str">
        <f>'Tournament Setup'!D10</f>
        <v>England</v>
      </c>
      <c r="G9" s="75"/>
      <c r="H9" s="75"/>
      <c r="I9" s="76" t="str">
        <f>'Tournament Setup'!D11</f>
        <v>Iran</v>
      </c>
      <c r="J9" s="57"/>
      <c r="K9" s="57"/>
      <c r="L9" s="62"/>
      <c r="M9" s="65"/>
      <c r="N9" s="64" t="str">
        <f t="shared" si="16"/>
        <v>England</v>
      </c>
      <c r="O9" s="77"/>
      <c r="P9" s="77"/>
      <c r="Q9" s="66" t="str">
        <f t="shared" si="17"/>
        <v>Iran</v>
      </c>
      <c r="R9" s="65"/>
      <c r="S9" s="65"/>
      <c r="T9" s="65"/>
      <c r="U9" s="78">
        <f t="shared" si="18"/>
        <v>0</v>
      </c>
      <c r="V9" s="65"/>
      <c r="W9" s="68"/>
      <c r="X9" s="79"/>
      <c r="Y9" s="64" t="str">
        <f t="shared" si="19"/>
        <v>England</v>
      </c>
      <c r="Z9" s="77"/>
      <c r="AA9" s="77"/>
      <c r="AB9" s="66" t="str">
        <f t="shared" si="20"/>
        <v>Iran</v>
      </c>
      <c r="AC9" s="65"/>
      <c r="AD9" s="65"/>
      <c r="AE9" s="65"/>
      <c r="AF9" s="80">
        <f t="shared" si="21"/>
        <v>0</v>
      </c>
      <c r="AG9" s="65"/>
      <c r="AH9" s="68"/>
      <c r="AI9" s="79"/>
      <c r="AJ9" s="64" t="str">
        <f t="shared" si="22"/>
        <v>England</v>
      </c>
      <c r="AK9" s="77"/>
      <c r="AL9" s="77"/>
      <c r="AM9" s="66" t="str">
        <f t="shared" si="23"/>
        <v>Iran</v>
      </c>
      <c r="AN9" s="65"/>
      <c r="AO9" s="65"/>
      <c r="AP9" s="65"/>
      <c r="AQ9" s="80">
        <f t="shared" si="24"/>
        <v>0</v>
      </c>
      <c r="AR9" s="65"/>
      <c r="AS9" s="68"/>
      <c r="AT9" s="79"/>
      <c r="AU9" s="64" t="str">
        <f t="shared" si="25"/>
        <v>England</v>
      </c>
      <c r="AV9" s="77"/>
      <c r="AW9" s="77"/>
      <c r="AX9" s="66" t="str">
        <f t="shared" si="26"/>
        <v>Iran</v>
      </c>
      <c r="AY9" s="65"/>
      <c r="AZ9" s="65"/>
      <c r="BA9" s="65"/>
      <c r="BB9" s="80">
        <f t="shared" si="27"/>
        <v>0</v>
      </c>
      <c r="BC9" s="65"/>
      <c r="BD9" s="68"/>
      <c r="BE9" s="79"/>
      <c r="BF9" s="64" t="str">
        <f t="shared" si="28"/>
        <v>England</v>
      </c>
      <c r="BG9" s="77"/>
      <c r="BH9" s="77"/>
      <c r="BI9" s="66" t="str">
        <f t="shared" si="29"/>
        <v>Iran</v>
      </c>
      <c r="BJ9" s="65"/>
      <c r="BK9" s="65"/>
      <c r="BL9" s="65"/>
      <c r="BM9" s="80">
        <f t="shared" si="30"/>
        <v>0</v>
      </c>
      <c r="BN9" s="65"/>
      <c r="BO9" s="68"/>
      <c r="BP9" s="79"/>
      <c r="BQ9" s="64" t="str">
        <f t="shared" si="31"/>
        <v>England</v>
      </c>
      <c r="BR9" s="77"/>
      <c r="BS9" s="77"/>
      <c r="BT9" s="66" t="str">
        <f t="shared" si="32"/>
        <v>Iran</v>
      </c>
      <c r="BU9" s="65"/>
      <c r="BV9" s="65"/>
      <c r="BW9" s="65"/>
      <c r="BX9" s="80">
        <f t="shared" si="33"/>
        <v>0</v>
      </c>
      <c r="BY9" s="65"/>
      <c r="BZ9" s="68"/>
      <c r="CA9" s="79"/>
      <c r="CB9" s="64" t="str">
        <f t="shared" si="34"/>
        <v>England</v>
      </c>
      <c r="CC9" s="77"/>
      <c r="CD9" s="77"/>
      <c r="CE9" s="66" t="str">
        <f t="shared" si="35"/>
        <v>Iran</v>
      </c>
      <c r="CF9" s="65"/>
      <c r="CG9" s="65"/>
      <c r="CH9" s="65"/>
      <c r="CI9" s="80">
        <f t="shared" si="36"/>
        <v>0</v>
      </c>
      <c r="CJ9" s="65"/>
      <c r="CK9" s="68"/>
      <c r="CL9" s="79"/>
      <c r="CM9" s="64" t="str">
        <f t="shared" si="37"/>
        <v>England</v>
      </c>
      <c r="CN9" s="77"/>
      <c r="CO9" s="77"/>
      <c r="CP9" s="66" t="str">
        <f t="shared" si="38"/>
        <v>Iran</v>
      </c>
      <c r="CQ9" s="65"/>
      <c r="CR9" s="65"/>
      <c r="CS9" s="65"/>
      <c r="CT9" s="80">
        <f t="shared" si="39"/>
        <v>0</v>
      </c>
      <c r="CU9" s="65"/>
      <c r="CV9" s="68"/>
      <c r="CW9" s="79"/>
      <c r="CX9" s="64" t="str">
        <f t="shared" si="40"/>
        <v>England</v>
      </c>
      <c r="CY9" s="77"/>
      <c r="CZ9" s="77"/>
      <c r="DA9" s="66" t="str">
        <f t="shared" si="41"/>
        <v>Iran</v>
      </c>
      <c r="DB9" s="65"/>
      <c r="DC9" s="65"/>
      <c r="DD9" s="65"/>
      <c r="DE9" s="80">
        <f t="shared" si="42"/>
        <v>0</v>
      </c>
      <c r="DF9" s="65"/>
      <c r="DG9" s="68"/>
      <c r="DH9" s="79"/>
      <c r="DI9" s="64" t="str">
        <f t="shared" si="43"/>
        <v>England</v>
      </c>
      <c r="DJ9" s="77"/>
      <c r="DK9" s="77"/>
      <c r="DL9" s="66" t="str">
        <f t="shared" si="44"/>
        <v>Iran</v>
      </c>
      <c r="DM9" s="65"/>
      <c r="DN9" s="65"/>
      <c r="DO9" s="65"/>
      <c r="DP9" s="80">
        <f t="shared" si="45"/>
        <v>0</v>
      </c>
      <c r="DQ9" s="65"/>
      <c r="DR9" s="68"/>
    </row>
    <row r="10" spans="1:123" x14ac:dyDescent="0.35">
      <c r="A10" s="164">
        <f t="shared" si="46"/>
        <v>0</v>
      </c>
      <c r="B10" s="70"/>
      <c r="C10" s="71">
        <v>2</v>
      </c>
      <c r="D10" s="72" t="s">
        <v>41</v>
      </c>
      <c r="E10" s="73">
        <v>44886.291666666664</v>
      </c>
      <c r="F10" s="74" t="str">
        <f>'Tournament Setup'!D6</f>
        <v>Senegal</v>
      </c>
      <c r="G10" s="75"/>
      <c r="H10" s="75"/>
      <c r="I10" s="76" t="str">
        <f>'Tournament Setup'!D7</f>
        <v>Netherlands</v>
      </c>
      <c r="J10" s="57"/>
      <c r="K10" s="57"/>
      <c r="L10" s="62"/>
      <c r="M10" s="65"/>
      <c r="N10" s="64" t="str">
        <f t="shared" si="16"/>
        <v>Senegal</v>
      </c>
      <c r="O10" s="77"/>
      <c r="P10" s="77"/>
      <c r="Q10" s="66" t="str">
        <f t="shared" si="17"/>
        <v>Netherlands</v>
      </c>
      <c r="R10" s="65"/>
      <c r="S10" s="65"/>
      <c r="T10" s="65"/>
      <c r="U10" s="78">
        <f t="shared" si="18"/>
        <v>0</v>
      </c>
      <c r="V10" s="65"/>
      <c r="W10" s="68"/>
      <c r="X10" s="79"/>
      <c r="Y10" s="64" t="str">
        <f t="shared" si="19"/>
        <v>Senegal</v>
      </c>
      <c r="Z10" s="77"/>
      <c r="AA10" s="77"/>
      <c r="AB10" s="66" t="str">
        <f t="shared" si="20"/>
        <v>Netherlands</v>
      </c>
      <c r="AC10" s="65"/>
      <c r="AD10" s="65"/>
      <c r="AE10" s="65"/>
      <c r="AF10" s="80">
        <f t="shared" si="21"/>
        <v>0</v>
      </c>
      <c r="AG10" s="65"/>
      <c r="AH10" s="68"/>
      <c r="AI10" s="79"/>
      <c r="AJ10" s="64" t="str">
        <f t="shared" si="22"/>
        <v>Senegal</v>
      </c>
      <c r="AK10" s="77"/>
      <c r="AL10" s="77"/>
      <c r="AM10" s="66" t="str">
        <f t="shared" si="23"/>
        <v>Netherlands</v>
      </c>
      <c r="AN10" s="65"/>
      <c r="AO10" s="65"/>
      <c r="AP10" s="65"/>
      <c r="AQ10" s="80">
        <f t="shared" si="24"/>
        <v>0</v>
      </c>
      <c r="AR10" s="65"/>
      <c r="AS10" s="68"/>
      <c r="AT10" s="79"/>
      <c r="AU10" s="64" t="str">
        <f t="shared" si="25"/>
        <v>Senegal</v>
      </c>
      <c r="AV10" s="77"/>
      <c r="AW10" s="77"/>
      <c r="AX10" s="66" t="str">
        <f t="shared" si="26"/>
        <v>Netherlands</v>
      </c>
      <c r="AY10" s="65"/>
      <c r="AZ10" s="65"/>
      <c r="BA10" s="65"/>
      <c r="BB10" s="80">
        <f t="shared" si="27"/>
        <v>0</v>
      </c>
      <c r="BC10" s="65"/>
      <c r="BD10" s="68"/>
      <c r="BE10" s="79"/>
      <c r="BF10" s="64" t="str">
        <f t="shared" si="28"/>
        <v>Senegal</v>
      </c>
      <c r="BG10" s="77"/>
      <c r="BH10" s="77"/>
      <c r="BI10" s="66" t="str">
        <f t="shared" si="29"/>
        <v>Netherlands</v>
      </c>
      <c r="BJ10" s="65"/>
      <c r="BK10" s="65"/>
      <c r="BL10" s="65"/>
      <c r="BM10" s="80">
        <f t="shared" si="30"/>
        <v>0</v>
      </c>
      <c r="BN10" s="65"/>
      <c r="BO10" s="68"/>
      <c r="BP10" s="79"/>
      <c r="BQ10" s="64" t="str">
        <f t="shared" si="31"/>
        <v>Senegal</v>
      </c>
      <c r="BR10" s="77"/>
      <c r="BS10" s="77"/>
      <c r="BT10" s="66" t="str">
        <f t="shared" si="32"/>
        <v>Netherlands</v>
      </c>
      <c r="BU10" s="65"/>
      <c r="BV10" s="65"/>
      <c r="BW10" s="65"/>
      <c r="BX10" s="80">
        <f t="shared" si="33"/>
        <v>0</v>
      </c>
      <c r="BY10" s="65"/>
      <c r="BZ10" s="68"/>
      <c r="CA10" s="79"/>
      <c r="CB10" s="64" t="str">
        <f t="shared" si="34"/>
        <v>Senegal</v>
      </c>
      <c r="CC10" s="77"/>
      <c r="CD10" s="77"/>
      <c r="CE10" s="66" t="str">
        <f t="shared" si="35"/>
        <v>Netherlands</v>
      </c>
      <c r="CF10" s="65"/>
      <c r="CG10" s="65"/>
      <c r="CH10" s="65"/>
      <c r="CI10" s="80">
        <f t="shared" si="36"/>
        <v>0</v>
      </c>
      <c r="CJ10" s="65"/>
      <c r="CK10" s="68"/>
      <c r="CL10" s="79"/>
      <c r="CM10" s="64" t="str">
        <f t="shared" si="37"/>
        <v>Senegal</v>
      </c>
      <c r="CN10" s="77"/>
      <c r="CO10" s="77"/>
      <c r="CP10" s="66" t="str">
        <f t="shared" si="38"/>
        <v>Netherlands</v>
      </c>
      <c r="CQ10" s="65"/>
      <c r="CR10" s="65"/>
      <c r="CS10" s="65"/>
      <c r="CT10" s="80">
        <f t="shared" si="39"/>
        <v>0</v>
      </c>
      <c r="CU10" s="65"/>
      <c r="CV10" s="68"/>
      <c r="CW10" s="79"/>
      <c r="CX10" s="64" t="str">
        <f t="shared" si="40"/>
        <v>Senegal</v>
      </c>
      <c r="CY10" s="77"/>
      <c r="CZ10" s="77"/>
      <c r="DA10" s="66" t="str">
        <f t="shared" si="41"/>
        <v>Netherlands</v>
      </c>
      <c r="DB10" s="65"/>
      <c r="DC10" s="65"/>
      <c r="DD10" s="65"/>
      <c r="DE10" s="80">
        <f t="shared" si="42"/>
        <v>0</v>
      </c>
      <c r="DF10" s="65"/>
      <c r="DG10" s="68"/>
      <c r="DH10" s="79"/>
      <c r="DI10" s="64" t="str">
        <f t="shared" si="43"/>
        <v>Senegal</v>
      </c>
      <c r="DJ10" s="77"/>
      <c r="DK10" s="77"/>
      <c r="DL10" s="66" t="str">
        <f t="shared" si="44"/>
        <v>Netherlands</v>
      </c>
      <c r="DM10" s="65"/>
      <c r="DN10" s="65"/>
      <c r="DO10" s="65"/>
      <c r="DP10" s="80">
        <f t="shared" si="45"/>
        <v>0</v>
      </c>
      <c r="DQ10" s="65"/>
      <c r="DR10" s="68"/>
    </row>
    <row r="11" spans="1:123" x14ac:dyDescent="0.35">
      <c r="A11" s="164">
        <f t="shared" si="46"/>
        <v>0</v>
      </c>
      <c r="B11" s="70"/>
      <c r="C11" s="71">
        <v>4</v>
      </c>
      <c r="D11" s="72" t="s">
        <v>46</v>
      </c>
      <c r="E11" s="73">
        <v>44886.416666666664</v>
      </c>
      <c r="F11" s="74" t="str">
        <f>'Tournament Setup'!D12</f>
        <v>United States</v>
      </c>
      <c r="G11" s="75"/>
      <c r="H11" s="75"/>
      <c r="I11" s="76" t="str">
        <f>'Tournament Setup'!D13</f>
        <v>Wales</v>
      </c>
      <c r="J11" s="57"/>
      <c r="K11" s="57"/>
      <c r="L11" s="62"/>
      <c r="M11" s="65"/>
      <c r="N11" s="64" t="str">
        <f t="shared" si="16"/>
        <v>United States</v>
      </c>
      <c r="O11" s="77"/>
      <c r="P11" s="77"/>
      <c r="Q11" s="66" t="str">
        <f t="shared" si="17"/>
        <v>Wales</v>
      </c>
      <c r="R11" s="65"/>
      <c r="S11" s="65"/>
      <c r="T11" s="65"/>
      <c r="U11" s="78">
        <f t="shared" si="18"/>
        <v>0</v>
      </c>
      <c r="V11" s="65"/>
      <c r="W11" s="68"/>
      <c r="X11" s="79"/>
      <c r="Y11" s="64" t="str">
        <f t="shared" si="19"/>
        <v>United States</v>
      </c>
      <c r="Z11" s="77"/>
      <c r="AA11" s="77"/>
      <c r="AB11" s="66" t="str">
        <f t="shared" si="20"/>
        <v>Wales</v>
      </c>
      <c r="AC11" s="65"/>
      <c r="AD11" s="65"/>
      <c r="AE11" s="65"/>
      <c r="AF11" s="80">
        <f t="shared" si="21"/>
        <v>0</v>
      </c>
      <c r="AG11" s="65"/>
      <c r="AH11" s="68"/>
      <c r="AI11" s="79"/>
      <c r="AJ11" s="64" t="str">
        <f t="shared" si="22"/>
        <v>United States</v>
      </c>
      <c r="AK11" s="77"/>
      <c r="AL11" s="77"/>
      <c r="AM11" s="66" t="str">
        <f t="shared" si="23"/>
        <v>Wales</v>
      </c>
      <c r="AN11" s="65"/>
      <c r="AO11" s="65"/>
      <c r="AP11" s="65"/>
      <c r="AQ11" s="80">
        <f t="shared" si="24"/>
        <v>0</v>
      </c>
      <c r="AR11" s="65"/>
      <c r="AS11" s="68"/>
      <c r="AT11" s="79"/>
      <c r="AU11" s="64" t="str">
        <f t="shared" si="25"/>
        <v>United States</v>
      </c>
      <c r="AV11" s="77"/>
      <c r="AW11" s="77"/>
      <c r="AX11" s="66" t="str">
        <f t="shared" si="26"/>
        <v>Wales</v>
      </c>
      <c r="AY11" s="65"/>
      <c r="AZ11" s="65"/>
      <c r="BA11" s="65"/>
      <c r="BB11" s="80">
        <f t="shared" si="27"/>
        <v>0</v>
      </c>
      <c r="BC11" s="65"/>
      <c r="BD11" s="68"/>
      <c r="BE11" s="79"/>
      <c r="BF11" s="64" t="str">
        <f t="shared" si="28"/>
        <v>United States</v>
      </c>
      <c r="BG11" s="77"/>
      <c r="BH11" s="77"/>
      <c r="BI11" s="66" t="str">
        <f t="shared" si="29"/>
        <v>Wales</v>
      </c>
      <c r="BJ11" s="65"/>
      <c r="BK11" s="65"/>
      <c r="BL11" s="65"/>
      <c r="BM11" s="80">
        <f t="shared" si="30"/>
        <v>0</v>
      </c>
      <c r="BN11" s="65"/>
      <c r="BO11" s="68"/>
      <c r="BP11" s="79"/>
      <c r="BQ11" s="64" t="str">
        <f t="shared" si="31"/>
        <v>United States</v>
      </c>
      <c r="BR11" s="77"/>
      <c r="BS11" s="77"/>
      <c r="BT11" s="66" t="str">
        <f t="shared" si="32"/>
        <v>Wales</v>
      </c>
      <c r="BU11" s="65"/>
      <c r="BV11" s="65"/>
      <c r="BW11" s="65"/>
      <c r="BX11" s="80">
        <f t="shared" si="33"/>
        <v>0</v>
      </c>
      <c r="BY11" s="65"/>
      <c r="BZ11" s="68"/>
      <c r="CA11" s="79"/>
      <c r="CB11" s="64" t="str">
        <f t="shared" si="34"/>
        <v>United States</v>
      </c>
      <c r="CC11" s="77"/>
      <c r="CD11" s="77"/>
      <c r="CE11" s="66" t="str">
        <f t="shared" si="35"/>
        <v>Wales</v>
      </c>
      <c r="CF11" s="65"/>
      <c r="CG11" s="65"/>
      <c r="CH11" s="65"/>
      <c r="CI11" s="80">
        <f t="shared" si="36"/>
        <v>0</v>
      </c>
      <c r="CJ11" s="65"/>
      <c r="CK11" s="68"/>
      <c r="CL11" s="79"/>
      <c r="CM11" s="64" t="str">
        <f t="shared" si="37"/>
        <v>United States</v>
      </c>
      <c r="CN11" s="77"/>
      <c r="CO11" s="77"/>
      <c r="CP11" s="66" t="str">
        <f t="shared" si="38"/>
        <v>Wales</v>
      </c>
      <c r="CQ11" s="65"/>
      <c r="CR11" s="65"/>
      <c r="CS11" s="65"/>
      <c r="CT11" s="80">
        <f t="shared" si="39"/>
        <v>0</v>
      </c>
      <c r="CU11" s="65"/>
      <c r="CV11" s="68"/>
      <c r="CW11" s="79"/>
      <c r="CX11" s="64" t="str">
        <f t="shared" si="40"/>
        <v>United States</v>
      </c>
      <c r="CY11" s="77"/>
      <c r="CZ11" s="77"/>
      <c r="DA11" s="66" t="str">
        <f t="shared" si="41"/>
        <v>Wales</v>
      </c>
      <c r="DB11" s="65"/>
      <c r="DC11" s="65"/>
      <c r="DD11" s="65"/>
      <c r="DE11" s="80">
        <f t="shared" si="42"/>
        <v>0</v>
      </c>
      <c r="DF11" s="65"/>
      <c r="DG11" s="68"/>
      <c r="DH11" s="79"/>
      <c r="DI11" s="64" t="str">
        <f t="shared" si="43"/>
        <v>United States</v>
      </c>
      <c r="DJ11" s="77"/>
      <c r="DK11" s="77"/>
      <c r="DL11" s="66" t="str">
        <f t="shared" si="44"/>
        <v>Wales</v>
      </c>
      <c r="DM11" s="65"/>
      <c r="DN11" s="65"/>
      <c r="DO11" s="65"/>
      <c r="DP11" s="80">
        <f t="shared" si="45"/>
        <v>0</v>
      </c>
      <c r="DQ11" s="65"/>
      <c r="DR11" s="68"/>
    </row>
    <row r="12" spans="1:123" x14ac:dyDescent="0.35">
      <c r="A12" s="164">
        <f t="shared" si="46"/>
        <v>0</v>
      </c>
      <c r="B12" s="70"/>
      <c r="C12" s="71">
        <v>8</v>
      </c>
      <c r="D12" s="72" t="s">
        <v>51</v>
      </c>
      <c r="E12" s="73">
        <v>44887.041666666664</v>
      </c>
      <c r="F12" s="74" t="str">
        <f>'Tournament Setup'!D14</f>
        <v>Argentina</v>
      </c>
      <c r="G12" s="75"/>
      <c r="H12" s="75"/>
      <c r="I12" s="76" t="str">
        <f>'Tournament Setup'!D15</f>
        <v>Saudi Arabia</v>
      </c>
      <c r="J12" s="57"/>
      <c r="K12" s="57"/>
      <c r="L12" s="62"/>
      <c r="M12" s="65"/>
      <c r="N12" s="64" t="str">
        <f t="shared" si="16"/>
        <v>Argentina</v>
      </c>
      <c r="O12" s="77"/>
      <c r="P12" s="77"/>
      <c r="Q12" s="66" t="str">
        <f t="shared" si="17"/>
        <v>Saudi Arabia</v>
      </c>
      <c r="R12" s="65"/>
      <c r="S12" s="65"/>
      <c r="T12" s="65"/>
      <c r="U12" s="78">
        <f t="shared" si="18"/>
        <v>0</v>
      </c>
      <c r="V12" s="65"/>
      <c r="W12" s="68"/>
      <c r="X12" s="79"/>
      <c r="Y12" s="64" t="str">
        <f t="shared" si="19"/>
        <v>Argentina</v>
      </c>
      <c r="Z12" s="77"/>
      <c r="AA12" s="77"/>
      <c r="AB12" s="66" t="str">
        <f t="shared" si="20"/>
        <v>Saudi Arabia</v>
      </c>
      <c r="AC12" s="65"/>
      <c r="AD12" s="65"/>
      <c r="AE12" s="65"/>
      <c r="AF12" s="80">
        <f t="shared" si="21"/>
        <v>0</v>
      </c>
      <c r="AG12" s="65"/>
      <c r="AH12" s="68"/>
      <c r="AI12" s="79"/>
      <c r="AJ12" s="64" t="str">
        <f t="shared" si="22"/>
        <v>Argentina</v>
      </c>
      <c r="AK12" s="77"/>
      <c r="AL12" s="77"/>
      <c r="AM12" s="66" t="str">
        <f t="shared" si="23"/>
        <v>Saudi Arabia</v>
      </c>
      <c r="AN12" s="65"/>
      <c r="AO12" s="65"/>
      <c r="AP12" s="65"/>
      <c r="AQ12" s="80">
        <f t="shared" si="24"/>
        <v>0</v>
      </c>
      <c r="AR12" s="65"/>
      <c r="AS12" s="68"/>
      <c r="AT12" s="79"/>
      <c r="AU12" s="64" t="str">
        <f t="shared" si="25"/>
        <v>Argentina</v>
      </c>
      <c r="AV12" s="77"/>
      <c r="AW12" s="77"/>
      <c r="AX12" s="66" t="str">
        <f t="shared" si="26"/>
        <v>Saudi Arabia</v>
      </c>
      <c r="AY12" s="65"/>
      <c r="AZ12" s="65"/>
      <c r="BA12" s="65"/>
      <c r="BB12" s="80">
        <f t="shared" si="27"/>
        <v>0</v>
      </c>
      <c r="BC12" s="65"/>
      <c r="BD12" s="68"/>
      <c r="BE12" s="79"/>
      <c r="BF12" s="64" t="str">
        <f t="shared" si="28"/>
        <v>Argentina</v>
      </c>
      <c r="BG12" s="77"/>
      <c r="BH12" s="77"/>
      <c r="BI12" s="66" t="str">
        <f t="shared" si="29"/>
        <v>Saudi Arabia</v>
      </c>
      <c r="BJ12" s="65"/>
      <c r="BK12" s="65"/>
      <c r="BL12" s="65"/>
      <c r="BM12" s="80">
        <f t="shared" si="30"/>
        <v>0</v>
      </c>
      <c r="BN12" s="65"/>
      <c r="BO12" s="68"/>
      <c r="BP12" s="79"/>
      <c r="BQ12" s="64" t="str">
        <f t="shared" si="31"/>
        <v>Argentina</v>
      </c>
      <c r="BR12" s="77"/>
      <c r="BS12" s="77"/>
      <c r="BT12" s="66" t="str">
        <f t="shared" si="32"/>
        <v>Saudi Arabia</v>
      </c>
      <c r="BU12" s="65"/>
      <c r="BV12" s="65"/>
      <c r="BW12" s="65"/>
      <c r="BX12" s="80">
        <f t="shared" si="33"/>
        <v>0</v>
      </c>
      <c r="BY12" s="65"/>
      <c r="BZ12" s="68"/>
      <c r="CA12" s="79"/>
      <c r="CB12" s="64" t="str">
        <f t="shared" si="34"/>
        <v>Argentina</v>
      </c>
      <c r="CC12" s="77"/>
      <c r="CD12" s="77"/>
      <c r="CE12" s="66" t="str">
        <f t="shared" si="35"/>
        <v>Saudi Arabia</v>
      </c>
      <c r="CF12" s="65"/>
      <c r="CG12" s="65"/>
      <c r="CH12" s="65"/>
      <c r="CI12" s="80">
        <f t="shared" si="36"/>
        <v>0</v>
      </c>
      <c r="CJ12" s="65"/>
      <c r="CK12" s="68"/>
      <c r="CL12" s="79"/>
      <c r="CM12" s="64" t="str">
        <f t="shared" si="37"/>
        <v>Argentina</v>
      </c>
      <c r="CN12" s="77"/>
      <c r="CO12" s="77"/>
      <c r="CP12" s="66" t="str">
        <f t="shared" si="38"/>
        <v>Saudi Arabia</v>
      </c>
      <c r="CQ12" s="65"/>
      <c r="CR12" s="65"/>
      <c r="CS12" s="65"/>
      <c r="CT12" s="80">
        <f t="shared" si="39"/>
        <v>0</v>
      </c>
      <c r="CU12" s="65"/>
      <c r="CV12" s="68"/>
      <c r="CW12" s="79"/>
      <c r="CX12" s="64" t="str">
        <f t="shared" si="40"/>
        <v>Argentina</v>
      </c>
      <c r="CY12" s="77"/>
      <c r="CZ12" s="77"/>
      <c r="DA12" s="66" t="str">
        <f t="shared" si="41"/>
        <v>Saudi Arabia</v>
      </c>
      <c r="DB12" s="65"/>
      <c r="DC12" s="65"/>
      <c r="DD12" s="65"/>
      <c r="DE12" s="80">
        <f t="shared" si="42"/>
        <v>0</v>
      </c>
      <c r="DF12" s="65"/>
      <c r="DG12" s="68"/>
      <c r="DH12" s="79"/>
      <c r="DI12" s="64" t="str">
        <f t="shared" si="43"/>
        <v>Argentina</v>
      </c>
      <c r="DJ12" s="77"/>
      <c r="DK12" s="77"/>
      <c r="DL12" s="66" t="str">
        <f t="shared" si="44"/>
        <v>Saudi Arabia</v>
      </c>
      <c r="DM12" s="65"/>
      <c r="DN12" s="65"/>
      <c r="DO12" s="65"/>
      <c r="DP12" s="80">
        <f t="shared" si="45"/>
        <v>0</v>
      </c>
      <c r="DQ12" s="65"/>
      <c r="DR12" s="68"/>
    </row>
    <row r="13" spans="1:123" x14ac:dyDescent="0.35">
      <c r="A13" s="164">
        <f t="shared" si="46"/>
        <v>0</v>
      </c>
      <c r="B13" s="70"/>
      <c r="C13" s="71">
        <v>6</v>
      </c>
      <c r="D13" s="72" t="s">
        <v>56</v>
      </c>
      <c r="E13" s="73">
        <v>44887.166666666664</v>
      </c>
      <c r="F13" s="74" t="str">
        <f>'Tournament Setup'!D18</f>
        <v>Denmark</v>
      </c>
      <c r="G13" s="75"/>
      <c r="H13" s="75"/>
      <c r="I13" s="76" t="str">
        <f>'Tournament Setup'!D19</f>
        <v>Tunisia</v>
      </c>
      <c r="J13" s="57"/>
      <c r="K13" s="57"/>
      <c r="L13" s="62"/>
      <c r="M13" s="65"/>
      <c r="N13" s="64" t="str">
        <f t="shared" si="16"/>
        <v>Denmark</v>
      </c>
      <c r="O13" s="77"/>
      <c r="P13" s="77"/>
      <c r="Q13" s="66" t="str">
        <f t="shared" si="17"/>
        <v>Tunisia</v>
      </c>
      <c r="R13" s="65"/>
      <c r="S13" s="65"/>
      <c r="T13" s="65"/>
      <c r="U13" s="78">
        <f t="shared" si="18"/>
        <v>0</v>
      </c>
      <c r="V13" s="65"/>
      <c r="W13" s="68"/>
      <c r="X13" s="79"/>
      <c r="Y13" s="64" t="str">
        <f t="shared" si="19"/>
        <v>Denmark</v>
      </c>
      <c r="Z13" s="77"/>
      <c r="AA13" s="77"/>
      <c r="AB13" s="66" t="str">
        <f t="shared" si="20"/>
        <v>Tunisia</v>
      </c>
      <c r="AC13" s="65"/>
      <c r="AD13" s="65"/>
      <c r="AE13" s="65"/>
      <c r="AF13" s="80">
        <f t="shared" si="21"/>
        <v>0</v>
      </c>
      <c r="AG13" s="65"/>
      <c r="AH13" s="68"/>
      <c r="AI13" s="79"/>
      <c r="AJ13" s="64" t="str">
        <f t="shared" si="22"/>
        <v>Denmark</v>
      </c>
      <c r="AK13" s="77"/>
      <c r="AL13" s="77"/>
      <c r="AM13" s="66" t="str">
        <f t="shared" si="23"/>
        <v>Tunisia</v>
      </c>
      <c r="AN13" s="65"/>
      <c r="AO13" s="65"/>
      <c r="AP13" s="65"/>
      <c r="AQ13" s="80">
        <f t="shared" si="24"/>
        <v>0</v>
      </c>
      <c r="AR13" s="65"/>
      <c r="AS13" s="68"/>
      <c r="AT13" s="79"/>
      <c r="AU13" s="64" t="str">
        <f t="shared" si="25"/>
        <v>Denmark</v>
      </c>
      <c r="AV13" s="77"/>
      <c r="AW13" s="77"/>
      <c r="AX13" s="66" t="str">
        <f t="shared" si="26"/>
        <v>Tunisia</v>
      </c>
      <c r="AY13" s="65"/>
      <c r="AZ13" s="65"/>
      <c r="BA13" s="65"/>
      <c r="BB13" s="80">
        <f t="shared" si="27"/>
        <v>0</v>
      </c>
      <c r="BC13" s="65"/>
      <c r="BD13" s="68"/>
      <c r="BE13" s="79"/>
      <c r="BF13" s="64" t="str">
        <f t="shared" si="28"/>
        <v>Denmark</v>
      </c>
      <c r="BG13" s="77"/>
      <c r="BH13" s="77"/>
      <c r="BI13" s="66" t="str">
        <f t="shared" si="29"/>
        <v>Tunisia</v>
      </c>
      <c r="BJ13" s="65"/>
      <c r="BK13" s="65"/>
      <c r="BL13" s="65"/>
      <c r="BM13" s="80">
        <f t="shared" si="30"/>
        <v>0</v>
      </c>
      <c r="BN13" s="65"/>
      <c r="BO13" s="68"/>
      <c r="BP13" s="79"/>
      <c r="BQ13" s="64" t="str">
        <f t="shared" si="31"/>
        <v>Denmark</v>
      </c>
      <c r="BR13" s="77"/>
      <c r="BS13" s="77"/>
      <c r="BT13" s="66" t="str">
        <f t="shared" si="32"/>
        <v>Tunisia</v>
      </c>
      <c r="BU13" s="65"/>
      <c r="BV13" s="65"/>
      <c r="BW13" s="65"/>
      <c r="BX13" s="80">
        <f t="shared" si="33"/>
        <v>0</v>
      </c>
      <c r="BY13" s="65"/>
      <c r="BZ13" s="68"/>
      <c r="CA13" s="79"/>
      <c r="CB13" s="64" t="str">
        <f t="shared" si="34"/>
        <v>Denmark</v>
      </c>
      <c r="CC13" s="77"/>
      <c r="CD13" s="77"/>
      <c r="CE13" s="66" t="str">
        <f t="shared" si="35"/>
        <v>Tunisia</v>
      </c>
      <c r="CF13" s="65"/>
      <c r="CG13" s="65"/>
      <c r="CH13" s="65"/>
      <c r="CI13" s="80">
        <f t="shared" si="36"/>
        <v>0</v>
      </c>
      <c r="CJ13" s="65"/>
      <c r="CK13" s="68"/>
      <c r="CL13" s="79"/>
      <c r="CM13" s="64" t="str">
        <f t="shared" si="37"/>
        <v>Denmark</v>
      </c>
      <c r="CN13" s="77"/>
      <c r="CO13" s="77"/>
      <c r="CP13" s="66" t="str">
        <f t="shared" si="38"/>
        <v>Tunisia</v>
      </c>
      <c r="CQ13" s="65"/>
      <c r="CR13" s="65"/>
      <c r="CS13" s="65"/>
      <c r="CT13" s="80">
        <f t="shared" si="39"/>
        <v>0</v>
      </c>
      <c r="CU13" s="65"/>
      <c r="CV13" s="68"/>
      <c r="CW13" s="79"/>
      <c r="CX13" s="64" t="str">
        <f t="shared" si="40"/>
        <v>Denmark</v>
      </c>
      <c r="CY13" s="77"/>
      <c r="CZ13" s="77"/>
      <c r="DA13" s="66" t="str">
        <f t="shared" si="41"/>
        <v>Tunisia</v>
      </c>
      <c r="DB13" s="65"/>
      <c r="DC13" s="65"/>
      <c r="DD13" s="65"/>
      <c r="DE13" s="80">
        <f t="shared" si="42"/>
        <v>0</v>
      </c>
      <c r="DF13" s="65"/>
      <c r="DG13" s="68"/>
      <c r="DH13" s="79"/>
      <c r="DI13" s="64" t="str">
        <f t="shared" si="43"/>
        <v>Denmark</v>
      </c>
      <c r="DJ13" s="77"/>
      <c r="DK13" s="77"/>
      <c r="DL13" s="66" t="str">
        <f t="shared" si="44"/>
        <v>Tunisia</v>
      </c>
      <c r="DM13" s="65"/>
      <c r="DN13" s="65"/>
      <c r="DO13" s="65"/>
      <c r="DP13" s="80">
        <f t="shared" si="45"/>
        <v>0</v>
      </c>
      <c r="DQ13" s="65"/>
      <c r="DR13" s="68"/>
    </row>
    <row r="14" spans="1:123" x14ac:dyDescent="0.35">
      <c r="A14" s="164">
        <f t="shared" si="46"/>
        <v>0</v>
      </c>
      <c r="B14" s="70"/>
      <c r="C14" s="71">
        <v>7</v>
      </c>
      <c r="D14" s="72" t="s">
        <v>51</v>
      </c>
      <c r="E14" s="73">
        <v>44887.291666666664</v>
      </c>
      <c r="F14" s="74" t="str">
        <f>'Tournament Setup'!D16</f>
        <v>Mexico</v>
      </c>
      <c r="G14" s="75"/>
      <c r="H14" s="75"/>
      <c r="I14" s="76" t="str">
        <f>'Tournament Setup'!D17</f>
        <v>Poland</v>
      </c>
      <c r="J14" s="57"/>
      <c r="K14" s="57"/>
      <c r="L14" s="62"/>
      <c r="M14" s="65"/>
      <c r="N14" s="64" t="str">
        <f t="shared" si="16"/>
        <v>Mexico</v>
      </c>
      <c r="O14" s="77"/>
      <c r="P14" s="77"/>
      <c r="Q14" s="66" t="str">
        <f t="shared" si="17"/>
        <v>Poland</v>
      </c>
      <c r="R14" s="65"/>
      <c r="S14" s="65"/>
      <c r="T14" s="65"/>
      <c r="U14" s="78">
        <f t="shared" si="18"/>
        <v>0</v>
      </c>
      <c r="V14" s="65"/>
      <c r="W14" s="68"/>
      <c r="X14" s="79"/>
      <c r="Y14" s="64" t="str">
        <f t="shared" si="19"/>
        <v>Mexico</v>
      </c>
      <c r="Z14" s="77"/>
      <c r="AA14" s="77"/>
      <c r="AB14" s="66" t="str">
        <f t="shared" si="20"/>
        <v>Poland</v>
      </c>
      <c r="AC14" s="65"/>
      <c r="AD14" s="65"/>
      <c r="AE14" s="65"/>
      <c r="AF14" s="80">
        <f t="shared" si="21"/>
        <v>0</v>
      </c>
      <c r="AG14" s="65"/>
      <c r="AH14" s="68"/>
      <c r="AI14" s="79"/>
      <c r="AJ14" s="64" t="str">
        <f t="shared" si="22"/>
        <v>Mexico</v>
      </c>
      <c r="AK14" s="77"/>
      <c r="AL14" s="77"/>
      <c r="AM14" s="66" t="str">
        <f t="shared" si="23"/>
        <v>Poland</v>
      </c>
      <c r="AN14" s="65"/>
      <c r="AO14" s="65"/>
      <c r="AP14" s="65"/>
      <c r="AQ14" s="80">
        <f t="shared" si="24"/>
        <v>0</v>
      </c>
      <c r="AR14" s="65"/>
      <c r="AS14" s="68"/>
      <c r="AT14" s="79"/>
      <c r="AU14" s="64" t="str">
        <f t="shared" si="25"/>
        <v>Mexico</v>
      </c>
      <c r="AV14" s="77"/>
      <c r="AW14" s="77"/>
      <c r="AX14" s="66" t="str">
        <f t="shared" si="26"/>
        <v>Poland</v>
      </c>
      <c r="AY14" s="65"/>
      <c r="AZ14" s="65"/>
      <c r="BA14" s="65"/>
      <c r="BB14" s="80">
        <f t="shared" si="27"/>
        <v>0</v>
      </c>
      <c r="BC14" s="65"/>
      <c r="BD14" s="68"/>
      <c r="BE14" s="79"/>
      <c r="BF14" s="64" t="str">
        <f t="shared" si="28"/>
        <v>Mexico</v>
      </c>
      <c r="BG14" s="77"/>
      <c r="BH14" s="77"/>
      <c r="BI14" s="66" t="str">
        <f t="shared" si="29"/>
        <v>Poland</v>
      </c>
      <c r="BJ14" s="65"/>
      <c r="BK14" s="65"/>
      <c r="BL14" s="65"/>
      <c r="BM14" s="80">
        <f t="shared" si="30"/>
        <v>0</v>
      </c>
      <c r="BN14" s="65"/>
      <c r="BO14" s="68"/>
      <c r="BP14" s="79"/>
      <c r="BQ14" s="64" t="str">
        <f t="shared" si="31"/>
        <v>Mexico</v>
      </c>
      <c r="BR14" s="77"/>
      <c r="BS14" s="77"/>
      <c r="BT14" s="66" t="str">
        <f t="shared" si="32"/>
        <v>Poland</v>
      </c>
      <c r="BU14" s="65"/>
      <c r="BV14" s="65"/>
      <c r="BW14" s="65"/>
      <c r="BX14" s="80">
        <f t="shared" si="33"/>
        <v>0</v>
      </c>
      <c r="BY14" s="65"/>
      <c r="BZ14" s="68"/>
      <c r="CA14" s="79"/>
      <c r="CB14" s="64" t="str">
        <f t="shared" si="34"/>
        <v>Mexico</v>
      </c>
      <c r="CC14" s="77"/>
      <c r="CD14" s="77"/>
      <c r="CE14" s="66" t="str">
        <f t="shared" si="35"/>
        <v>Poland</v>
      </c>
      <c r="CF14" s="65"/>
      <c r="CG14" s="65"/>
      <c r="CH14" s="65"/>
      <c r="CI14" s="80">
        <f t="shared" si="36"/>
        <v>0</v>
      </c>
      <c r="CJ14" s="65"/>
      <c r="CK14" s="68"/>
      <c r="CL14" s="79"/>
      <c r="CM14" s="64" t="str">
        <f t="shared" si="37"/>
        <v>Mexico</v>
      </c>
      <c r="CN14" s="77"/>
      <c r="CO14" s="77"/>
      <c r="CP14" s="66" t="str">
        <f t="shared" si="38"/>
        <v>Poland</v>
      </c>
      <c r="CQ14" s="65"/>
      <c r="CR14" s="65"/>
      <c r="CS14" s="65"/>
      <c r="CT14" s="80">
        <f t="shared" si="39"/>
        <v>0</v>
      </c>
      <c r="CU14" s="65"/>
      <c r="CV14" s="68"/>
      <c r="CW14" s="79"/>
      <c r="CX14" s="64" t="str">
        <f t="shared" si="40"/>
        <v>Mexico</v>
      </c>
      <c r="CY14" s="77"/>
      <c r="CZ14" s="77"/>
      <c r="DA14" s="66" t="str">
        <f t="shared" si="41"/>
        <v>Poland</v>
      </c>
      <c r="DB14" s="65"/>
      <c r="DC14" s="65"/>
      <c r="DD14" s="65"/>
      <c r="DE14" s="80">
        <f t="shared" si="42"/>
        <v>0</v>
      </c>
      <c r="DF14" s="65"/>
      <c r="DG14" s="68"/>
      <c r="DH14" s="79"/>
      <c r="DI14" s="64" t="str">
        <f t="shared" si="43"/>
        <v>Mexico</v>
      </c>
      <c r="DJ14" s="77"/>
      <c r="DK14" s="77"/>
      <c r="DL14" s="66" t="str">
        <f t="shared" si="44"/>
        <v>Poland</v>
      </c>
      <c r="DM14" s="65"/>
      <c r="DN14" s="65"/>
      <c r="DO14" s="65"/>
      <c r="DP14" s="80">
        <f t="shared" si="45"/>
        <v>0</v>
      </c>
      <c r="DQ14" s="65"/>
      <c r="DR14" s="68"/>
    </row>
    <row r="15" spans="1:123" x14ac:dyDescent="0.35">
      <c r="A15" s="164">
        <f t="shared" si="46"/>
        <v>0</v>
      </c>
      <c r="B15" s="70"/>
      <c r="C15" s="71">
        <v>5</v>
      </c>
      <c r="D15" s="72" t="s">
        <v>56</v>
      </c>
      <c r="E15" s="73">
        <v>44887.416666666664</v>
      </c>
      <c r="F15" s="74" t="str">
        <f>'Tournament Setup'!D20</f>
        <v>France</v>
      </c>
      <c r="G15" s="75"/>
      <c r="H15" s="75"/>
      <c r="I15" s="76" t="str">
        <f>'Tournament Setup'!D21</f>
        <v>Australia</v>
      </c>
      <c r="J15" s="57"/>
      <c r="K15" s="57"/>
      <c r="L15" s="62"/>
      <c r="M15" s="65"/>
      <c r="N15" s="64" t="str">
        <f t="shared" si="16"/>
        <v>France</v>
      </c>
      <c r="O15" s="77"/>
      <c r="P15" s="77"/>
      <c r="Q15" s="66" t="str">
        <f t="shared" si="17"/>
        <v>Australia</v>
      </c>
      <c r="R15" s="65"/>
      <c r="S15" s="65"/>
      <c r="T15" s="65"/>
      <c r="U15" s="78">
        <f t="shared" si="18"/>
        <v>0</v>
      </c>
      <c r="V15" s="65"/>
      <c r="W15" s="68"/>
      <c r="X15" s="79"/>
      <c r="Y15" s="64" t="str">
        <f t="shared" si="19"/>
        <v>France</v>
      </c>
      <c r="Z15" s="77"/>
      <c r="AA15" s="77"/>
      <c r="AB15" s="66" t="str">
        <f t="shared" si="20"/>
        <v>Australia</v>
      </c>
      <c r="AC15" s="65"/>
      <c r="AD15" s="65"/>
      <c r="AE15" s="65"/>
      <c r="AF15" s="80">
        <f t="shared" si="21"/>
        <v>0</v>
      </c>
      <c r="AG15" s="65"/>
      <c r="AH15" s="68"/>
      <c r="AI15" s="79"/>
      <c r="AJ15" s="64" t="str">
        <f t="shared" si="22"/>
        <v>France</v>
      </c>
      <c r="AK15" s="77"/>
      <c r="AL15" s="77"/>
      <c r="AM15" s="66" t="str">
        <f t="shared" si="23"/>
        <v>Australia</v>
      </c>
      <c r="AN15" s="65"/>
      <c r="AO15" s="65"/>
      <c r="AP15" s="65"/>
      <c r="AQ15" s="80">
        <f t="shared" si="24"/>
        <v>0</v>
      </c>
      <c r="AR15" s="65"/>
      <c r="AS15" s="68"/>
      <c r="AT15" s="79"/>
      <c r="AU15" s="64" t="str">
        <f t="shared" si="25"/>
        <v>France</v>
      </c>
      <c r="AV15" s="77"/>
      <c r="AW15" s="77"/>
      <c r="AX15" s="66" t="str">
        <f t="shared" si="26"/>
        <v>Australia</v>
      </c>
      <c r="AY15" s="65"/>
      <c r="AZ15" s="65"/>
      <c r="BA15" s="65"/>
      <c r="BB15" s="80">
        <f t="shared" si="27"/>
        <v>0</v>
      </c>
      <c r="BC15" s="65"/>
      <c r="BD15" s="68"/>
      <c r="BE15" s="79"/>
      <c r="BF15" s="64" t="str">
        <f t="shared" si="28"/>
        <v>France</v>
      </c>
      <c r="BG15" s="77"/>
      <c r="BH15" s="77"/>
      <c r="BI15" s="66" t="str">
        <f t="shared" si="29"/>
        <v>Australia</v>
      </c>
      <c r="BJ15" s="65"/>
      <c r="BK15" s="65"/>
      <c r="BL15" s="65"/>
      <c r="BM15" s="80">
        <f t="shared" si="30"/>
        <v>0</v>
      </c>
      <c r="BN15" s="65"/>
      <c r="BO15" s="68"/>
      <c r="BP15" s="79"/>
      <c r="BQ15" s="64" t="str">
        <f t="shared" si="31"/>
        <v>France</v>
      </c>
      <c r="BR15" s="77"/>
      <c r="BS15" s="77"/>
      <c r="BT15" s="66" t="str">
        <f t="shared" si="32"/>
        <v>Australia</v>
      </c>
      <c r="BU15" s="65"/>
      <c r="BV15" s="65"/>
      <c r="BW15" s="65"/>
      <c r="BX15" s="80">
        <f t="shared" si="33"/>
        <v>0</v>
      </c>
      <c r="BY15" s="65"/>
      <c r="BZ15" s="68"/>
      <c r="CA15" s="79"/>
      <c r="CB15" s="64" t="str">
        <f t="shared" si="34"/>
        <v>France</v>
      </c>
      <c r="CC15" s="77"/>
      <c r="CD15" s="77"/>
      <c r="CE15" s="66" t="str">
        <f t="shared" si="35"/>
        <v>Australia</v>
      </c>
      <c r="CF15" s="65"/>
      <c r="CG15" s="65"/>
      <c r="CH15" s="65"/>
      <c r="CI15" s="80">
        <f t="shared" si="36"/>
        <v>0</v>
      </c>
      <c r="CJ15" s="65"/>
      <c r="CK15" s="68"/>
      <c r="CL15" s="79"/>
      <c r="CM15" s="64" t="str">
        <f t="shared" si="37"/>
        <v>France</v>
      </c>
      <c r="CN15" s="77"/>
      <c r="CO15" s="77"/>
      <c r="CP15" s="66" t="str">
        <f t="shared" si="38"/>
        <v>Australia</v>
      </c>
      <c r="CQ15" s="65"/>
      <c r="CR15" s="65"/>
      <c r="CS15" s="65"/>
      <c r="CT15" s="80">
        <f t="shared" si="39"/>
        <v>0</v>
      </c>
      <c r="CU15" s="65"/>
      <c r="CV15" s="68"/>
      <c r="CW15" s="79"/>
      <c r="CX15" s="64" t="str">
        <f t="shared" si="40"/>
        <v>France</v>
      </c>
      <c r="CY15" s="77"/>
      <c r="CZ15" s="77"/>
      <c r="DA15" s="66" t="str">
        <f t="shared" si="41"/>
        <v>Australia</v>
      </c>
      <c r="DB15" s="65"/>
      <c r="DC15" s="65"/>
      <c r="DD15" s="65"/>
      <c r="DE15" s="80">
        <f t="shared" si="42"/>
        <v>0</v>
      </c>
      <c r="DF15" s="65"/>
      <c r="DG15" s="68"/>
      <c r="DH15" s="79"/>
      <c r="DI15" s="64" t="str">
        <f t="shared" si="43"/>
        <v>France</v>
      </c>
      <c r="DJ15" s="77"/>
      <c r="DK15" s="77"/>
      <c r="DL15" s="66" t="str">
        <f t="shared" si="44"/>
        <v>Australia</v>
      </c>
      <c r="DM15" s="65"/>
      <c r="DN15" s="65"/>
      <c r="DO15" s="65"/>
      <c r="DP15" s="80">
        <f t="shared" si="45"/>
        <v>0</v>
      </c>
      <c r="DQ15" s="65"/>
      <c r="DR15" s="68"/>
    </row>
    <row r="16" spans="1:123" x14ac:dyDescent="0.35">
      <c r="A16" s="164">
        <f t="shared" si="46"/>
        <v>0</v>
      </c>
      <c r="B16" s="70"/>
      <c r="C16" s="71">
        <v>12</v>
      </c>
      <c r="D16" s="72" t="s">
        <v>66</v>
      </c>
      <c r="E16" s="73">
        <v>44888.041666666664</v>
      </c>
      <c r="F16" s="74" t="str">
        <f>'Tournament Setup'!D26</f>
        <v>Morocco</v>
      </c>
      <c r="G16" s="75"/>
      <c r="H16" s="75"/>
      <c r="I16" s="76" t="str">
        <f>'Tournament Setup'!D27</f>
        <v>Croatia</v>
      </c>
      <c r="J16" s="57"/>
      <c r="K16" s="57"/>
      <c r="L16" s="62"/>
      <c r="M16" s="65"/>
      <c r="N16" s="64" t="str">
        <f t="shared" si="16"/>
        <v>Morocco</v>
      </c>
      <c r="O16" s="77"/>
      <c r="P16" s="77"/>
      <c r="Q16" s="66" t="str">
        <f t="shared" si="17"/>
        <v>Croatia</v>
      </c>
      <c r="R16" s="65"/>
      <c r="S16" s="65"/>
      <c r="T16" s="65"/>
      <c r="U16" s="78">
        <f t="shared" si="18"/>
        <v>0</v>
      </c>
      <c r="V16" s="65"/>
      <c r="W16" s="68"/>
      <c r="X16" s="79"/>
      <c r="Y16" s="64" t="str">
        <f t="shared" si="19"/>
        <v>Morocco</v>
      </c>
      <c r="Z16" s="77"/>
      <c r="AA16" s="77"/>
      <c r="AB16" s="66" t="str">
        <f t="shared" si="20"/>
        <v>Croatia</v>
      </c>
      <c r="AC16" s="65"/>
      <c r="AD16" s="65"/>
      <c r="AE16" s="65"/>
      <c r="AF16" s="80">
        <f t="shared" si="21"/>
        <v>0</v>
      </c>
      <c r="AG16" s="65"/>
      <c r="AH16" s="68"/>
      <c r="AI16" s="79"/>
      <c r="AJ16" s="64" t="str">
        <f t="shared" si="22"/>
        <v>Morocco</v>
      </c>
      <c r="AK16" s="77"/>
      <c r="AL16" s="77"/>
      <c r="AM16" s="66" t="str">
        <f t="shared" si="23"/>
        <v>Croatia</v>
      </c>
      <c r="AN16" s="65"/>
      <c r="AO16" s="65"/>
      <c r="AP16" s="65"/>
      <c r="AQ16" s="80">
        <f t="shared" si="24"/>
        <v>0</v>
      </c>
      <c r="AR16" s="65"/>
      <c r="AS16" s="68"/>
      <c r="AT16" s="79"/>
      <c r="AU16" s="64" t="str">
        <f t="shared" si="25"/>
        <v>Morocco</v>
      </c>
      <c r="AV16" s="77"/>
      <c r="AW16" s="77"/>
      <c r="AX16" s="66" t="str">
        <f t="shared" si="26"/>
        <v>Croatia</v>
      </c>
      <c r="AY16" s="65"/>
      <c r="AZ16" s="65"/>
      <c r="BA16" s="65"/>
      <c r="BB16" s="80">
        <f t="shared" si="27"/>
        <v>0</v>
      </c>
      <c r="BC16" s="65"/>
      <c r="BD16" s="68"/>
      <c r="BE16" s="79"/>
      <c r="BF16" s="64" t="str">
        <f t="shared" si="28"/>
        <v>Morocco</v>
      </c>
      <c r="BG16" s="77"/>
      <c r="BH16" s="77"/>
      <c r="BI16" s="66" t="str">
        <f t="shared" si="29"/>
        <v>Croatia</v>
      </c>
      <c r="BJ16" s="65"/>
      <c r="BK16" s="65"/>
      <c r="BL16" s="65"/>
      <c r="BM16" s="80">
        <f t="shared" si="30"/>
        <v>0</v>
      </c>
      <c r="BN16" s="65"/>
      <c r="BO16" s="68"/>
      <c r="BP16" s="79"/>
      <c r="BQ16" s="64" t="str">
        <f t="shared" si="31"/>
        <v>Morocco</v>
      </c>
      <c r="BR16" s="77"/>
      <c r="BS16" s="77"/>
      <c r="BT16" s="66" t="str">
        <f t="shared" si="32"/>
        <v>Croatia</v>
      </c>
      <c r="BU16" s="65"/>
      <c r="BV16" s="65"/>
      <c r="BW16" s="65"/>
      <c r="BX16" s="80">
        <f t="shared" si="33"/>
        <v>0</v>
      </c>
      <c r="BY16" s="65"/>
      <c r="BZ16" s="68"/>
      <c r="CA16" s="79"/>
      <c r="CB16" s="64" t="str">
        <f t="shared" si="34"/>
        <v>Morocco</v>
      </c>
      <c r="CC16" s="77"/>
      <c r="CD16" s="77"/>
      <c r="CE16" s="66" t="str">
        <f t="shared" si="35"/>
        <v>Croatia</v>
      </c>
      <c r="CF16" s="65"/>
      <c r="CG16" s="65"/>
      <c r="CH16" s="65"/>
      <c r="CI16" s="80">
        <f t="shared" si="36"/>
        <v>0</v>
      </c>
      <c r="CJ16" s="65"/>
      <c r="CK16" s="68"/>
      <c r="CL16" s="79"/>
      <c r="CM16" s="64" t="str">
        <f t="shared" si="37"/>
        <v>Morocco</v>
      </c>
      <c r="CN16" s="77"/>
      <c r="CO16" s="77"/>
      <c r="CP16" s="66" t="str">
        <f t="shared" si="38"/>
        <v>Croatia</v>
      </c>
      <c r="CQ16" s="65"/>
      <c r="CR16" s="65"/>
      <c r="CS16" s="65"/>
      <c r="CT16" s="80">
        <f t="shared" si="39"/>
        <v>0</v>
      </c>
      <c r="CU16" s="65"/>
      <c r="CV16" s="68"/>
      <c r="CW16" s="79"/>
      <c r="CX16" s="64" t="str">
        <f t="shared" si="40"/>
        <v>Morocco</v>
      </c>
      <c r="CY16" s="77"/>
      <c r="CZ16" s="77"/>
      <c r="DA16" s="66" t="str">
        <f t="shared" si="41"/>
        <v>Croatia</v>
      </c>
      <c r="DB16" s="65"/>
      <c r="DC16" s="65"/>
      <c r="DD16" s="65"/>
      <c r="DE16" s="80">
        <f t="shared" si="42"/>
        <v>0</v>
      </c>
      <c r="DF16" s="65"/>
      <c r="DG16" s="68"/>
      <c r="DH16" s="79"/>
      <c r="DI16" s="64" t="str">
        <f t="shared" si="43"/>
        <v>Morocco</v>
      </c>
      <c r="DJ16" s="77"/>
      <c r="DK16" s="77"/>
      <c r="DL16" s="66" t="str">
        <f t="shared" si="44"/>
        <v>Croatia</v>
      </c>
      <c r="DM16" s="65"/>
      <c r="DN16" s="65"/>
      <c r="DO16" s="65"/>
      <c r="DP16" s="80">
        <f t="shared" si="45"/>
        <v>0</v>
      </c>
      <c r="DQ16" s="65"/>
      <c r="DR16" s="68"/>
      <c r="DS16" s="164" t="s">
        <v>344</v>
      </c>
    </row>
    <row r="17" spans="1:122" x14ac:dyDescent="0.35">
      <c r="A17" s="164">
        <f t="shared" si="46"/>
        <v>0</v>
      </c>
      <c r="B17" s="70"/>
      <c r="C17" s="71">
        <v>11</v>
      </c>
      <c r="D17" s="72" t="s">
        <v>61</v>
      </c>
      <c r="E17" s="73">
        <v>44888.166666666664</v>
      </c>
      <c r="F17" s="74" t="str">
        <f>'Tournament Setup'!D22</f>
        <v>Germany</v>
      </c>
      <c r="G17" s="75"/>
      <c r="H17" s="75"/>
      <c r="I17" s="76" t="str">
        <f>'Tournament Setup'!D23</f>
        <v>Japan</v>
      </c>
      <c r="J17" s="57"/>
      <c r="K17" s="57"/>
      <c r="L17" s="62"/>
      <c r="M17" s="65"/>
      <c r="N17" s="64" t="str">
        <f t="shared" si="16"/>
        <v>Germany</v>
      </c>
      <c r="O17" s="77"/>
      <c r="P17" s="77"/>
      <c r="Q17" s="66" t="str">
        <f t="shared" si="17"/>
        <v>Japan</v>
      </c>
      <c r="R17" s="65"/>
      <c r="S17" s="65"/>
      <c r="T17" s="65"/>
      <c r="U17" s="78">
        <f t="shared" si="18"/>
        <v>0</v>
      </c>
      <c r="V17" s="65"/>
      <c r="W17" s="68"/>
      <c r="X17" s="79"/>
      <c r="Y17" s="64" t="str">
        <f t="shared" si="19"/>
        <v>Germany</v>
      </c>
      <c r="Z17" s="77"/>
      <c r="AA17" s="77"/>
      <c r="AB17" s="66" t="str">
        <f t="shared" si="20"/>
        <v>Japan</v>
      </c>
      <c r="AC17" s="65"/>
      <c r="AD17" s="65"/>
      <c r="AE17" s="65"/>
      <c r="AF17" s="80">
        <f t="shared" si="21"/>
        <v>0</v>
      </c>
      <c r="AG17" s="65"/>
      <c r="AH17" s="68"/>
      <c r="AI17" s="79"/>
      <c r="AJ17" s="64" t="str">
        <f t="shared" si="22"/>
        <v>Germany</v>
      </c>
      <c r="AK17" s="77"/>
      <c r="AL17" s="77"/>
      <c r="AM17" s="66" t="str">
        <f t="shared" si="23"/>
        <v>Japan</v>
      </c>
      <c r="AN17" s="65"/>
      <c r="AO17" s="65"/>
      <c r="AP17" s="65"/>
      <c r="AQ17" s="80">
        <f t="shared" si="24"/>
        <v>0</v>
      </c>
      <c r="AR17" s="65"/>
      <c r="AS17" s="68"/>
      <c r="AT17" s="79"/>
      <c r="AU17" s="64" t="str">
        <f t="shared" si="25"/>
        <v>Germany</v>
      </c>
      <c r="AV17" s="77"/>
      <c r="AW17" s="77"/>
      <c r="AX17" s="66" t="str">
        <f t="shared" si="26"/>
        <v>Japan</v>
      </c>
      <c r="AY17" s="65"/>
      <c r="AZ17" s="65"/>
      <c r="BA17" s="65"/>
      <c r="BB17" s="80">
        <f t="shared" si="27"/>
        <v>0</v>
      </c>
      <c r="BC17" s="65"/>
      <c r="BD17" s="68"/>
      <c r="BE17" s="79"/>
      <c r="BF17" s="64" t="str">
        <f t="shared" si="28"/>
        <v>Germany</v>
      </c>
      <c r="BG17" s="77"/>
      <c r="BH17" s="77"/>
      <c r="BI17" s="66" t="str">
        <f t="shared" si="29"/>
        <v>Japan</v>
      </c>
      <c r="BJ17" s="65"/>
      <c r="BK17" s="65"/>
      <c r="BL17" s="65"/>
      <c r="BM17" s="80">
        <f t="shared" si="30"/>
        <v>0</v>
      </c>
      <c r="BN17" s="65"/>
      <c r="BO17" s="68"/>
      <c r="BP17" s="79"/>
      <c r="BQ17" s="64" t="str">
        <f t="shared" si="31"/>
        <v>Germany</v>
      </c>
      <c r="BR17" s="77"/>
      <c r="BS17" s="77"/>
      <c r="BT17" s="66" t="str">
        <f t="shared" si="32"/>
        <v>Japan</v>
      </c>
      <c r="BU17" s="65"/>
      <c r="BV17" s="65"/>
      <c r="BW17" s="65"/>
      <c r="BX17" s="80">
        <f t="shared" si="33"/>
        <v>0</v>
      </c>
      <c r="BY17" s="65"/>
      <c r="BZ17" s="68"/>
      <c r="CA17" s="79"/>
      <c r="CB17" s="64" t="str">
        <f t="shared" si="34"/>
        <v>Germany</v>
      </c>
      <c r="CC17" s="77"/>
      <c r="CD17" s="77"/>
      <c r="CE17" s="66" t="str">
        <f t="shared" si="35"/>
        <v>Japan</v>
      </c>
      <c r="CF17" s="65"/>
      <c r="CG17" s="65"/>
      <c r="CH17" s="65"/>
      <c r="CI17" s="80">
        <f t="shared" si="36"/>
        <v>0</v>
      </c>
      <c r="CJ17" s="65"/>
      <c r="CK17" s="68"/>
      <c r="CL17" s="79"/>
      <c r="CM17" s="64" t="str">
        <f t="shared" si="37"/>
        <v>Germany</v>
      </c>
      <c r="CN17" s="77"/>
      <c r="CO17" s="77"/>
      <c r="CP17" s="66" t="str">
        <f t="shared" si="38"/>
        <v>Japan</v>
      </c>
      <c r="CQ17" s="65"/>
      <c r="CR17" s="65"/>
      <c r="CS17" s="65"/>
      <c r="CT17" s="80">
        <f t="shared" si="39"/>
        <v>0</v>
      </c>
      <c r="CU17" s="65"/>
      <c r="CV17" s="68"/>
      <c r="CW17" s="79"/>
      <c r="CX17" s="64" t="str">
        <f t="shared" si="40"/>
        <v>Germany</v>
      </c>
      <c r="CY17" s="77"/>
      <c r="CZ17" s="77"/>
      <c r="DA17" s="66" t="str">
        <f t="shared" si="41"/>
        <v>Japan</v>
      </c>
      <c r="DB17" s="65"/>
      <c r="DC17" s="65"/>
      <c r="DD17" s="65"/>
      <c r="DE17" s="80">
        <f t="shared" si="42"/>
        <v>0</v>
      </c>
      <c r="DF17" s="65"/>
      <c r="DG17" s="68"/>
      <c r="DH17" s="79"/>
      <c r="DI17" s="64" t="str">
        <f t="shared" si="43"/>
        <v>Germany</v>
      </c>
      <c r="DJ17" s="77"/>
      <c r="DK17" s="77"/>
      <c r="DL17" s="66" t="str">
        <f t="shared" si="44"/>
        <v>Japan</v>
      </c>
      <c r="DM17" s="65"/>
      <c r="DN17" s="65"/>
      <c r="DO17" s="65"/>
      <c r="DP17" s="80">
        <f t="shared" si="45"/>
        <v>0</v>
      </c>
      <c r="DQ17" s="65"/>
      <c r="DR17" s="68"/>
    </row>
    <row r="18" spans="1:122" x14ac:dyDescent="0.35">
      <c r="A18" s="164">
        <f t="shared" si="46"/>
        <v>0</v>
      </c>
      <c r="B18" s="70"/>
      <c r="C18" s="71">
        <v>10</v>
      </c>
      <c r="D18" s="72" t="s">
        <v>61</v>
      </c>
      <c r="E18" s="73">
        <v>44888.291666666664</v>
      </c>
      <c r="F18" s="74" t="str">
        <f>'Tournament Setup'!D24</f>
        <v>Spain</v>
      </c>
      <c r="G18" s="75"/>
      <c r="H18" s="75"/>
      <c r="I18" s="76" t="str">
        <f>'Tournament Setup'!D25</f>
        <v>Costa Rica</v>
      </c>
      <c r="J18" s="57"/>
      <c r="K18" s="57"/>
      <c r="L18" s="62"/>
      <c r="M18" s="65"/>
      <c r="N18" s="64" t="str">
        <f t="shared" si="16"/>
        <v>Spain</v>
      </c>
      <c r="O18" s="77"/>
      <c r="P18" s="77"/>
      <c r="Q18" s="66" t="str">
        <f t="shared" si="17"/>
        <v>Costa Rica</v>
      </c>
      <c r="R18" s="65"/>
      <c r="S18" s="65"/>
      <c r="T18" s="65"/>
      <c r="U18" s="78">
        <f t="shared" si="18"/>
        <v>0</v>
      </c>
      <c r="V18" s="65"/>
      <c r="W18" s="68"/>
      <c r="X18" s="79"/>
      <c r="Y18" s="64" t="str">
        <f t="shared" si="19"/>
        <v>Spain</v>
      </c>
      <c r="Z18" s="77"/>
      <c r="AA18" s="77"/>
      <c r="AB18" s="66" t="str">
        <f t="shared" si="20"/>
        <v>Costa Rica</v>
      </c>
      <c r="AC18" s="65"/>
      <c r="AD18" s="65"/>
      <c r="AE18" s="65"/>
      <c r="AF18" s="80">
        <f t="shared" si="21"/>
        <v>0</v>
      </c>
      <c r="AG18" s="65"/>
      <c r="AH18" s="68"/>
      <c r="AI18" s="79"/>
      <c r="AJ18" s="64" t="str">
        <f t="shared" si="22"/>
        <v>Spain</v>
      </c>
      <c r="AK18" s="77"/>
      <c r="AL18" s="77"/>
      <c r="AM18" s="66" t="str">
        <f t="shared" si="23"/>
        <v>Costa Rica</v>
      </c>
      <c r="AN18" s="65"/>
      <c r="AO18" s="65"/>
      <c r="AP18" s="65"/>
      <c r="AQ18" s="80">
        <f t="shared" si="24"/>
        <v>0</v>
      </c>
      <c r="AR18" s="65"/>
      <c r="AS18" s="68"/>
      <c r="AT18" s="79"/>
      <c r="AU18" s="64" t="str">
        <f t="shared" si="25"/>
        <v>Spain</v>
      </c>
      <c r="AV18" s="77"/>
      <c r="AW18" s="77"/>
      <c r="AX18" s="66" t="str">
        <f t="shared" si="26"/>
        <v>Costa Rica</v>
      </c>
      <c r="AY18" s="65"/>
      <c r="AZ18" s="65"/>
      <c r="BA18" s="65"/>
      <c r="BB18" s="80">
        <f t="shared" si="27"/>
        <v>0</v>
      </c>
      <c r="BC18" s="65"/>
      <c r="BD18" s="68"/>
      <c r="BE18" s="79"/>
      <c r="BF18" s="64" t="str">
        <f t="shared" si="28"/>
        <v>Spain</v>
      </c>
      <c r="BG18" s="77"/>
      <c r="BH18" s="77"/>
      <c r="BI18" s="66" t="str">
        <f t="shared" si="29"/>
        <v>Costa Rica</v>
      </c>
      <c r="BJ18" s="65"/>
      <c r="BK18" s="65"/>
      <c r="BL18" s="65"/>
      <c r="BM18" s="80">
        <f t="shared" si="30"/>
        <v>0</v>
      </c>
      <c r="BN18" s="65"/>
      <c r="BO18" s="68"/>
      <c r="BP18" s="79"/>
      <c r="BQ18" s="64" t="str">
        <f t="shared" si="31"/>
        <v>Spain</v>
      </c>
      <c r="BR18" s="77"/>
      <c r="BS18" s="77"/>
      <c r="BT18" s="66" t="str">
        <f t="shared" si="32"/>
        <v>Costa Rica</v>
      </c>
      <c r="BU18" s="65"/>
      <c r="BV18" s="65"/>
      <c r="BW18" s="65"/>
      <c r="BX18" s="80">
        <f t="shared" si="33"/>
        <v>0</v>
      </c>
      <c r="BY18" s="65"/>
      <c r="BZ18" s="68"/>
      <c r="CA18" s="79"/>
      <c r="CB18" s="64" t="str">
        <f t="shared" si="34"/>
        <v>Spain</v>
      </c>
      <c r="CC18" s="77"/>
      <c r="CD18" s="77"/>
      <c r="CE18" s="66" t="str">
        <f t="shared" si="35"/>
        <v>Costa Rica</v>
      </c>
      <c r="CF18" s="65"/>
      <c r="CG18" s="65"/>
      <c r="CH18" s="65"/>
      <c r="CI18" s="80">
        <f t="shared" si="36"/>
        <v>0</v>
      </c>
      <c r="CJ18" s="65"/>
      <c r="CK18" s="68"/>
      <c r="CL18" s="79"/>
      <c r="CM18" s="64" t="str">
        <f t="shared" si="37"/>
        <v>Spain</v>
      </c>
      <c r="CN18" s="77"/>
      <c r="CO18" s="77"/>
      <c r="CP18" s="66" t="str">
        <f t="shared" si="38"/>
        <v>Costa Rica</v>
      </c>
      <c r="CQ18" s="65"/>
      <c r="CR18" s="65"/>
      <c r="CS18" s="65"/>
      <c r="CT18" s="80">
        <f t="shared" si="39"/>
        <v>0</v>
      </c>
      <c r="CU18" s="65"/>
      <c r="CV18" s="68"/>
      <c r="CW18" s="79"/>
      <c r="CX18" s="64" t="str">
        <f t="shared" si="40"/>
        <v>Spain</v>
      </c>
      <c r="CY18" s="77"/>
      <c r="CZ18" s="77"/>
      <c r="DA18" s="66" t="str">
        <f t="shared" si="41"/>
        <v>Costa Rica</v>
      </c>
      <c r="DB18" s="65"/>
      <c r="DC18" s="65"/>
      <c r="DD18" s="65"/>
      <c r="DE18" s="80">
        <f t="shared" si="42"/>
        <v>0</v>
      </c>
      <c r="DF18" s="65"/>
      <c r="DG18" s="68"/>
      <c r="DH18" s="79"/>
      <c r="DI18" s="64" t="str">
        <f t="shared" si="43"/>
        <v>Spain</v>
      </c>
      <c r="DJ18" s="77"/>
      <c r="DK18" s="77"/>
      <c r="DL18" s="66" t="str">
        <f t="shared" si="44"/>
        <v>Costa Rica</v>
      </c>
      <c r="DM18" s="65"/>
      <c r="DN18" s="65"/>
      <c r="DO18" s="65"/>
      <c r="DP18" s="80">
        <f t="shared" si="45"/>
        <v>0</v>
      </c>
      <c r="DQ18" s="65"/>
      <c r="DR18" s="68"/>
    </row>
    <row r="19" spans="1:122" x14ac:dyDescent="0.35">
      <c r="A19" s="164">
        <f t="shared" si="46"/>
        <v>0</v>
      </c>
      <c r="B19" s="70"/>
      <c r="C19" s="71">
        <v>9</v>
      </c>
      <c r="D19" s="72" t="s">
        <v>66</v>
      </c>
      <c r="E19" s="73">
        <v>44888.416666666664</v>
      </c>
      <c r="F19" s="74" t="str">
        <f>'Tournament Setup'!D28</f>
        <v>Belgium</v>
      </c>
      <c r="G19" s="75"/>
      <c r="H19" s="75"/>
      <c r="I19" s="76" t="str">
        <f>'Tournament Setup'!D29</f>
        <v>Canada</v>
      </c>
      <c r="J19" s="57"/>
      <c r="K19" s="57"/>
      <c r="L19" s="62"/>
      <c r="M19" s="65"/>
      <c r="N19" s="64" t="str">
        <f t="shared" si="16"/>
        <v>Belgium</v>
      </c>
      <c r="O19" s="77"/>
      <c r="P19" s="77"/>
      <c r="Q19" s="66" t="str">
        <f t="shared" si="17"/>
        <v>Canada</v>
      </c>
      <c r="R19" s="65"/>
      <c r="S19" s="65"/>
      <c r="T19" s="65"/>
      <c r="U19" s="78">
        <f t="shared" si="18"/>
        <v>0</v>
      </c>
      <c r="V19" s="65"/>
      <c r="W19" s="68"/>
      <c r="X19" s="79"/>
      <c r="Y19" s="64" t="str">
        <f t="shared" si="19"/>
        <v>Belgium</v>
      </c>
      <c r="Z19" s="77"/>
      <c r="AA19" s="77"/>
      <c r="AB19" s="66" t="str">
        <f t="shared" si="20"/>
        <v>Canada</v>
      </c>
      <c r="AC19" s="65"/>
      <c r="AD19" s="65"/>
      <c r="AE19" s="65"/>
      <c r="AF19" s="80">
        <f t="shared" si="21"/>
        <v>0</v>
      </c>
      <c r="AG19" s="65"/>
      <c r="AH19" s="68"/>
      <c r="AI19" s="79"/>
      <c r="AJ19" s="64" t="str">
        <f t="shared" si="22"/>
        <v>Belgium</v>
      </c>
      <c r="AK19" s="77"/>
      <c r="AL19" s="77"/>
      <c r="AM19" s="66" t="str">
        <f t="shared" si="23"/>
        <v>Canada</v>
      </c>
      <c r="AN19" s="65"/>
      <c r="AO19" s="65"/>
      <c r="AP19" s="65"/>
      <c r="AQ19" s="80">
        <f t="shared" si="24"/>
        <v>0</v>
      </c>
      <c r="AR19" s="65"/>
      <c r="AS19" s="68"/>
      <c r="AT19" s="79"/>
      <c r="AU19" s="64" t="str">
        <f t="shared" si="25"/>
        <v>Belgium</v>
      </c>
      <c r="AV19" s="77"/>
      <c r="AW19" s="77"/>
      <c r="AX19" s="66" t="str">
        <f t="shared" si="26"/>
        <v>Canada</v>
      </c>
      <c r="AY19" s="65"/>
      <c r="AZ19" s="65"/>
      <c r="BA19" s="65"/>
      <c r="BB19" s="80">
        <f t="shared" si="27"/>
        <v>0</v>
      </c>
      <c r="BC19" s="65"/>
      <c r="BD19" s="68"/>
      <c r="BE19" s="79"/>
      <c r="BF19" s="64" t="str">
        <f t="shared" si="28"/>
        <v>Belgium</v>
      </c>
      <c r="BG19" s="77"/>
      <c r="BH19" s="77"/>
      <c r="BI19" s="66" t="str">
        <f t="shared" si="29"/>
        <v>Canada</v>
      </c>
      <c r="BJ19" s="65"/>
      <c r="BK19" s="65"/>
      <c r="BL19" s="65"/>
      <c r="BM19" s="80">
        <f t="shared" si="30"/>
        <v>0</v>
      </c>
      <c r="BN19" s="65"/>
      <c r="BO19" s="68"/>
      <c r="BP19" s="79"/>
      <c r="BQ19" s="64" t="str">
        <f t="shared" si="31"/>
        <v>Belgium</v>
      </c>
      <c r="BR19" s="77"/>
      <c r="BS19" s="77"/>
      <c r="BT19" s="66" t="str">
        <f t="shared" si="32"/>
        <v>Canada</v>
      </c>
      <c r="BU19" s="65"/>
      <c r="BV19" s="65"/>
      <c r="BW19" s="65"/>
      <c r="BX19" s="80">
        <f t="shared" si="33"/>
        <v>0</v>
      </c>
      <c r="BY19" s="65"/>
      <c r="BZ19" s="68"/>
      <c r="CA19" s="79"/>
      <c r="CB19" s="64" t="str">
        <f t="shared" si="34"/>
        <v>Belgium</v>
      </c>
      <c r="CC19" s="77"/>
      <c r="CD19" s="77"/>
      <c r="CE19" s="66" t="str">
        <f t="shared" si="35"/>
        <v>Canada</v>
      </c>
      <c r="CF19" s="65"/>
      <c r="CG19" s="65"/>
      <c r="CH19" s="65"/>
      <c r="CI19" s="80">
        <f t="shared" si="36"/>
        <v>0</v>
      </c>
      <c r="CJ19" s="65"/>
      <c r="CK19" s="68"/>
      <c r="CL19" s="79"/>
      <c r="CM19" s="64" t="str">
        <f t="shared" si="37"/>
        <v>Belgium</v>
      </c>
      <c r="CN19" s="77"/>
      <c r="CO19" s="77"/>
      <c r="CP19" s="66" t="str">
        <f t="shared" si="38"/>
        <v>Canada</v>
      </c>
      <c r="CQ19" s="65"/>
      <c r="CR19" s="65"/>
      <c r="CS19" s="65"/>
      <c r="CT19" s="80">
        <f t="shared" si="39"/>
        <v>0</v>
      </c>
      <c r="CU19" s="65"/>
      <c r="CV19" s="68"/>
      <c r="CW19" s="79"/>
      <c r="CX19" s="64" t="str">
        <f t="shared" si="40"/>
        <v>Belgium</v>
      </c>
      <c r="CY19" s="77"/>
      <c r="CZ19" s="77"/>
      <c r="DA19" s="66" t="str">
        <f t="shared" si="41"/>
        <v>Canada</v>
      </c>
      <c r="DB19" s="65"/>
      <c r="DC19" s="65"/>
      <c r="DD19" s="65"/>
      <c r="DE19" s="80">
        <f t="shared" si="42"/>
        <v>0</v>
      </c>
      <c r="DF19" s="65"/>
      <c r="DG19" s="68"/>
      <c r="DH19" s="79"/>
      <c r="DI19" s="64" t="str">
        <f t="shared" si="43"/>
        <v>Belgium</v>
      </c>
      <c r="DJ19" s="77"/>
      <c r="DK19" s="77"/>
      <c r="DL19" s="66" t="str">
        <f t="shared" si="44"/>
        <v>Canada</v>
      </c>
      <c r="DM19" s="65"/>
      <c r="DN19" s="65"/>
      <c r="DO19" s="65"/>
      <c r="DP19" s="80">
        <f t="shared" si="45"/>
        <v>0</v>
      </c>
      <c r="DQ19" s="65"/>
      <c r="DR19" s="68"/>
    </row>
    <row r="20" spans="1:122" x14ac:dyDescent="0.35">
      <c r="A20" s="164">
        <f t="shared" si="46"/>
        <v>0</v>
      </c>
      <c r="B20" s="70"/>
      <c r="C20" s="71">
        <v>13</v>
      </c>
      <c r="D20" s="72" t="s">
        <v>36</v>
      </c>
      <c r="E20" s="73">
        <v>44889.041666666664</v>
      </c>
      <c r="F20" s="74" t="str">
        <f>'Tournament Setup'!D30</f>
        <v>Switzerland</v>
      </c>
      <c r="G20" s="75"/>
      <c r="H20" s="75"/>
      <c r="I20" s="76" t="str">
        <f>'Tournament Setup'!D31</f>
        <v>Cameroon</v>
      </c>
      <c r="J20" s="57"/>
      <c r="K20" s="57"/>
      <c r="L20" s="62"/>
      <c r="M20" s="65"/>
      <c r="N20" s="64" t="str">
        <f t="shared" si="16"/>
        <v>Switzerland</v>
      </c>
      <c r="O20" s="77"/>
      <c r="P20" s="77"/>
      <c r="Q20" s="66" t="str">
        <f t="shared" si="17"/>
        <v>Cameroon</v>
      </c>
      <c r="R20" s="65"/>
      <c r="S20" s="65"/>
      <c r="T20" s="65"/>
      <c r="U20" s="78">
        <f t="shared" si="18"/>
        <v>0</v>
      </c>
      <c r="V20" s="65"/>
      <c r="W20" s="68"/>
      <c r="X20" s="79"/>
      <c r="Y20" s="64" t="str">
        <f t="shared" si="19"/>
        <v>Switzerland</v>
      </c>
      <c r="Z20" s="77"/>
      <c r="AA20" s="77"/>
      <c r="AB20" s="66" t="str">
        <f t="shared" si="20"/>
        <v>Cameroon</v>
      </c>
      <c r="AC20" s="65"/>
      <c r="AD20" s="65"/>
      <c r="AE20" s="65"/>
      <c r="AF20" s="80">
        <f t="shared" si="21"/>
        <v>0</v>
      </c>
      <c r="AG20" s="65"/>
      <c r="AH20" s="68"/>
      <c r="AI20" s="79"/>
      <c r="AJ20" s="64" t="str">
        <f t="shared" si="22"/>
        <v>Switzerland</v>
      </c>
      <c r="AK20" s="77"/>
      <c r="AL20" s="77"/>
      <c r="AM20" s="66" t="str">
        <f t="shared" si="23"/>
        <v>Cameroon</v>
      </c>
      <c r="AN20" s="65"/>
      <c r="AO20" s="65"/>
      <c r="AP20" s="65"/>
      <c r="AQ20" s="80">
        <f t="shared" si="24"/>
        <v>0</v>
      </c>
      <c r="AR20" s="65"/>
      <c r="AS20" s="68"/>
      <c r="AT20" s="79"/>
      <c r="AU20" s="64" t="str">
        <f t="shared" si="25"/>
        <v>Switzerland</v>
      </c>
      <c r="AV20" s="77"/>
      <c r="AW20" s="77"/>
      <c r="AX20" s="66" t="str">
        <f t="shared" si="26"/>
        <v>Cameroon</v>
      </c>
      <c r="AY20" s="65"/>
      <c r="AZ20" s="65"/>
      <c r="BA20" s="65"/>
      <c r="BB20" s="80">
        <f t="shared" si="27"/>
        <v>0</v>
      </c>
      <c r="BC20" s="65"/>
      <c r="BD20" s="68"/>
      <c r="BE20" s="79"/>
      <c r="BF20" s="64" t="str">
        <f t="shared" si="28"/>
        <v>Switzerland</v>
      </c>
      <c r="BG20" s="77"/>
      <c r="BH20" s="77"/>
      <c r="BI20" s="66" t="str">
        <f t="shared" si="29"/>
        <v>Cameroon</v>
      </c>
      <c r="BJ20" s="65"/>
      <c r="BK20" s="65"/>
      <c r="BL20" s="65"/>
      <c r="BM20" s="80">
        <f t="shared" si="30"/>
        <v>0</v>
      </c>
      <c r="BN20" s="65"/>
      <c r="BO20" s="68"/>
      <c r="BP20" s="79"/>
      <c r="BQ20" s="64" t="str">
        <f t="shared" si="31"/>
        <v>Switzerland</v>
      </c>
      <c r="BR20" s="77"/>
      <c r="BS20" s="77"/>
      <c r="BT20" s="66" t="str">
        <f t="shared" si="32"/>
        <v>Cameroon</v>
      </c>
      <c r="BU20" s="65"/>
      <c r="BV20" s="65"/>
      <c r="BW20" s="65"/>
      <c r="BX20" s="80">
        <f t="shared" si="33"/>
        <v>0</v>
      </c>
      <c r="BY20" s="65"/>
      <c r="BZ20" s="68"/>
      <c r="CA20" s="79"/>
      <c r="CB20" s="64" t="str">
        <f t="shared" si="34"/>
        <v>Switzerland</v>
      </c>
      <c r="CC20" s="77"/>
      <c r="CD20" s="77"/>
      <c r="CE20" s="66" t="str">
        <f t="shared" si="35"/>
        <v>Cameroon</v>
      </c>
      <c r="CF20" s="65"/>
      <c r="CG20" s="65"/>
      <c r="CH20" s="65"/>
      <c r="CI20" s="80">
        <f t="shared" si="36"/>
        <v>0</v>
      </c>
      <c r="CJ20" s="65"/>
      <c r="CK20" s="68"/>
      <c r="CL20" s="79"/>
      <c r="CM20" s="64" t="str">
        <f t="shared" si="37"/>
        <v>Switzerland</v>
      </c>
      <c r="CN20" s="77"/>
      <c r="CO20" s="77"/>
      <c r="CP20" s="66" t="str">
        <f t="shared" si="38"/>
        <v>Cameroon</v>
      </c>
      <c r="CQ20" s="65"/>
      <c r="CR20" s="65"/>
      <c r="CS20" s="65"/>
      <c r="CT20" s="80">
        <f t="shared" si="39"/>
        <v>0</v>
      </c>
      <c r="CU20" s="65"/>
      <c r="CV20" s="68"/>
      <c r="CW20" s="79"/>
      <c r="CX20" s="64" t="str">
        <f t="shared" si="40"/>
        <v>Switzerland</v>
      </c>
      <c r="CY20" s="77"/>
      <c r="CZ20" s="77"/>
      <c r="DA20" s="66" t="str">
        <f t="shared" si="41"/>
        <v>Cameroon</v>
      </c>
      <c r="DB20" s="65"/>
      <c r="DC20" s="65"/>
      <c r="DD20" s="65"/>
      <c r="DE20" s="80">
        <f t="shared" si="42"/>
        <v>0</v>
      </c>
      <c r="DF20" s="65"/>
      <c r="DG20" s="68"/>
      <c r="DH20" s="79"/>
      <c r="DI20" s="64" t="str">
        <f t="shared" si="43"/>
        <v>Switzerland</v>
      </c>
      <c r="DJ20" s="77"/>
      <c r="DK20" s="77"/>
      <c r="DL20" s="66" t="str">
        <f t="shared" si="44"/>
        <v>Cameroon</v>
      </c>
      <c r="DM20" s="65"/>
      <c r="DN20" s="65"/>
      <c r="DO20" s="65"/>
      <c r="DP20" s="80">
        <f t="shared" si="45"/>
        <v>0</v>
      </c>
      <c r="DQ20" s="65"/>
      <c r="DR20" s="68"/>
    </row>
    <row r="21" spans="1:122" x14ac:dyDescent="0.35">
      <c r="A21" s="164">
        <f t="shared" si="46"/>
        <v>0</v>
      </c>
      <c r="B21" s="70"/>
      <c r="C21" s="71">
        <v>14</v>
      </c>
      <c r="D21" s="72" t="s">
        <v>75</v>
      </c>
      <c r="E21" s="73">
        <v>44889.166666666664</v>
      </c>
      <c r="F21" s="74" t="str">
        <f>'Tournament Setup'!D34</f>
        <v>Uruguay</v>
      </c>
      <c r="G21" s="75"/>
      <c r="H21" s="75"/>
      <c r="I21" s="76" t="str">
        <f>'Tournament Setup'!D35</f>
        <v>South Korea</v>
      </c>
      <c r="J21" s="57"/>
      <c r="K21" s="57"/>
      <c r="L21" s="62"/>
      <c r="M21" s="65"/>
      <c r="N21" s="64" t="str">
        <f t="shared" si="16"/>
        <v>Uruguay</v>
      </c>
      <c r="O21" s="77"/>
      <c r="P21" s="77"/>
      <c r="Q21" s="66" t="str">
        <f t="shared" si="17"/>
        <v>South Korea</v>
      </c>
      <c r="R21" s="65"/>
      <c r="S21" s="65"/>
      <c r="T21" s="65"/>
      <c r="U21" s="78">
        <f t="shared" si="18"/>
        <v>0</v>
      </c>
      <c r="V21" s="65"/>
      <c r="W21" s="68"/>
      <c r="X21" s="79"/>
      <c r="Y21" s="64" t="str">
        <f t="shared" si="19"/>
        <v>Uruguay</v>
      </c>
      <c r="Z21" s="77"/>
      <c r="AA21" s="77"/>
      <c r="AB21" s="66" t="str">
        <f t="shared" si="20"/>
        <v>South Korea</v>
      </c>
      <c r="AC21" s="65"/>
      <c r="AD21" s="65"/>
      <c r="AE21" s="65"/>
      <c r="AF21" s="80">
        <f t="shared" si="21"/>
        <v>0</v>
      </c>
      <c r="AG21" s="65"/>
      <c r="AH21" s="68"/>
      <c r="AI21" s="79"/>
      <c r="AJ21" s="64" t="str">
        <f t="shared" si="22"/>
        <v>Uruguay</v>
      </c>
      <c r="AK21" s="77"/>
      <c r="AL21" s="77"/>
      <c r="AM21" s="66" t="str">
        <f t="shared" si="23"/>
        <v>South Korea</v>
      </c>
      <c r="AN21" s="65"/>
      <c r="AO21" s="65"/>
      <c r="AP21" s="65"/>
      <c r="AQ21" s="80">
        <f t="shared" si="24"/>
        <v>0</v>
      </c>
      <c r="AR21" s="65"/>
      <c r="AS21" s="68"/>
      <c r="AT21" s="79"/>
      <c r="AU21" s="64" t="str">
        <f t="shared" si="25"/>
        <v>Uruguay</v>
      </c>
      <c r="AV21" s="77"/>
      <c r="AW21" s="77"/>
      <c r="AX21" s="66" t="str">
        <f t="shared" si="26"/>
        <v>South Korea</v>
      </c>
      <c r="AY21" s="65"/>
      <c r="AZ21" s="65"/>
      <c r="BA21" s="65"/>
      <c r="BB21" s="80">
        <f t="shared" si="27"/>
        <v>0</v>
      </c>
      <c r="BC21" s="65"/>
      <c r="BD21" s="68"/>
      <c r="BE21" s="79"/>
      <c r="BF21" s="64" t="str">
        <f t="shared" si="28"/>
        <v>Uruguay</v>
      </c>
      <c r="BG21" s="77"/>
      <c r="BH21" s="77"/>
      <c r="BI21" s="66" t="str">
        <f t="shared" si="29"/>
        <v>South Korea</v>
      </c>
      <c r="BJ21" s="65"/>
      <c r="BK21" s="65"/>
      <c r="BL21" s="65"/>
      <c r="BM21" s="80">
        <f t="shared" si="30"/>
        <v>0</v>
      </c>
      <c r="BN21" s="65"/>
      <c r="BO21" s="68"/>
      <c r="BP21" s="79"/>
      <c r="BQ21" s="64" t="str">
        <f t="shared" si="31"/>
        <v>Uruguay</v>
      </c>
      <c r="BR21" s="77"/>
      <c r="BS21" s="77"/>
      <c r="BT21" s="66" t="str">
        <f t="shared" si="32"/>
        <v>South Korea</v>
      </c>
      <c r="BU21" s="65"/>
      <c r="BV21" s="65"/>
      <c r="BW21" s="65"/>
      <c r="BX21" s="80">
        <f t="shared" si="33"/>
        <v>0</v>
      </c>
      <c r="BY21" s="65"/>
      <c r="BZ21" s="68"/>
      <c r="CA21" s="79"/>
      <c r="CB21" s="64" t="str">
        <f t="shared" si="34"/>
        <v>Uruguay</v>
      </c>
      <c r="CC21" s="77"/>
      <c r="CD21" s="77"/>
      <c r="CE21" s="66" t="str">
        <f t="shared" si="35"/>
        <v>South Korea</v>
      </c>
      <c r="CF21" s="65"/>
      <c r="CG21" s="65"/>
      <c r="CH21" s="65"/>
      <c r="CI21" s="80">
        <f t="shared" si="36"/>
        <v>0</v>
      </c>
      <c r="CJ21" s="65"/>
      <c r="CK21" s="68"/>
      <c r="CL21" s="79"/>
      <c r="CM21" s="64" t="str">
        <f t="shared" si="37"/>
        <v>Uruguay</v>
      </c>
      <c r="CN21" s="77"/>
      <c r="CO21" s="77"/>
      <c r="CP21" s="66" t="str">
        <f t="shared" si="38"/>
        <v>South Korea</v>
      </c>
      <c r="CQ21" s="65"/>
      <c r="CR21" s="65"/>
      <c r="CS21" s="65"/>
      <c r="CT21" s="80">
        <f t="shared" si="39"/>
        <v>0</v>
      </c>
      <c r="CU21" s="65"/>
      <c r="CV21" s="68"/>
      <c r="CW21" s="79"/>
      <c r="CX21" s="64" t="str">
        <f t="shared" si="40"/>
        <v>Uruguay</v>
      </c>
      <c r="CY21" s="77"/>
      <c r="CZ21" s="77"/>
      <c r="DA21" s="66" t="str">
        <f t="shared" si="41"/>
        <v>South Korea</v>
      </c>
      <c r="DB21" s="65"/>
      <c r="DC21" s="65"/>
      <c r="DD21" s="65"/>
      <c r="DE21" s="80">
        <f t="shared" si="42"/>
        <v>0</v>
      </c>
      <c r="DF21" s="65"/>
      <c r="DG21" s="68"/>
      <c r="DH21" s="79"/>
      <c r="DI21" s="64" t="str">
        <f t="shared" si="43"/>
        <v>Uruguay</v>
      </c>
      <c r="DJ21" s="77"/>
      <c r="DK21" s="77"/>
      <c r="DL21" s="66" t="str">
        <f t="shared" si="44"/>
        <v>South Korea</v>
      </c>
      <c r="DM21" s="65"/>
      <c r="DN21" s="65"/>
      <c r="DO21" s="65"/>
      <c r="DP21" s="80">
        <f t="shared" si="45"/>
        <v>0</v>
      </c>
      <c r="DQ21" s="65"/>
      <c r="DR21" s="68"/>
    </row>
    <row r="22" spans="1:122" x14ac:dyDescent="0.35">
      <c r="A22" s="164">
        <f t="shared" si="46"/>
        <v>0</v>
      </c>
      <c r="B22" s="70"/>
      <c r="C22" s="71">
        <v>15</v>
      </c>
      <c r="D22" s="72" t="s">
        <v>75</v>
      </c>
      <c r="E22" s="73">
        <v>44889.291666666664</v>
      </c>
      <c r="F22" s="74" t="str">
        <f>'Tournament Setup'!D36</f>
        <v>Portugal</v>
      </c>
      <c r="G22" s="75"/>
      <c r="H22" s="75"/>
      <c r="I22" s="76" t="str">
        <f>'Tournament Setup'!D37</f>
        <v>Ghana</v>
      </c>
      <c r="J22" s="57"/>
      <c r="K22" s="57"/>
      <c r="L22" s="62"/>
      <c r="M22" s="65"/>
      <c r="N22" s="64" t="str">
        <f t="shared" si="16"/>
        <v>Portugal</v>
      </c>
      <c r="O22" s="77"/>
      <c r="P22" s="77"/>
      <c r="Q22" s="66" t="str">
        <f t="shared" si="17"/>
        <v>Ghana</v>
      </c>
      <c r="R22" s="65"/>
      <c r="S22" s="65"/>
      <c r="T22" s="65"/>
      <c r="U22" s="78">
        <f t="shared" si="18"/>
        <v>0</v>
      </c>
      <c r="V22" s="65"/>
      <c r="W22" s="68"/>
      <c r="X22" s="79"/>
      <c r="Y22" s="64" t="str">
        <f t="shared" si="19"/>
        <v>Portugal</v>
      </c>
      <c r="Z22" s="77"/>
      <c r="AA22" s="77"/>
      <c r="AB22" s="66" t="str">
        <f t="shared" si="20"/>
        <v>Ghana</v>
      </c>
      <c r="AC22" s="65"/>
      <c r="AD22" s="65"/>
      <c r="AE22" s="65"/>
      <c r="AF22" s="80">
        <f t="shared" si="21"/>
        <v>0</v>
      </c>
      <c r="AG22" s="65"/>
      <c r="AH22" s="68"/>
      <c r="AI22" s="79"/>
      <c r="AJ22" s="64" t="str">
        <f t="shared" si="22"/>
        <v>Portugal</v>
      </c>
      <c r="AK22" s="77"/>
      <c r="AL22" s="77"/>
      <c r="AM22" s="66" t="str">
        <f t="shared" si="23"/>
        <v>Ghana</v>
      </c>
      <c r="AN22" s="65"/>
      <c r="AO22" s="65"/>
      <c r="AP22" s="65"/>
      <c r="AQ22" s="80">
        <f t="shared" si="24"/>
        <v>0</v>
      </c>
      <c r="AR22" s="65"/>
      <c r="AS22" s="68"/>
      <c r="AT22" s="79"/>
      <c r="AU22" s="64" t="str">
        <f t="shared" si="25"/>
        <v>Portugal</v>
      </c>
      <c r="AV22" s="77"/>
      <c r="AW22" s="77"/>
      <c r="AX22" s="66" t="str">
        <f t="shared" si="26"/>
        <v>Ghana</v>
      </c>
      <c r="AY22" s="65"/>
      <c r="AZ22" s="65"/>
      <c r="BA22" s="65"/>
      <c r="BB22" s="80">
        <f t="shared" si="27"/>
        <v>0</v>
      </c>
      <c r="BC22" s="65"/>
      <c r="BD22" s="68"/>
      <c r="BE22" s="79"/>
      <c r="BF22" s="64" t="str">
        <f t="shared" si="28"/>
        <v>Portugal</v>
      </c>
      <c r="BG22" s="77"/>
      <c r="BH22" s="77"/>
      <c r="BI22" s="66" t="str">
        <f t="shared" si="29"/>
        <v>Ghana</v>
      </c>
      <c r="BJ22" s="65"/>
      <c r="BK22" s="65"/>
      <c r="BL22" s="65"/>
      <c r="BM22" s="80">
        <f t="shared" si="30"/>
        <v>0</v>
      </c>
      <c r="BN22" s="65"/>
      <c r="BO22" s="68"/>
      <c r="BP22" s="79"/>
      <c r="BQ22" s="64" t="str">
        <f t="shared" si="31"/>
        <v>Portugal</v>
      </c>
      <c r="BR22" s="77"/>
      <c r="BS22" s="77"/>
      <c r="BT22" s="66" t="str">
        <f t="shared" si="32"/>
        <v>Ghana</v>
      </c>
      <c r="BU22" s="65"/>
      <c r="BV22" s="65"/>
      <c r="BW22" s="65"/>
      <c r="BX22" s="80">
        <f t="shared" si="33"/>
        <v>0</v>
      </c>
      <c r="BY22" s="65"/>
      <c r="BZ22" s="68"/>
      <c r="CA22" s="79"/>
      <c r="CB22" s="64" t="str">
        <f t="shared" si="34"/>
        <v>Portugal</v>
      </c>
      <c r="CC22" s="77"/>
      <c r="CD22" s="77"/>
      <c r="CE22" s="66" t="str">
        <f t="shared" si="35"/>
        <v>Ghana</v>
      </c>
      <c r="CF22" s="65"/>
      <c r="CG22" s="65"/>
      <c r="CH22" s="65"/>
      <c r="CI22" s="80">
        <f t="shared" si="36"/>
        <v>0</v>
      </c>
      <c r="CJ22" s="65"/>
      <c r="CK22" s="68"/>
      <c r="CL22" s="79"/>
      <c r="CM22" s="64" t="str">
        <f t="shared" si="37"/>
        <v>Portugal</v>
      </c>
      <c r="CN22" s="77"/>
      <c r="CO22" s="77"/>
      <c r="CP22" s="66" t="str">
        <f t="shared" si="38"/>
        <v>Ghana</v>
      </c>
      <c r="CQ22" s="65"/>
      <c r="CR22" s="65"/>
      <c r="CS22" s="65"/>
      <c r="CT22" s="80">
        <f t="shared" si="39"/>
        <v>0</v>
      </c>
      <c r="CU22" s="65"/>
      <c r="CV22" s="68"/>
      <c r="CW22" s="79"/>
      <c r="CX22" s="64" t="str">
        <f t="shared" si="40"/>
        <v>Portugal</v>
      </c>
      <c r="CY22" s="77"/>
      <c r="CZ22" s="77"/>
      <c r="DA22" s="66" t="str">
        <f t="shared" si="41"/>
        <v>Ghana</v>
      </c>
      <c r="DB22" s="65"/>
      <c r="DC22" s="65"/>
      <c r="DD22" s="65"/>
      <c r="DE22" s="80">
        <f t="shared" si="42"/>
        <v>0</v>
      </c>
      <c r="DF22" s="65"/>
      <c r="DG22" s="68"/>
      <c r="DH22" s="79"/>
      <c r="DI22" s="64" t="str">
        <f t="shared" si="43"/>
        <v>Portugal</v>
      </c>
      <c r="DJ22" s="77"/>
      <c r="DK22" s="77"/>
      <c r="DL22" s="66" t="str">
        <f t="shared" si="44"/>
        <v>Ghana</v>
      </c>
      <c r="DM22" s="65"/>
      <c r="DN22" s="65"/>
      <c r="DO22" s="65"/>
      <c r="DP22" s="80">
        <f t="shared" si="45"/>
        <v>0</v>
      </c>
      <c r="DQ22" s="65"/>
      <c r="DR22" s="68"/>
    </row>
    <row r="23" spans="1:122" x14ac:dyDescent="0.35">
      <c r="A23" s="164">
        <f t="shared" si="46"/>
        <v>0</v>
      </c>
      <c r="B23" s="70"/>
      <c r="C23" s="71">
        <v>16</v>
      </c>
      <c r="D23" s="72" t="s">
        <v>36</v>
      </c>
      <c r="E23" s="73">
        <v>44889.416666666664</v>
      </c>
      <c r="F23" s="74" t="str">
        <f>'Tournament Setup'!D32</f>
        <v>Brazil</v>
      </c>
      <c r="G23" s="75"/>
      <c r="H23" s="75"/>
      <c r="I23" s="76" t="str">
        <f>'Tournament Setup'!D33</f>
        <v>Serbia</v>
      </c>
      <c r="J23" s="57"/>
      <c r="K23" s="57"/>
      <c r="L23" s="62"/>
      <c r="M23" s="65"/>
      <c r="N23" s="64" t="str">
        <f t="shared" si="16"/>
        <v>Brazil</v>
      </c>
      <c r="O23" s="77"/>
      <c r="P23" s="77"/>
      <c r="Q23" s="66" t="str">
        <f t="shared" si="17"/>
        <v>Serbia</v>
      </c>
      <c r="R23" s="65"/>
      <c r="S23" s="65"/>
      <c r="T23" s="65"/>
      <c r="U23" s="78">
        <f t="shared" si="18"/>
        <v>0</v>
      </c>
      <c r="V23" s="65"/>
      <c r="W23" s="68"/>
      <c r="X23" s="79"/>
      <c r="Y23" s="64" t="str">
        <f t="shared" si="19"/>
        <v>Brazil</v>
      </c>
      <c r="Z23" s="77"/>
      <c r="AA23" s="77"/>
      <c r="AB23" s="66" t="str">
        <f t="shared" si="20"/>
        <v>Serbia</v>
      </c>
      <c r="AC23" s="65"/>
      <c r="AD23" s="65"/>
      <c r="AE23" s="65"/>
      <c r="AF23" s="80">
        <f t="shared" si="21"/>
        <v>0</v>
      </c>
      <c r="AG23" s="65"/>
      <c r="AH23" s="68"/>
      <c r="AI23" s="79"/>
      <c r="AJ23" s="64" t="str">
        <f t="shared" si="22"/>
        <v>Brazil</v>
      </c>
      <c r="AK23" s="77"/>
      <c r="AL23" s="77"/>
      <c r="AM23" s="66" t="str">
        <f t="shared" si="23"/>
        <v>Serbia</v>
      </c>
      <c r="AN23" s="65"/>
      <c r="AO23" s="65"/>
      <c r="AP23" s="65"/>
      <c r="AQ23" s="80">
        <f t="shared" si="24"/>
        <v>0</v>
      </c>
      <c r="AR23" s="65"/>
      <c r="AS23" s="68"/>
      <c r="AT23" s="79"/>
      <c r="AU23" s="64" t="str">
        <f t="shared" si="25"/>
        <v>Brazil</v>
      </c>
      <c r="AV23" s="77"/>
      <c r="AW23" s="77"/>
      <c r="AX23" s="66" t="str">
        <f t="shared" si="26"/>
        <v>Serbia</v>
      </c>
      <c r="AY23" s="65"/>
      <c r="AZ23" s="65"/>
      <c r="BA23" s="65"/>
      <c r="BB23" s="80">
        <f t="shared" si="27"/>
        <v>0</v>
      </c>
      <c r="BC23" s="65"/>
      <c r="BD23" s="68"/>
      <c r="BE23" s="79"/>
      <c r="BF23" s="64" t="str">
        <f t="shared" si="28"/>
        <v>Brazil</v>
      </c>
      <c r="BG23" s="77"/>
      <c r="BH23" s="77"/>
      <c r="BI23" s="66" t="str">
        <f t="shared" si="29"/>
        <v>Serbia</v>
      </c>
      <c r="BJ23" s="65"/>
      <c r="BK23" s="65"/>
      <c r="BL23" s="65"/>
      <c r="BM23" s="80">
        <f t="shared" si="30"/>
        <v>0</v>
      </c>
      <c r="BN23" s="65"/>
      <c r="BO23" s="68"/>
      <c r="BP23" s="79"/>
      <c r="BQ23" s="64" t="str">
        <f t="shared" si="31"/>
        <v>Brazil</v>
      </c>
      <c r="BR23" s="77"/>
      <c r="BS23" s="77"/>
      <c r="BT23" s="66" t="str">
        <f t="shared" si="32"/>
        <v>Serbia</v>
      </c>
      <c r="BU23" s="65"/>
      <c r="BV23" s="65"/>
      <c r="BW23" s="65"/>
      <c r="BX23" s="80">
        <f t="shared" si="33"/>
        <v>0</v>
      </c>
      <c r="BY23" s="65"/>
      <c r="BZ23" s="68"/>
      <c r="CA23" s="79"/>
      <c r="CB23" s="64" t="str">
        <f t="shared" si="34"/>
        <v>Brazil</v>
      </c>
      <c r="CC23" s="77"/>
      <c r="CD23" s="77"/>
      <c r="CE23" s="66" t="str">
        <f t="shared" si="35"/>
        <v>Serbia</v>
      </c>
      <c r="CF23" s="65"/>
      <c r="CG23" s="65"/>
      <c r="CH23" s="65"/>
      <c r="CI23" s="80">
        <f t="shared" si="36"/>
        <v>0</v>
      </c>
      <c r="CJ23" s="65"/>
      <c r="CK23" s="68"/>
      <c r="CL23" s="79"/>
      <c r="CM23" s="64" t="str">
        <f t="shared" si="37"/>
        <v>Brazil</v>
      </c>
      <c r="CN23" s="77"/>
      <c r="CO23" s="77"/>
      <c r="CP23" s="66" t="str">
        <f t="shared" si="38"/>
        <v>Serbia</v>
      </c>
      <c r="CQ23" s="65"/>
      <c r="CR23" s="65"/>
      <c r="CS23" s="65"/>
      <c r="CT23" s="80">
        <f t="shared" si="39"/>
        <v>0</v>
      </c>
      <c r="CU23" s="65"/>
      <c r="CV23" s="68"/>
      <c r="CW23" s="79"/>
      <c r="CX23" s="64" t="str">
        <f t="shared" si="40"/>
        <v>Brazil</v>
      </c>
      <c r="CY23" s="77"/>
      <c r="CZ23" s="77"/>
      <c r="DA23" s="66" t="str">
        <f t="shared" si="41"/>
        <v>Serbia</v>
      </c>
      <c r="DB23" s="65"/>
      <c r="DC23" s="65"/>
      <c r="DD23" s="65"/>
      <c r="DE23" s="80">
        <f t="shared" si="42"/>
        <v>0</v>
      </c>
      <c r="DF23" s="65"/>
      <c r="DG23" s="68"/>
      <c r="DH23" s="79"/>
      <c r="DI23" s="64" t="str">
        <f t="shared" si="43"/>
        <v>Brazil</v>
      </c>
      <c r="DJ23" s="77"/>
      <c r="DK23" s="77"/>
      <c r="DL23" s="66" t="str">
        <f t="shared" si="44"/>
        <v>Serbia</v>
      </c>
      <c r="DM23" s="65"/>
      <c r="DN23" s="65"/>
      <c r="DO23" s="65"/>
      <c r="DP23" s="80">
        <f t="shared" si="45"/>
        <v>0</v>
      </c>
      <c r="DQ23" s="65"/>
      <c r="DR23" s="68"/>
    </row>
    <row r="24" spans="1:122" x14ac:dyDescent="0.35">
      <c r="A24" s="164">
        <f t="shared" si="46"/>
        <v>0</v>
      </c>
      <c r="B24" s="70"/>
      <c r="C24" s="71">
        <v>17</v>
      </c>
      <c r="D24" s="72" t="s">
        <v>46</v>
      </c>
      <c r="E24" s="73">
        <v>44890.041666666664</v>
      </c>
      <c r="F24" s="74" t="str">
        <f>I11</f>
        <v>Wales</v>
      </c>
      <c r="G24" s="75"/>
      <c r="H24" s="75"/>
      <c r="I24" s="76" t="str">
        <f>I9</f>
        <v>Iran</v>
      </c>
      <c r="J24" s="57"/>
      <c r="K24" s="57"/>
      <c r="L24" s="62"/>
      <c r="M24" s="65"/>
      <c r="N24" s="64" t="str">
        <f t="shared" si="16"/>
        <v>Wales</v>
      </c>
      <c r="O24" s="77"/>
      <c r="P24" s="77"/>
      <c r="Q24" s="66" t="str">
        <f t="shared" si="17"/>
        <v>Iran</v>
      </c>
      <c r="R24" s="65"/>
      <c r="S24" s="65"/>
      <c r="T24" s="65"/>
      <c r="U24" s="78">
        <f t="shared" si="18"/>
        <v>0</v>
      </c>
      <c r="V24" s="65"/>
      <c r="W24" s="68"/>
      <c r="X24" s="79"/>
      <c r="Y24" s="64" t="str">
        <f t="shared" si="19"/>
        <v>Wales</v>
      </c>
      <c r="Z24" s="77"/>
      <c r="AA24" s="77"/>
      <c r="AB24" s="66" t="str">
        <f t="shared" si="20"/>
        <v>Iran</v>
      </c>
      <c r="AC24" s="65"/>
      <c r="AD24" s="65"/>
      <c r="AE24" s="65"/>
      <c r="AF24" s="80">
        <f t="shared" si="21"/>
        <v>0</v>
      </c>
      <c r="AG24" s="65"/>
      <c r="AH24" s="68"/>
      <c r="AI24" s="79"/>
      <c r="AJ24" s="64" t="str">
        <f t="shared" si="22"/>
        <v>Wales</v>
      </c>
      <c r="AK24" s="77"/>
      <c r="AL24" s="77"/>
      <c r="AM24" s="66" t="str">
        <f t="shared" si="23"/>
        <v>Iran</v>
      </c>
      <c r="AN24" s="65"/>
      <c r="AO24" s="65"/>
      <c r="AP24" s="65"/>
      <c r="AQ24" s="80">
        <f t="shared" si="24"/>
        <v>0</v>
      </c>
      <c r="AR24" s="65"/>
      <c r="AS24" s="68"/>
      <c r="AT24" s="79"/>
      <c r="AU24" s="64" t="str">
        <f t="shared" si="25"/>
        <v>Wales</v>
      </c>
      <c r="AV24" s="77"/>
      <c r="AW24" s="77"/>
      <c r="AX24" s="66" t="str">
        <f t="shared" si="26"/>
        <v>Iran</v>
      </c>
      <c r="AY24" s="65"/>
      <c r="AZ24" s="65"/>
      <c r="BA24" s="65"/>
      <c r="BB24" s="80">
        <f t="shared" si="27"/>
        <v>0</v>
      </c>
      <c r="BC24" s="65"/>
      <c r="BD24" s="68"/>
      <c r="BE24" s="79"/>
      <c r="BF24" s="64" t="str">
        <f t="shared" si="28"/>
        <v>Wales</v>
      </c>
      <c r="BG24" s="77"/>
      <c r="BH24" s="77"/>
      <c r="BI24" s="66" t="str">
        <f t="shared" si="29"/>
        <v>Iran</v>
      </c>
      <c r="BJ24" s="65"/>
      <c r="BK24" s="65"/>
      <c r="BL24" s="65"/>
      <c r="BM24" s="80">
        <f t="shared" si="30"/>
        <v>0</v>
      </c>
      <c r="BN24" s="65"/>
      <c r="BO24" s="68"/>
      <c r="BP24" s="79"/>
      <c r="BQ24" s="64" t="str">
        <f t="shared" si="31"/>
        <v>Wales</v>
      </c>
      <c r="BR24" s="77"/>
      <c r="BS24" s="77"/>
      <c r="BT24" s="66" t="str">
        <f t="shared" si="32"/>
        <v>Iran</v>
      </c>
      <c r="BU24" s="65"/>
      <c r="BV24" s="65"/>
      <c r="BW24" s="65"/>
      <c r="BX24" s="80">
        <f t="shared" si="33"/>
        <v>0</v>
      </c>
      <c r="BY24" s="65"/>
      <c r="BZ24" s="68"/>
      <c r="CA24" s="79"/>
      <c r="CB24" s="64" t="str">
        <f t="shared" si="34"/>
        <v>Wales</v>
      </c>
      <c r="CC24" s="77"/>
      <c r="CD24" s="77"/>
      <c r="CE24" s="66" t="str">
        <f t="shared" si="35"/>
        <v>Iran</v>
      </c>
      <c r="CF24" s="65"/>
      <c r="CG24" s="65"/>
      <c r="CH24" s="65"/>
      <c r="CI24" s="80">
        <f t="shared" si="36"/>
        <v>0</v>
      </c>
      <c r="CJ24" s="65"/>
      <c r="CK24" s="68"/>
      <c r="CL24" s="79"/>
      <c r="CM24" s="64" t="str">
        <f t="shared" si="37"/>
        <v>Wales</v>
      </c>
      <c r="CN24" s="77"/>
      <c r="CO24" s="77"/>
      <c r="CP24" s="66" t="str">
        <f t="shared" si="38"/>
        <v>Iran</v>
      </c>
      <c r="CQ24" s="65"/>
      <c r="CR24" s="65"/>
      <c r="CS24" s="65"/>
      <c r="CT24" s="80">
        <f t="shared" si="39"/>
        <v>0</v>
      </c>
      <c r="CU24" s="65"/>
      <c r="CV24" s="68"/>
      <c r="CW24" s="79"/>
      <c r="CX24" s="64" t="str">
        <f t="shared" si="40"/>
        <v>Wales</v>
      </c>
      <c r="CY24" s="77"/>
      <c r="CZ24" s="77"/>
      <c r="DA24" s="66" t="str">
        <f t="shared" si="41"/>
        <v>Iran</v>
      </c>
      <c r="DB24" s="65"/>
      <c r="DC24" s="65"/>
      <c r="DD24" s="65"/>
      <c r="DE24" s="80">
        <f t="shared" si="42"/>
        <v>0</v>
      </c>
      <c r="DF24" s="65"/>
      <c r="DG24" s="68"/>
      <c r="DH24" s="79"/>
      <c r="DI24" s="64" t="str">
        <f t="shared" si="43"/>
        <v>Wales</v>
      </c>
      <c r="DJ24" s="77"/>
      <c r="DK24" s="77"/>
      <c r="DL24" s="66" t="str">
        <f t="shared" si="44"/>
        <v>Iran</v>
      </c>
      <c r="DM24" s="65"/>
      <c r="DN24" s="65"/>
      <c r="DO24" s="65"/>
      <c r="DP24" s="80">
        <f t="shared" si="45"/>
        <v>0</v>
      </c>
      <c r="DQ24" s="65"/>
      <c r="DR24" s="68"/>
    </row>
    <row r="25" spans="1:122" x14ac:dyDescent="0.35">
      <c r="A25" s="164">
        <f t="shared" si="46"/>
        <v>0</v>
      </c>
      <c r="B25" s="70"/>
      <c r="C25" s="71">
        <v>18</v>
      </c>
      <c r="D25" s="72" t="s">
        <v>41</v>
      </c>
      <c r="E25" s="73">
        <v>44890.166666666664</v>
      </c>
      <c r="F25" s="74" t="str">
        <f>F8</f>
        <v>Qatar</v>
      </c>
      <c r="G25" s="75"/>
      <c r="H25" s="75"/>
      <c r="I25" s="76" t="str">
        <f>F10</f>
        <v>Senegal</v>
      </c>
      <c r="J25" s="57"/>
      <c r="K25" s="57"/>
      <c r="L25" s="62"/>
      <c r="M25" s="65"/>
      <c r="N25" s="64" t="str">
        <f t="shared" si="16"/>
        <v>Qatar</v>
      </c>
      <c r="O25" s="77"/>
      <c r="P25" s="77"/>
      <c r="Q25" s="66" t="str">
        <f t="shared" si="17"/>
        <v>Senegal</v>
      </c>
      <c r="R25" s="65"/>
      <c r="S25" s="65"/>
      <c r="T25" s="65"/>
      <c r="U25" s="78">
        <f t="shared" si="18"/>
        <v>0</v>
      </c>
      <c r="V25" s="65"/>
      <c r="W25" s="68"/>
      <c r="X25" s="79"/>
      <c r="Y25" s="64" t="str">
        <f t="shared" si="19"/>
        <v>Qatar</v>
      </c>
      <c r="Z25" s="77"/>
      <c r="AA25" s="77"/>
      <c r="AB25" s="66" t="str">
        <f t="shared" si="20"/>
        <v>Senegal</v>
      </c>
      <c r="AC25" s="65"/>
      <c r="AD25" s="65"/>
      <c r="AE25" s="65"/>
      <c r="AF25" s="80">
        <f t="shared" si="21"/>
        <v>0</v>
      </c>
      <c r="AG25" s="65"/>
      <c r="AH25" s="68"/>
      <c r="AI25" s="79"/>
      <c r="AJ25" s="64" t="str">
        <f t="shared" si="22"/>
        <v>Qatar</v>
      </c>
      <c r="AK25" s="77"/>
      <c r="AL25" s="77"/>
      <c r="AM25" s="66" t="str">
        <f t="shared" si="23"/>
        <v>Senegal</v>
      </c>
      <c r="AN25" s="65"/>
      <c r="AO25" s="65"/>
      <c r="AP25" s="65"/>
      <c r="AQ25" s="80">
        <f t="shared" si="24"/>
        <v>0</v>
      </c>
      <c r="AR25" s="65"/>
      <c r="AS25" s="68"/>
      <c r="AT25" s="79"/>
      <c r="AU25" s="64" t="str">
        <f t="shared" si="25"/>
        <v>Qatar</v>
      </c>
      <c r="AV25" s="77"/>
      <c r="AW25" s="77"/>
      <c r="AX25" s="66" t="str">
        <f t="shared" si="26"/>
        <v>Senegal</v>
      </c>
      <c r="AY25" s="65"/>
      <c r="AZ25" s="65"/>
      <c r="BA25" s="65"/>
      <c r="BB25" s="80">
        <f t="shared" si="27"/>
        <v>0</v>
      </c>
      <c r="BC25" s="65"/>
      <c r="BD25" s="68"/>
      <c r="BE25" s="79"/>
      <c r="BF25" s="64" t="str">
        <f t="shared" si="28"/>
        <v>Qatar</v>
      </c>
      <c r="BG25" s="77"/>
      <c r="BH25" s="77"/>
      <c r="BI25" s="66" t="str">
        <f t="shared" si="29"/>
        <v>Senegal</v>
      </c>
      <c r="BJ25" s="65"/>
      <c r="BK25" s="65"/>
      <c r="BL25" s="65"/>
      <c r="BM25" s="80">
        <f t="shared" si="30"/>
        <v>0</v>
      </c>
      <c r="BN25" s="65"/>
      <c r="BO25" s="68"/>
      <c r="BP25" s="79"/>
      <c r="BQ25" s="64" t="str">
        <f t="shared" si="31"/>
        <v>Qatar</v>
      </c>
      <c r="BR25" s="77"/>
      <c r="BS25" s="77"/>
      <c r="BT25" s="66" t="str">
        <f t="shared" si="32"/>
        <v>Senegal</v>
      </c>
      <c r="BU25" s="65"/>
      <c r="BV25" s="65"/>
      <c r="BW25" s="65"/>
      <c r="BX25" s="80">
        <f t="shared" si="33"/>
        <v>0</v>
      </c>
      <c r="BY25" s="65"/>
      <c r="BZ25" s="68"/>
      <c r="CA25" s="79"/>
      <c r="CB25" s="64" t="str">
        <f t="shared" si="34"/>
        <v>Qatar</v>
      </c>
      <c r="CC25" s="77"/>
      <c r="CD25" s="77"/>
      <c r="CE25" s="66" t="str">
        <f t="shared" si="35"/>
        <v>Senegal</v>
      </c>
      <c r="CF25" s="65"/>
      <c r="CG25" s="65"/>
      <c r="CH25" s="65"/>
      <c r="CI25" s="80">
        <f t="shared" si="36"/>
        <v>0</v>
      </c>
      <c r="CJ25" s="65"/>
      <c r="CK25" s="68"/>
      <c r="CL25" s="79"/>
      <c r="CM25" s="64" t="str">
        <f t="shared" si="37"/>
        <v>Qatar</v>
      </c>
      <c r="CN25" s="77"/>
      <c r="CO25" s="77"/>
      <c r="CP25" s="66" t="str">
        <f t="shared" si="38"/>
        <v>Senegal</v>
      </c>
      <c r="CQ25" s="65"/>
      <c r="CR25" s="65"/>
      <c r="CS25" s="65"/>
      <c r="CT25" s="80">
        <f t="shared" si="39"/>
        <v>0</v>
      </c>
      <c r="CU25" s="65"/>
      <c r="CV25" s="68"/>
      <c r="CW25" s="79"/>
      <c r="CX25" s="64" t="str">
        <f t="shared" si="40"/>
        <v>Qatar</v>
      </c>
      <c r="CY25" s="77"/>
      <c r="CZ25" s="77"/>
      <c r="DA25" s="66" t="str">
        <f t="shared" si="41"/>
        <v>Senegal</v>
      </c>
      <c r="DB25" s="65"/>
      <c r="DC25" s="65"/>
      <c r="DD25" s="65"/>
      <c r="DE25" s="80">
        <f t="shared" si="42"/>
        <v>0</v>
      </c>
      <c r="DF25" s="65"/>
      <c r="DG25" s="68"/>
      <c r="DH25" s="79"/>
      <c r="DI25" s="64" t="str">
        <f t="shared" si="43"/>
        <v>Qatar</v>
      </c>
      <c r="DJ25" s="77"/>
      <c r="DK25" s="77"/>
      <c r="DL25" s="66" t="str">
        <f t="shared" si="44"/>
        <v>Senegal</v>
      </c>
      <c r="DM25" s="65"/>
      <c r="DN25" s="65"/>
      <c r="DO25" s="65"/>
      <c r="DP25" s="80">
        <f t="shared" si="45"/>
        <v>0</v>
      </c>
      <c r="DQ25" s="65"/>
      <c r="DR25" s="68"/>
    </row>
    <row r="26" spans="1:122" x14ac:dyDescent="0.35">
      <c r="A26" s="164">
        <f t="shared" si="46"/>
        <v>0</v>
      </c>
      <c r="B26" s="70"/>
      <c r="C26" s="71">
        <v>19</v>
      </c>
      <c r="D26" s="72" t="s">
        <v>41</v>
      </c>
      <c r="E26" s="73">
        <v>44890.291666666664</v>
      </c>
      <c r="F26" s="74" t="str">
        <f>I10</f>
        <v>Netherlands</v>
      </c>
      <c r="G26" s="75"/>
      <c r="H26" s="75"/>
      <c r="I26" s="76" t="str">
        <f>I8</f>
        <v>Ecuador</v>
      </c>
      <c r="J26" s="57"/>
      <c r="K26" s="57"/>
      <c r="L26" s="62"/>
      <c r="M26" s="65"/>
      <c r="N26" s="64" t="str">
        <f t="shared" si="16"/>
        <v>Netherlands</v>
      </c>
      <c r="O26" s="77"/>
      <c r="P26" s="77"/>
      <c r="Q26" s="66" t="str">
        <f t="shared" si="17"/>
        <v>Ecuador</v>
      </c>
      <c r="R26" s="65"/>
      <c r="S26" s="65"/>
      <c r="T26" s="65"/>
      <c r="U26" s="78">
        <f t="shared" si="18"/>
        <v>0</v>
      </c>
      <c r="V26" s="65"/>
      <c r="W26" s="68"/>
      <c r="X26" s="79"/>
      <c r="Y26" s="64" t="str">
        <f t="shared" si="19"/>
        <v>Netherlands</v>
      </c>
      <c r="Z26" s="77"/>
      <c r="AA26" s="77"/>
      <c r="AB26" s="66" t="str">
        <f t="shared" si="20"/>
        <v>Ecuador</v>
      </c>
      <c r="AC26" s="65"/>
      <c r="AD26" s="65"/>
      <c r="AE26" s="65"/>
      <c r="AF26" s="80">
        <f t="shared" si="21"/>
        <v>0</v>
      </c>
      <c r="AG26" s="65"/>
      <c r="AH26" s="68"/>
      <c r="AI26" s="79"/>
      <c r="AJ26" s="64" t="str">
        <f t="shared" si="22"/>
        <v>Netherlands</v>
      </c>
      <c r="AK26" s="77"/>
      <c r="AL26" s="77"/>
      <c r="AM26" s="66" t="str">
        <f t="shared" si="23"/>
        <v>Ecuador</v>
      </c>
      <c r="AN26" s="65"/>
      <c r="AO26" s="65"/>
      <c r="AP26" s="65"/>
      <c r="AQ26" s="80">
        <f t="shared" si="24"/>
        <v>0</v>
      </c>
      <c r="AR26" s="65"/>
      <c r="AS26" s="68"/>
      <c r="AT26" s="79"/>
      <c r="AU26" s="64" t="str">
        <f t="shared" si="25"/>
        <v>Netherlands</v>
      </c>
      <c r="AV26" s="77"/>
      <c r="AW26" s="77"/>
      <c r="AX26" s="66" t="str">
        <f t="shared" si="26"/>
        <v>Ecuador</v>
      </c>
      <c r="AY26" s="65"/>
      <c r="AZ26" s="65"/>
      <c r="BA26" s="65"/>
      <c r="BB26" s="80">
        <f t="shared" si="27"/>
        <v>0</v>
      </c>
      <c r="BC26" s="65"/>
      <c r="BD26" s="68"/>
      <c r="BE26" s="79"/>
      <c r="BF26" s="64" t="str">
        <f t="shared" si="28"/>
        <v>Netherlands</v>
      </c>
      <c r="BG26" s="77"/>
      <c r="BH26" s="77"/>
      <c r="BI26" s="66" t="str">
        <f t="shared" si="29"/>
        <v>Ecuador</v>
      </c>
      <c r="BJ26" s="65"/>
      <c r="BK26" s="65"/>
      <c r="BL26" s="65"/>
      <c r="BM26" s="80">
        <f t="shared" si="30"/>
        <v>0</v>
      </c>
      <c r="BN26" s="65"/>
      <c r="BO26" s="68"/>
      <c r="BP26" s="79"/>
      <c r="BQ26" s="64" t="str">
        <f t="shared" si="31"/>
        <v>Netherlands</v>
      </c>
      <c r="BR26" s="77"/>
      <c r="BS26" s="77"/>
      <c r="BT26" s="66" t="str">
        <f t="shared" si="32"/>
        <v>Ecuador</v>
      </c>
      <c r="BU26" s="65"/>
      <c r="BV26" s="65"/>
      <c r="BW26" s="65"/>
      <c r="BX26" s="80">
        <f t="shared" si="33"/>
        <v>0</v>
      </c>
      <c r="BY26" s="65"/>
      <c r="BZ26" s="68"/>
      <c r="CA26" s="79"/>
      <c r="CB26" s="64" t="str">
        <f t="shared" si="34"/>
        <v>Netherlands</v>
      </c>
      <c r="CC26" s="77"/>
      <c r="CD26" s="77"/>
      <c r="CE26" s="66" t="str">
        <f t="shared" si="35"/>
        <v>Ecuador</v>
      </c>
      <c r="CF26" s="65"/>
      <c r="CG26" s="65"/>
      <c r="CH26" s="65"/>
      <c r="CI26" s="80">
        <f t="shared" si="36"/>
        <v>0</v>
      </c>
      <c r="CJ26" s="65"/>
      <c r="CK26" s="68"/>
      <c r="CL26" s="79"/>
      <c r="CM26" s="64" t="str">
        <f t="shared" si="37"/>
        <v>Netherlands</v>
      </c>
      <c r="CN26" s="77"/>
      <c r="CO26" s="77"/>
      <c r="CP26" s="66" t="str">
        <f t="shared" si="38"/>
        <v>Ecuador</v>
      </c>
      <c r="CQ26" s="65"/>
      <c r="CR26" s="65"/>
      <c r="CS26" s="65"/>
      <c r="CT26" s="80">
        <f t="shared" si="39"/>
        <v>0</v>
      </c>
      <c r="CU26" s="65"/>
      <c r="CV26" s="68"/>
      <c r="CW26" s="79"/>
      <c r="CX26" s="64" t="str">
        <f t="shared" si="40"/>
        <v>Netherlands</v>
      </c>
      <c r="CY26" s="77"/>
      <c r="CZ26" s="77"/>
      <c r="DA26" s="66" t="str">
        <f t="shared" si="41"/>
        <v>Ecuador</v>
      </c>
      <c r="DB26" s="65"/>
      <c r="DC26" s="65"/>
      <c r="DD26" s="65"/>
      <c r="DE26" s="80">
        <f t="shared" si="42"/>
        <v>0</v>
      </c>
      <c r="DF26" s="65"/>
      <c r="DG26" s="68"/>
      <c r="DH26" s="79"/>
      <c r="DI26" s="64" t="str">
        <f t="shared" si="43"/>
        <v>Netherlands</v>
      </c>
      <c r="DJ26" s="77"/>
      <c r="DK26" s="77"/>
      <c r="DL26" s="66" t="str">
        <f t="shared" si="44"/>
        <v>Ecuador</v>
      </c>
      <c r="DM26" s="65"/>
      <c r="DN26" s="65"/>
      <c r="DO26" s="65"/>
      <c r="DP26" s="80">
        <f t="shared" si="45"/>
        <v>0</v>
      </c>
      <c r="DQ26" s="65"/>
      <c r="DR26" s="68"/>
    </row>
    <row r="27" spans="1:122" x14ac:dyDescent="0.35">
      <c r="A27" s="164">
        <f t="shared" si="46"/>
        <v>0</v>
      </c>
      <c r="B27" s="70"/>
      <c r="C27" s="71">
        <v>20</v>
      </c>
      <c r="D27" s="72" t="s">
        <v>46</v>
      </c>
      <c r="E27" s="73">
        <v>44890.416666666664</v>
      </c>
      <c r="F27" s="74" t="str">
        <f>F9</f>
        <v>England</v>
      </c>
      <c r="G27" s="75"/>
      <c r="H27" s="75"/>
      <c r="I27" s="76" t="str">
        <f>F11</f>
        <v>United States</v>
      </c>
      <c r="J27" s="57"/>
      <c r="K27" s="57"/>
      <c r="L27" s="62"/>
      <c r="M27" s="65"/>
      <c r="N27" s="64" t="str">
        <f t="shared" si="16"/>
        <v>England</v>
      </c>
      <c r="O27" s="77"/>
      <c r="P27" s="77"/>
      <c r="Q27" s="66" t="str">
        <f t="shared" si="17"/>
        <v>United States</v>
      </c>
      <c r="R27" s="65"/>
      <c r="S27" s="65"/>
      <c r="T27" s="65"/>
      <c r="U27" s="78">
        <f t="shared" si="18"/>
        <v>0</v>
      </c>
      <c r="V27" s="65"/>
      <c r="W27" s="68"/>
      <c r="X27" s="79"/>
      <c r="Y27" s="64" t="str">
        <f t="shared" si="19"/>
        <v>England</v>
      </c>
      <c r="Z27" s="77"/>
      <c r="AA27" s="77"/>
      <c r="AB27" s="66" t="str">
        <f t="shared" si="20"/>
        <v>United States</v>
      </c>
      <c r="AC27" s="65"/>
      <c r="AD27" s="65"/>
      <c r="AE27" s="65"/>
      <c r="AF27" s="80">
        <f t="shared" si="21"/>
        <v>0</v>
      </c>
      <c r="AG27" s="65"/>
      <c r="AH27" s="68"/>
      <c r="AI27" s="79"/>
      <c r="AJ27" s="64" t="str">
        <f t="shared" si="22"/>
        <v>England</v>
      </c>
      <c r="AK27" s="77"/>
      <c r="AL27" s="77"/>
      <c r="AM27" s="66" t="str">
        <f t="shared" si="23"/>
        <v>United States</v>
      </c>
      <c r="AN27" s="65"/>
      <c r="AO27" s="65"/>
      <c r="AP27" s="65"/>
      <c r="AQ27" s="80">
        <f t="shared" si="24"/>
        <v>0</v>
      </c>
      <c r="AR27" s="65"/>
      <c r="AS27" s="68"/>
      <c r="AT27" s="79"/>
      <c r="AU27" s="64" t="str">
        <f t="shared" si="25"/>
        <v>England</v>
      </c>
      <c r="AV27" s="77"/>
      <c r="AW27" s="77"/>
      <c r="AX27" s="66" t="str">
        <f t="shared" si="26"/>
        <v>United States</v>
      </c>
      <c r="AY27" s="65"/>
      <c r="AZ27" s="65"/>
      <c r="BA27" s="65"/>
      <c r="BB27" s="80">
        <f t="shared" si="27"/>
        <v>0</v>
      </c>
      <c r="BC27" s="65"/>
      <c r="BD27" s="68"/>
      <c r="BE27" s="79"/>
      <c r="BF27" s="64" t="str">
        <f t="shared" si="28"/>
        <v>England</v>
      </c>
      <c r="BG27" s="77"/>
      <c r="BH27" s="77"/>
      <c r="BI27" s="66" t="str">
        <f t="shared" si="29"/>
        <v>United States</v>
      </c>
      <c r="BJ27" s="65"/>
      <c r="BK27" s="65"/>
      <c r="BL27" s="65"/>
      <c r="BM27" s="80">
        <f t="shared" si="30"/>
        <v>0</v>
      </c>
      <c r="BN27" s="65"/>
      <c r="BO27" s="68"/>
      <c r="BP27" s="79"/>
      <c r="BQ27" s="64" t="str">
        <f t="shared" si="31"/>
        <v>England</v>
      </c>
      <c r="BR27" s="77"/>
      <c r="BS27" s="77"/>
      <c r="BT27" s="66" t="str">
        <f t="shared" si="32"/>
        <v>United States</v>
      </c>
      <c r="BU27" s="65"/>
      <c r="BV27" s="65"/>
      <c r="BW27" s="65"/>
      <c r="BX27" s="80">
        <f t="shared" si="33"/>
        <v>0</v>
      </c>
      <c r="BY27" s="65"/>
      <c r="BZ27" s="68"/>
      <c r="CA27" s="79"/>
      <c r="CB27" s="64" t="str">
        <f t="shared" si="34"/>
        <v>England</v>
      </c>
      <c r="CC27" s="77"/>
      <c r="CD27" s="77"/>
      <c r="CE27" s="66" t="str">
        <f t="shared" si="35"/>
        <v>United States</v>
      </c>
      <c r="CF27" s="65"/>
      <c r="CG27" s="65"/>
      <c r="CH27" s="65"/>
      <c r="CI27" s="80">
        <f t="shared" si="36"/>
        <v>0</v>
      </c>
      <c r="CJ27" s="65"/>
      <c r="CK27" s="68"/>
      <c r="CL27" s="79"/>
      <c r="CM27" s="64" t="str">
        <f t="shared" si="37"/>
        <v>England</v>
      </c>
      <c r="CN27" s="77"/>
      <c r="CO27" s="77"/>
      <c r="CP27" s="66" t="str">
        <f t="shared" si="38"/>
        <v>United States</v>
      </c>
      <c r="CQ27" s="65"/>
      <c r="CR27" s="65"/>
      <c r="CS27" s="65"/>
      <c r="CT27" s="80">
        <f t="shared" si="39"/>
        <v>0</v>
      </c>
      <c r="CU27" s="65"/>
      <c r="CV27" s="68"/>
      <c r="CW27" s="79"/>
      <c r="CX27" s="64" t="str">
        <f t="shared" si="40"/>
        <v>England</v>
      </c>
      <c r="CY27" s="77"/>
      <c r="CZ27" s="77"/>
      <c r="DA27" s="66" t="str">
        <f t="shared" si="41"/>
        <v>United States</v>
      </c>
      <c r="DB27" s="65"/>
      <c r="DC27" s="65"/>
      <c r="DD27" s="65"/>
      <c r="DE27" s="80">
        <f t="shared" si="42"/>
        <v>0</v>
      </c>
      <c r="DF27" s="65"/>
      <c r="DG27" s="68"/>
      <c r="DH27" s="79"/>
      <c r="DI27" s="64" t="str">
        <f t="shared" si="43"/>
        <v>England</v>
      </c>
      <c r="DJ27" s="77"/>
      <c r="DK27" s="77"/>
      <c r="DL27" s="66" t="str">
        <f t="shared" si="44"/>
        <v>United States</v>
      </c>
      <c r="DM27" s="65"/>
      <c r="DN27" s="65"/>
      <c r="DO27" s="65"/>
      <c r="DP27" s="80">
        <f t="shared" si="45"/>
        <v>0</v>
      </c>
      <c r="DQ27" s="65"/>
      <c r="DR27" s="68"/>
    </row>
    <row r="28" spans="1:122" x14ac:dyDescent="0.35">
      <c r="A28" s="164">
        <f t="shared" si="46"/>
        <v>0</v>
      </c>
      <c r="B28" s="70"/>
      <c r="C28" s="71">
        <v>21</v>
      </c>
      <c r="D28" s="72" t="s">
        <v>56</v>
      </c>
      <c r="E28" s="73">
        <v>44891.041666666664</v>
      </c>
      <c r="F28" s="74" t="str">
        <f>I13</f>
        <v>Tunisia</v>
      </c>
      <c r="G28" s="75"/>
      <c r="H28" s="75"/>
      <c r="I28" s="76" t="str">
        <f>I15</f>
        <v>Australia</v>
      </c>
      <c r="J28" s="57"/>
      <c r="K28" s="57"/>
      <c r="L28" s="62"/>
      <c r="M28" s="65"/>
      <c r="N28" s="64" t="str">
        <f t="shared" si="16"/>
        <v>Tunisia</v>
      </c>
      <c r="O28" s="77"/>
      <c r="P28" s="77"/>
      <c r="Q28" s="66" t="str">
        <f t="shared" si="17"/>
        <v>Australia</v>
      </c>
      <c r="R28" s="65"/>
      <c r="S28" s="65"/>
      <c r="T28" s="65"/>
      <c r="U28" s="78">
        <f t="shared" si="18"/>
        <v>0</v>
      </c>
      <c r="V28" s="65"/>
      <c r="W28" s="68"/>
      <c r="X28" s="79"/>
      <c r="Y28" s="64" t="str">
        <f t="shared" si="19"/>
        <v>Tunisia</v>
      </c>
      <c r="Z28" s="77"/>
      <c r="AA28" s="77"/>
      <c r="AB28" s="66" t="str">
        <f t="shared" si="20"/>
        <v>Australia</v>
      </c>
      <c r="AC28" s="65"/>
      <c r="AD28" s="65"/>
      <c r="AE28" s="65"/>
      <c r="AF28" s="80">
        <f t="shared" si="21"/>
        <v>0</v>
      </c>
      <c r="AG28" s="65"/>
      <c r="AH28" s="68"/>
      <c r="AI28" s="79"/>
      <c r="AJ28" s="64" t="str">
        <f t="shared" si="22"/>
        <v>Tunisia</v>
      </c>
      <c r="AK28" s="77"/>
      <c r="AL28" s="77"/>
      <c r="AM28" s="66" t="str">
        <f t="shared" si="23"/>
        <v>Australia</v>
      </c>
      <c r="AN28" s="65"/>
      <c r="AO28" s="65"/>
      <c r="AP28" s="65"/>
      <c r="AQ28" s="80">
        <f t="shared" si="24"/>
        <v>0</v>
      </c>
      <c r="AR28" s="65"/>
      <c r="AS28" s="68"/>
      <c r="AT28" s="79"/>
      <c r="AU28" s="64" t="str">
        <f t="shared" si="25"/>
        <v>Tunisia</v>
      </c>
      <c r="AV28" s="77"/>
      <c r="AW28" s="77"/>
      <c r="AX28" s="66" t="str">
        <f t="shared" si="26"/>
        <v>Australia</v>
      </c>
      <c r="AY28" s="65"/>
      <c r="AZ28" s="65"/>
      <c r="BA28" s="65"/>
      <c r="BB28" s="80">
        <f t="shared" si="27"/>
        <v>0</v>
      </c>
      <c r="BC28" s="65"/>
      <c r="BD28" s="68"/>
      <c r="BE28" s="79"/>
      <c r="BF28" s="64" t="str">
        <f t="shared" si="28"/>
        <v>Tunisia</v>
      </c>
      <c r="BG28" s="77"/>
      <c r="BH28" s="77"/>
      <c r="BI28" s="66" t="str">
        <f t="shared" si="29"/>
        <v>Australia</v>
      </c>
      <c r="BJ28" s="65"/>
      <c r="BK28" s="65"/>
      <c r="BL28" s="65"/>
      <c r="BM28" s="80">
        <f t="shared" si="30"/>
        <v>0</v>
      </c>
      <c r="BN28" s="65"/>
      <c r="BO28" s="68"/>
      <c r="BP28" s="79"/>
      <c r="BQ28" s="64" t="str">
        <f t="shared" si="31"/>
        <v>Tunisia</v>
      </c>
      <c r="BR28" s="77"/>
      <c r="BS28" s="77"/>
      <c r="BT28" s="66" t="str">
        <f t="shared" si="32"/>
        <v>Australia</v>
      </c>
      <c r="BU28" s="65"/>
      <c r="BV28" s="65"/>
      <c r="BW28" s="65"/>
      <c r="BX28" s="80">
        <f t="shared" si="33"/>
        <v>0</v>
      </c>
      <c r="BY28" s="65"/>
      <c r="BZ28" s="68"/>
      <c r="CA28" s="79"/>
      <c r="CB28" s="64" t="str">
        <f t="shared" si="34"/>
        <v>Tunisia</v>
      </c>
      <c r="CC28" s="77"/>
      <c r="CD28" s="77"/>
      <c r="CE28" s="66" t="str">
        <f t="shared" si="35"/>
        <v>Australia</v>
      </c>
      <c r="CF28" s="65"/>
      <c r="CG28" s="65"/>
      <c r="CH28" s="65"/>
      <c r="CI28" s="80">
        <f t="shared" si="36"/>
        <v>0</v>
      </c>
      <c r="CJ28" s="65"/>
      <c r="CK28" s="68"/>
      <c r="CL28" s="79"/>
      <c r="CM28" s="64" t="str">
        <f t="shared" si="37"/>
        <v>Tunisia</v>
      </c>
      <c r="CN28" s="77"/>
      <c r="CO28" s="77"/>
      <c r="CP28" s="66" t="str">
        <f t="shared" si="38"/>
        <v>Australia</v>
      </c>
      <c r="CQ28" s="65"/>
      <c r="CR28" s="65"/>
      <c r="CS28" s="65"/>
      <c r="CT28" s="80">
        <f t="shared" si="39"/>
        <v>0</v>
      </c>
      <c r="CU28" s="65"/>
      <c r="CV28" s="68"/>
      <c r="CW28" s="79"/>
      <c r="CX28" s="64" t="str">
        <f t="shared" si="40"/>
        <v>Tunisia</v>
      </c>
      <c r="CY28" s="77"/>
      <c r="CZ28" s="77"/>
      <c r="DA28" s="66" t="str">
        <f t="shared" si="41"/>
        <v>Australia</v>
      </c>
      <c r="DB28" s="65"/>
      <c r="DC28" s="65"/>
      <c r="DD28" s="65"/>
      <c r="DE28" s="80">
        <f t="shared" si="42"/>
        <v>0</v>
      </c>
      <c r="DF28" s="65"/>
      <c r="DG28" s="68"/>
      <c r="DH28" s="79"/>
      <c r="DI28" s="64" t="str">
        <f t="shared" si="43"/>
        <v>Tunisia</v>
      </c>
      <c r="DJ28" s="77"/>
      <c r="DK28" s="77"/>
      <c r="DL28" s="66" t="str">
        <f t="shared" si="44"/>
        <v>Australia</v>
      </c>
      <c r="DM28" s="65"/>
      <c r="DN28" s="65"/>
      <c r="DO28" s="65"/>
      <c r="DP28" s="80">
        <f t="shared" si="45"/>
        <v>0</v>
      </c>
      <c r="DQ28" s="65"/>
      <c r="DR28" s="68"/>
    </row>
    <row r="29" spans="1:122" x14ac:dyDescent="0.35">
      <c r="A29" s="164">
        <f t="shared" si="46"/>
        <v>0</v>
      </c>
      <c r="B29" s="70"/>
      <c r="C29" s="71">
        <v>22</v>
      </c>
      <c r="D29" s="72" t="s">
        <v>51</v>
      </c>
      <c r="E29" s="73">
        <v>44891.166666666664</v>
      </c>
      <c r="F29" s="74" t="str">
        <f>I14</f>
        <v>Poland</v>
      </c>
      <c r="G29" s="75"/>
      <c r="H29" s="75"/>
      <c r="I29" s="76" t="str">
        <f>I12</f>
        <v>Saudi Arabia</v>
      </c>
      <c r="J29" s="57"/>
      <c r="K29" s="57"/>
      <c r="L29" s="62"/>
      <c r="M29" s="65"/>
      <c r="N29" s="64" t="str">
        <f t="shared" si="16"/>
        <v>Poland</v>
      </c>
      <c r="O29" s="77"/>
      <c r="P29" s="77"/>
      <c r="Q29" s="66" t="str">
        <f t="shared" si="17"/>
        <v>Saudi Arabia</v>
      </c>
      <c r="R29" s="65"/>
      <c r="S29" s="65"/>
      <c r="T29" s="65"/>
      <c r="U29" s="78">
        <f t="shared" si="18"/>
        <v>0</v>
      </c>
      <c r="V29" s="65"/>
      <c r="W29" s="68"/>
      <c r="X29" s="79"/>
      <c r="Y29" s="64" t="str">
        <f t="shared" si="19"/>
        <v>Poland</v>
      </c>
      <c r="Z29" s="77"/>
      <c r="AA29" s="77"/>
      <c r="AB29" s="66" t="str">
        <f t="shared" si="20"/>
        <v>Saudi Arabia</v>
      </c>
      <c r="AC29" s="65"/>
      <c r="AD29" s="65"/>
      <c r="AE29" s="65"/>
      <c r="AF29" s="80">
        <f t="shared" si="21"/>
        <v>0</v>
      </c>
      <c r="AG29" s="65"/>
      <c r="AH29" s="68"/>
      <c r="AI29" s="79"/>
      <c r="AJ29" s="64" t="str">
        <f t="shared" si="22"/>
        <v>Poland</v>
      </c>
      <c r="AK29" s="77"/>
      <c r="AL29" s="77"/>
      <c r="AM29" s="66" t="str">
        <f t="shared" si="23"/>
        <v>Saudi Arabia</v>
      </c>
      <c r="AN29" s="65"/>
      <c r="AO29" s="65"/>
      <c r="AP29" s="65"/>
      <c r="AQ29" s="80">
        <f t="shared" si="24"/>
        <v>0</v>
      </c>
      <c r="AR29" s="65"/>
      <c r="AS29" s="68"/>
      <c r="AT29" s="79"/>
      <c r="AU29" s="64" t="str">
        <f t="shared" si="25"/>
        <v>Poland</v>
      </c>
      <c r="AV29" s="77"/>
      <c r="AW29" s="77"/>
      <c r="AX29" s="66" t="str">
        <f t="shared" si="26"/>
        <v>Saudi Arabia</v>
      </c>
      <c r="AY29" s="65"/>
      <c r="AZ29" s="65"/>
      <c r="BA29" s="65"/>
      <c r="BB29" s="80">
        <f t="shared" si="27"/>
        <v>0</v>
      </c>
      <c r="BC29" s="65"/>
      <c r="BD29" s="68"/>
      <c r="BE29" s="79"/>
      <c r="BF29" s="64" t="str">
        <f t="shared" si="28"/>
        <v>Poland</v>
      </c>
      <c r="BG29" s="77"/>
      <c r="BH29" s="77"/>
      <c r="BI29" s="66" t="str">
        <f t="shared" si="29"/>
        <v>Saudi Arabia</v>
      </c>
      <c r="BJ29" s="65"/>
      <c r="BK29" s="65"/>
      <c r="BL29" s="65"/>
      <c r="BM29" s="80">
        <f t="shared" si="30"/>
        <v>0</v>
      </c>
      <c r="BN29" s="65"/>
      <c r="BO29" s="68"/>
      <c r="BP29" s="79"/>
      <c r="BQ29" s="64" t="str">
        <f t="shared" si="31"/>
        <v>Poland</v>
      </c>
      <c r="BR29" s="77"/>
      <c r="BS29" s="77"/>
      <c r="BT29" s="66" t="str">
        <f t="shared" si="32"/>
        <v>Saudi Arabia</v>
      </c>
      <c r="BU29" s="65"/>
      <c r="BV29" s="65"/>
      <c r="BW29" s="65"/>
      <c r="BX29" s="80">
        <f t="shared" si="33"/>
        <v>0</v>
      </c>
      <c r="BY29" s="65"/>
      <c r="BZ29" s="68"/>
      <c r="CA29" s="79"/>
      <c r="CB29" s="64" t="str">
        <f t="shared" si="34"/>
        <v>Poland</v>
      </c>
      <c r="CC29" s="77"/>
      <c r="CD29" s="77"/>
      <c r="CE29" s="66" t="str">
        <f t="shared" si="35"/>
        <v>Saudi Arabia</v>
      </c>
      <c r="CF29" s="65"/>
      <c r="CG29" s="65"/>
      <c r="CH29" s="65"/>
      <c r="CI29" s="80">
        <f t="shared" si="36"/>
        <v>0</v>
      </c>
      <c r="CJ29" s="65"/>
      <c r="CK29" s="68"/>
      <c r="CL29" s="79"/>
      <c r="CM29" s="64" t="str">
        <f t="shared" si="37"/>
        <v>Poland</v>
      </c>
      <c r="CN29" s="77"/>
      <c r="CO29" s="77"/>
      <c r="CP29" s="66" t="str">
        <f t="shared" si="38"/>
        <v>Saudi Arabia</v>
      </c>
      <c r="CQ29" s="65"/>
      <c r="CR29" s="65"/>
      <c r="CS29" s="65"/>
      <c r="CT29" s="80">
        <f t="shared" si="39"/>
        <v>0</v>
      </c>
      <c r="CU29" s="65"/>
      <c r="CV29" s="68"/>
      <c r="CW29" s="79"/>
      <c r="CX29" s="64" t="str">
        <f t="shared" si="40"/>
        <v>Poland</v>
      </c>
      <c r="CY29" s="77"/>
      <c r="CZ29" s="77"/>
      <c r="DA29" s="66" t="str">
        <f t="shared" si="41"/>
        <v>Saudi Arabia</v>
      </c>
      <c r="DB29" s="65"/>
      <c r="DC29" s="65"/>
      <c r="DD29" s="65"/>
      <c r="DE29" s="80">
        <f t="shared" si="42"/>
        <v>0</v>
      </c>
      <c r="DF29" s="65"/>
      <c r="DG29" s="68"/>
      <c r="DH29" s="79"/>
      <c r="DI29" s="64" t="str">
        <f t="shared" si="43"/>
        <v>Poland</v>
      </c>
      <c r="DJ29" s="77"/>
      <c r="DK29" s="77"/>
      <c r="DL29" s="66" t="str">
        <f t="shared" si="44"/>
        <v>Saudi Arabia</v>
      </c>
      <c r="DM29" s="65"/>
      <c r="DN29" s="65"/>
      <c r="DO29" s="65"/>
      <c r="DP29" s="80">
        <f t="shared" si="45"/>
        <v>0</v>
      </c>
      <c r="DQ29" s="65"/>
      <c r="DR29" s="68"/>
    </row>
    <row r="30" spans="1:122" x14ac:dyDescent="0.35">
      <c r="A30" s="164">
        <f t="shared" si="46"/>
        <v>0</v>
      </c>
      <c r="B30" s="70"/>
      <c r="C30" s="71">
        <v>23</v>
      </c>
      <c r="D30" s="72" t="s">
        <v>56</v>
      </c>
      <c r="E30" s="73">
        <v>44891.291666666664</v>
      </c>
      <c r="F30" s="74" t="str">
        <f>F15</f>
        <v>France</v>
      </c>
      <c r="G30" s="75"/>
      <c r="H30" s="75"/>
      <c r="I30" s="76" t="str">
        <f>F13</f>
        <v>Denmark</v>
      </c>
      <c r="J30" s="57"/>
      <c r="K30" s="57"/>
      <c r="L30" s="62"/>
      <c r="M30" s="65"/>
      <c r="N30" s="64" t="str">
        <f t="shared" si="16"/>
        <v>France</v>
      </c>
      <c r="O30" s="77"/>
      <c r="P30" s="77"/>
      <c r="Q30" s="66" t="str">
        <f t="shared" si="17"/>
        <v>Denmark</v>
      </c>
      <c r="R30" s="65"/>
      <c r="S30" s="65"/>
      <c r="T30" s="65"/>
      <c r="U30" s="78">
        <f t="shared" si="18"/>
        <v>0</v>
      </c>
      <c r="V30" s="65"/>
      <c r="W30" s="68"/>
      <c r="X30" s="79"/>
      <c r="Y30" s="64" t="str">
        <f t="shared" si="19"/>
        <v>France</v>
      </c>
      <c r="Z30" s="77"/>
      <c r="AA30" s="77"/>
      <c r="AB30" s="66" t="str">
        <f t="shared" si="20"/>
        <v>Denmark</v>
      </c>
      <c r="AC30" s="65"/>
      <c r="AD30" s="65"/>
      <c r="AE30" s="65"/>
      <c r="AF30" s="80">
        <f t="shared" si="21"/>
        <v>0</v>
      </c>
      <c r="AG30" s="65"/>
      <c r="AH30" s="68"/>
      <c r="AI30" s="79"/>
      <c r="AJ30" s="64" t="str">
        <f t="shared" si="22"/>
        <v>France</v>
      </c>
      <c r="AK30" s="77"/>
      <c r="AL30" s="77"/>
      <c r="AM30" s="66" t="str">
        <f t="shared" si="23"/>
        <v>Denmark</v>
      </c>
      <c r="AN30" s="65"/>
      <c r="AO30" s="65"/>
      <c r="AP30" s="65"/>
      <c r="AQ30" s="80">
        <f t="shared" si="24"/>
        <v>0</v>
      </c>
      <c r="AR30" s="65"/>
      <c r="AS30" s="68"/>
      <c r="AT30" s="79"/>
      <c r="AU30" s="64" t="str">
        <f t="shared" si="25"/>
        <v>France</v>
      </c>
      <c r="AV30" s="77"/>
      <c r="AW30" s="77"/>
      <c r="AX30" s="66" t="str">
        <f t="shared" si="26"/>
        <v>Denmark</v>
      </c>
      <c r="AY30" s="65"/>
      <c r="AZ30" s="65"/>
      <c r="BA30" s="65"/>
      <c r="BB30" s="80">
        <f t="shared" si="27"/>
        <v>0</v>
      </c>
      <c r="BC30" s="65"/>
      <c r="BD30" s="68"/>
      <c r="BE30" s="79"/>
      <c r="BF30" s="64" t="str">
        <f t="shared" si="28"/>
        <v>France</v>
      </c>
      <c r="BG30" s="77"/>
      <c r="BH30" s="77"/>
      <c r="BI30" s="66" t="str">
        <f t="shared" si="29"/>
        <v>Denmark</v>
      </c>
      <c r="BJ30" s="65"/>
      <c r="BK30" s="65"/>
      <c r="BL30" s="65"/>
      <c r="BM30" s="80">
        <f t="shared" si="30"/>
        <v>0</v>
      </c>
      <c r="BN30" s="65"/>
      <c r="BO30" s="68"/>
      <c r="BP30" s="79"/>
      <c r="BQ30" s="64" t="str">
        <f t="shared" si="31"/>
        <v>France</v>
      </c>
      <c r="BR30" s="77"/>
      <c r="BS30" s="77"/>
      <c r="BT30" s="66" t="str">
        <f t="shared" si="32"/>
        <v>Denmark</v>
      </c>
      <c r="BU30" s="65"/>
      <c r="BV30" s="65"/>
      <c r="BW30" s="65"/>
      <c r="BX30" s="80">
        <f t="shared" si="33"/>
        <v>0</v>
      </c>
      <c r="BY30" s="65"/>
      <c r="BZ30" s="68"/>
      <c r="CA30" s="79"/>
      <c r="CB30" s="64" t="str">
        <f t="shared" si="34"/>
        <v>France</v>
      </c>
      <c r="CC30" s="77"/>
      <c r="CD30" s="77"/>
      <c r="CE30" s="66" t="str">
        <f t="shared" si="35"/>
        <v>Denmark</v>
      </c>
      <c r="CF30" s="65"/>
      <c r="CG30" s="65"/>
      <c r="CH30" s="65"/>
      <c r="CI30" s="80">
        <f t="shared" si="36"/>
        <v>0</v>
      </c>
      <c r="CJ30" s="65"/>
      <c r="CK30" s="68"/>
      <c r="CL30" s="79"/>
      <c r="CM30" s="64" t="str">
        <f t="shared" si="37"/>
        <v>France</v>
      </c>
      <c r="CN30" s="77"/>
      <c r="CO30" s="77"/>
      <c r="CP30" s="66" t="str">
        <f t="shared" si="38"/>
        <v>Denmark</v>
      </c>
      <c r="CQ30" s="65"/>
      <c r="CR30" s="65"/>
      <c r="CS30" s="65"/>
      <c r="CT30" s="80">
        <f t="shared" si="39"/>
        <v>0</v>
      </c>
      <c r="CU30" s="65"/>
      <c r="CV30" s="68"/>
      <c r="CW30" s="79"/>
      <c r="CX30" s="64" t="str">
        <f t="shared" si="40"/>
        <v>France</v>
      </c>
      <c r="CY30" s="77"/>
      <c r="CZ30" s="77"/>
      <c r="DA30" s="66" t="str">
        <f t="shared" si="41"/>
        <v>Denmark</v>
      </c>
      <c r="DB30" s="65"/>
      <c r="DC30" s="65"/>
      <c r="DD30" s="65"/>
      <c r="DE30" s="80">
        <f t="shared" si="42"/>
        <v>0</v>
      </c>
      <c r="DF30" s="65"/>
      <c r="DG30" s="68"/>
      <c r="DH30" s="79"/>
      <c r="DI30" s="64" t="str">
        <f t="shared" si="43"/>
        <v>France</v>
      </c>
      <c r="DJ30" s="77"/>
      <c r="DK30" s="77"/>
      <c r="DL30" s="66" t="str">
        <f t="shared" si="44"/>
        <v>Denmark</v>
      </c>
      <c r="DM30" s="65"/>
      <c r="DN30" s="65"/>
      <c r="DO30" s="65"/>
      <c r="DP30" s="80">
        <f t="shared" si="45"/>
        <v>0</v>
      </c>
      <c r="DQ30" s="65"/>
      <c r="DR30" s="68"/>
    </row>
    <row r="31" spans="1:122" x14ac:dyDescent="0.35">
      <c r="A31" s="164">
        <f t="shared" si="46"/>
        <v>0</v>
      </c>
      <c r="B31" s="70"/>
      <c r="C31" s="71">
        <v>24</v>
      </c>
      <c r="D31" s="72" t="s">
        <v>51</v>
      </c>
      <c r="E31" s="73">
        <v>44891.416666666664</v>
      </c>
      <c r="F31" s="74" t="str">
        <f>F12</f>
        <v>Argentina</v>
      </c>
      <c r="G31" s="75"/>
      <c r="H31" s="75"/>
      <c r="I31" s="76" t="str">
        <f>F14</f>
        <v>Mexico</v>
      </c>
      <c r="J31" s="57"/>
      <c r="K31" s="57"/>
      <c r="L31" s="62"/>
      <c r="M31" s="65"/>
      <c r="N31" s="64" t="str">
        <f t="shared" si="16"/>
        <v>Argentina</v>
      </c>
      <c r="O31" s="77"/>
      <c r="P31" s="77"/>
      <c r="Q31" s="66" t="str">
        <f t="shared" si="17"/>
        <v>Mexico</v>
      </c>
      <c r="R31" s="65"/>
      <c r="S31" s="65"/>
      <c r="T31" s="65"/>
      <c r="U31" s="78">
        <f t="shared" si="18"/>
        <v>0</v>
      </c>
      <c r="V31" s="65"/>
      <c r="W31" s="68"/>
      <c r="X31" s="79"/>
      <c r="Y31" s="64" t="str">
        <f t="shared" si="19"/>
        <v>Argentina</v>
      </c>
      <c r="Z31" s="77"/>
      <c r="AA31" s="77"/>
      <c r="AB31" s="66" t="str">
        <f t="shared" si="20"/>
        <v>Mexico</v>
      </c>
      <c r="AC31" s="65"/>
      <c r="AD31" s="65"/>
      <c r="AE31" s="65"/>
      <c r="AF31" s="80">
        <f t="shared" si="21"/>
        <v>0</v>
      </c>
      <c r="AG31" s="65"/>
      <c r="AH31" s="68"/>
      <c r="AI31" s="79"/>
      <c r="AJ31" s="64" t="str">
        <f t="shared" si="22"/>
        <v>Argentina</v>
      </c>
      <c r="AK31" s="77"/>
      <c r="AL31" s="77"/>
      <c r="AM31" s="66" t="str">
        <f t="shared" si="23"/>
        <v>Mexico</v>
      </c>
      <c r="AN31" s="65"/>
      <c r="AO31" s="65"/>
      <c r="AP31" s="65"/>
      <c r="AQ31" s="80">
        <f t="shared" si="24"/>
        <v>0</v>
      </c>
      <c r="AR31" s="65"/>
      <c r="AS31" s="68"/>
      <c r="AT31" s="79"/>
      <c r="AU31" s="64" t="str">
        <f t="shared" si="25"/>
        <v>Argentina</v>
      </c>
      <c r="AV31" s="77"/>
      <c r="AW31" s="77"/>
      <c r="AX31" s="66" t="str">
        <f t="shared" si="26"/>
        <v>Mexico</v>
      </c>
      <c r="AY31" s="65"/>
      <c r="AZ31" s="65"/>
      <c r="BA31" s="65"/>
      <c r="BB31" s="80">
        <f t="shared" si="27"/>
        <v>0</v>
      </c>
      <c r="BC31" s="65"/>
      <c r="BD31" s="68"/>
      <c r="BE31" s="79"/>
      <c r="BF31" s="64" t="str">
        <f t="shared" si="28"/>
        <v>Argentina</v>
      </c>
      <c r="BG31" s="77"/>
      <c r="BH31" s="77"/>
      <c r="BI31" s="66" t="str">
        <f t="shared" si="29"/>
        <v>Mexico</v>
      </c>
      <c r="BJ31" s="65"/>
      <c r="BK31" s="65"/>
      <c r="BL31" s="65"/>
      <c r="BM31" s="80">
        <f t="shared" si="30"/>
        <v>0</v>
      </c>
      <c r="BN31" s="65"/>
      <c r="BO31" s="68"/>
      <c r="BP31" s="79"/>
      <c r="BQ31" s="64" t="str">
        <f t="shared" si="31"/>
        <v>Argentina</v>
      </c>
      <c r="BR31" s="77"/>
      <c r="BS31" s="77"/>
      <c r="BT31" s="66" t="str">
        <f t="shared" si="32"/>
        <v>Mexico</v>
      </c>
      <c r="BU31" s="65"/>
      <c r="BV31" s="65"/>
      <c r="BW31" s="65"/>
      <c r="BX31" s="80">
        <f t="shared" si="33"/>
        <v>0</v>
      </c>
      <c r="BY31" s="65"/>
      <c r="BZ31" s="68"/>
      <c r="CA31" s="79"/>
      <c r="CB31" s="64" t="str">
        <f t="shared" si="34"/>
        <v>Argentina</v>
      </c>
      <c r="CC31" s="77"/>
      <c r="CD31" s="77"/>
      <c r="CE31" s="66" t="str">
        <f t="shared" si="35"/>
        <v>Mexico</v>
      </c>
      <c r="CF31" s="65"/>
      <c r="CG31" s="65"/>
      <c r="CH31" s="65"/>
      <c r="CI31" s="80">
        <f t="shared" si="36"/>
        <v>0</v>
      </c>
      <c r="CJ31" s="65"/>
      <c r="CK31" s="68"/>
      <c r="CL31" s="79"/>
      <c r="CM31" s="64" t="str">
        <f t="shared" si="37"/>
        <v>Argentina</v>
      </c>
      <c r="CN31" s="77"/>
      <c r="CO31" s="77"/>
      <c r="CP31" s="66" t="str">
        <f t="shared" si="38"/>
        <v>Mexico</v>
      </c>
      <c r="CQ31" s="65"/>
      <c r="CR31" s="65"/>
      <c r="CS31" s="65"/>
      <c r="CT31" s="80">
        <f t="shared" si="39"/>
        <v>0</v>
      </c>
      <c r="CU31" s="65"/>
      <c r="CV31" s="68"/>
      <c r="CW31" s="79"/>
      <c r="CX31" s="64" t="str">
        <f t="shared" si="40"/>
        <v>Argentina</v>
      </c>
      <c r="CY31" s="77"/>
      <c r="CZ31" s="77"/>
      <c r="DA31" s="66" t="str">
        <f t="shared" si="41"/>
        <v>Mexico</v>
      </c>
      <c r="DB31" s="65"/>
      <c r="DC31" s="65"/>
      <c r="DD31" s="65"/>
      <c r="DE31" s="80">
        <f t="shared" si="42"/>
        <v>0</v>
      </c>
      <c r="DF31" s="65"/>
      <c r="DG31" s="68"/>
      <c r="DH31" s="79"/>
      <c r="DI31" s="64" t="str">
        <f t="shared" si="43"/>
        <v>Argentina</v>
      </c>
      <c r="DJ31" s="77"/>
      <c r="DK31" s="77"/>
      <c r="DL31" s="66" t="str">
        <f t="shared" si="44"/>
        <v>Mexico</v>
      </c>
      <c r="DM31" s="65"/>
      <c r="DN31" s="65"/>
      <c r="DO31" s="65"/>
      <c r="DP31" s="80">
        <f t="shared" si="45"/>
        <v>0</v>
      </c>
      <c r="DQ31" s="65"/>
      <c r="DR31" s="68"/>
    </row>
    <row r="32" spans="1:122" x14ac:dyDescent="0.35">
      <c r="A32" s="164">
        <f t="shared" si="46"/>
        <v>0</v>
      </c>
      <c r="B32" s="70"/>
      <c r="C32" s="71">
        <v>25</v>
      </c>
      <c r="D32" s="72" t="s">
        <v>61</v>
      </c>
      <c r="E32" s="73">
        <v>44892.041666666664</v>
      </c>
      <c r="F32" s="74" t="str">
        <f>I17</f>
        <v>Japan</v>
      </c>
      <c r="G32" s="75"/>
      <c r="H32" s="75"/>
      <c r="I32" s="76" t="str">
        <f>I18</f>
        <v>Costa Rica</v>
      </c>
      <c r="J32" s="57"/>
      <c r="K32" s="57"/>
      <c r="L32" s="62"/>
      <c r="M32" s="65"/>
      <c r="N32" s="64" t="str">
        <f t="shared" si="16"/>
        <v>Japan</v>
      </c>
      <c r="O32" s="77"/>
      <c r="P32" s="77"/>
      <c r="Q32" s="66" t="str">
        <f t="shared" si="17"/>
        <v>Costa Rica</v>
      </c>
      <c r="R32" s="65"/>
      <c r="S32" s="65"/>
      <c r="T32" s="65"/>
      <c r="U32" s="78">
        <f t="shared" si="18"/>
        <v>0</v>
      </c>
      <c r="V32" s="65"/>
      <c r="W32" s="68"/>
      <c r="X32" s="79"/>
      <c r="Y32" s="64" t="str">
        <f t="shared" si="19"/>
        <v>Japan</v>
      </c>
      <c r="Z32" s="77"/>
      <c r="AA32" s="77"/>
      <c r="AB32" s="66" t="str">
        <f t="shared" si="20"/>
        <v>Costa Rica</v>
      </c>
      <c r="AC32" s="65"/>
      <c r="AD32" s="65"/>
      <c r="AE32" s="65"/>
      <c r="AF32" s="80">
        <f t="shared" si="21"/>
        <v>0</v>
      </c>
      <c r="AG32" s="65"/>
      <c r="AH32" s="68"/>
      <c r="AI32" s="79"/>
      <c r="AJ32" s="64" t="str">
        <f t="shared" si="22"/>
        <v>Japan</v>
      </c>
      <c r="AK32" s="77"/>
      <c r="AL32" s="77"/>
      <c r="AM32" s="66" t="str">
        <f t="shared" si="23"/>
        <v>Costa Rica</v>
      </c>
      <c r="AN32" s="65"/>
      <c r="AO32" s="65"/>
      <c r="AP32" s="65"/>
      <c r="AQ32" s="80">
        <f t="shared" si="24"/>
        <v>0</v>
      </c>
      <c r="AR32" s="65"/>
      <c r="AS32" s="68"/>
      <c r="AT32" s="79"/>
      <c r="AU32" s="64" t="str">
        <f t="shared" si="25"/>
        <v>Japan</v>
      </c>
      <c r="AV32" s="77"/>
      <c r="AW32" s="77"/>
      <c r="AX32" s="66" t="str">
        <f t="shared" si="26"/>
        <v>Costa Rica</v>
      </c>
      <c r="AY32" s="65"/>
      <c r="AZ32" s="65"/>
      <c r="BA32" s="65"/>
      <c r="BB32" s="80">
        <f t="shared" si="27"/>
        <v>0</v>
      </c>
      <c r="BC32" s="65"/>
      <c r="BD32" s="68"/>
      <c r="BE32" s="79"/>
      <c r="BF32" s="64" t="str">
        <f t="shared" si="28"/>
        <v>Japan</v>
      </c>
      <c r="BG32" s="77"/>
      <c r="BH32" s="77"/>
      <c r="BI32" s="66" t="str">
        <f t="shared" si="29"/>
        <v>Costa Rica</v>
      </c>
      <c r="BJ32" s="65"/>
      <c r="BK32" s="65"/>
      <c r="BL32" s="65"/>
      <c r="BM32" s="80">
        <f t="shared" si="30"/>
        <v>0</v>
      </c>
      <c r="BN32" s="65"/>
      <c r="BO32" s="68"/>
      <c r="BP32" s="79"/>
      <c r="BQ32" s="64" t="str">
        <f t="shared" si="31"/>
        <v>Japan</v>
      </c>
      <c r="BR32" s="77"/>
      <c r="BS32" s="77"/>
      <c r="BT32" s="66" t="str">
        <f t="shared" si="32"/>
        <v>Costa Rica</v>
      </c>
      <c r="BU32" s="65"/>
      <c r="BV32" s="65"/>
      <c r="BW32" s="65"/>
      <c r="BX32" s="80">
        <f t="shared" si="33"/>
        <v>0</v>
      </c>
      <c r="BY32" s="65"/>
      <c r="BZ32" s="68"/>
      <c r="CA32" s="79"/>
      <c r="CB32" s="64" t="str">
        <f t="shared" si="34"/>
        <v>Japan</v>
      </c>
      <c r="CC32" s="77"/>
      <c r="CD32" s="77"/>
      <c r="CE32" s="66" t="str">
        <f t="shared" si="35"/>
        <v>Costa Rica</v>
      </c>
      <c r="CF32" s="65"/>
      <c r="CG32" s="65"/>
      <c r="CH32" s="65"/>
      <c r="CI32" s="80">
        <f t="shared" si="36"/>
        <v>0</v>
      </c>
      <c r="CJ32" s="65"/>
      <c r="CK32" s="68"/>
      <c r="CL32" s="79"/>
      <c r="CM32" s="64" t="str">
        <f t="shared" si="37"/>
        <v>Japan</v>
      </c>
      <c r="CN32" s="77"/>
      <c r="CO32" s="77"/>
      <c r="CP32" s="66" t="str">
        <f t="shared" si="38"/>
        <v>Costa Rica</v>
      </c>
      <c r="CQ32" s="65"/>
      <c r="CR32" s="65"/>
      <c r="CS32" s="65"/>
      <c r="CT32" s="80">
        <f t="shared" si="39"/>
        <v>0</v>
      </c>
      <c r="CU32" s="65"/>
      <c r="CV32" s="68"/>
      <c r="CW32" s="79"/>
      <c r="CX32" s="64" t="str">
        <f t="shared" si="40"/>
        <v>Japan</v>
      </c>
      <c r="CY32" s="77"/>
      <c r="CZ32" s="77"/>
      <c r="DA32" s="66" t="str">
        <f t="shared" si="41"/>
        <v>Costa Rica</v>
      </c>
      <c r="DB32" s="65"/>
      <c r="DC32" s="65"/>
      <c r="DD32" s="65"/>
      <c r="DE32" s="80">
        <f t="shared" si="42"/>
        <v>0</v>
      </c>
      <c r="DF32" s="65"/>
      <c r="DG32" s="68"/>
      <c r="DH32" s="79"/>
      <c r="DI32" s="64" t="str">
        <f t="shared" si="43"/>
        <v>Japan</v>
      </c>
      <c r="DJ32" s="77"/>
      <c r="DK32" s="77"/>
      <c r="DL32" s="66" t="str">
        <f t="shared" si="44"/>
        <v>Costa Rica</v>
      </c>
      <c r="DM32" s="65"/>
      <c r="DN32" s="65"/>
      <c r="DO32" s="65"/>
      <c r="DP32" s="80">
        <f t="shared" si="45"/>
        <v>0</v>
      </c>
      <c r="DQ32" s="65"/>
      <c r="DR32" s="68"/>
    </row>
    <row r="33" spans="1:122" x14ac:dyDescent="0.35">
      <c r="A33" s="164">
        <f t="shared" si="46"/>
        <v>0</v>
      </c>
      <c r="B33" s="70"/>
      <c r="C33" s="71">
        <v>26</v>
      </c>
      <c r="D33" s="72" t="s">
        <v>66</v>
      </c>
      <c r="E33" s="73">
        <v>44892.166666666664</v>
      </c>
      <c r="F33" s="74" t="str">
        <f>F19</f>
        <v>Belgium</v>
      </c>
      <c r="G33" s="75"/>
      <c r="H33" s="75"/>
      <c r="I33" s="76" t="str">
        <f>F16</f>
        <v>Morocco</v>
      </c>
      <c r="J33" s="57"/>
      <c r="K33" s="57"/>
      <c r="L33" s="62"/>
      <c r="M33" s="65"/>
      <c r="N33" s="64" t="str">
        <f t="shared" si="16"/>
        <v>Belgium</v>
      </c>
      <c r="O33" s="77"/>
      <c r="P33" s="77"/>
      <c r="Q33" s="66" t="str">
        <f t="shared" si="17"/>
        <v>Morocco</v>
      </c>
      <c r="R33" s="65"/>
      <c r="S33" s="65"/>
      <c r="T33" s="65"/>
      <c r="U33" s="78">
        <f t="shared" si="18"/>
        <v>0</v>
      </c>
      <c r="V33" s="65"/>
      <c r="W33" s="68"/>
      <c r="X33" s="79"/>
      <c r="Y33" s="64" t="str">
        <f t="shared" si="19"/>
        <v>Belgium</v>
      </c>
      <c r="Z33" s="77"/>
      <c r="AA33" s="77"/>
      <c r="AB33" s="66" t="str">
        <f t="shared" si="20"/>
        <v>Morocco</v>
      </c>
      <c r="AC33" s="65"/>
      <c r="AD33" s="65"/>
      <c r="AE33" s="65"/>
      <c r="AF33" s="80">
        <f t="shared" si="21"/>
        <v>0</v>
      </c>
      <c r="AG33" s="65"/>
      <c r="AH33" s="68"/>
      <c r="AI33" s="79"/>
      <c r="AJ33" s="64" t="str">
        <f t="shared" si="22"/>
        <v>Belgium</v>
      </c>
      <c r="AK33" s="77"/>
      <c r="AL33" s="77"/>
      <c r="AM33" s="66" t="str">
        <f t="shared" si="23"/>
        <v>Morocco</v>
      </c>
      <c r="AN33" s="65"/>
      <c r="AO33" s="65"/>
      <c r="AP33" s="65"/>
      <c r="AQ33" s="80">
        <f t="shared" si="24"/>
        <v>0</v>
      </c>
      <c r="AR33" s="65"/>
      <c r="AS33" s="68"/>
      <c r="AT33" s="79"/>
      <c r="AU33" s="64" t="str">
        <f t="shared" si="25"/>
        <v>Belgium</v>
      </c>
      <c r="AV33" s="77"/>
      <c r="AW33" s="77"/>
      <c r="AX33" s="66" t="str">
        <f t="shared" si="26"/>
        <v>Morocco</v>
      </c>
      <c r="AY33" s="65"/>
      <c r="AZ33" s="65"/>
      <c r="BA33" s="65"/>
      <c r="BB33" s="80">
        <f t="shared" si="27"/>
        <v>0</v>
      </c>
      <c r="BC33" s="65"/>
      <c r="BD33" s="68"/>
      <c r="BE33" s="79"/>
      <c r="BF33" s="64" t="str">
        <f t="shared" si="28"/>
        <v>Belgium</v>
      </c>
      <c r="BG33" s="77"/>
      <c r="BH33" s="77"/>
      <c r="BI33" s="66" t="str">
        <f t="shared" si="29"/>
        <v>Morocco</v>
      </c>
      <c r="BJ33" s="65"/>
      <c r="BK33" s="65"/>
      <c r="BL33" s="65"/>
      <c r="BM33" s="80">
        <f t="shared" si="30"/>
        <v>0</v>
      </c>
      <c r="BN33" s="65"/>
      <c r="BO33" s="68"/>
      <c r="BP33" s="79"/>
      <c r="BQ33" s="64" t="str">
        <f t="shared" si="31"/>
        <v>Belgium</v>
      </c>
      <c r="BR33" s="77"/>
      <c r="BS33" s="77"/>
      <c r="BT33" s="66" t="str">
        <f t="shared" si="32"/>
        <v>Morocco</v>
      </c>
      <c r="BU33" s="65"/>
      <c r="BV33" s="65"/>
      <c r="BW33" s="65"/>
      <c r="BX33" s="80">
        <f t="shared" si="33"/>
        <v>0</v>
      </c>
      <c r="BY33" s="65"/>
      <c r="BZ33" s="68"/>
      <c r="CA33" s="79"/>
      <c r="CB33" s="64" t="str">
        <f t="shared" si="34"/>
        <v>Belgium</v>
      </c>
      <c r="CC33" s="77"/>
      <c r="CD33" s="77"/>
      <c r="CE33" s="66" t="str">
        <f t="shared" si="35"/>
        <v>Morocco</v>
      </c>
      <c r="CF33" s="65"/>
      <c r="CG33" s="65"/>
      <c r="CH33" s="65"/>
      <c r="CI33" s="80">
        <f t="shared" si="36"/>
        <v>0</v>
      </c>
      <c r="CJ33" s="65"/>
      <c r="CK33" s="68"/>
      <c r="CL33" s="79"/>
      <c r="CM33" s="64" t="str">
        <f t="shared" si="37"/>
        <v>Belgium</v>
      </c>
      <c r="CN33" s="77"/>
      <c r="CO33" s="77"/>
      <c r="CP33" s="66" t="str">
        <f t="shared" si="38"/>
        <v>Morocco</v>
      </c>
      <c r="CQ33" s="65"/>
      <c r="CR33" s="65"/>
      <c r="CS33" s="65"/>
      <c r="CT33" s="80">
        <f t="shared" si="39"/>
        <v>0</v>
      </c>
      <c r="CU33" s="65"/>
      <c r="CV33" s="68"/>
      <c r="CW33" s="79"/>
      <c r="CX33" s="64" t="str">
        <f t="shared" si="40"/>
        <v>Belgium</v>
      </c>
      <c r="CY33" s="77"/>
      <c r="CZ33" s="77"/>
      <c r="DA33" s="66" t="str">
        <f t="shared" si="41"/>
        <v>Morocco</v>
      </c>
      <c r="DB33" s="65"/>
      <c r="DC33" s="65"/>
      <c r="DD33" s="65"/>
      <c r="DE33" s="80">
        <f t="shared" si="42"/>
        <v>0</v>
      </c>
      <c r="DF33" s="65"/>
      <c r="DG33" s="68"/>
      <c r="DH33" s="79"/>
      <c r="DI33" s="64" t="str">
        <f t="shared" si="43"/>
        <v>Belgium</v>
      </c>
      <c r="DJ33" s="77"/>
      <c r="DK33" s="77"/>
      <c r="DL33" s="66" t="str">
        <f t="shared" si="44"/>
        <v>Morocco</v>
      </c>
      <c r="DM33" s="65"/>
      <c r="DN33" s="65"/>
      <c r="DO33" s="65"/>
      <c r="DP33" s="80">
        <f t="shared" si="45"/>
        <v>0</v>
      </c>
      <c r="DQ33" s="65"/>
      <c r="DR33" s="68"/>
    </row>
    <row r="34" spans="1:122" x14ac:dyDescent="0.35">
      <c r="A34" s="164">
        <f t="shared" si="46"/>
        <v>0</v>
      </c>
      <c r="B34" s="70"/>
      <c r="C34" s="71">
        <v>27</v>
      </c>
      <c r="D34" s="72" t="s">
        <v>66</v>
      </c>
      <c r="E34" s="73">
        <v>44892.291666666664</v>
      </c>
      <c r="F34" s="74" t="str">
        <f>I16</f>
        <v>Croatia</v>
      </c>
      <c r="G34" s="75"/>
      <c r="H34" s="75"/>
      <c r="I34" s="76" t="str">
        <f>I19</f>
        <v>Canada</v>
      </c>
      <c r="J34" s="57"/>
      <c r="K34" s="57"/>
      <c r="L34" s="62"/>
      <c r="M34" s="65"/>
      <c r="N34" s="64" t="str">
        <f t="shared" si="16"/>
        <v>Croatia</v>
      </c>
      <c r="O34" s="77"/>
      <c r="P34" s="77"/>
      <c r="Q34" s="66" t="str">
        <f t="shared" si="17"/>
        <v>Canada</v>
      </c>
      <c r="R34" s="65"/>
      <c r="S34" s="65"/>
      <c r="T34" s="65"/>
      <c r="U34" s="78">
        <f t="shared" si="18"/>
        <v>0</v>
      </c>
      <c r="V34" s="65"/>
      <c r="W34" s="68"/>
      <c r="X34" s="79"/>
      <c r="Y34" s="64" t="str">
        <f t="shared" si="19"/>
        <v>Croatia</v>
      </c>
      <c r="Z34" s="77"/>
      <c r="AA34" s="77"/>
      <c r="AB34" s="66" t="str">
        <f t="shared" si="20"/>
        <v>Canada</v>
      </c>
      <c r="AC34" s="65"/>
      <c r="AD34" s="65"/>
      <c r="AE34" s="65"/>
      <c r="AF34" s="80">
        <f t="shared" si="21"/>
        <v>0</v>
      </c>
      <c r="AG34" s="65"/>
      <c r="AH34" s="68"/>
      <c r="AI34" s="79"/>
      <c r="AJ34" s="64" t="str">
        <f t="shared" si="22"/>
        <v>Croatia</v>
      </c>
      <c r="AK34" s="77"/>
      <c r="AL34" s="77"/>
      <c r="AM34" s="66" t="str">
        <f t="shared" si="23"/>
        <v>Canada</v>
      </c>
      <c r="AN34" s="65"/>
      <c r="AO34" s="65"/>
      <c r="AP34" s="65"/>
      <c r="AQ34" s="80">
        <f t="shared" si="24"/>
        <v>0</v>
      </c>
      <c r="AR34" s="65"/>
      <c r="AS34" s="68"/>
      <c r="AT34" s="79"/>
      <c r="AU34" s="64" t="str">
        <f t="shared" si="25"/>
        <v>Croatia</v>
      </c>
      <c r="AV34" s="77"/>
      <c r="AW34" s="77"/>
      <c r="AX34" s="66" t="str">
        <f t="shared" si="26"/>
        <v>Canada</v>
      </c>
      <c r="AY34" s="65"/>
      <c r="AZ34" s="65"/>
      <c r="BA34" s="65"/>
      <c r="BB34" s="80">
        <f t="shared" si="27"/>
        <v>0</v>
      </c>
      <c r="BC34" s="65"/>
      <c r="BD34" s="68"/>
      <c r="BE34" s="79"/>
      <c r="BF34" s="64" t="str">
        <f t="shared" si="28"/>
        <v>Croatia</v>
      </c>
      <c r="BG34" s="77"/>
      <c r="BH34" s="77"/>
      <c r="BI34" s="66" t="str">
        <f t="shared" si="29"/>
        <v>Canada</v>
      </c>
      <c r="BJ34" s="65"/>
      <c r="BK34" s="65"/>
      <c r="BL34" s="65"/>
      <c r="BM34" s="80">
        <f t="shared" si="30"/>
        <v>0</v>
      </c>
      <c r="BN34" s="65"/>
      <c r="BO34" s="68"/>
      <c r="BP34" s="79"/>
      <c r="BQ34" s="64" t="str">
        <f t="shared" si="31"/>
        <v>Croatia</v>
      </c>
      <c r="BR34" s="77"/>
      <c r="BS34" s="77"/>
      <c r="BT34" s="66" t="str">
        <f t="shared" si="32"/>
        <v>Canada</v>
      </c>
      <c r="BU34" s="65"/>
      <c r="BV34" s="65"/>
      <c r="BW34" s="65"/>
      <c r="BX34" s="80">
        <f t="shared" si="33"/>
        <v>0</v>
      </c>
      <c r="BY34" s="65"/>
      <c r="BZ34" s="68"/>
      <c r="CA34" s="79"/>
      <c r="CB34" s="64" t="str">
        <f t="shared" si="34"/>
        <v>Croatia</v>
      </c>
      <c r="CC34" s="77"/>
      <c r="CD34" s="77"/>
      <c r="CE34" s="66" t="str">
        <f t="shared" si="35"/>
        <v>Canada</v>
      </c>
      <c r="CF34" s="65"/>
      <c r="CG34" s="65"/>
      <c r="CH34" s="65"/>
      <c r="CI34" s="80">
        <f t="shared" si="36"/>
        <v>0</v>
      </c>
      <c r="CJ34" s="65"/>
      <c r="CK34" s="68"/>
      <c r="CL34" s="79"/>
      <c r="CM34" s="64" t="str">
        <f t="shared" si="37"/>
        <v>Croatia</v>
      </c>
      <c r="CN34" s="77"/>
      <c r="CO34" s="77"/>
      <c r="CP34" s="66" t="str">
        <f t="shared" si="38"/>
        <v>Canada</v>
      </c>
      <c r="CQ34" s="65"/>
      <c r="CR34" s="65"/>
      <c r="CS34" s="65"/>
      <c r="CT34" s="80">
        <f t="shared" si="39"/>
        <v>0</v>
      </c>
      <c r="CU34" s="65"/>
      <c r="CV34" s="68"/>
      <c r="CW34" s="79"/>
      <c r="CX34" s="64" t="str">
        <f t="shared" si="40"/>
        <v>Croatia</v>
      </c>
      <c r="CY34" s="77"/>
      <c r="CZ34" s="77"/>
      <c r="DA34" s="66" t="str">
        <f t="shared" si="41"/>
        <v>Canada</v>
      </c>
      <c r="DB34" s="65"/>
      <c r="DC34" s="65"/>
      <c r="DD34" s="65"/>
      <c r="DE34" s="80">
        <f t="shared" si="42"/>
        <v>0</v>
      </c>
      <c r="DF34" s="65"/>
      <c r="DG34" s="68"/>
      <c r="DH34" s="79"/>
      <c r="DI34" s="64" t="str">
        <f t="shared" si="43"/>
        <v>Croatia</v>
      </c>
      <c r="DJ34" s="77"/>
      <c r="DK34" s="77"/>
      <c r="DL34" s="66" t="str">
        <f t="shared" si="44"/>
        <v>Canada</v>
      </c>
      <c r="DM34" s="65"/>
      <c r="DN34" s="65"/>
      <c r="DO34" s="65"/>
      <c r="DP34" s="80">
        <f t="shared" si="45"/>
        <v>0</v>
      </c>
      <c r="DQ34" s="65"/>
      <c r="DR34" s="68"/>
    </row>
    <row r="35" spans="1:122" x14ac:dyDescent="0.35">
      <c r="A35" s="164">
        <f t="shared" si="46"/>
        <v>0</v>
      </c>
      <c r="B35" s="70"/>
      <c r="C35" s="71">
        <v>28</v>
      </c>
      <c r="D35" s="72" t="s">
        <v>61</v>
      </c>
      <c r="E35" s="73">
        <v>44892.416666666664</v>
      </c>
      <c r="F35" s="74" t="str">
        <f>F18</f>
        <v>Spain</v>
      </c>
      <c r="G35" s="75"/>
      <c r="H35" s="75"/>
      <c r="I35" s="76" t="str">
        <f>F17</f>
        <v>Germany</v>
      </c>
      <c r="J35" s="57"/>
      <c r="K35" s="57"/>
      <c r="L35" s="62"/>
      <c r="M35" s="65"/>
      <c r="N35" s="64" t="str">
        <f t="shared" si="16"/>
        <v>Spain</v>
      </c>
      <c r="O35" s="77"/>
      <c r="P35" s="77"/>
      <c r="Q35" s="66" t="str">
        <f t="shared" si="17"/>
        <v>Germany</v>
      </c>
      <c r="R35" s="65"/>
      <c r="S35" s="65"/>
      <c r="T35" s="65"/>
      <c r="U35" s="78">
        <f t="shared" si="18"/>
        <v>0</v>
      </c>
      <c r="V35" s="65"/>
      <c r="W35" s="68"/>
      <c r="X35" s="79"/>
      <c r="Y35" s="64" t="str">
        <f t="shared" si="19"/>
        <v>Spain</v>
      </c>
      <c r="Z35" s="77"/>
      <c r="AA35" s="77"/>
      <c r="AB35" s="66" t="str">
        <f t="shared" si="20"/>
        <v>Germany</v>
      </c>
      <c r="AC35" s="65"/>
      <c r="AD35" s="65"/>
      <c r="AE35" s="65"/>
      <c r="AF35" s="80">
        <f t="shared" si="21"/>
        <v>0</v>
      </c>
      <c r="AG35" s="65"/>
      <c r="AH35" s="68"/>
      <c r="AI35" s="79"/>
      <c r="AJ35" s="64" t="str">
        <f t="shared" si="22"/>
        <v>Spain</v>
      </c>
      <c r="AK35" s="77"/>
      <c r="AL35" s="77"/>
      <c r="AM35" s="66" t="str">
        <f t="shared" si="23"/>
        <v>Germany</v>
      </c>
      <c r="AN35" s="65"/>
      <c r="AO35" s="65"/>
      <c r="AP35" s="65"/>
      <c r="AQ35" s="80">
        <f t="shared" si="24"/>
        <v>0</v>
      </c>
      <c r="AR35" s="65"/>
      <c r="AS35" s="68"/>
      <c r="AT35" s="79"/>
      <c r="AU35" s="64" t="str">
        <f t="shared" si="25"/>
        <v>Spain</v>
      </c>
      <c r="AV35" s="77"/>
      <c r="AW35" s="77"/>
      <c r="AX35" s="66" t="str">
        <f t="shared" si="26"/>
        <v>Germany</v>
      </c>
      <c r="AY35" s="65"/>
      <c r="AZ35" s="65"/>
      <c r="BA35" s="65"/>
      <c r="BB35" s="80">
        <f t="shared" si="27"/>
        <v>0</v>
      </c>
      <c r="BC35" s="65"/>
      <c r="BD35" s="68"/>
      <c r="BE35" s="79"/>
      <c r="BF35" s="64" t="str">
        <f t="shared" si="28"/>
        <v>Spain</v>
      </c>
      <c r="BG35" s="77"/>
      <c r="BH35" s="77"/>
      <c r="BI35" s="66" t="str">
        <f t="shared" si="29"/>
        <v>Germany</v>
      </c>
      <c r="BJ35" s="65"/>
      <c r="BK35" s="65"/>
      <c r="BL35" s="65"/>
      <c r="BM35" s="80">
        <f t="shared" si="30"/>
        <v>0</v>
      </c>
      <c r="BN35" s="65"/>
      <c r="BO35" s="68"/>
      <c r="BP35" s="79"/>
      <c r="BQ35" s="64" t="str">
        <f t="shared" si="31"/>
        <v>Spain</v>
      </c>
      <c r="BR35" s="77"/>
      <c r="BS35" s="77"/>
      <c r="BT35" s="66" t="str">
        <f t="shared" si="32"/>
        <v>Germany</v>
      </c>
      <c r="BU35" s="65"/>
      <c r="BV35" s="65"/>
      <c r="BW35" s="65"/>
      <c r="BX35" s="80">
        <f t="shared" si="33"/>
        <v>0</v>
      </c>
      <c r="BY35" s="65"/>
      <c r="BZ35" s="68"/>
      <c r="CA35" s="79"/>
      <c r="CB35" s="64" t="str">
        <f t="shared" si="34"/>
        <v>Spain</v>
      </c>
      <c r="CC35" s="77"/>
      <c r="CD35" s="77"/>
      <c r="CE35" s="66" t="str">
        <f t="shared" si="35"/>
        <v>Germany</v>
      </c>
      <c r="CF35" s="65"/>
      <c r="CG35" s="65"/>
      <c r="CH35" s="65"/>
      <c r="CI35" s="80">
        <f t="shared" si="36"/>
        <v>0</v>
      </c>
      <c r="CJ35" s="65"/>
      <c r="CK35" s="68"/>
      <c r="CL35" s="79"/>
      <c r="CM35" s="64" t="str">
        <f t="shared" si="37"/>
        <v>Spain</v>
      </c>
      <c r="CN35" s="77"/>
      <c r="CO35" s="77"/>
      <c r="CP35" s="66" t="str">
        <f t="shared" si="38"/>
        <v>Germany</v>
      </c>
      <c r="CQ35" s="65"/>
      <c r="CR35" s="65"/>
      <c r="CS35" s="65"/>
      <c r="CT35" s="80">
        <f t="shared" si="39"/>
        <v>0</v>
      </c>
      <c r="CU35" s="65"/>
      <c r="CV35" s="68"/>
      <c r="CW35" s="79"/>
      <c r="CX35" s="64" t="str">
        <f t="shared" si="40"/>
        <v>Spain</v>
      </c>
      <c r="CY35" s="77"/>
      <c r="CZ35" s="77"/>
      <c r="DA35" s="66" t="str">
        <f t="shared" si="41"/>
        <v>Germany</v>
      </c>
      <c r="DB35" s="65"/>
      <c r="DC35" s="65"/>
      <c r="DD35" s="65"/>
      <c r="DE35" s="80">
        <f t="shared" si="42"/>
        <v>0</v>
      </c>
      <c r="DF35" s="65"/>
      <c r="DG35" s="68"/>
      <c r="DH35" s="79"/>
      <c r="DI35" s="64" t="str">
        <f t="shared" si="43"/>
        <v>Spain</v>
      </c>
      <c r="DJ35" s="77"/>
      <c r="DK35" s="77"/>
      <c r="DL35" s="66" t="str">
        <f t="shared" si="44"/>
        <v>Germany</v>
      </c>
      <c r="DM35" s="65"/>
      <c r="DN35" s="65"/>
      <c r="DO35" s="65"/>
      <c r="DP35" s="80">
        <f t="shared" si="45"/>
        <v>0</v>
      </c>
      <c r="DQ35" s="65"/>
      <c r="DR35" s="68"/>
    </row>
    <row r="36" spans="1:122" x14ac:dyDescent="0.35">
      <c r="A36" s="164">
        <f t="shared" si="46"/>
        <v>0</v>
      </c>
      <c r="B36" s="70"/>
      <c r="C36" s="71">
        <v>29</v>
      </c>
      <c r="D36" s="72" t="s">
        <v>36</v>
      </c>
      <c r="E36" s="73">
        <v>44893.041666666664</v>
      </c>
      <c r="F36" s="74" t="str">
        <f>I20</f>
        <v>Cameroon</v>
      </c>
      <c r="G36" s="75"/>
      <c r="H36" s="75"/>
      <c r="I36" s="76" t="str">
        <f>I23</f>
        <v>Serbia</v>
      </c>
      <c r="J36" s="57"/>
      <c r="K36" s="57"/>
      <c r="L36" s="62"/>
      <c r="M36" s="65"/>
      <c r="N36" s="64" t="str">
        <f t="shared" si="16"/>
        <v>Cameroon</v>
      </c>
      <c r="O36" s="77"/>
      <c r="P36" s="77"/>
      <c r="Q36" s="66" t="str">
        <f t="shared" si="17"/>
        <v>Serbia</v>
      </c>
      <c r="R36" s="65"/>
      <c r="S36" s="65"/>
      <c r="T36" s="65"/>
      <c r="U36" s="78">
        <f t="shared" si="18"/>
        <v>0</v>
      </c>
      <c r="V36" s="65"/>
      <c r="W36" s="68"/>
      <c r="X36" s="79"/>
      <c r="Y36" s="64" t="str">
        <f t="shared" si="19"/>
        <v>Cameroon</v>
      </c>
      <c r="Z36" s="77"/>
      <c r="AA36" s="77"/>
      <c r="AB36" s="66" t="str">
        <f t="shared" si="20"/>
        <v>Serbia</v>
      </c>
      <c r="AC36" s="65"/>
      <c r="AD36" s="65"/>
      <c r="AE36" s="65"/>
      <c r="AF36" s="80">
        <f t="shared" si="21"/>
        <v>0</v>
      </c>
      <c r="AG36" s="65"/>
      <c r="AH36" s="68"/>
      <c r="AI36" s="79"/>
      <c r="AJ36" s="64" t="str">
        <f t="shared" si="22"/>
        <v>Cameroon</v>
      </c>
      <c r="AK36" s="77"/>
      <c r="AL36" s="77"/>
      <c r="AM36" s="66" t="str">
        <f t="shared" si="23"/>
        <v>Serbia</v>
      </c>
      <c r="AN36" s="65"/>
      <c r="AO36" s="65"/>
      <c r="AP36" s="65"/>
      <c r="AQ36" s="80">
        <f t="shared" si="24"/>
        <v>0</v>
      </c>
      <c r="AR36" s="65"/>
      <c r="AS36" s="68"/>
      <c r="AT36" s="79"/>
      <c r="AU36" s="64" t="str">
        <f t="shared" si="25"/>
        <v>Cameroon</v>
      </c>
      <c r="AV36" s="77"/>
      <c r="AW36" s="77"/>
      <c r="AX36" s="66" t="str">
        <f t="shared" si="26"/>
        <v>Serbia</v>
      </c>
      <c r="AY36" s="65"/>
      <c r="AZ36" s="65"/>
      <c r="BA36" s="65"/>
      <c r="BB36" s="80">
        <f t="shared" si="27"/>
        <v>0</v>
      </c>
      <c r="BC36" s="65"/>
      <c r="BD36" s="68"/>
      <c r="BE36" s="79"/>
      <c r="BF36" s="64" t="str">
        <f t="shared" si="28"/>
        <v>Cameroon</v>
      </c>
      <c r="BG36" s="77"/>
      <c r="BH36" s="77"/>
      <c r="BI36" s="66" t="str">
        <f t="shared" si="29"/>
        <v>Serbia</v>
      </c>
      <c r="BJ36" s="65"/>
      <c r="BK36" s="65"/>
      <c r="BL36" s="65"/>
      <c r="BM36" s="80">
        <f t="shared" si="30"/>
        <v>0</v>
      </c>
      <c r="BN36" s="65"/>
      <c r="BO36" s="68"/>
      <c r="BP36" s="79"/>
      <c r="BQ36" s="64" t="str">
        <f t="shared" si="31"/>
        <v>Cameroon</v>
      </c>
      <c r="BR36" s="77"/>
      <c r="BS36" s="77"/>
      <c r="BT36" s="66" t="str">
        <f t="shared" si="32"/>
        <v>Serbia</v>
      </c>
      <c r="BU36" s="65"/>
      <c r="BV36" s="65"/>
      <c r="BW36" s="65"/>
      <c r="BX36" s="80">
        <f t="shared" si="33"/>
        <v>0</v>
      </c>
      <c r="BY36" s="65"/>
      <c r="BZ36" s="68"/>
      <c r="CA36" s="79"/>
      <c r="CB36" s="64" t="str">
        <f t="shared" si="34"/>
        <v>Cameroon</v>
      </c>
      <c r="CC36" s="77"/>
      <c r="CD36" s="77"/>
      <c r="CE36" s="66" t="str">
        <f t="shared" si="35"/>
        <v>Serbia</v>
      </c>
      <c r="CF36" s="65"/>
      <c r="CG36" s="65"/>
      <c r="CH36" s="65"/>
      <c r="CI36" s="80">
        <f t="shared" si="36"/>
        <v>0</v>
      </c>
      <c r="CJ36" s="65"/>
      <c r="CK36" s="68"/>
      <c r="CL36" s="79"/>
      <c r="CM36" s="64" t="str">
        <f t="shared" si="37"/>
        <v>Cameroon</v>
      </c>
      <c r="CN36" s="77"/>
      <c r="CO36" s="77"/>
      <c r="CP36" s="66" t="str">
        <f t="shared" si="38"/>
        <v>Serbia</v>
      </c>
      <c r="CQ36" s="65"/>
      <c r="CR36" s="65"/>
      <c r="CS36" s="65"/>
      <c r="CT36" s="80">
        <f t="shared" si="39"/>
        <v>0</v>
      </c>
      <c r="CU36" s="65"/>
      <c r="CV36" s="68"/>
      <c r="CW36" s="79"/>
      <c r="CX36" s="64" t="str">
        <f t="shared" si="40"/>
        <v>Cameroon</v>
      </c>
      <c r="CY36" s="77"/>
      <c r="CZ36" s="77"/>
      <c r="DA36" s="66" t="str">
        <f t="shared" si="41"/>
        <v>Serbia</v>
      </c>
      <c r="DB36" s="65"/>
      <c r="DC36" s="65"/>
      <c r="DD36" s="65"/>
      <c r="DE36" s="80">
        <f t="shared" si="42"/>
        <v>0</v>
      </c>
      <c r="DF36" s="65"/>
      <c r="DG36" s="68"/>
      <c r="DH36" s="79"/>
      <c r="DI36" s="64" t="str">
        <f t="shared" si="43"/>
        <v>Cameroon</v>
      </c>
      <c r="DJ36" s="77"/>
      <c r="DK36" s="77"/>
      <c r="DL36" s="66" t="str">
        <f t="shared" si="44"/>
        <v>Serbia</v>
      </c>
      <c r="DM36" s="65"/>
      <c r="DN36" s="65"/>
      <c r="DO36" s="65"/>
      <c r="DP36" s="80">
        <f t="shared" si="45"/>
        <v>0</v>
      </c>
      <c r="DQ36" s="65"/>
      <c r="DR36" s="68"/>
    </row>
    <row r="37" spans="1:122" x14ac:dyDescent="0.35">
      <c r="A37" s="164">
        <f t="shared" si="46"/>
        <v>0</v>
      </c>
      <c r="B37" s="70"/>
      <c r="C37" s="71">
        <v>30</v>
      </c>
      <c r="D37" s="72" t="s">
        <v>75</v>
      </c>
      <c r="E37" s="73">
        <v>44893.166666666664</v>
      </c>
      <c r="F37" s="74" t="str">
        <f>I21</f>
        <v>South Korea</v>
      </c>
      <c r="G37" s="75"/>
      <c r="H37" s="75"/>
      <c r="I37" s="76" t="str">
        <f>I22</f>
        <v>Ghana</v>
      </c>
      <c r="J37" s="57"/>
      <c r="K37" s="57"/>
      <c r="L37" s="62"/>
      <c r="M37" s="65"/>
      <c r="N37" s="64" t="str">
        <f t="shared" si="16"/>
        <v>South Korea</v>
      </c>
      <c r="O37" s="77"/>
      <c r="P37" s="77"/>
      <c r="Q37" s="66" t="str">
        <f t="shared" si="17"/>
        <v>Ghana</v>
      </c>
      <c r="R37" s="65"/>
      <c r="S37" s="65"/>
      <c r="T37" s="65"/>
      <c r="U37" s="78">
        <f t="shared" si="18"/>
        <v>0</v>
      </c>
      <c r="V37" s="65"/>
      <c r="W37" s="68"/>
      <c r="X37" s="79"/>
      <c r="Y37" s="64" t="str">
        <f t="shared" si="19"/>
        <v>South Korea</v>
      </c>
      <c r="Z37" s="77"/>
      <c r="AA37" s="77"/>
      <c r="AB37" s="66" t="str">
        <f t="shared" si="20"/>
        <v>Ghana</v>
      </c>
      <c r="AC37" s="65"/>
      <c r="AD37" s="65"/>
      <c r="AE37" s="65"/>
      <c r="AF37" s="80">
        <f t="shared" si="21"/>
        <v>0</v>
      </c>
      <c r="AG37" s="65"/>
      <c r="AH37" s="68"/>
      <c r="AI37" s="79"/>
      <c r="AJ37" s="64" t="str">
        <f t="shared" si="22"/>
        <v>South Korea</v>
      </c>
      <c r="AK37" s="77"/>
      <c r="AL37" s="77"/>
      <c r="AM37" s="66" t="str">
        <f t="shared" si="23"/>
        <v>Ghana</v>
      </c>
      <c r="AN37" s="65"/>
      <c r="AO37" s="65"/>
      <c r="AP37" s="65"/>
      <c r="AQ37" s="80">
        <f t="shared" si="24"/>
        <v>0</v>
      </c>
      <c r="AR37" s="65"/>
      <c r="AS37" s="68"/>
      <c r="AT37" s="79"/>
      <c r="AU37" s="64" t="str">
        <f t="shared" si="25"/>
        <v>South Korea</v>
      </c>
      <c r="AV37" s="77"/>
      <c r="AW37" s="77"/>
      <c r="AX37" s="66" t="str">
        <f t="shared" si="26"/>
        <v>Ghana</v>
      </c>
      <c r="AY37" s="65"/>
      <c r="AZ37" s="65"/>
      <c r="BA37" s="65"/>
      <c r="BB37" s="80">
        <f t="shared" si="27"/>
        <v>0</v>
      </c>
      <c r="BC37" s="65"/>
      <c r="BD37" s="68"/>
      <c r="BE37" s="79"/>
      <c r="BF37" s="64" t="str">
        <f t="shared" si="28"/>
        <v>South Korea</v>
      </c>
      <c r="BG37" s="77"/>
      <c r="BH37" s="77"/>
      <c r="BI37" s="66" t="str">
        <f t="shared" si="29"/>
        <v>Ghana</v>
      </c>
      <c r="BJ37" s="65"/>
      <c r="BK37" s="65"/>
      <c r="BL37" s="65"/>
      <c r="BM37" s="80">
        <f t="shared" si="30"/>
        <v>0</v>
      </c>
      <c r="BN37" s="65"/>
      <c r="BO37" s="68"/>
      <c r="BP37" s="79"/>
      <c r="BQ37" s="64" t="str">
        <f t="shared" si="31"/>
        <v>South Korea</v>
      </c>
      <c r="BR37" s="77"/>
      <c r="BS37" s="77"/>
      <c r="BT37" s="66" t="str">
        <f t="shared" si="32"/>
        <v>Ghana</v>
      </c>
      <c r="BU37" s="65"/>
      <c r="BV37" s="65"/>
      <c r="BW37" s="65"/>
      <c r="BX37" s="80">
        <f t="shared" si="33"/>
        <v>0</v>
      </c>
      <c r="BY37" s="65"/>
      <c r="BZ37" s="68"/>
      <c r="CA37" s="79"/>
      <c r="CB37" s="64" t="str">
        <f t="shared" si="34"/>
        <v>South Korea</v>
      </c>
      <c r="CC37" s="77"/>
      <c r="CD37" s="77"/>
      <c r="CE37" s="66" t="str">
        <f t="shared" si="35"/>
        <v>Ghana</v>
      </c>
      <c r="CF37" s="65"/>
      <c r="CG37" s="65"/>
      <c r="CH37" s="65"/>
      <c r="CI37" s="80">
        <f t="shared" si="36"/>
        <v>0</v>
      </c>
      <c r="CJ37" s="65"/>
      <c r="CK37" s="68"/>
      <c r="CL37" s="79"/>
      <c r="CM37" s="64" t="str">
        <f t="shared" si="37"/>
        <v>South Korea</v>
      </c>
      <c r="CN37" s="77"/>
      <c r="CO37" s="77"/>
      <c r="CP37" s="66" t="str">
        <f t="shared" si="38"/>
        <v>Ghana</v>
      </c>
      <c r="CQ37" s="65"/>
      <c r="CR37" s="65"/>
      <c r="CS37" s="65"/>
      <c r="CT37" s="80">
        <f t="shared" si="39"/>
        <v>0</v>
      </c>
      <c r="CU37" s="65"/>
      <c r="CV37" s="68"/>
      <c r="CW37" s="79"/>
      <c r="CX37" s="64" t="str">
        <f t="shared" si="40"/>
        <v>South Korea</v>
      </c>
      <c r="CY37" s="77"/>
      <c r="CZ37" s="77"/>
      <c r="DA37" s="66" t="str">
        <f t="shared" si="41"/>
        <v>Ghana</v>
      </c>
      <c r="DB37" s="65"/>
      <c r="DC37" s="65"/>
      <c r="DD37" s="65"/>
      <c r="DE37" s="80">
        <f t="shared" si="42"/>
        <v>0</v>
      </c>
      <c r="DF37" s="65"/>
      <c r="DG37" s="68"/>
      <c r="DH37" s="79"/>
      <c r="DI37" s="64" t="str">
        <f t="shared" si="43"/>
        <v>South Korea</v>
      </c>
      <c r="DJ37" s="77"/>
      <c r="DK37" s="77"/>
      <c r="DL37" s="66" t="str">
        <f t="shared" si="44"/>
        <v>Ghana</v>
      </c>
      <c r="DM37" s="65"/>
      <c r="DN37" s="65"/>
      <c r="DO37" s="65"/>
      <c r="DP37" s="80">
        <f t="shared" si="45"/>
        <v>0</v>
      </c>
      <c r="DQ37" s="65"/>
      <c r="DR37" s="68"/>
    </row>
    <row r="38" spans="1:122" x14ac:dyDescent="0.35">
      <c r="A38" s="164">
        <f t="shared" si="46"/>
        <v>0</v>
      </c>
      <c r="B38" s="70"/>
      <c r="C38" s="71">
        <v>31</v>
      </c>
      <c r="D38" s="72" t="s">
        <v>36</v>
      </c>
      <c r="E38" s="73">
        <v>44893.291666666664</v>
      </c>
      <c r="F38" s="74" t="str">
        <f>F23</f>
        <v>Brazil</v>
      </c>
      <c r="G38" s="75"/>
      <c r="H38" s="75"/>
      <c r="I38" s="76" t="str">
        <f>F20</f>
        <v>Switzerland</v>
      </c>
      <c r="J38" s="57"/>
      <c r="K38" s="57"/>
      <c r="L38" s="62"/>
      <c r="M38" s="65"/>
      <c r="N38" s="64" t="str">
        <f t="shared" si="16"/>
        <v>Brazil</v>
      </c>
      <c r="O38" s="77"/>
      <c r="P38" s="77"/>
      <c r="Q38" s="66" t="str">
        <f t="shared" si="17"/>
        <v>Switzerland</v>
      </c>
      <c r="R38" s="65"/>
      <c r="S38" s="65"/>
      <c r="T38" s="65"/>
      <c r="U38" s="78">
        <f t="shared" si="18"/>
        <v>0</v>
      </c>
      <c r="V38" s="65"/>
      <c r="W38" s="68"/>
      <c r="X38" s="79"/>
      <c r="Y38" s="64" t="str">
        <f t="shared" si="19"/>
        <v>Brazil</v>
      </c>
      <c r="Z38" s="77"/>
      <c r="AA38" s="77"/>
      <c r="AB38" s="66" t="str">
        <f t="shared" si="20"/>
        <v>Switzerland</v>
      </c>
      <c r="AC38" s="65"/>
      <c r="AD38" s="65"/>
      <c r="AE38" s="65"/>
      <c r="AF38" s="80">
        <f t="shared" si="21"/>
        <v>0</v>
      </c>
      <c r="AG38" s="65"/>
      <c r="AH38" s="68"/>
      <c r="AI38" s="79"/>
      <c r="AJ38" s="64" t="str">
        <f t="shared" si="22"/>
        <v>Brazil</v>
      </c>
      <c r="AK38" s="77"/>
      <c r="AL38" s="77"/>
      <c r="AM38" s="66" t="str">
        <f t="shared" si="23"/>
        <v>Switzerland</v>
      </c>
      <c r="AN38" s="65"/>
      <c r="AO38" s="65"/>
      <c r="AP38" s="65"/>
      <c r="AQ38" s="80">
        <f t="shared" si="24"/>
        <v>0</v>
      </c>
      <c r="AR38" s="65"/>
      <c r="AS38" s="68"/>
      <c r="AT38" s="79"/>
      <c r="AU38" s="64" t="str">
        <f t="shared" si="25"/>
        <v>Brazil</v>
      </c>
      <c r="AV38" s="77"/>
      <c r="AW38" s="77"/>
      <c r="AX38" s="66" t="str">
        <f t="shared" si="26"/>
        <v>Switzerland</v>
      </c>
      <c r="AY38" s="65"/>
      <c r="AZ38" s="65"/>
      <c r="BA38" s="65"/>
      <c r="BB38" s="80">
        <f t="shared" si="27"/>
        <v>0</v>
      </c>
      <c r="BC38" s="65"/>
      <c r="BD38" s="68"/>
      <c r="BE38" s="79"/>
      <c r="BF38" s="64" t="str">
        <f t="shared" si="28"/>
        <v>Brazil</v>
      </c>
      <c r="BG38" s="77"/>
      <c r="BH38" s="77"/>
      <c r="BI38" s="66" t="str">
        <f t="shared" si="29"/>
        <v>Switzerland</v>
      </c>
      <c r="BJ38" s="65"/>
      <c r="BK38" s="65"/>
      <c r="BL38" s="65"/>
      <c r="BM38" s="80">
        <f t="shared" si="30"/>
        <v>0</v>
      </c>
      <c r="BN38" s="65"/>
      <c r="BO38" s="68"/>
      <c r="BP38" s="79"/>
      <c r="BQ38" s="64" t="str">
        <f t="shared" si="31"/>
        <v>Brazil</v>
      </c>
      <c r="BR38" s="77"/>
      <c r="BS38" s="77"/>
      <c r="BT38" s="66" t="str">
        <f t="shared" si="32"/>
        <v>Switzerland</v>
      </c>
      <c r="BU38" s="65"/>
      <c r="BV38" s="65"/>
      <c r="BW38" s="65"/>
      <c r="BX38" s="80">
        <f t="shared" si="33"/>
        <v>0</v>
      </c>
      <c r="BY38" s="65"/>
      <c r="BZ38" s="68"/>
      <c r="CA38" s="79"/>
      <c r="CB38" s="64" t="str">
        <f t="shared" si="34"/>
        <v>Brazil</v>
      </c>
      <c r="CC38" s="77"/>
      <c r="CD38" s="77"/>
      <c r="CE38" s="66" t="str">
        <f t="shared" si="35"/>
        <v>Switzerland</v>
      </c>
      <c r="CF38" s="65"/>
      <c r="CG38" s="65"/>
      <c r="CH38" s="65"/>
      <c r="CI38" s="80">
        <f t="shared" si="36"/>
        <v>0</v>
      </c>
      <c r="CJ38" s="65"/>
      <c r="CK38" s="68"/>
      <c r="CL38" s="79"/>
      <c r="CM38" s="64" t="str">
        <f t="shared" si="37"/>
        <v>Brazil</v>
      </c>
      <c r="CN38" s="77"/>
      <c r="CO38" s="77"/>
      <c r="CP38" s="66" t="str">
        <f t="shared" si="38"/>
        <v>Switzerland</v>
      </c>
      <c r="CQ38" s="65"/>
      <c r="CR38" s="65"/>
      <c r="CS38" s="65"/>
      <c r="CT38" s="80">
        <f t="shared" si="39"/>
        <v>0</v>
      </c>
      <c r="CU38" s="65"/>
      <c r="CV38" s="68"/>
      <c r="CW38" s="79"/>
      <c r="CX38" s="64" t="str">
        <f t="shared" si="40"/>
        <v>Brazil</v>
      </c>
      <c r="CY38" s="77"/>
      <c r="CZ38" s="77"/>
      <c r="DA38" s="66" t="str">
        <f t="shared" si="41"/>
        <v>Switzerland</v>
      </c>
      <c r="DB38" s="65"/>
      <c r="DC38" s="65"/>
      <c r="DD38" s="65"/>
      <c r="DE38" s="80">
        <f t="shared" si="42"/>
        <v>0</v>
      </c>
      <c r="DF38" s="65"/>
      <c r="DG38" s="68"/>
      <c r="DH38" s="79"/>
      <c r="DI38" s="64" t="str">
        <f t="shared" si="43"/>
        <v>Brazil</v>
      </c>
      <c r="DJ38" s="77"/>
      <c r="DK38" s="77"/>
      <c r="DL38" s="66" t="str">
        <f t="shared" si="44"/>
        <v>Switzerland</v>
      </c>
      <c r="DM38" s="65"/>
      <c r="DN38" s="65"/>
      <c r="DO38" s="65"/>
      <c r="DP38" s="80">
        <f t="shared" si="45"/>
        <v>0</v>
      </c>
      <c r="DQ38" s="65"/>
      <c r="DR38" s="68"/>
    </row>
    <row r="39" spans="1:122" x14ac:dyDescent="0.35">
      <c r="A39" s="164">
        <f t="shared" si="46"/>
        <v>0</v>
      </c>
      <c r="B39" s="70"/>
      <c r="C39" s="71">
        <v>32</v>
      </c>
      <c r="D39" s="72" t="s">
        <v>75</v>
      </c>
      <c r="E39" s="73">
        <v>44893.416666666664</v>
      </c>
      <c r="F39" s="74" t="str">
        <f>F22</f>
        <v>Portugal</v>
      </c>
      <c r="G39" s="75"/>
      <c r="H39" s="75"/>
      <c r="I39" s="76" t="str">
        <f>F21</f>
        <v>Uruguay</v>
      </c>
      <c r="J39" s="57"/>
      <c r="K39" s="57"/>
      <c r="L39" s="62"/>
      <c r="M39" s="65"/>
      <c r="N39" s="64" t="str">
        <f t="shared" si="16"/>
        <v>Portugal</v>
      </c>
      <c r="O39" s="77"/>
      <c r="P39" s="77"/>
      <c r="Q39" s="66" t="str">
        <f t="shared" si="17"/>
        <v>Uruguay</v>
      </c>
      <c r="R39" s="65"/>
      <c r="S39" s="65"/>
      <c r="T39" s="65"/>
      <c r="U39" s="78">
        <f t="shared" si="18"/>
        <v>0</v>
      </c>
      <c r="V39" s="65"/>
      <c r="W39" s="68"/>
      <c r="X39" s="79"/>
      <c r="Y39" s="64" t="str">
        <f t="shared" si="19"/>
        <v>Portugal</v>
      </c>
      <c r="Z39" s="77"/>
      <c r="AA39" s="77"/>
      <c r="AB39" s="66" t="str">
        <f t="shared" si="20"/>
        <v>Uruguay</v>
      </c>
      <c r="AC39" s="65"/>
      <c r="AD39" s="65"/>
      <c r="AE39" s="65"/>
      <c r="AF39" s="80">
        <f t="shared" si="21"/>
        <v>0</v>
      </c>
      <c r="AG39" s="65"/>
      <c r="AH39" s="68"/>
      <c r="AI39" s="79"/>
      <c r="AJ39" s="64" t="str">
        <f t="shared" si="22"/>
        <v>Portugal</v>
      </c>
      <c r="AK39" s="77"/>
      <c r="AL39" s="77"/>
      <c r="AM39" s="66" t="str">
        <f t="shared" si="23"/>
        <v>Uruguay</v>
      </c>
      <c r="AN39" s="65"/>
      <c r="AO39" s="65"/>
      <c r="AP39" s="65"/>
      <c r="AQ39" s="80">
        <f t="shared" si="24"/>
        <v>0</v>
      </c>
      <c r="AR39" s="65"/>
      <c r="AS39" s="68"/>
      <c r="AT39" s="79"/>
      <c r="AU39" s="64" t="str">
        <f t="shared" si="25"/>
        <v>Portugal</v>
      </c>
      <c r="AV39" s="77"/>
      <c r="AW39" s="77"/>
      <c r="AX39" s="66" t="str">
        <f t="shared" si="26"/>
        <v>Uruguay</v>
      </c>
      <c r="AY39" s="65"/>
      <c r="AZ39" s="65"/>
      <c r="BA39" s="65"/>
      <c r="BB39" s="80">
        <f t="shared" si="27"/>
        <v>0</v>
      </c>
      <c r="BC39" s="65"/>
      <c r="BD39" s="68"/>
      <c r="BE39" s="79"/>
      <c r="BF39" s="64" t="str">
        <f t="shared" si="28"/>
        <v>Portugal</v>
      </c>
      <c r="BG39" s="77"/>
      <c r="BH39" s="77"/>
      <c r="BI39" s="66" t="str">
        <f t="shared" si="29"/>
        <v>Uruguay</v>
      </c>
      <c r="BJ39" s="65"/>
      <c r="BK39" s="65"/>
      <c r="BL39" s="65"/>
      <c r="BM39" s="80">
        <f t="shared" si="30"/>
        <v>0</v>
      </c>
      <c r="BN39" s="65"/>
      <c r="BO39" s="68"/>
      <c r="BP39" s="79"/>
      <c r="BQ39" s="64" t="str">
        <f t="shared" si="31"/>
        <v>Portugal</v>
      </c>
      <c r="BR39" s="77"/>
      <c r="BS39" s="77"/>
      <c r="BT39" s="66" t="str">
        <f t="shared" si="32"/>
        <v>Uruguay</v>
      </c>
      <c r="BU39" s="65"/>
      <c r="BV39" s="65"/>
      <c r="BW39" s="65"/>
      <c r="BX39" s="80">
        <f t="shared" si="33"/>
        <v>0</v>
      </c>
      <c r="BY39" s="65"/>
      <c r="BZ39" s="68"/>
      <c r="CA39" s="79"/>
      <c r="CB39" s="64" t="str">
        <f t="shared" si="34"/>
        <v>Portugal</v>
      </c>
      <c r="CC39" s="77"/>
      <c r="CD39" s="77"/>
      <c r="CE39" s="66" t="str">
        <f t="shared" si="35"/>
        <v>Uruguay</v>
      </c>
      <c r="CF39" s="65"/>
      <c r="CG39" s="65"/>
      <c r="CH39" s="65"/>
      <c r="CI39" s="80">
        <f t="shared" si="36"/>
        <v>0</v>
      </c>
      <c r="CJ39" s="65"/>
      <c r="CK39" s="68"/>
      <c r="CL39" s="79"/>
      <c r="CM39" s="64" t="str">
        <f t="shared" si="37"/>
        <v>Portugal</v>
      </c>
      <c r="CN39" s="77"/>
      <c r="CO39" s="77"/>
      <c r="CP39" s="66" t="str">
        <f t="shared" si="38"/>
        <v>Uruguay</v>
      </c>
      <c r="CQ39" s="65"/>
      <c r="CR39" s="65"/>
      <c r="CS39" s="65"/>
      <c r="CT39" s="80">
        <f t="shared" si="39"/>
        <v>0</v>
      </c>
      <c r="CU39" s="65"/>
      <c r="CV39" s="68"/>
      <c r="CW39" s="79"/>
      <c r="CX39" s="64" t="str">
        <f t="shared" si="40"/>
        <v>Portugal</v>
      </c>
      <c r="CY39" s="77"/>
      <c r="CZ39" s="77"/>
      <c r="DA39" s="66" t="str">
        <f t="shared" si="41"/>
        <v>Uruguay</v>
      </c>
      <c r="DB39" s="65"/>
      <c r="DC39" s="65"/>
      <c r="DD39" s="65"/>
      <c r="DE39" s="80">
        <f t="shared" si="42"/>
        <v>0</v>
      </c>
      <c r="DF39" s="65"/>
      <c r="DG39" s="68"/>
      <c r="DH39" s="79"/>
      <c r="DI39" s="64" t="str">
        <f t="shared" si="43"/>
        <v>Portugal</v>
      </c>
      <c r="DJ39" s="77"/>
      <c r="DK39" s="77"/>
      <c r="DL39" s="66" t="str">
        <f t="shared" si="44"/>
        <v>Uruguay</v>
      </c>
      <c r="DM39" s="65"/>
      <c r="DN39" s="65"/>
      <c r="DO39" s="65"/>
      <c r="DP39" s="80">
        <f t="shared" si="45"/>
        <v>0</v>
      </c>
      <c r="DQ39" s="65"/>
      <c r="DR39" s="68"/>
    </row>
    <row r="40" spans="1:122" x14ac:dyDescent="0.35">
      <c r="A40" s="164">
        <f t="shared" si="46"/>
        <v>0</v>
      </c>
      <c r="B40" s="70"/>
      <c r="C40" s="71">
        <v>35</v>
      </c>
      <c r="D40" s="72" t="s">
        <v>41</v>
      </c>
      <c r="E40" s="73">
        <v>44894.25</v>
      </c>
      <c r="F40" s="74" t="str">
        <f>I8</f>
        <v>Ecuador</v>
      </c>
      <c r="G40" s="75"/>
      <c r="H40" s="75"/>
      <c r="I40" s="76" t="str">
        <f>F10</f>
        <v>Senegal</v>
      </c>
      <c r="J40" s="57"/>
      <c r="K40" s="57"/>
      <c r="L40" s="62"/>
      <c r="M40" s="65"/>
      <c r="N40" s="64" t="str">
        <f t="shared" si="16"/>
        <v>Ecuador</v>
      </c>
      <c r="O40" s="77"/>
      <c r="P40" s="77"/>
      <c r="Q40" s="66" t="str">
        <f t="shared" si="17"/>
        <v>Senegal</v>
      </c>
      <c r="R40" s="65"/>
      <c r="S40" s="65"/>
      <c r="T40" s="65"/>
      <c r="U40" s="78">
        <f t="shared" si="18"/>
        <v>0</v>
      </c>
      <c r="V40" s="65"/>
      <c r="W40" s="68"/>
      <c r="X40" s="79"/>
      <c r="Y40" s="64" t="str">
        <f t="shared" si="19"/>
        <v>Ecuador</v>
      </c>
      <c r="Z40" s="77"/>
      <c r="AA40" s="77"/>
      <c r="AB40" s="66" t="str">
        <f t="shared" si="20"/>
        <v>Senegal</v>
      </c>
      <c r="AC40" s="65"/>
      <c r="AD40" s="65"/>
      <c r="AE40" s="65"/>
      <c r="AF40" s="80">
        <f t="shared" si="21"/>
        <v>0</v>
      </c>
      <c r="AG40" s="65"/>
      <c r="AH40" s="68"/>
      <c r="AI40" s="79"/>
      <c r="AJ40" s="64" t="str">
        <f t="shared" si="22"/>
        <v>Ecuador</v>
      </c>
      <c r="AK40" s="77"/>
      <c r="AL40" s="77"/>
      <c r="AM40" s="66" t="str">
        <f t="shared" si="23"/>
        <v>Senegal</v>
      </c>
      <c r="AN40" s="65"/>
      <c r="AO40" s="65"/>
      <c r="AP40" s="65"/>
      <c r="AQ40" s="80">
        <f t="shared" si="24"/>
        <v>0</v>
      </c>
      <c r="AR40" s="65"/>
      <c r="AS40" s="68"/>
      <c r="AT40" s="79"/>
      <c r="AU40" s="64" t="str">
        <f t="shared" si="25"/>
        <v>Ecuador</v>
      </c>
      <c r="AV40" s="77"/>
      <c r="AW40" s="77"/>
      <c r="AX40" s="66" t="str">
        <f t="shared" si="26"/>
        <v>Senegal</v>
      </c>
      <c r="AY40" s="65"/>
      <c r="AZ40" s="65"/>
      <c r="BA40" s="65"/>
      <c r="BB40" s="80">
        <f t="shared" si="27"/>
        <v>0</v>
      </c>
      <c r="BC40" s="65"/>
      <c r="BD40" s="68"/>
      <c r="BE40" s="79"/>
      <c r="BF40" s="64" t="str">
        <f t="shared" si="28"/>
        <v>Ecuador</v>
      </c>
      <c r="BG40" s="77"/>
      <c r="BH40" s="77"/>
      <c r="BI40" s="66" t="str">
        <f t="shared" si="29"/>
        <v>Senegal</v>
      </c>
      <c r="BJ40" s="65"/>
      <c r="BK40" s="65"/>
      <c r="BL40" s="65"/>
      <c r="BM40" s="80">
        <f t="shared" si="30"/>
        <v>0</v>
      </c>
      <c r="BN40" s="65"/>
      <c r="BO40" s="68"/>
      <c r="BP40" s="79"/>
      <c r="BQ40" s="64" t="str">
        <f t="shared" si="31"/>
        <v>Ecuador</v>
      </c>
      <c r="BR40" s="77"/>
      <c r="BS40" s="77"/>
      <c r="BT40" s="66" t="str">
        <f t="shared" si="32"/>
        <v>Senegal</v>
      </c>
      <c r="BU40" s="65"/>
      <c r="BV40" s="65"/>
      <c r="BW40" s="65"/>
      <c r="BX40" s="80">
        <f t="shared" si="33"/>
        <v>0</v>
      </c>
      <c r="BY40" s="65"/>
      <c r="BZ40" s="68"/>
      <c r="CA40" s="79"/>
      <c r="CB40" s="64" t="str">
        <f t="shared" si="34"/>
        <v>Ecuador</v>
      </c>
      <c r="CC40" s="77"/>
      <c r="CD40" s="77"/>
      <c r="CE40" s="66" t="str">
        <f t="shared" si="35"/>
        <v>Senegal</v>
      </c>
      <c r="CF40" s="65"/>
      <c r="CG40" s="65"/>
      <c r="CH40" s="65"/>
      <c r="CI40" s="80">
        <f t="shared" si="36"/>
        <v>0</v>
      </c>
      <c r="CJ40" s="65"/>
      <c r="CK40" s="68"/>
      <c r="CL40" s="79"/>
      <c r="CM40" s="64" t="str">
        <f t="shared" si="37"/>
        <v>Ecuador</v>
      </c>
      <c r="CN40" s="77"/>
      <c r="CO40" s="77"/>
      <c r="CP40" s="66" t="str">
        <f t="shared" si="38"/>
        <v>Senegal</v>
      </c>
      <c r="CQ40" s="65"/>
      <c r="CR40" s="65"/>
      <c r="CS40" s="65"/>
      <c r="CT40" s="80">
        <f t="shared" si="39"/>
        <v>0</v>
      </c>
      <c r="CU40" s="65"/>
      <c r="CV40" s="68"/>
      <c r="CW40" s="79"/>
      <c r="CX40" s="64" t="str">
        <f t="shared" si="40"/>
        <v>Ecuador</v>
      </c>
      <c r="CY40" s="77"/>
      <c r="CZ40" s="77"/>
      <c r="DA40" s="66" t="str">
        <f t="shared" si="41"/>
        <v>Senegal</v>
      </c>
      <c r="DB40" s="65"/>
      <c r="DC40" s="65"/>
      <c r="DD40" s="65"/>
      <c r="DE40" s="80">
        <f t="shared" si="42"/>
        <v>0</v>
      </c>
      <c r="DF40" s="65"/>
      <c r="DG40" s="68"/>
      <c r="DH40" s="79"/>
      <c r="DI40" s="64" t="str">
        <f t="shared" si="43"/>
        <v>Ecuador</v>
      </c>
      <c r="DJ40" s="77"/>
      <c r="DK40" s="77"/>
      <c r="DL40" s="66" t="str">
        <f t="shared" si="44"/>
        <v>Senegal</v>
      </c>
      <c r="DM40" s="65"/>
      <c r="DN40" s="65"/>
      <c r="DO40" s="65"/>
      <c r="DP40" s="80">
        <f t="shared" si="45"/>
        <v>0</v>
      </c>
      <c r="DQ40" s="65"/>
      <c r="DR40" s="68"/>
    </row>
    <row r="41" spans="1:122" x14ac:dyDescent="0.35">
      <c r="A41" s="164">
        <f t="shared" si="46"/>
        <v>0</v>
      </c>
      <c r="B41" s="70"/>
      <c r="C41" s="71">
        <v>36</v>
      </c>
      <c r="D41" s="72" t="s">
        <v>41</v>
      </c>
      <c r="E41" s="73">
        <v>44894.25</v>
      </c>
      <c r="F41" s="74" t="str">
        <f>I10</f>
        <v>Netherlands</v>
      </c>
      <c r="G41" s="75"/>
      <c r="H41" s="75"/>
      <c r="I41" s="76" t="str">
        <f>F8</f>
        <v>Qatar</v>
      </c>
      <c r="J41" s="57"/>
      <c r="K41" s="57"/>
      <c r="L41" s="62"/>
      <c r="M41" s="65"/>
      <c r="N41" s="64" t="str">
        <f t="shared" si="16"/>
        <v>Netherlands</v>
      </c>
      <c r="O41" s="77"/>
      <c r="P41" s="77"/>
      <c r="Q41" s="66" t="str">
        <f t="shared" si="17"/>
        <v>Qatar</v>
      </c>
      <c r="R41" s="65"/>
      <c r="S41" s="65"/>
      <c r="T41" s="65"/>
      <c r="U41" s="78">
        <f t="shared" si="18"/>
        <v>0</v>
      </c>
      <c r="V41" s="65"/>
      <c r="W41" s="68"/>
      <c r="X41" s="79"/>
      <c r="Y41" s="64" t="str">
        <f t="shared" si="19"/>
        <v>Netherlands</v>
      </c>
      <c r="Z41" s="77"/>
      <c r="AA41" s="77"/>
      <c r="AB41" s="66" t="str">
        <f t="shared" si="20"/>
        <v>Qatar</v>
      </c>
      <c r="AC41" s="65"/>
      <c r="AD41" s="65"/>
      <c r="AE41" s="65"/>
      <c r="AF41" s="80">
        <f t="shared" si="21"/>
        <v>0</v>
      </c>
      <c r="AG41" s="65"/>
      <c r="AH41" s="68"/>
      <c r="AI41" s="79"/>
      <c r="AJ41" s="64" t="str">
        <f t="shared" si="22"/>
        <v>Netherlands</v>
      </c>
      <c r="AK41" s="77"/>
      <c r="AL41" s="77"/>
      <c r="AM41" s="66" t="str">
        <f t="shared" si="23"/>
        <v>Qatar</v>
      </c>
      <c r="AN41" s="65"/>
      <c r="AO41" s="65"/>
      <c r="AP41" s="65"/>
      <c r="AQ41" s="80">
        <f t="shared" si="24"/>
        <v>0</v>
      </c>
      <c r="AR41" s="65"/>
      <c r="AS41" s="68"/>
      <c r="AT41" s="79"/>
      <c r="AU41" s="64" t="str">
        <f t="shared" si="25"/>
        <v>Netherlands</v>
      </c>
      <c r="AV41" s="77"/>
      <c r="AW41" s="77"/>
      <c r="AX41" s="66" t="str">
        <f t="shared" si="26"/>
        <v>Qatar</v>
      </c>
      <c r="AY41" s="65"/>
      <c r="AZ41" s="65"/>
      <c r="BA41" s="65"/>
      <c r="BB41" s="80">
        <f t="shared" si="27"/>
        <v>0</v>
      </c>
      <c r="BC41" s="65"/>
      <c r="BD41" s="68"/>
      <c r="BE41" s="79"/>
      <c r="BF41" s="64" t="str">
        <f t="shared" si="28"/>
        <v>Netherlands</v>
      </c>
      <c r="BG41" s="77"/>
      <c r="BH41" s="77"/>
      <c r="BI41" s="66" t="str">
        <f t="shared" si="29"/>
        <v>Qatar</v>
      </c>
      <c r="BJ41" s="65"/>
      <c r="BK41" s="65"/>
      <c r="BL41" s="65"/>
      <c r="BM41" s="80">
        <f t="shared" si="30"/>
        <v>0</v>
      </c>
      <c r="BN41" s="65"/>
      <c r="BO41" s="68"/>
      <c r="BP41" s="79"/>
      <c r="BQ41" s="64" t="str">
        <f t="shared" si="31"/>
        <v>Netherlands</v>
      </c>
      <c r="BR41" s="77"/>
      <c r="BS41" s="77"/>
      <c r="BT41" s="66" t="str">
        <f t="shared" si="32"/>
        <v>Qatar</v>
      </c>
      <c r="BU41" s="65"/>
      <c r="BV41" s="65"/>
      <c r="BW41" s="65"/>
      <c r="BX41" s="80">
        <f t="shared" si="33"/>
        <v>0</v>
      </c>
      <c r="BY41" s="65"/>
      <c r="BZ41" s="68"/>
      <c r="CA41" s="79"/>
      <c r="CB41" s="64" t="str">
        <f t="shared" si="34"/>
        <v>Netherlands</v>
      </c>
      <c r="CC41" s="77"/>
      <c r="CD41" s="77"/>
      <c r="CE41" s="66" t="str">
        <f t="shared" si="35"/>
        <v>Qatar</v>
      </c>
      <c r="CF41" s="65"/>
      <c r="CG41" s="65"/>
      <c r="CH41" s="65"/>
      <c r="CI41" s="80">
        <f t="shared" si="36"/>
        <v>0</v>
      </c>
      <c r="CJ41" s="65"/>
      <c r="CK41" s="68"/>
      <c r="CL41" s="79"/>
      <c r="CM41" s="64" t="str">
        <f t="shared" si="37"/>
        <v>Netherlands</v>
      </c>
      <c r="CN41" s="77"/>
      <c r="CO41" s="77"/>
      <c r="CP41" s="66" t="str">
        <f t="shared" si="38"/>
        <v>Qatar</v>
      </c>
      <c r="CQ41" s="65"/>
      <c r="CR41" s="65"/>
      <c r="CS41" s="65"/>
      <c r="CT41" s="80">
        <f t="shared" si="39"/>
        <v>0</v>
      </c>
      <c r="CU41" s="65"/>
      <c r="CV41" s="68"/>
      <c r="CW41" s="79"/>
      <c r="CX41" s="64" t="str">
        <f t="shared" si="40"/>
        <v>Netherlands</v>
      </c>
      <c r="CY41" s="77"/>
      <c r="CZ41" s="77"/>
      <c r="DA41" s="66" t="str">
        <f t="shared" si="41"/>
        <v>Qatar</v>
      </c>
      <c r="DB41" s="65"/>
      <c r="DC41" s="65"/>
      <c r="DD41" s="65"/>
      <c r="DE41" s="80">
        <f t="shared" si="42"/>
        <v>0</v>
      </c>
      <c r="DF41" s="65"/>
      <c r="DG41" s="68"/>
      <c r="DH41" s="79"/>
      <c r="DI41" s="64" t="str">
        <f t="shared" si="43"/>
        <v>Netherlands</v>
      </c>
      <c r="DJ41" s="77"/>
      <c r="DK41" s="77"/>
      <c r="DL41" s="66" t="str">
        <f t="shared" si="44"/>
        <v>Qatar</v>
      </c>
      <c r="DM41" s="65"/>
      <c r="DN41" s="65"/>
      <c r="DO41" s="65"/>
      <c r="DP41" s="80">
        <f t="shared" si="45"/>
        <v>0</v>
      </c>
      <c r="DQ41" s="65"/>
      <c r="DR41" s="68"/>
    </row>
    <row r="42" spans="1:122" x14ac:dyDescent="0.35">
      <c r="A42" s="164">
        <f t="shared" si="46"/>
        <v>0</v>
      </c>
      <c r="B42" s="70"/>
      <c r="C42" s="71">
        <v>33</v>
      </c>
      <c r="D42" s="72" t="s">
        <v>46</v>
      </c>
      <c r="E42" s="73">
        <v>44894.416666666664</v>
      </c>
      <c r="F42" s="74" t="str">
        <f>I11</f>
        <v>Wales</v>
      </c>
      <c r="G42" s="75"/>
      <c r="H42" s="75"/>
      <c r="I42" s="76" t="str">
        <f>F9</f>
        <v>England</v>
      </c>
      <c r="J42" s="57"/>
      <c r="K42" s="57"/>
      <c r="L42" s="62"/>
      <c r="M42" s="65"/>
      <c r="N42" s="64" t="str">
        <f t="shared" si="16"/>
        <v>Wales</v>
      </c>
      <c r="O42" s="77"/>
      <c r="P42" s="77"/>
      <c r="Q42" s="66" t="str">
        <f t="shared" si="17"/>
        <v>England</v>
      </c>
      <c r="R42" s="65"/>
      <c r="S42" s="65"/>
      <c r="T42" s="65"/>
      <c r="U42" s="78">
        <f t="shared" si="18"/>
        <v>0</v>
      </c>
      <c r="V42" s="65"/>
      <c r="W42" s="68"/>
      <c r="X42" s="79"/>
      <c r="Y42" s="64" t="str">
        <f t="shared" si="19"/>
        <v>Wales</v>
      </c>
      <c r="Z42" s="77"/>
      <c r="AA42" s="77"/>
      <c r="AB42" s="66" t="str">
        <f t="shared" si="20"/>
        <v>England</v>
      </c>
      <c r="AC42" s="65"/>
      <c r="AD42" s="65"/>
      <c r="AE42" s="65"/>
      <c r="AF42" s="80">
        <f t="shared" si="21"/>
        <v>0</v>
      </c>
      <c r="AG42" s="65"/>
      <c r="AH42" s="68"/>
      <c r="AI42" s="79"/>
      <c r="AJ42" s="64" t="str">
        <f t="shared" si="22"/>
        <v>Wales</v>
      </c>
      <c r="AK42" s="77"/>
      <c r="AL42" s="77"/>
      <c r="AM42" s="66" t="str">
        <f t="shared" si="23"/>
        <v>England</v>
      </c>
      <c r="AN42" s="65"/>
      <c r="AO42" s="65"/>
      <c r="AP42" s="65"/>
      <c r="AQ42" s="80">
        <f t="shared" si="24"/>
        <v>0</v>
      </c>
      <c r="AR42" s="65"/>
      <c r="AS42" s="68"/>
      <c r="AT42" s="79"/>
      <c r="AU42" s="64" t="str">
        <f t="shared" si="25"/>
        <v>Wales</v>
      </c>
      <c r="AV42" s="77"/>
      <c r="AW42" s="77"/>
      <c r="AX42" s="66" t="str">
        <f t="shared" si="26"/>
        <v>England</v>
      </c>
      <c r="AY42" s="65"/>
      <c r="AZ42" s="65"/>
      <c r="BA42" s="65"/>
      <c r="BB42" s="80">
        <f t="shared" si="27"/>
        <v>0</v>
      </c>
      <c r="BC42" s="65"/>
      <c r="BD42" s="68"/>
      <c r="BE42" s="79"/>
      <c r="BF42" s="64" t="str">
        <f t="shared" si="28"/>
        <v>Wales</v>
      </c>
      <c r="BG42" s="77"/>
      <c r="BH42" s="77"/>
      <c r="BI42" s="66" t="str">
        <f t="shared" si="29"/>
        <v>England</v>
      </c>
      <c r="BJ42" s="65"/>
      <c r="BK42" s="65"/>
      <c r="BL42" s="65"/>
      <c r="BM42" s="80">
        <f t="shared" si="30"/>
        <v>0</v>
      </c>
      <c r="BN42" s="65"/>
      <c r="BO42" s="68"/>
      <c r="BP42" s="79"/>
      <c r="BQ42" s="64" t="str">
        <f t="shared" si="31"/>
        <v>Wales</v>
      </c>
      <c r="BR42" s="77"/>
      <c r="BS42" s="77"/>
      <c r="BT42" s="66" t="str">
        <f t="shared" si="32"/>
        <v>England</v>
      </c>
      <c r="BU42" s="65"/>
      <c r="BV42" s="65"/>
      <c r="BW42" s="65"/>
      <c r="BX42" s="80">
        <f t="shared" si="33"/>
        <v>0</v>
      </c>
      <c r="BY42" s="65"/>
      <c r="BZ42" s="68"/>
      <c r="CA42" s="79"/>
      <c r="CB42" s="64" t="str">
        <f t="shared" si="34"/>
        <v>Wales</v>
      </c>
      <c r="CC42" s="77"/>
      <c r="CD42" s="77"/>
      <c r="CE42" s="66" t="str">
        <f t="shared" si="35"/>
        <v>England</v>
      </c>
      <c r="CF42" s="65"/>
      <c r="CG42" s="65"/>
      <c r="CH42" s="65"/>
      <c r="CI42" s="80">
        <f t="shared" si="36"/>
        <v>0</v>
      </c>
      <c r="CJ42" s="65"/>
      <c r="CK42" s="68"/>
      <c r="CL42" s="79"/>
      <c r="CM42" s="64" t="str">
        <f t="shared" si="37"/>
        <v>Wales</v>
      </c>
      <c r="CN42" s="77"/>
      <c r="CO42" s="77"/>
      <c r="CP42" s="66" t="str">
        <f t="shared" si="38"/>
        <v>England</v>
      </c>
      <c r="CQ42" s="65"/>
      <c r="CR42" s="65"/>
      <c r="CS42" s="65"/>
      <c r="CT42" s="80">
        <f t="shared" si="39"/>
        <v>0</v>
      </c>
      <c r="CU42" s="65"/>
      <c r="CV42" s="68"/>
      <c r="CW42" s="79"/>
      <c r="CX42" s="64" t="str">
        <f t="shared" si="40"/>
        <v>Wales</v>
      </c>
      <c r="CY42" s="77"/>
      <c r="CZ42" s="77"/>
      <c r="DA42" s="66" t="str">
        <f t="shared" si="41"/>
        <v>England</v>
      </c>
      <c r="DB42" s="65"/>
      <c r="DC42" s="65"/>
      <c r="DD42" s="65"/>
      <c r="DE42" s="80">
        <f t="shared" si="42"/>
        <v>0</v>
      </c>
      <c r="DF42" s="65"/>
      <c r="DG42" s="68"/>
      <c r="DH42" s="79"/>
      <c r="DI42" s="64" t="str">
        <f t="shared" si="43"/>
        <v>Wales</v>
      </c>
      <c r="DJ42" s="77"/>
      <c r="DK42" s="77"/>
      <c r="DL42" s="66" t="str">
        <f t="shared" si="44"/>
        <v>England</v>
      </c>
      <c r="DM42" s="65"/>
      <c r="DN42" s="65"/>
      <c r="DO42" s="65"/>
      <c r="DP42" s="80">
        <f t="shared" si="45"/>
        <v>0</v>
      </c>
      <c r="DQ42" s="65"/>
      <c r="DR42" s="68"/>
    </row>
    <row r="43" spans="1:122" x14ac:dyDescent="0.35">
      <c r="A43" s="164">
        <f t="shared" si="46"/>
        <v>0</v>
      </c>
      <c r="B43" s="70"/>
      <c r="C43" s="71">
        <v>34</v>
      </c>
      <c r="D43" s="72" t="s">
        <v>46</v>
      </c>
      <c r="E43" s="73">
        <v>44894.416666666664</v>
      </c>
      <c r="F43" s="74" t="str">
        <f>I9</f>
        <v>Iran</v>
      </c>
      <c r="G43" s="75"/>
      <c r="H43" s="75"/>
      <c r="I43" s="76" t="str">
        <f>F11</f>
        <v>United States</v>
      </c>
      <c r="J43" s="57"/>
      <c r="K43" s="57"/>
      <c r="L43" s="62"/>
      <c r="M43" s="65"/>
      <c r="N43" s="64" t="str">
        <f t="shared" si="16"/>
        <v>Iran</v>
      </c>
      <c r="O43" s="77"/>
      <c r="P43" s="77"/>
      <c r="Q43" s="66" t="str">
        <f t="shared" si="17"/>
        <v>United States</v>
      </c>
      <c r="R43" s="65"/>
      <c r="S43" s="65"/>
      <c r="T43" s="65"/>
      <c r="U43" s="78">
        <f t="shared" si="18"/>
        <v>0</v>
      </c>
      <c r="V43" s="65"/>
      <c r="W43" s="68"/>
      <c r="X43" s="79"/>
      <c r="Y43" s="64" t="str">
        <f t="shared" si="19"/>
        <v>Iran</v>
      </c>
      <c r="Z43" s="77"/>
      <c r="AA43" s="77"/>
      <c r="AB43" s="66" t="str">
        <f t="shared" si="20"/>
        <v>United States</v>
      </c>
      <c r="AC43" s="65"/>
      <c r="AD43" s="65"/>
      <c r="AE43" s="65"/>
      <c r="AF43" s="80">
        <f t="shared" si="21"/>
        <v>0</v>
      </c>
      <c r="AG43" s="65"/>
      <c r="AH43" s="68"/>
      <c r="AI43" s="79"/>
      <c r="AJ43" s="64" t="str">
        <f t="shared" si="22"/>
        <v>Iran</v>
      </c>
      <c r="AK43" s="77"/>
      <c r="AL43" s="77"/>
      <c r="AM43" s="66" t="str">
        <f t="shared" si="23"/>
        <v>United States</v>
      </c>
      <c r="AN43" s="65"/>
      <c r="AO43" s="65"/>
      <c r="AP43" s="65"/>
      <c r="AQ43" s="80">
        <f t="shared" si="24"/>
        <v>0</v>
      </c>
      <c r="AR43" s="65"/>
      <c r="AS43" s="68"/>
      <c r="AT43" s="79"/>
      <c r="AU43" s="64" t="str">
        <f t="shared" si="25"/>
        <v>Iran</v>
      </c>
      <c r="AV43" s="77"/>
      <c r="AW43" s="77"/>
      <c r="AX43" s="66" t="str">
        <f t="shared" si="26"/>
        <v>United States</v>
      </c>
      <c r="AY43" s="65"/>
      <c r="AZ43" s="65"/>
      <c r="BA43" s="65"/>
      <c r="BB43" s="80">
        <f t="shared" si="27"/>
        <v>0</v>
      </c>
      <c r="BC43" s="65"/>
      <c r="BD43" s="68"/>
      <c r="BE43" s="79"/>
      <c r="BF43" s="64" t="str">
        <f t="shared" si="28"/>
        <v>Iran</v>
      </c>
      <c r="BG43" s="77"/>
      <c r="BH43" s="77"/>
      <c r="BI43" s="66" t="str">
        <f t="shared" si="29"/>
        <v>United States</v>
      </c>
      <c r="BJ43" s="65"/>
      <c r="BK43" s="65"/>
      <c r="BL43" s="65"/>
      <c r="BM43" s="80">
        <f t="shared" si="30"/>
        <v>0</v>
      </c>
      <c r="BN43" s="65"/>
      <c r="BO43" s="68"/>
      <c r="BP43" s="79"/>
      <c r="BQ43" s="64" t="str">
        <f t="shared" si="31"/>
        <v>Iran</v>
      </c>
      <c r="BR43" s="77"/>
      <c r="BS43" s="77"/>
      <c r="BT43" s="66" t="str">
        <f t="shared" si="32"/>
        <v>United States</v>
      </c>
      <c r="BU43" s="65"/>
      <c r="BV43" s="65"/>
      <c r="BW43" s="65"/>
      <c r="BX43" s="80">
        <f t="shared" si="33"/>
        <v>0</v>
      </c>
      <c r="BY43" s="65"/>
      <c r="BZ43" s="68"/>
      <c r="CA43" s="79"/>
      <c r="CB43" s="64" t="str">
        <f t="shared" si="34"/>
        <v>Iran</v>
      </c>
      <c r="CC43" s="77"/>
      <c r="CD43" s="77"/>
      <c r="CE43" s="66" t="str">
        <f t="shared" si="35"/>
        <v>United States</v>
      </c>
      <c r="CF43" s="65"/>
      <c r="CG43" s="65"/>
      <c r="CH43" s="65"/>
      <c r="CI43" s="80">
        <f t="shared" si="36"/>
        <v>0</v>
      </c>
      <c r="CJ43" s="65"/>
      <c r="CK43" s="68"/>
      <c r="CL43" s="79"/>
      <c r="CM43" s="64" t="str">
        <f t="shared" si="37"/>
        <v>Iran</v>
      </c>
      <c r="CN43" s="77"/>
      <c r="CO43" s="77"/>
      <c r="CP43" s="66" t="str">
        <f t="shared" si="38"/>
        <v>United States</v>
      </c>
      <c r="CQ43" s="65"/>
      <c r="CR43" s="65"/>
      <c r="CS43" s="65"/>
      <c r="CT43" s="80">
        <f t="shared" si="39"/>
        <v>0</v>
      </c>
      <c r="CU43" s="65"/>
      <c r="CV43" s="68"/>
      <c r="CW43" s="79"/>
      <c r="CX43" s="64" t="str">
        <f t="shared" si="40"/>
        <v>Iran</v>
      </c>
      <c r="CY43" s="77"/>
      <c r="CZ43" s="77"/>
      <c r="DA43" s="66" t="str">
        <f t="shared" si="41"/>
        <v>United States</v>
      </c>
      <c r="DB43" s="65"/>
      <c r="DC43" s="65"/>
      <c r="DD43" s="65"/>
      <c r="DE43" s="80">
        <f t="shared" si="42"/>
        <v>0</v>
      </c>
      <c r="DF43" s="65"/>
      <c r="DG43" s="68"/>
      <c r="DH43" s="79"/>
      <c r="DI43" s="64" t="str">
        <f t="shared" si="43"/>
        <v>Iran</v>
      </c>
      <c r="DJ43" s="77"/>
      <c r="DK43" s="77"/>
      <c r="DL43" s="66" t="str">
        <f t="shared" si="44"/>
        <v>United States</v>
      </c>
      <c r="DM43" s="65"/>
      <c r="DN43" s="65"/>
      <c r="DO43" s="65"/>
      <c r="DP43" s="80">
        <f t="shared" si="45"/>
        <v>0</v>
      </c>
      <c r="DQ43" s="65"/>
      <c r="DR43" s="68"/>
    </row>
    <row r="44" spans="1:122" x14ac:dyDescent="0.35">
      <c r="A44" s="164">
        <f t="shared" si="46"/>
        <v>0</v>
      </c>
      <c r="B44" s="70"/>
      <c r="C44" s="71">
        <v>37</v>
      </c>
      <c r="D44" s="72" t="s">
        <v>56</v>
      </c>
      <c r="E44" s="73">
        <v>44895.25</v>
      </c>
      <c r="F44" s="74" t="str">
        <f>I15</f>
        <v>Australia</v>
      </c>
      <c r="G44" s="75"/>
      <c r="H44" s="75"/>
      <c r="I44" s="76" t="str">
        <f>F13</f>
        <v>Denmark</v>
      </c>
      <c r="J44" s="57"/>
      <c r="K44" s="57"/>
      <c r="L44" s="62"/>
      <c r="M44" s="65"/>
      <c r="N44" s="64" t="str">
        <f t="shared" si="16"/>
        <v>Australia</v>
      </c>
      <c r="O44" s="77"/>
      <c r="P44" s="77"/>
      <c r="Q44" s="66" t="str">
        <f t="shared" si="17"/>
        <v>Denmark</v>
      </c>
      <c r="R44" s="65"/>
      <c r="S44" s="65"/>
      <c r="T44" s="65"/>
      <c r="U44" s="78">
        <f t="shared" si="18"/>
        <v>0</v>
      </c>
      <c r="V44" s="65"/>
      <c r="W44" s="68"/>
      <c r="X44" s="79"/>
      <c r="Y44" s="64" t="str">
        <f t="shared" si="19"/>
        <v>Australia</v>
      </c>
      <c r="Z44" s="77"/>
      <c r="AA44" s="77"/>
      <c r="AB44" s="66" t="str">
        <f t="shared" si="20"/>
        <v>Denmark</v>
      </c>
      <c r="AC44" s="65"/>
      <c r="AD44" s="65"/>
      <c r="AE44" s="65"/>
      <c r="AF44" s="80">
        <f t="shared" si="21"/>
        <v>0</v>
      </c>
      <c r="AG44" s="65"/>
      <c r="AH44" s="68"/>
      <c r="AI44" s="79"/>
      <c r="AJ44" s="64" t="str">
        <f t="shared" si="22"/>
        <v>Australia</v>
      </c>
      <c r="AK44" s="77"/>
      <c r="AL44" s="77"/>
      <c r="AM44" s="66" t="str">
        <f t="shared" si="23"/>
        <v>Denmark</v>
      </c>
      <c r="AN44" s="65"/>
      <c r="AO44" s="65"/>
      <c r="AP44" s="65"/>
      <c r="AQ44" s="80">
        <f t="shared" si="24"/>
        <v>0</v>
      </c>
      <c r="AR44" s="65"/>
      <c r="AS44" s="68"/>
      <c r="AT44" s="79"/>
      <c r="AU44" s="64" t="str">
        <f t="shared" si="25"/>
        <v>Australia</v>
      </c>
      <c r="AV44" s="77"/>
      <c r="AW44" s="77"/>
      <c r="AX44" s="66" t="str">
        <f t="shared" si="26"/>
        <v>Denmark</v>
      </c>
      <c r="AY44" s="65"/>
      <c r="AZ44" s="65"/>
      <c r="BA44" s="65"/>
      <c r="BB44" s="80">
        <f t="shared" si="27"/>
        <v>0</v>
      </c>
      <c r="BC44" s="65"/>
      <c r="BD44" s="68"/>
      <c r="BE44" s="79"/>
      <c r="BF44" s="64" t="str">
        <f t="shared" si="28"/>
        <v>Australia</v>
      </c>
      <c r="BG44" s="77"/>
      <c r="BH44" s="77"/>
      <c r="BI44" s="66" t="str">
        <f t="shared" si="29"/>
        <v>Denmark</v>
      </c>
      <c r="BJ44" s="65"/>
      <c r="BK44" s="65"/>
      <c r="BL44" s="65"/>
      <c r="BM44" s="80">
        <f t="shared" si="30"/>
        <v>0</v>
      </c>
      <c r="BN44" s="65"/>
      <c r="BO44" s="68"/>
      <c r="BP44" s="79"/>
      <c r="BQ44" s="64" t="str">
        <f t="shared" si="31"/>
        <v>Australia</v>
      </c>
      <c r="BR44" s="77"/>
      <c r="BS44" s="77"/>
      <c r="BT44" s="66" t="str">
        <f t="shared" si="32"/>
        <v>Denmark</v>
      </c>
      <c r="BU44" s="65"/>
      <c r="BV44" s="65"/>
      <c r="BW44" s="65"/>
      <c r="BX44" s="80">
        <f t="shared" si="33"/>
        <v>0</v>
      </c>
      <c r="BY44" s="65"/>
      <c r="BZ44" s="68"/>
      <c r="CA44" s="79"/>
      <c r="CB44" s="64" t="str">
        <f t="shared" si="34"/>
        <v>Australia</v>
      </c>
      <c r="CC44" s="77"/>
      <c r="CD44" s="77"/>
      <c r="CE44" s="66" t="str">
        <f t="shared" si="35"/>
        <v>Denmark</v>
      </c>
      <c r="CF44" s="65"/>
      <c r="CG44" s="65"/>
      <c r="CH44" s="65"/>
      <c r="CI44" s="80">
        <f t="shared" si="36"/>
        <v>0</v>
      </c>
      <c r="CJ44" s="65"/>
      <c r="CK44" s="68"/>
      <c r="CL44" s="79"/>
      <c r="CM44" s="64" t="str">
        <f t="shared" si="37"/>
        <v>Australia</v>
      </c>
      <c r="CN44" s="77"/>
      <c r="CO44" s="77"/>
      <c r="CP44" s="66" t="str">
        <f t="shared" si="38"/>
        <v>Denmark</v>
      </c>
      <c r="CQ44" s="65"/>
      <c r="CR44" s="65"/>
      <c r="CS44" s="65"/>
      <c r="CT44" s="80">
        <f t="shared" si="39"/>
        <v>0</v>
      </c>
      <c r="CU44" s="65"/>
      <c r="CV44" s="68"/>
      <c r="CW44" s="79"/>
      <c r="CX44" s="64" t="str">
        <f t="shared" si="40"/>
        <v>Australia</v>
      </c>
      <c r="CY44" s="77"/>
      <c r="CZ44" s="77"/>
      <c r="DA44" s="66" t="str">
        <f t="shared" si="41"/>
        <v>Denmark</v>
      </c>
      <c r="DB44" s="65"/>
      <c r="DC44" s="65"/>
      <c r="DD44" s="65"/>
      <c r="DE44" s="80">
        <f t="shared" si="42"/>
        <v>0</v>
      </c>
      <c r="DF44" s="65"/>
      <c r="DG44" s="68"/>
      <c r="DH44" s="79"/>
      <c r="DI44" s="64" t="str">
        <f t="shared" si="43"/>
        <v>Australia</v>
      </c>
      <c r="DJ44" s="77"/>
      <c r="DK44" s="77"/>
      <c r="DL44" s="66" t="str">
        <f t="shared" si="44"/>
        <v>Denmark</v>
      </c>
      <c r="DM44" s="65"/>
      <c r="DN44" s="65"/>
      <c r="DO44" s="65"/>
      <c r="DP44" s="80">
        <f t="shared" si="45"/>
        <v>0</v>
      </c>
      <c r="DQ44" s="65"/>
      <c r="DR44" s="68"/>
    </row>
    <row r="45" spans="1:122" x14ac:dyDescent="0.35">
      <c r="A45" s="164">
        <f t="shared" si="46"/>
        <v>0</v>
      </c>
      <c r="B45" s="70"/>
      <c r="C45" s="71">
        <v>38</v>
      </c>
      <c r="D45" s="72" t="s">
        <v>56</v>
      </c>
      <c r="E45" s="73">
        <v>44895.25</v>
      </c>
      <c r="F45" s="74" t="str">
        <f>I13</f>
        <v>Tunisia</v>
      </c>
      <c r="G45" s="75"/>
      <c r="H45" s="75"/>
      <c r="I45" s="76" t="str">
        <f>F15</f>
        <v>France</v>
      </c>
      <c r="J45" s="57"/>
      <c r="K45" s="57"/>
      <c r="L45" s="62"/>
      <c r="M45" s="65"/>
      <c r="N45" s="64" t="str">
        <f t="shared" si="16"/>
        <v>Tunisia</v>
      </c>
      <c r="O45" s="77"/>
      <c r="P45" s="77"/>
      <c r="Q45" s="66" t="str">
        <f t="shared" si="17"/>
        <v>France</v>
      </c>
      <c r="R45" s="65"/>
      <c r="S45" s="65"/>
      <c r="T45" s="65"/>
      <c r="U45" s="78">
        <f t="shared" si="18"/>
        <v>0</v>
      </c>
      <c r="V45" s="65"/>
      <c r="W45" s="68"/>
      <c r="X45" s="79"/>
      <c r="Y45" s="64" t="str">
        <f t="shared" si="19"/>
        <v>Tunisia</v>
      </c>
      <c r="Z45" s="77"/>
      <c r="AA45" s="77"/>
      <c r="AB45" s="66" t="str">
        <f t="shared" si="20"/>
        <v>France</v>
      </c>
      <c r="AC45" s="65"/>
      <c r="AD45" s="65"/>
      <c r="AE45" s="65"/>
      <c r="AF45" s="80">
        <f t="shared" si="21"/>
        <v>0</v>
      </c>
      <c r="AG45" s="65"/>
      <c r="AH45" s="68"/>
      <c r="AI45" s="79"/>
      <c r="AJ45" s="64" t="str">
        <f t="shared" si="22"/>
        <v>Tunisia</v>
      </c>
      <c r="AK45" s="77"/>
      <c r="AL45" s="77"/>
      <c r="AM45" s="66" t="str">
        <f t="shared" si="23"/>
        <v>France</v>
      </c>
      <c r="AN45" s="65"/>
      <c r="AO45" s="65"/>
      <c r="AP45" s="65"/>
      <c r="AQ45" s="80">
        <f t="shared" si="24"/>
        <v>0</v>
      </c>
      <c r="AR45" s="65"/>
      <c r="AS45" s="68"/>
      <c r="AT45" s="79"/>
      <c r="AU45" s="64" t="str">
        <f t="shared" si="25"/>
        <v>Tunisia</v>
      </c>
      <c r="AV45" s="77"/>
      <c r="AW45" s="77"/>
      <c r="AX45" s="66" t="str">
        <f t="shared" si="26"/>
        <v>France</v>
      </c>
      <c r="AY45" s="65"/>
      <c r="AZ45" s="65"/>
      <c r="BA45" s="65"/>
      <c r="BB45" s="80">
        <f t="shared" si="27"/>
        <v>0</v>
      </c>
      <c r="BC45" s="65"/>
      <c r="BD45" s="68"/>
      <c r="BE45" s="79"/>
      <c r="BF45" s="64" t="str">
        <f t="shared" si="28"/>
        <v>Tunisia</v>
      </c>
      <c r="BG45" s="77"/>
      <c r="BH45" s="77"/>
      <c r="BI45" s="66" t="str">
        <f t="shared" si="29"/>
        <v>France</v>
      </c>
      <c r="BJ45" s="65"/>
      <c r="BK45" s="65"/>
      <c r="BL45" s="65"/>
      <c r="BM45" s="80">
        <f t="shared" si="30"/>
        <v>0</v>
      </c>
      <c r="BN45" s="65"/>
      <c r="BO45" s="68"/>
      <c r="BP45" s="79"/>
      <c r="BQ45" s="64" t="str">
        <f t="shared" si="31"/>
        <v>Tunisia</v>
      </c>
      <c r="BR45" s="77"/>
      <c r="BS45" s="77"/>
      <c r="BT45" s="66" t="str">
        <f t="shared" si="32"/>
        <v>France</v>
      </c>
      <c r="BU45" s="65"/>
      <c r="BV45" s="65"/>
      <c r="BW45" s="65"/>
      <c r="BX45" s="80">
        <f t="shared" si="33"/>
        <v>0</v>
      </c>
      <c r="BY45" s="65"/>
      <c r="BZ45" s="68"/>
      <c r="CA45" s="79"/>
      <c r="CB45" s="64" t="str">
        <f t="shared" si="34"/>
        <v>Tunisia</v>
      </c>
      <c r="CC45" s="77"/>
      <c r="CD45" s="77"/>
      <c r="CE45" s="66" t="str">
        <f t="shared" si="35"/>
        <v>France</v>
      </c>
      <c r="CF45" s="65"/>
      <c r="CG45" s="65"/>
      <c r="CH45" s="65"/>
      <c r="CI45" s="80">
        <f t="shared" si="36"/>
        <v>0</v>
      </c>
      <c r="CJ45" s="65"/>
      <c r="CK45" s="68"/>
      <c r="CL45" s="79"/>
      <c r="CM45" s="64" t="str">
        <f t="shared" si="37"/>
        <v>Tunisia</v>
      </c>
      <c r="CN45" s="77"/>
      <c r="CO45" s="77"/>
      <c r="CP45" s="66" t="str">
        <f t="shared" si="38"/>
        <v>France</v>
      </c>
      <c r="CQ45" s="65"/>
      <c r="CR45" s="65"/>
      <c r="CS45" s="65"/>
      <c r="CT45" s="80">
        <f t="shared" si="39"/>
        <v>0</v>
      </c>
      <c r="CU45" s="65"/>
      <c r="CV45" s="68"/>
      <c r="CW45" s="79"/>
      <c r="CX45" s="64" t="str">
        <f t="shared" si="40"/>
        <v>Tunisia</v>
      </c>
      <c r="CY45" s="77"/>
      <c r="CZ45" s="77"/>
      <c r="DA45" s="66" t="str">
        <f t="shared" si="41"/>
        <v>France</v>
      </c>
      <c r="DB45" s="65"/>
      <c r="DC45" s="65"/>
      <c r="DD45" s="65"/>
      <c r="DE45" s="80">
        <f t="shared" si="42"/>
        <v>0</v>
      </c>
      <c r="DF45" s="65"/>
      <c r="DG45" s="68"/>
      <c r="DH45" s="79"/>
      <c r="DI45" s="64" t="str">
        <f t="shared" si="43"/>
        <v>Tunisia</v>
      </c>
      <c r="DJ45" s="77"/>
      <c r="DK45" s="77"/>
      <c r="DL45" s="66" t="str">
        <f t="shared" si="44"/>
        <v>France</v>
      </c>
      <c r="DM45" s="65"/>
      <c r="DN45" s="65"/>
      <c r="DO45" s="65"/>
      <c r="DP45" s="80">
        <f t="shared" si="45"/>
        <v>0</v>
      </c>
      <c r="DQ45" s="65"/>
      <c r="DR45" s="68"/>
    </row>
    <row r="46" spans="1:122" x14ac:dyDescent="0.35">
      <c r="A46" s="164">
        <f t="shared" si="46"/>
        <v>0</v>
      </c>
      <c r="B46" s="70"/>
      <c r="C46" s="71">
        <v>39</v>
      </c>
      <c r="D46" s="72" t="s">
        <v>51</v>
      </c>
      <c r="E46" s="73">
        <v>44895.416666666664</v>
      </c>
      <c r="F46" s="74" t="str">
        <f>I14</f>
        <v>Poland</v>
      </c>
      <c r="G46" s="75"/>
      <c r="H46" s="75"/>
      <c r="I46" s="76" t="str">
        <f>F12</f>
        <v>Argentina</v>
      </c>
      <c r="J46" s="57"/>
      <c r="K46" s="57"/>
      <c r="L46" s="62"/>
      <c r="M46" s="65"/>
      <c r="N46" s="64" t="str">
        <f t="shared" si="16"/>
        <v>Poland</v>
      </c>
      <c r="O46" s="77"/>
      <c r="P46" s="77"/>
      <c r="Q46" s="66" t="str">
        <f t="shared" si="17"/>
        <v>Argentina</v>
      </c>
      <c r="R46" s="65"/>
      <c r="S46" s="65"/>
      <c r="T46" s="65"/>
      <c r="U46" s="78">
        <f t="shared" si="18"/>
        <v>0</v>
      </c>
      <c r="V46" s="65"/>
      <c r="W46" s="68"/>
      <c r="X46" s="79"/>
      <c r="Y46" s="64" t="str">
        <f t="shared" si="19"/>
        <v>Poland</v>
      </c>
      <c r="Z46" s="77"/>
      <c r="AA46" s="77"/>
      <c r="AB46" s="66" t="str">
        <f t="shared" si="20"/>
        <v>Argentina</v>
      </c>
      <c r="AC46" s="65"/>
      <c r="AD46" s="65"/>
      <c r="AE46" s="65"/>
      <c r="AF46" s="80">
        <f t="shared" si="21"/>
        <v>0</v>
      </c>
      <c r="AG46" s="65"/>
      <c r="AH46" s="68"/>
      <c r="AI46" s="79"/>
      <c r="AJ46" s="64" t="str">
        <f t="shared" si="22"/>
        <v>Poland</v>
      </c>
      <c r="AK46" s="77"/>
      <c r="AL46" s="77"/>
      <c r="AM46" s="66" t="str">
        <f t="shared" si="23"/>
        <v>Argentina</v>
      </c>
      <c r="AN46" s="65"/>
      <c r="AO46" s="65"/>
      <c r="AP46" s="65"/>
      <c r="AQ46" s="80">
        <f t="shared" si="24"/>
        <v>0</v>
      </c>
      <c r="AR46" s="65"/>
      <c r="AS46" s="68"/>
      <c r="AT46" s="79"/>
      <c r="AU46" s="64" t="str">
        <f t="shared" si="25"/>
        <v>Poland</v>
      </c>
      <c r="AV46" s="77"/>
      <c r="AW46" s="77"/>
      <c r="AX46" s="66" t="str">
        <f t="shared" si="26"/>
        <v>Argentina</v>
      </c>
      <c r="AY46" s="65"/>
      <c r="AZ46" s="65"/>
      <c r="BA46" s="65"/>
      <c r="BB46" s="80">
        <f t="shared" si="27"/>
        <v>0</v>
      </c>
      <c r="BC46" s="65"/>
      <c r="BD46" s="68"/>
      <c r="BE46" s="79"/>
      <c r="BF46" s="64" t="str">
        <f t="shared" si="28"/>
        <v>Poland</v>
      </c>
      <c r="BG46" s="77"/>
      <c r="BH46" s="77"/>
      <c r="BI46" s="66" t="str">
        <f t="shared" si="29"/>
        <v>Argentina</v>
      </c>
      <c r="BJ46" s="65"/>
      <c r="BK46" s="65"/>
      <c r="BL46" s="65"/>
      <c r="BM46" s="80">
        <f t="shared" si="30"/>
        <v>0</v>
      </c>
      <c r="BN46" s="65"/>
      <c r="BO46" s="68"/>
      <c r="BP46" s="79"/>
      <c r="BQ46" s="64" t="str">
        <f t="shared" si="31"/>
        <v>Poland</v>
      </c>
      <c r="BR46" s="77"/>
      <c r="BS46" s="77"/>
      <c r="BT46" s="66" t="str">
        <f t="shared" si="32"/>
        <v>Argentina</v>
      </c>
      <c r="BU46" s="65"/>
      <c r="BV46" s="65"/>
      <c r="BW46" s="65"/>
      <c r="BX46" s="80">
        <f t="shared" si="33"/>
        <v>0</v>
      </c>
      <c r="BY46" s="65"/>
      <c r="BZ46" s="68"/>
      <c r="CA46" s="79"/>
      <c r="CB46" s="64" t="str">
        <f t="shared" si="34"/>
        <v>Poland</v>
      </c>
      <c r="CC46" s="77"/>
      <c r="CD46" s="77"/>
      <c r="CE46" s="66" t="str">
        <f t="shared" si="35"/>
        <v>Argentina</v>
      </c>
      <c r="CF46" s="65"/>
      <c r="CG46" s="65"/>
      <c r="CH46" s="65"/>
      <c r="CI46" s="80">
        <f t="shared" si="36"/>
        <v>0</v>
      </c>
      <c r="CJ46" s="65"/>
      <c r="CK46" s="68"/>
      <c r="CL46" s="79"/>
      <c r="CM46" s="64" t="str">
        <f t="shared" si="37"/>
        <v>Poland</v>
      </c>
      <c r="CN46" s="77"/>
      <c r="CO46" s="77"/>
      <c r="CP46" s="66" t="str">
        <f t="shared" si="38"/>
        <v>Argentina</v>
      </c>
      <c r="CQ46" s="65"/>
      <c r="CR46" s="65"/>
      <c r="CS46" s="65"/>
      <c r="CT46" s="80">
        <f t="shared" si="39"/>
        <v>0</v>
      </c>
      <c r="CU46" s="65"/>
      <c r="CV46" s="68"/>
      <c r="CW46" s="79"/>
      <c r="CX46" s="64" t="str">
        <f t="shared" si="40"/>
        <v>Poland</v>
      </c>
      <c r="CY46" s="77"/>
      <c r="CZ46" s="77"/>
      <c r="DA46" s="66" t="str">
        <f t="shared" si="41"/>
        <v>Argentina</v>
      </c>
      <c r="DB46" s="65"/>
      <c r="DC46" s="65"/>
      <c r="DD46" s="65"/>
      <c r="DE46" s="80">
        <f t="shared" si="42"/>
        <v>0</v>
      </c>
      <c r="DF46" s="65"/>
      <c r="DG46" s="68"/>
      <c r="DH46" s="79"/>
      <c r="DI46" s="64" t="str">
        <f t="shared" si="43"/>
        <v>Poland</v>
      </c>
      <c r="DJ46" s="77"/>
      <c r="DK46" s="77"/>
      <c r="DL46" s="66" t="str">
        <f t="shared" si="44"/>
        <v>Argentina</v>
      </c>
      <c r="DM46" s="65"/>
      <c r="DN46" s="65"/>
      <c r="DO46" s="65"/>
      <c r="DP46" s="80">
        <f t="shared" si="45"/>
        <v>0</v>
      </c>
      <c r="DQ46" s="65"/>
      <c r="DR46" s="68"/>
    </row>
    <row r="47" spans="1:122" x14ac:dyDescent="0.35">
      <c r="A47" s="164">
        <f t="shared" si="46"/>
        <v>0</v>
      </c>
      <c r="B47" s="70"/>
      <c r="C47" s="71">
        <v>40</v>
      </c>
      <c r="D47" s="72" t="s">
        <v>51</v>
      </c>
      <c r="E47" s="73">
        <v>44895.416666666664</v>
      </c>
      <c r="F47" s="74" t="str">
        <f>I12</f>
        <v>Saudi Arabia</v>
      </c>
      <c r="G47" s="75"/>
      <c r="H47" s="75"/>
      <c r="I47" s="76" t="str">
        <f>F14</f>
        <v>Mexico</v>
      </c>
      <c r="J47" s="57"/>
      <c r="K47" s="57"/>
      <c r="L47" s="62"/>
      <c r="M47" s="65"/>
      <c r="N47" s="64" t="str">
        <f t="shared" si="16"/>
        <v>Saudi Arabia</v>
      </c>
      <c r="O47" s="77"/>
      <c r="P47" s="77"/>
      <c r="Q47" s="66" t="str">
        <f t="shared" si="17"/>
        <v>Mexico</v>
      </c>
      <c r="R47" s="65"/>
      <c r="S47" s="65"/>
      <c r="T47" s="65"/>
      <c r="U47" s="78">
        <f t="shared" si="18"/>
        <v>0</v>
      </c>
      <c r="V47" s="65"/>
      <c r="W47" s="68"/>
      <c r="X47" s="79"/>
      <c r="Y47" s="64" t="str">
        <f t="shared" si="19"/>
        <v>Saudi Arabia</v>
      </c>
      <c r="Z47" s="77"/>
      <c r="AA47" s="77"/>
      <c r="AB47" s="66" t="str">
        <f t="shared" si="20"/>
        <v>Mexico</v>
      </c>
      <c r="AC47" s="65"/>
      <c r="AD47" s="65"/>
      <c r="AE47" s="65"/>
      <c r="AF47" s="80">
        <f t="shared" si="21"/>
        <v>0</v>
      </c>
      <c r="AG47" s="65"/>
      <c r="AH47" s="68"/>
      <c r="AI47" s="79"/>
      <c r="AJ47" s="64" t="str">
        <f t="shared" si="22"/>
        <v>Saudi Arabia</v>
      </c>
      <c r="AK47" s="77"/>
      <c r="AL47" s="77"/>
      <c r="AM47" s="66" t="str">
        <f t="shared" si="23"/>
        <v>Mexico</v>
      </c>
      <c r="AN47" s="65"/>
      <c r="AO47" s="65"/>
      <c r="AP47" s="65"/>
      <c r="AQ47" s="80">
        <f t="shared" si="24"/>
        <v>0</v>
      </c>
      <c r="AR47" s="65"/>
      <c r="AS47" s="68"/>
      <c r="AT47" s="79"/>
      <c r="AU47" s="64" t="str">
        <f t="shared" si="25"/>
        <v>Saudi Arabia</v>
      </c>
      <c r="AV47" s="77"/>
      <c r="AW47" s="77"/>
      <c r="AX47" s="66" t="str">
        <f t="shared" si="26"/>
        <v>Mexico</v>
      </c>
      <c r="AY47" s="65"/>
      <c r="AZ47" s="65"/>
      <c r="BA47" s="65"/>
      <c r="BB47" s="80">
        <f t="shared" si="27"/>
        <v>0</v>
      </c>
      <c r="BC47" s="65"/>
      <c r="BD47" s="68"/>
      <c r="BE47" s="79"/>
      <c r="BF47" s="64" t="str">
        <f t="shared" si="28"/>
        <v>Saudi Arabia</v>
      </c>
      <c r="BG47" s="77"/>
      <c r="BH47" s="77"/>
      <c r="BI47" s="66" t="str">
        <f t="shared" si="29"/>
        <v>Mexico</v>
      </c>
      <c r="BJ47" s="65"/>
      <c r="BK47" s="65"/>
      <c r="BL47" s="65"/>
      <c r="BM47" s="80">
        <f t="shared" si="30"/>
        <v>0</v>
      </c>
      <c r="BN47" s="65"/>
      <c r="BO47" s="68"/>
      <c r="BP47" s="79"/>
      <c r="BQ47" s="64" t="str">
        <f t="shared" si="31"/>
        <v>Saudi Arabia</v>
      </c>
      <c r="BR47" s="77"/>
      <c r="BS47" s="77"/>
      <c r="BT47" s="66" t="str">
        <f t="shared" si="32"/>
        <v>Mexico</v>
      </c>
      <c r="BU47" s="65"/>
      <c r="BV47" s="65"/>
      <c r="BW47" s="65"/>
      <c r="BX47" s="80">
        <f t="shared" si="33"/>
        <v>0</v>
      </c>
      <c r="BY47" s="65"/>
      <c r="BZ47" s="68"/>
      <c r="CA47" s="79"/>
      <c r="CB47" s="64" t="str">
        <f t="shared" si="34"/>
        <v>Saudi Arabia</v>
      </c>
      <c r="CC47" s="77"/>
      <c r="CD47" s="77"/>
      <c r="CE47" s="66" t="str">
        <f t="shared" si="35"/>
        <v>Mexico</v>
      </c>
      <c r="CF47" s="65"/>
      <c r="CG47" s="65"/>
      <c r="CH47" s="65"/>
      <c r="CI47" s="80">
        <f t="shared" si="36"/>
        <v>0</v>
      </c>
      <c r="CJ47" s="65"/>
      <c r="CK47" s="68"/>
      <c r="CL47" s="79"/>
      <c r="CM47" s="64" t="str">
        <f t="shared" si="37"/>
        <v>Saudi Arabia</v>
      </c>
      <c r="CN47" s="77"/>
      <c r="CO47" s="77"/>
      <c r="CP47" s="66" t="str">
        <f t="shared" si="38"/>
        <v>Mexico</v>
      </c>
      <c r="CQ47" s="65"/>
      <c r="CR47" s="65"/>
      <c r="CS47" s="65"/>
      <c r="CT47" s="80">
        <f t="shared" si="39"/>
        <v>0</v>
      </c>
      <c r="CU47" s="65"/>
      <c r="CV47" s="68"/>
      <c r="CW47" s="79"/>
      <c r="CX47" s="64" t="str">
        <f t="shared" si="40"/>
        <v>Saudi Arabia</v>
      </c>
      <c r="CY47" s="77"/>
      <c r="CZ47" s="77"/>
      <c r="DA47" s="66" t="str">
        <f t="shared" si="41"/>
        <v>Mexico</v>
      </c>
      <c r="DB47" s="65"/>
      <c r="DC47" s="65"/>
      <c r="DD47" s="65"/>
      <c r="DE47" s="80">
        <f t="shared" si="42"/>
        <v>0</v>
      </c>
      <c r="DF47" s="65"/>
      <c r="DG47" s="68"/>
      <c r="DH47" s="79"/>
      <c r="DI47" s="64" t="str">
        <f t="shared" si="43"/>
        <v>Saudi Arabia</v>
      </c>
      <c r="DJ47" s="77"/>
      <c r="DK47" s="77"/>
      <c r="DL47" s="66" t="str">
        <f t="shared" si="44"/>
        <v>Mexico</v>
      </c>
      <c r="DM47" s="65"/>
      <c r="DN47" s="65"/>
      <c r="DO47" s="65"/>
      <c r="DP47" s="80">
        <f t="shared" si="45"/>
        <v>0</v>
      </c>
      <c r="DQ47" s="65"/>
      <c r="DR47" s="68"/>
    </row>
    <row r="48" spans="1:122" x14ac:dyDescent="0.35">
      <c r="A48" s="164">
        <f t="shared" si="46"/>
        <v>0</v>
      </c>
      <c r="B48" s="70"/>
      <c r="C48" s="71">
        <v>41</v>
      </c>
      <c r="D48" s="72" t="s">
        <v>66</v>
      </c>
      <c r="E48" s="73">
        <v>44896.25</v>
      </c>
      <c r="F48" s="74" t="str">
        <f>I16</f>
        <v>Croatia</v>
      </c>
      <c r="G48" s="75"/>
      <c r="H48" s="75"/>
      <c r="I48" s="76" t="str">
        <f>F19</f>
        <v>Belgium</v>
      </c>
      <c r="J48" s="57"/>
      <c r="K48" s="57"/>
      <c r="L48" s="62"/>
      <c r="M48" s="65"/>
      <c r="N48" s="64" t="str">
        <f t="shared" si="16"/>
        <v>Croatia</v>
      </c>
      <c r="O48" s="77"/>
      <c r="P48" s="77"/>
      <c r="Q48" s="66" t="str">
        <f t="shared" si="17"/>
        <v>Belgium</v>
      </c>
      <c r="R48" s="65"/>
      <c r="S48" s="65"/>
      <c r="T48" s="65"/>
      <c r="U48" s="78">
        <f t="shared" si="18"/>
        <v>0</v>
      </c>
      <c r="V48" s="65"/>
      <c r="W48" s="68"/>
      <c r="X48" s="79"/>
      <c r="Y48" s="64" t="str">
        <f t="shared" si="19"/>
        <v>Croatia</v>
      </c>
      <c r="Z48" s="77"/>
      <c r="AA48" s="77"/>
      <c r="AB48" s="66" t="str">
        <f t="shared" si="20"/>
        <v>Belgium</v>
      </c>
      <c r="AC48" s="65"/>
      <c r="AD48" s="65"/>
      <c r="AE48" s="65"/>
      <c r="AF48" s="80">
        <f t="shared" si="21"/>
        <v>0</v>
      </c>
      <c r="AG48" s="65"/>
      <c r="AH48" s="68"/>
      <c r="AI48" s="79"/>
      <c r="AJ48" s="64" t="str">
        <f t="shared" si="22"/>
        <v>Croatia</v>
      </c>
      <c r="AK48" s="77"/>
      <c r="AL48" s="77"/>
      <c r="AM48" s="66" t="str">
        <f t="shared" si="23"/>
        <v>Belgium</v>
      </c>
      <c r="AN48" s="65"/>
      <c r="AO48" s="65"/>
      <c r="AP48" s="65"/>
      <c r="AQ48" s="80">
        <f t="shared" si="24"/>
        <v>0</v>
      </c>
      <c r="AR48" s="65"/>
      <c r="AS48" s="68"/>
      <c r="AT48" s="79"/>
      <c r="AU48" s="64" t="str">
        <f t="shared" si="25"/>
        <v>Croatia</v>
      </c>
      <c r="AV48" s="77"/>
      <c r="AW48" s="77"/>
      <c r="AX48" s="66" t="str">
        <f t="shared" si="26"/>
        <v>Belgium</v>
      </c>
      <c r="AY48" s="65"/>
      <c r="AZ48" s="65"/>
      <c r="BA48" s="65"/>
      <c r="BB48" s="80">
        <f t="shared" si="27"/>
        <v>0</v>
      </c>
      <c r="BC48" s="65"/>
      <c r="BD48" s="68"/>
      <c r="BE48" s="79"/>
      <c r="BF48" s="64" t="str">
        <f t="shared" si="28"/>
        <v>Croatia</v>
      </c>
      <c r="BG48" s="77"/>
      <c r="BH48" s="77"/>
      <c r="BI48" s="66" t="str">
        <f t="shared" si="29"/>
        <v>Belgium</v>
      </c>
      <c r="BJ48" s="65"/>
      <c r="BK48" s="65"/>
      <c r="BL48" s="65"/>
      <c r="BM48" s="80">
        <f t="shared" si="30"/>
        <v>0</v>
      </c>
      <c r="BN48" s="65"/>
      <c r="BO48" s="68"/>
      <c r="BP48" s="79"/>
      <c r="BQ48" s="64" t="str">
        <f t="shared" si="31"/>
        <v>Croatia</v>
      </c>
      <c r="BR48" s="77"/>
      <c r="BS48" s="77"/>
      <c r="BT48" s="66" t="str">
        <f t="shared" si="32"/>
        <v>Belgium</v>
      </c>
      <c r="BU48" s="65"/>
      <c r="BV48" s="65"/>
      <c r="BW48" s="65"/>
      <c r="BX48" s="80">
        <f t="shared" si="33"/>
        <v>0</v>
      </c>
      <c r="BY48" s="65"/>
      <c r="BZ48" s="68"/>
      <c r="CA48" s="79"/>
      <c r="CB48" s="64" t="str">
        <f t="shared" si="34"/>
        <v>Croatia</v>
      </c>
      <c r="CC48" s="77"/>
      <c r="CD48" s="77"/>
      <c r="CE48" s="66" t="str">
        <f t="shared" si="35"/>
        <v>Belgium</v>
      </c>
      <c r="CF48" s="65"/>
      <c r="CG48" s="65"/>
      <c r="CH48" s="65"/>
      <c r="CI48" s="80">
        <f t="shared" si="36"/>
        <v>0</v>
      </c>
      <c r="CJ48" s="65"/>
      <c r="CK48" s="68"/>
      <c r="CL48" s="79"/>
      <c r="CM48" s="64" t="str">
        <f t="shared" si="37"/>
        <v>Croatia</v>
      </c>
      <c r="CN48" s="77"/>
      <c r="CO48" s="77"/>
      <c r="CP48" s="66" t="str">
        <f t="shared" si="38"/>
        <v>Belgium</v>
      </c>
      <c r="CQ48" s="65"/>
      <c r="CR48" s="65"/>
      <c r="CS48" s="65"/>
      <c r="CT48" s="80">
        <f t="shared" si="39"/>
        <v>0</v>
      </c>
      <c r="CU48" s="65"/>
      <c r="CV48" s="68"/>
      <c r="CW48" s="79"/>
      <c r="CX48" s="64" t="str">
        <f t="shared" si="40"/>
        <v>Croatia</v>
      </c>
      <c r="CY48" s="77"/>
      <c r="CZ48" s="77"/>
      <c r="DA48" s="66" t="str">
        <f t="shared" si="41"/>
        <v>Belgium</v>
      </c>
      <c r="DB48" s="65"/>
      <c r="DC48" s="65"/>
      <c r="DD48" s="65"/>
      <c r="DE48" s="80">
        <f t="shared" si="42"/>
        <v>0</v>
      </c>
      <c r="DF48" s="65"/>
      <c r="DG48" s="68"/>
      <c r="DH48" s="79"/>
      <c r="DI48" s="64" t="str">
        <f t="shared" si="43"/>
        <v>Croatia</v>
      </c>
      <c r="DJ48" s="77"/>
      <c r="DK48" s="77"/>
      <c r="DL48" s="66" t="str">
        <f t="shared" si="44"/>
        <v>Belgium</v>
      </c>
      <c r="DM48" s="65"/>
      <c r="DN48" s="65"/>
      <c r="DO48" s="65"/>
      <c r="DP48" s="80">
        <f t="shared" si="45"/>
        <v>0</v>
      </c>
      <c r="DQ48" s="65"/>
      <c r="DR48" s="68"/>
    </row>
    <row r="49" spans="1:122" x14ac:dyDescent="0.35">
      <c r="A49" s="164">
        <f t="shared" si="46"/>
        <v>0</v>
      </c>
      <c r="B49" s="70"/>
      <c r="C49" s="71">
        <v>42</v>
      </c>
      <c r="D49" s="72" t="s">
        <v>66</v>
      </c>
      <c r="E49" s="73">
        <v>44896.25</v>
      </c>
      <c r="F49" s="74" t="str">
        <f>I19</f>
        <v>Canada</v>
      </c>
      <c r="G49" s="75"/>
      <c r="H49" s="75"/>
      <c r="I49" s="76" t="str">
        <f>F16</f>
        <v>Morocco</v>
      </c>
      <c r="J49" s="57"/>
      <c r="K49" s="57"/>
      <c r="L49" s="62"/>
      <c r="M49" s="65"/>
      <c r="N49" s="64" t="str">
        <f t="shared" si="16"/>
        <v>Canada</v>
      </c>
      <c r="O49" s="77"/>
      <c r="P49" s="77"/>
      <c r="Q49" s="66" t="str">
        <f t="shared" si="17"/>
        <v>Morocco</v>
      </c>
      <c r="R49" s="65"/>
      <c r="S49" s="65"/>
      <c r="T49" s="65"/>
      <c r="U49" s="78">
        <f t="shared" si="18"/>
        <v>0</v>
      </c>
      <c r="V49" s="65"/>
      <c r="W49" s="68"/>
      <c r="X49" s="79"/>
      <c r="Y49" s="64" t="str">
        <f t="shared" si="19"/>
        <v>Canada</v>
      </c>
      <c r="Z49" s="77"/>
      <c r="AA49" s="77"/>
      <c r="AB49" s="66" t="str">
        <f t="shared" si="20"/>
        <v>Morocco</v>
      </c>
      <c r="AC49" s="65"/>
      <c r="AD49" s="65"/>
      <c r="AE49" s="65"/>
      <c r="AF49" s="80">
        <f t="shared" si="21"/>
        <v>0</v>
      </c>
      <c r="AG49" s="65"/>
      <c r="AH49" s="68"/>
      <c r="AI49" s="79"/>
      <c r="AJ49" s="64" t="str">
        <f t="shared" si="22"/>
        <v>Canada</v>
      </c>
      <c r="AK49" s="77"/>
      <c r="AL49" s="77"/>
      <c r="AM49" s="66" t="str">
        <f t="shared" si="23"/>
        <v>Morocco</v>
      </c>
      <c r="AN49" s="65"/>
      <c r="AO49" s="65"/>
      <c r="AP49" s="65"/>
      <c r="AQ49" s="80">
        <f t="shared" si="24"/>
        <v>0</v>
      </c>
      <c r="AR49" s="65"/>
      <c r="AS49" s="68"/>
      <c r="AT49" s="79"/>
      <c r="AU49" s="64" t="str">
        <f t="shared" si="25"/>
        <v>Canada</v>
      </c>
      <c r="AV49" s="77"/>
      <c r="AW49" s="77"/>
      <c r="AX49" s="66" t="str">
        <f t="shared" si="26"/>
        <v>Morocco</v>
      </c>
      <c r="AY49" s="65"/>
      <c r="AZ49" s="65"/>
      <c r="BA49" s="65"/>
      <c r="BB49" s="80">
        <f t="shared" si="27"/>
        <v>0</v>
      </c>
      <c r="BC49" s="65"/>
      <c r="BD49" s="68"/>
      <c r="BE49" s="79"/>
      <c r="BF49" s="64" t="str">
        <f t="shared" si="28"/>
        <v>Canada</v>
      </c>
      <c r="BG49" s="77"/>
      <c r="BH49" s="77"/>
      <c r="BI49" s="66" t="str">
        <f t="shared" si="29"/>
        <v>Morocco</v>
      </c>
      <c r="BJ49" s="65"/>
      <c r="BK49" s="65"/>
      <c r="BL49" s="65"/>
      <c r="BM49" s="80">
        <f t="shared" si="30"/>
        <v>0</v>
      </c>
      <c r="BN49" s="65"/>
      <c r="BO49" s="68"/>
      <c r="BP49" s="79"/>
      <c r="BQ49" s="64" t="str">
        <f t="shared" si="31"/>
        <v>Canada</v>
      </c>
      <c r="BR49" s="77"/>
      <c r="BS49" s="77"/>
      <c r="BT49" s="66" t="str">
        <f t="shared" si="32"/>
        <v>Morocco</v>
      </c>
      <c r="BU49" s="65"/>
      <c r="BV49" s="65"/>
      <c r="BW49" s="65"/>
      <c r="BX49" s="80">
        <f t="shared" si="33"/>
        <v>0</v>
      </c>
      <c r="BY49" s="65"/>
      <c r="BZ49" s="68"/>
      <c r="CA49" s="79"/>
      <c r="CB49" s="64" t="str">
        <f t="shared" si="34"/>
        <v>Canada</v>
      </c>
      <c r="CC49" s="77"/>
      <c r="CD49" s="77"/>
      <c r="CE49" s="66" t="str">
        <f t="shared" si="35"/>
        <v>Morocco</v>
      </c>
      <c r="CF49" s="65"/>
      <c r="CG49" s="65"/>
      <c r="CH49" s="65"/>
      <c r="CI49" s="80">
        <f t="shared" si="36"/>
        <v>0</v>
      </c>
      <c r="CJ49" s="65"/>
      <c r="CK49" s="68"/>
      <c r="CL49" s="79"/>
      <c r="CM49" s="64" t="str">
        <f t="shared" si="37"/>
        <v>Canada</v>
      </c>
      <c r="CN49" s="77"/>
      <c r="CO49" s="77"/>
      <c r="CP49" s="66" t="str">
        <f t="shared" si="38"/>
        <v>Morocco</v>
      </c>
      <c r="CQ49" s="65"/>
      <c r="CR49" s="65"/>
      <c r="CS49" s="65"/>
      <c r="CT49" s="80">
        <f t="shared" si="39"/>
        <v>0</v>
      </c>
      <c r="CU49" s="65"/>
      <c r="CV49" s="68"/>
      <c r="CW49" s="79"/>
      <c r="CX49" s="64" t="str">
        <f t="shared" si="40"/>
        <v>Canada</v>
      </c>
      <c r="CY49" s="77"/>
      <c r="CZ49" s="77"/>
      <c r="DA49" s="66" t="str">
        <f t="shared" si="41"/>
        <v>Morocco</v>
      </c>
      <c r="DB49" s="65"/>
      <c r="DC49" s="65"/>
      <c r="DD49" s="65"/>
      <c r="DE49" s="80">
        <f t="shared" si="42"/>
        <v>0</v>
      </c>
      <c r="DF49" s="65"/>
      <c r="DG49" s="68"/>
      <c r="DH49" s="79"/>
      <c r="DI49" s="64" t="str">
        <f t="shared" si="43"/>
        <v>Canada</v>
      </c>
      <c r="DJ49" s="77"/>
      <c r="DK49" s="77"/>
      <c r="DL49" s="66" t="str">
        <f t="shared" si="44"/>
        <v>Morocco</v>
      </c>
      <c r="DM49" s="65"/>
      <c r="DN49" s="65"/>
      <c r="DO49" s="65"/>
      <c r="DP49" s="80">
        <f t="shared" si="45"/>
        <v>0</v>
      </c>
      <c r="DQ49" s="65"/>
      <c r="DR49" s="68"/>
    </row>
    <row r="50" spans="1:122" x14ac:dyDescent="0.35">
      <c r="A50" s="164">
        <f t="shared" si="46"/>
        <v>0</v>
      </c>
      <c r="B50" s="70"/>
      <c r="C50" s="71">
        <v>43</v>
      </c>
      <c r="D50" s="72" t="s">
        <v>61</v>
      </c>
      <c r="E50" s="73">
        <v>44896.416666666664</v>
      </c>
      <c r="F50" s="74" t="str">
        <f>I17</f>
        <v>Japan</v>
      </c>
      <c r="G50" s="75"/>
      <c r="H50" s="75"/>
      <c r="I50" s="76" t="str">
        <f>F18</f>
        <v>Spain</v>
      </c>
      <c r="J50" s="57"/>
      <c r="K50" s="57"/>
      <c r="L50" s="62"/>
      <c r="M50" s="65"/>
      <c r="N50" s="64" t="str">
        <f t="shared" si="16"/>
        <v>Japan</v>
      </c>
      <c r="O50" s="77"/>
      <c r="P50" s="77"/>
      <c r="Q50" s="66" t="str">
        <f t="shared" si="17"/>
        <v>Spain</v>
      </c>
      <c r="R50" s="65"/>
      <c r="S50" s="65"/>
      <c r="T50" s="65"/>
      <c r="U50" s="78">
        <f t="shared" si="18"/>
        <v>0</v>
      </c>
      <c r="V50" s="65"/>
      <c r="W50" s="68"/>
      <c r="X50" s="79"/>
      <c r="Y50" s="64" t="str">
        <f t="shared" si="19"/>
        <v>Japan</v>
      </c>
      <c r="Z50" s="77"/>
      <c r="AA50" s="77"/>
      <c r="AB50" s="66" t="str">
        <f t="shared" si="20"/>
        <v>Spain</v>
      </c>
      <c r="AC50" s="65"/>
      <c r="AD50" s="65"/>
      <c r="AE50" s="65"/>
      <c r="AF50" s="80">
        <f t="shared" si="21"/>
        <v>0</v>
      </c>
      <c r="AG50" s="65"/>
      <c r="AH50" s="68"/>
      <c r="AI50" s="79"/>
      <c r="AJ50" s="64" t="str">
        <f t="shared" si="22"/>
        <v>Japan</v>
      </c>
      <c r="AK50" s="77"/>
      <c r="AL50" s="77"/>
      <c r="AM50" s="66" t="str">
        <f t="shared" si="23"/>
        <v>Spain</v>
      </c>
      <c r="AN50" s="65"/>
      <c r="AO50" s="65"/>
      <c r="AP50" s="65"/>
      <c r="AQ50" s="80">
        <f t="shared" si="24"/>
        <v>0</v>
      </c>
      <c r="AR50" s="65"/>
      <c r="AS50" s="68"/>
      <c r="AT50" s="79"/>
      <c r="AU50" s="64" t="str">
        <f t="shared" si="25"/>
        <v>Japan</v>
      </c>
      <c r="AV50" s="77"/>
      <c r="AW50" s="77"/>
      <c r="AX50" s="66" t="str">
        <f t="shared" si="26"/>
        <v>Spain</v>
      </c>
      <c r="AY50" s="65"/>
      <c r="AZ50" s="65"/>
      <c r="BA50" s="65"/>
      <c r="BB50" s="80">
        <f t="shared" si="27"/>
        <v>0</v>
      </c>
      <c r="BC50" s="65"/>
      <c r="BD50" s="68"/>
      <c r="BE50" s="79"/>
      <c r="BF50" s="64" t="str">
        <f t="shared" si="28"/>
        <v>Japan</v>
      </c>
      <c r="BG50" s="77"/>
      <c r="BH50" s="77"/>
      <c r="BI50" s="66" t="str">
        <f t="shared" si="29"/>
        <v>Spain</v>
      </c>
      <c r="BJ50" s="65"/>
      <c r="BK50" s="65"/>
      <c r="BL50" s="65"/>
      <c r="BM50" s="80">
        <f t="shared" si="30"/>
        <v>0</v>
      </c>
      <c r="BN50" s="65"/>
      <c r="BO50" s="68"/>
      <c r="BP50" s="79"/>
      <c r="BQ50" s="64" t="str">
        <f t="shared" si="31"/>
        <v>Japan</v>
      </c>
      <c r="BR50" s="77"/>
      <c r="BS50" s="77"/>
      <c r="BT50" s="66" t="str">
        <f t="shared" si="32"/>
        <v>Spain</v>
      </c>
      <c r="BU50" s="65"/>
      <c r="BV50" s="65"/>
      <c r="BW50" s="65"/>
      <c r="BX50" s="80">
        <f t="shared" si="33"/>
        <v>0</v>
      </c>
      <c r="BY50" s="65"/>
      <c r="BZ50" s="68"/>
      <c r="CA50" s="79"/>
      <c r="CB50" s="64" t="str">
        <f t="shared" si="34"/>
        <v>Japan</v>
      </c>
      <c r="CC50" s="77"/>
      <c r="CD50" s="77"/>
      <c r="CE50" s="66" t="str">
        <f t="shared" si="35"/>
        <v>Spain</v>
      </c>
      <c r="CF50" s="65"/>
      <c r="CG50" s="65"/>
      <c r="CH50" s="65"/>
      <c r="CI50" s="80">
        <f t="shared" si="36"/>
        <v>0</v>
      </c>
      <c r="CJ50" s="65"/>
      <c r="CK50" s="68"/>
      <c r="CL50" s="79"/>
      <c r="CM50" s="64" t="str">
        <f t="shared" si="37"/>
        <v>Japan</v>
      </c>
      <c r="CN50" s="77"/>
      <c r="CO50" s="77"/>
      <c r="CP50" s="66" t="str">
        <f t="shared" si="38"/>
        <v>Spain</v>
      </c>
      <c r="CQ50" s="65"/>
      <c r="CR50" s="65"/>
      <c r="CS50" s="65"/>
      <c r="CT50" s="80">
        <f t="shared" si="39"/>
        <v>0</v>
      </c>
      <c r="CU50" s="65"/>
      <c r="CV50" s="68"/>
      <c r="CW50" s="79"/>
      <c r="CX50" s="64" t="str">
        <f t="shared" si="40"/>
        <v>Japan</v>
      </c>
      <c r="CY50" s="77"/>
      <c r="CZ50" s="77"/>
      <c r="DA50" s="66" t="str">
        <f t="shared" si="41"/>
        <v>Spain</v>
      </c>
      <c r="DB50" s="65"/>
      <c r="DC50" s="65"/>
      <c r="DD50" s="65"/>
      <c r="DE50" s="80">
        <f t="shared" si="42"/>
        <v>0</v>
      </c>
      <c r="DF50" s="65"/>
      <c r="DG50" s="68"/>
      <c r="DH50" s="79"/>
      <c r="DI50" s="64" t="str">
        <f t="shared" si="43"/>
        <v>Japan</v>
      </c>
      <c r="DJ50" s="77"/>
      <c r="DK50" s="77"/>
      <c r="DL50" s="66" t="str">
        <f t="shared" si="44"/>
        <v>Spain</v>
      </c>
      <c r="DM50" s="65"/>
      <c r="DN50" s="65"/>
      <c r="DO50" s="65"/>
      <c r="DP50" s="80">
        <f t="shared" si="45"/>
        <v>0</v>
      </c>
      <c r="DQ50" s="65"/>
      <c r="DR50" s="68"/>
    </row>
    <row r="51" spans="1:122" x14ac:dyDescent="0.35">
      <c r="A51" s="164">
        <f t="shared" si="46"/>
        <v>0</v>
      </c>
      <c r="B51" s="70"/>
      <c r="C51" s="71">
        <v>44</v>
      </c>
      <c r="D51" s="72" t="s">
        <v>61</v>
      </c>
      <c r="E51" s="73">
        <v>44896.416666666664</v>
      </c>
      <c r="F51" s="74" t="str">
        <f>I18</f>
        <v>Costa Rica</v>
      </c>
      <c r="G51" s="75"/>
      <c r="H51" s="75"/>
      <c r="I51" s="76" t="str">
        <f>F17</f>
        <v>Germany</v>
      </c>
      <c r="J51" s="57"/>
      <c r="K51" s="57"/>
      <c r="L51" s="62"/>
      <c r="M51" s="65"/>
      <c r="N51" s="64" t="str">
        <f t="shared" si="16"/>
        <v>Costa Rica</v>
      </c>
      <c r="O51" s="77"/>
      <c r="P51" s="77"/>
      <c r="Q51" s="66" t="str">
        <f t="shared" si="17"/>
        <v>Germany</v>
      </c>
      <c r="R51" s="65"/>
      <c r="S51" s="65"/>
      <c r="T51" s="65"/>
      <c r="U51" s="78">
        <f t="shared" si="18"/>
        <v>0</v>
      </c>
      <c r="V51" s="65"/>
      <c r="W51" s="68"/>
      <c r="X51" s="79"/>
      <c r="Y51" s="64" t="str">
        <f t="shared" si="19"/>
        <v>Costa Rica</v>
      </c>
      <c r="Z51" s="77"/>
      <c r="AA51" s="77"/>
      <c r="AB51" s="66" t="str">
        <f t="shared" si="20"/>
        <v>Germany</v>
      </c>
      <c r="AC51" s="65"/>
      <c r="AD51" s="65"/>
      <c r="AE51" s="65"/>
      <c r="AF51" s="80">
        <f t="shared" si="21"/>
        <v>0</v>
      </c>
      <c r="AG51" s="65"/>
      <c r="AH51" s="68"/>
      <c r="AI51" s="79"/>
      <c r="AJ51" s="64" t="str">
        <f t="shared" si="22"/>
        <v>Costa Rica</v>
      </c>
      <c r="AK51" s="77"/>
      <c r="AL51" s="77"/>
      <c r="AM51" s="66" t="str">
        <f t="shared" si="23"/>
        <v>Germany</v>
      </c>
      <c r="AN51" s="65"/>
      <c r="AO51" s="65"/>
      <c r="AP51" s="65"/>
      <c r="AQ51" s="80">
        <f t="shared" si="24"/>
        <v>0</v>
      </c>
      <c r="AR51" s="65"/>
      <c r="AS51" s="68"/>
      <c r="AT51" s="79"/>
      <c r="AU51" s="64" t="str">
        <f t="shared" si="25"/>
        <v>Costa Rica</v>
      </c>
      <c r="AV51" s="77"/>
      <c r="AW51" s="77"/>
      <c r="AX51" s="66" t="str">
        <f t="shared" si="26"/>
        <v>Germany</v>
      </c>
      <c r="AY51" s="65"/>
      <c r="AZ51" s="65"/>
      <c r="BA51" s="65"/>
      <c r="BB51" s="80">
        <f t="shared" si="27"/>
        <v>0</v>
      </c>
      <c r="BC51" s="65"/>
      <c r="BD51" s="68"/>
      <c r="BE51" s="79"/>
      <c r="BF51" s="64" t="str">
        <f t="shared" si="28"/>
        <v>Costa Rica</v>
      </c>
      <c r="BG51" s="77"/>
      <c r="BH51" s="77"/>
      <c r="BI51" s="66" t="str">
        <f t="shared" si="29"/>
        <v>Germany</v>
      </c>
      <c r="BJ51" s="65"/>
      <c r="BK51" s="65"/>
      <c r="BL51" s="65"/>
      <c r="BM51" s="80">
        <f t="shared" si="30"/>
        <v>0</v>
      </c>
      <c r="BN51" s="65"/>
      <c r="BO51" s="68"/>
      <c r="BP51" s="79"/>
      <c r="BQ51" s="64" t="str">
        <f t="shared" si="31"/>
        <v>Costa Rica</v>
      </c>
      <c r="BR51" s="77"/>
      <c r="BS51" s="77"/>
      <c r="BT51" s="66" t="str">
        <f t="shared" si="32"/>
        <v>Germany</v>
      </c>
      <c r="BU51" s="65"/>
      <c r="BV51" s="65"/>
      <c r="BW51" s="65"/>
      <c r="BX51" s="80">
        <f t="shared" si="33"/>
        <v>0</v>
      </c>
      <c r="BY51" s="65"/>
      <c r="BZ51" s="68"/>
      <c r="CA51" s="79"/>
      <c r="CB51" s="64" t="str">
        <f t="shared" si="34"/>
        <v>Costa Rica</v>
      </c>
      <c r="CC51" s="77"/>
      <c r="CD51" s="77"/>
      <c r="CE51" s="66" t="str">
        <f t="shared" si="35"/>
        <v>Germany</v>
      </c>
      <c r="CF51" s="65"/>
      <c r="CG51" s="65"/>
      <c r="CH51" s="65"/>
      <c r="CI51" s="80">
        <f t="shared" si="36"/>
        <v>0</v>
      </c>
      <c r="CJ51" s="65"/>
      <c r="CK51" s="68"/>
      <c r="CL51" s="79"/>
      <c r="CM51" s="64" t="str">
        <f t="shared" si="37"/>
        <v>Costa Rica</v>
      </c>
      <c r="CN51" s="77"/>
      <c r="CO51" s="77"/>
      <c r="CP51" s="66" t="str">
        <f t="shared" si="38"/>
        <v>Germany</v>
      </c>
      <c r="CQ51" s="65"/>
      <c r="CR51" s="65"/>
      <c r="CS51" s="65"/>
      <c r="CT51" s="80">
        <f t="shared" si="39"/>
        <v>0</v>
      </c>
      <c r="CU51" s="65"/>
      <c r="CV51" s="68"/>
      <c r="CW51" s="79"/>
      <c r="CX51" s="64" t="str">
        <f t="shared" si="40"/>
        <v>Costa Rica</v>
      </c>
      <c r="CY51" s="77"/>
      <c r="CZ51" s="77"/>
      <c r="DA51" s="66" t="str">
        <f t="shared" si="41"/>
        <v>Germany</v>
      </c>
      <c r="DB51" s="65"/>
      <c r="DC51" s="65"/>
      <c r="DD51" s="65"/>
      <c r="DE51" s="80">
        <f t="shared" si="42"/>
        <v>0</v>
      </c>
      <c r="DF51" s="65"/>
      <c r="DG51" s="68"/>
      <c r="DH51" s="79"/>
      <c r="DI51" s="64" t="str">
        <f t="shared" si="43"/>
        <v>Costa Rica</v>
      </c>
      <c r="DJ51" s="77"/>
      <c r="DK51" s="77"/>
      <c r="DL51" s="66" t="str">
        <f t="shared" si="44"/>
        <v>Germany</v>
      </c>
      <c r="DM51" s="65"/>
      <c r="DN51" s="65"/>
      <c r="DO51" s="65"/>
      <c r="DP51" s="80">
        <f t="shared" si="45"/>
        <v>0</v>
      </c>
      <c r="DQ51" s="65"/>
      <c r="DR51" s="68"/>
    </row>
    <row r="52" spans="1:122" x14ac:dyDescent="0.35">
      <c r="A52" s="164">
        <f t="shared" si="46"/>
        <v>0</v>
      </c>
      <c r="B52" s="70"/>
      <c r="C52" s="71">
        <v>45</v>
      </c>
      <c r="D52" s="72" t="s">
        <v>75</v>
      </c>
      <c r="E52" s="73">
        <v>44897.25</v>
      </c>
      <c r="F52" s="74" t="str">
        <f>I22</f>
        <v>Ghana</v>
      </c>
      <c r="G52" s="75"/>
      <c r="H52" s="75"/>
      <c r="I52" s="76" t="str">
        <f>F21</f>
        <v>Uruguay</v>
      </c>
      <c r="J52" s="57"/>
      <c r="K52" s="57"/>
      <c r="L52" s="62"/>
      <c r="M52" s="65"/>
      <c r="N52" s="64" t="str">
        <f t="shared" si="16"/>
        <v>Ghana</v>
      </c>
      <c r="O52" s="77"/>
      <c r="P52" s="77"/>
      <c r="Q52" s="66" t="str">
        <f t="shared" si="17"/>
        <v>Uruguay</v>
      </c>
      <c r="R52" s="65"/>
      <c r="S52" s="65"/>
      <c r="T52" s="65"/>
      <c r="U52" s="78">
        <f t="shared" si="18"/>
        <v>0</v>
      </c>
      <c r="V52" s="65"/>
      <c r="W52" s="68"/>
      <c r="X52" s="79"/>
      <c r="Y52" s="64" t="str">
        <f t="shared" si="19"/>
        <v>Ghana</v>
      </c>
      <c r="Z52" s="77"/>
      <c r="AA52" s="77"/>
      <c r="AB52" s="66" t="str">
        <f t="shared" si="20"/>
        <v>Uruguay</v>
      </c>
      <c r="AC52" s="65"/>
      <c r="AD52" s="65"/>
      <c r="AE52" s="65"/>
      <c r="AF52" s="80">
        <f t="shared" si="21"/>
        <v>0</v>
      </c>
      <c r="AG52" s="65"/>
      <c r="AH52" s="68"/>
      <c r="AI52" s="79"/>
      <c r="AJ52" s="64" t="str">
        <f t="shared" si="22"/>
        <v>Ghana</v>
      </c>
      <c r="AK52" s="77"/>
      <c r="AL52" s="77"/>
      <c r="AM52" s="66" t="str">
        <f t="shared" si="23"/>
        <v>Uruguay</v>
      </c>
      <c r="AN52" s="65"/>
      <c r="AO52" s="65"/>
      <c r="AP52" s="65"/>
      <c r="AQ52" s="80">
        <f t="shared" si="24"/>
        <v>0</v>
      </c>
      <c r="AR52" s="65"/>
      <c r="AS52" s="68"/>
      <c r="AT52" s="79"/>
      <c r="AU52" s="64" t="str">
        <f t="shared" si="25"/>
        <v>Ghana</v>
      </c>
      <c r="AV52" s="77"/>
      <c r="AW52" s="77"/>
      <c r="AX52" s="66" t="str">
        <f t="shared" si="26"/>
        <v>Uruguay</v>
      </c>
      <c r="AY52" s="65"/>
      <c r="AZ52" s="65"/>
      <c r="BA52" s="65"/>
      <c r="BB52" s="80">
        <f t="shared" si="27"/>
        <v>0</v>
      </c>
      <c r="BC52" s="65"/>
      <c r="BD52" s="68"/>
      <c r="BE52" s="79"/>
      <c r="BF52" s="64" t="str">
        <f t="shared" si="28"/>
        <v>Ghana</v>
      </c>
      <c r="BG52" s="77"/>
      <c r="BH52" s="77"/>
      <c r="BI52" s="66" t="str">
        <f t="shared" si="29"/>
        <v>Uruguay</v>
      </c>
      <c r="BJ52" s="65"/>
      <c r="BK52" s="65"/>
      <c r="BL52" s="65"/>
      <c r="BM52" s="80">
        <f t="shared" si="30"/>
        <v>0</v>
      </c>
      <c r="BN52" s="65"/>
      <c r="BO52" s="68"/>
      <c r="BP52" s="79"/>
      <c r="BQ52" s="64" t="str">
        <f t="shared" si="31"/>
        <v>Ghana</v>
      </c>
      <c r="BR52" s="77"/>
      <c r="BS52" s="77"/>
      <c r="BT52" s="66" t="str">
        <f t="shared" si="32"/>
        <v>Uruguay</v>
      </c>
      <c r="BU52" s="65"/>
      <c r="BV52" s="65"/>
      <c r="BW52" s="65"/>
      <c r="BX52" s="80">
        <f t="shared" si="33"/>
        <v>0</v>
      </c>
      <c r="BY52" s="65"/>
      <c r="BZ52" s="68"/>
      <c r="CA52" s="79"/>
      <c r="CB52" s="64" t="str">
        <f t="shared" si="34"/>
        <v>Ghana</v>
      </c>
      <c r="CC52" s="77"/>
      <c r="CD52" s="77"/>
      <c r="CE52" s="66" t="str">
        <f t="shared" si="35"/>
        <v>Uruguay</v>
      </c>
      <c r="CF52" s="65"/>
      <c r="CG52" s="65"/>
      <c r="CH52" s="65"/>
      <c r="CI52" s="80">
        <f t="shared" si="36"/>
        <v>0</v>
      </c>
      <c r="CJ52" s="65"/>
      <c r="CK52" s="68"/>
      <c r="CL52" s="79"/>
      <c r="CM52" s="64" t="str">
        <f t="shared" si="37"/>
        <v>Ghana</v>
      </c>
      <c r="CN52" s="77"/>
      <c r="CO52" s="77"/>
      <c r="CP52" s="66" t="str">
        <f t="shared" si="38"/>
        <v>Uruguay</v>
      </c>
      <c r="CQ52" s="65"/>
      <c r="CR52" s="65"/>
      <c r="CS52" s="65"/>
      <c r="CT52" s="80">
        <f t="shared" si="39"/>
        <v>0</v>
      </c>
      <c r="CU52" s="65"/>
      <c r="CV52" s="68"/>
      <c r="CW52" s="79"/>
      <c r="CX52" s="64" t="str">
        <f t="shared" si="40"/>
        <v>Ghana</v>
      </c>
      <c r="CY52" s="77"/>
      <c r="CZ52" s="77"/>
      <c r="DA52" s="66" t="str">
        <f t="shared" si="41"/>
        <v>Uruguay</v>
      </c>
      <c r="DB52" s="65"/>
      <c r="DC52" s="65"/>
      <c r="DD52" s="65"/>
      <c r="DE52" s="80">
        <f t="shared" si="42"/>
        <v>0</v>
      </c>
      <c r="DF52" s="65"/>
      <c r="DG52" s="68"/>
      <c r="DH52" s="79"/>
      <c r="DI52" s="64" t="str">
        <f t="shared" si="43"/>
        <v>Ghana</v>
      </c>
      <c r="DJ52" s="77"/>
      <c r="DK52" s="77"/>
      <c r="DL52" s="66" t="str">
        <f t="shared" si="44"/>
        <v>Uruguay</v>
      </c>
      <c r="DM52" s="65"/>
      <c r="DN52" s="65"/>
      <c r="DO52" s="65"/>
      <c r="DP52" s="80">
        <f t="shared" si="45"/>
        <v>0</v>
      </c>
      <c r="DQ52" s="65"/>
      <c r="DR52" s="68"/>
    </row>
    <row r="53" spans="1:122" x14ac:dyDescent="0.35">
      <c r="A53" s="164">
        <f t="shared" si="46"/>
        <v>0</v>
      </c>
      <c r="B53" s="70"/>
      <c r="C53" s="71">
        <v>46</v>
      </c>
      <c r="D53" s="72" t="s">
        <v>75</v>
      </c>
      <c r="E53" s="73">
        <v>44897.25</v>
      </c>
      <c r="F53" s="74" t="str">
        <f>I21</f>
        <v>South Korea</v>
      </c>
      <c r="G53" s="75"/>
      <c r="H53" s="75"/>
      <c r="I53" s="76" t="str">
        <f>F22</f>
        <v>Portugal</v>
      </c>
      <c r="J53" s="57"/>
      <c r="K53" s="57"/>
      <c r="L53" s="62"/>
      <c r="M53" s="65"/>
      <c r="N53" s="64" t="str">
        <f t="shared" si="16"/>
        <v>South Korea</v>
      </c>
      <c r="O53" s="77"/>
      <c r="P53" s="77"/>
      <c r="Q53" s="66" t="str">
        <f t="shared" si="17"/>
        <v>Portugal</v>
      </c>
      <c r="R53" s="65"/>
      <c r="S53" s="65"/>
      <c r="T53" s="65"/>
      <c r="U53" s="78">
        <f t="shared" si="18"/>
        <v>0</v>
      </c>
      <c r="V53" s="65"/>
      <c r="W53" s="68"/>
      <c r="X53" s="79"/>
      <c r="Y53" s="64" t="str">
        <f t="shared" si="19"/>
        <v>South Korea</v>
      </c>
      <c r="Z53" s="77"/>
      <c r="AA53" s="77"/>
      <c r="AB53" s="66" t="str">
        <f t="shared" si="20"/>
        <v>Portugal</v>
      </c>
      <c r="AC53" s="65"/>
      <c r="AD53" s="65"/>
      <c r="AE53" s="65"/>
      <c r="AF53" s="80">
        <f t="shared" si="21"/>
        <v>0</v>
      </c>
      <c r="AG53" s="65"/>
      <c r="AH53" s="68"/>
      <c r="AI53" s="79"/>
      <c r="AJ53" s="64" t="str">
        <f t="shared" si="22"/>
        <v>South Korea</v>
      </c>
      <c r="AK53" s="77"/>
      <c r="AL53" s="77"/>
      <c r="AM53" s="66" t="str">
        <f t="shared" si="23"/>
        <v>Portugal</v>
      </c>
      <c r="AN53" s="65"/>
      <c r="AO53" s="65"/>
      <c r="AP53" s="65"/>
      <c r="AQ53" s="80">
        <f t="shared" si="24"/>
        <v>0</v>
      </c>
      <c r="AR53" s="65"/>
      <c r="AS53" s="68"/>
      <c r="AT53" s="79"/>
      <c r="AU53" s="64" t="str">
        <f t="shared" si="25"/>
        <v>South Korea</v>
      </c>
      <c r="AV53" s="77"/>
      <c r="AW53" s="77"/>
      <c r="AX53" s="66" t="str">
        <f t="shared" si="26"/>
        <v>Portugal</v>
      </c>
      <c r="AY53" s="65"/>
      <c r="AZ53" s="65"/>
      <c r="BA53" s="65"/>
      <c r="BB53" s="80">
        <f t="shared" si="27"/>
        <v>0</v>
      </c>
      <c r="BC53" s="65"/>
      <c r="BD53" s="68"/>
      <c r="BE53" s="79"/>
      <c r="BF53" s="64" t="str">
        <f t="shared" si="28"/>
        <v>South Korea</v>
      </c>
      <c r="BG53" s="77"/>
      <c r="BH53" s="77"/>
      <c r="BI53" s="66" t="str">
        <f t="shared" si="29"/>
        <v>Portugal</v>
      </c>
      <c r="BJ53" s="65"/>
      <c r="BK53" s="65"/>
      <c r="BL53" s="65"/>
      <c r="BM53" s="80">
        <f t="shared" si="30"/>
        <v>0</v>
      </c>
      <c r="BN53" s="65"/>
      <c r="BO53" s="68"/>
      <c r="BP53" s="79"/>
      <c r="BQ53" s="64" t="str">
        <f t="shared" si="31"/>
        <v>South Korea</v>
      </c>
      <c r="BR53" s="77"/>
      <c r="BS53" s="77"/>
      <c r="BT53" s="66" t="str">
        <f t="shared" si="32"/>
        <v>Portugal</v>
      </c>
      <c r="BU53" s="65"/>
      <c r="BV53" s="65"/>
      <c r="BW53" s="65"/>
      <c r="BX53" s="80">
        <f t="shared" si="33"/>
        <v>0</v>
      </c>
      <c r="BY53" s="65"/>
      <c r="BZ53" s="68"/>
      <c r="CA53" s="79"/>
      <c r="CB53" s="64" t="str">
        <f t="shared" si="34"/>
        <v>South Korea</v>
      </c>
      <c r="CC53" s="77"/>
      <c r="CD53" s="77"/>
      <c r="CE53" s="66" t="str">
        <f t="shared" si="35"/>
        <v>Portugal</v>
      </c>
      <c r="CF53" s="65"/>
      <c r="CG53" s="65"/>
      <c r="CH53" s="65"/>
      <c r="CI53" s="80">
        <f t="shared" si="36"/>
        <v>0</v>
      </c>
      <c r="CJ53" s="65"/>
      <c r="CK53" s="68"/>
      <c r="CL53" s="79"/>
      <c r="CM53" s="64" t="str">
        <f t="shared" si="37"/>
        <v>South Korea</v>
      </c>
      <c r="CN53" s="77"/>
      <c r="CO53" s="77"/>
      <c r="CP53" s="66" t="str">
        <f t="shared" si="38"/>
        <v>Portugal</v>
      </c>
      <c r="CQ53" s="65"/>
      <c r="CR53" s="65"/>
      <c r="CS53" s="65"/>
      <c r="CT53" s="80">
        <f t="shared" si="39"/>
        <v>0</v>
      </c>
      <c r="CU53" s="65"/>
      <c r="CV53" s="68"/>
      <c r="CW53" s="79"/>
      <c r="CX53" s="64" t="str">
        <f t="shared" si="40"/>
        <v>South Korea</v>
      </c>
      <c r="CY53" s="77"/>
      <c r="CZ53" s="77"/>
      <c r="DA53" s="66" t="str">
        <f t="shared" si="41"/>
        <v>Portugal</v>
      </c>
      <c r="DB53" s="65"/>
      <c r="DC53" s="65"/>
      <c r="DD53" s="65"/>
      <c r="DE53" s="80">
        <f t="shared" si="42"/>
        <v>0</v>
      </c>
      <c r="DF53" s="65"/>
      <c r="DG53" s="68"/>
      <c r="DH53" s="79"/>
      <c r="DI53" s="64" t="str">
        <f t="shared" si="43"/>
        <v>South Korea</v>
      </c>
      <c r="DJ53" s="77"/>
      <c r="DK53" s="77"/>
      <c r="DL53" s="66" t="str">
        <f t="shared" si="44"/>
        <v>Portugal</v>
      </c>
      <c r="DM53" s="65"/>
      <c r="DN53" s="65"/>
      <c r="DO53" s="65"/>
      <c r="DP53" s="80">
        <f t="shared" si="45"/>
        <v>0</v>
      </c>
      <c r="DQ53" s="65"/>
      <c r="DR53" s="68"/>
    </row>
    <row r="54" spans="1:122" x14ac:dyDescent="0.35">
      <c r="A54" s="164">
        <f t="shared" si="46"/>
        <v>0</v>
      </c>
      <c r="B54" s="70"/>
      <c r="C54" s="71">
        <v>47</v>
      </c>
      <c r="D54" s="72" t="s">
        <v>36</v>
      </c>
      <c r="E54" s="73">
        <v>44897.416666666664</v>
      </c>
      <c r="F54" s="74" t="str">
        <f>I23</f>
        <v>Serbia</v>
      </c>
      <c r="G54" s="75"/>
      <c r="H54" s="75"/>
      <c r="I54" s="76" t="str">
        <f>F20</f>
        <v>Switzerland</v>
      </c>
      <c r="J54" s="57"/>
      <c r="K54" s="57"/>
      <c r="L54" s="62"/>
      <c r="M54" s="65"/>
      <c r="N54" s="64" t="str">
        <f t="shared" si="16"/>
        <v>Serbia</v>
      </c>
      <c r="O54" s="77"/>
      <c r="P54" s="77"/>
      <c r="Q54" s="66" t="str">
        <f t="shared" si="17"/>
        <v>Switzerland</v>
      </c>
      <c r="R54" s="65"/>
      <c r="S54" s="65"/>
      <c r="T54" s="65"/>
      <c r="U54" s="78">
        <f t="shared" si="18"/>
        <v>0</v>
      </c>
      <c r="V54" s="65"/>
      <c r="W54" s="68"/>
      <c r="X54" s="79"/>
      <c r="Y54" s="64" t="str">
        <f t="shared" si="19"/>
        <v>Serbia</v>
      </c>
      <c r="Z54" s="77"/>
      <c r="AA54" s="77"/>
      <c r="AB54" s="66" t="str">
        <f t="shared" si="20"/>
        <v>Switzerland</v>
      </c>
      <c r="AC54" s="65"/>
      <c r="AD54" s="65"/>
      <c r="AE54" s="65"/>
      <c r="AF54" s="80">
        <f t="shared" si="21"/>
        <v>0</v>
      </c>
      <c r="AG54" s="65"/>
      <c r="AH54" s="68"/>
      <c r="AI54" s="79"/>
      <c r="AJ54" s="64" t="str">
        <f t="shared" si="22"/>
        <v>Serbia</v>
      </c>
      <c r="AK54" s="77"/>
      <c r="AL54" s="77"/>
      <c r="AM54" s="66" t="str">
        <f t="shared" si="23"/>
        <v>Switzerland</v>
      </c>
      <c r="AN54" s="65"/>
      <c r="AO54" s="65"/>
      <c r="AP54" s="65"/>
      <c r="AQ54" s="80">
        <f t="shared" si="24"/>
        <v>0</v>
      </c>
      <c r="AR54" s="65"/>
      <c r="AS54" s="68"/>
      <c r="AT54" s="79"/>
      <c r="AU54" s="64" t="str">
        <f t="shared" si="25"/>
        <v>Serbia</v>
      </c>
      <c r="AV54" s="77"/>
      <c r="AW54" s="77"/>
      <c r="AX54" s="66" t="str">
        <f t="shared" si="26"/>
        <v>Switzerland</v>
      </c>
      <c r="AY54" s="65"/>
      <c r="AZ54" s="65"/>
      <c r="BA54" s="65"/>
      <c r="BB54" s="80">
        <f t="shared" si="27"/>
        <v>0</v>
      </c>
      <c r="BC54" s="65"/>
      <c r="BD54" s="68"/>
      <c r="BE54" s="79"/>
      <c r="BF54" s="64" t="str">
        <f t="shared" si="28"/>
        <v>Serbia</v>
      </c>
      <c r="BG54" s="77"/>
      <c r="BH54" s="77"/>
      <c r="BI54" s="66" t="str">
        <f t="shared" si="29"/>
        <v>Switzerland</v>
      </c>
      <c r="BJ54" s="65"/>
      <c r="BK54" s="65"/>
      <c r="BL54" s="65"/>
      <c r="BM54" s="80">
        <f t="shared" si="30"/>
        <v>0</v>
      </c>
      <c r="BN54" s="65"/>
      <c r="BO54" s="68"/>
      <c r="BP54" s="79"/>
      <c r="BQ54" s="64" t="str">
        <f t="shared" si="31"/>
        <v>Serbia</v>
      </c>
      <c r="BR54" s="77"/>
      <c r="BS54" s="77"/>
      <c r="BT54" s="66" t="str">
        <f t="shared" si="32"/>
        <v>Switzerland</v>
      </c>
      <c r="BU54" s="65"/>
      <c r="BV54" s="65"/>
      <c r="BW54" s="65"/>
      <c r="BX54" s="80">
        <f t="shared" si="33"/>
        <v>0</v>
      </c>
      <c r="BY54" s="65"/>
      <c r="BZ54" s="68"/>
      <c r="CA54" s="79"/>
      <c r="CB54" s="64" t="str">
        <f t="shared" si="34"/>
        <v>Serbia</v>
      </c>
      <c r="CC54" s="77"/>
      <c r="CD54" s="77"/>
      <c r="CE54" s="66" t="str">
        <f t="shared" si="35"/>
        <v>Switzerland</v>
      </c>
      <c r="CF54" s="65"/>
      <c r="CG54" s="65"/>
      <c r="CH54" s="65"/>
      <c r="CI54" s="80">
        <f t="shared" si="36"/>
        <v>0</v>
      </c>
      <c r="CJ54" s="65"/>
      <c r="CK54" s="68"/>
      <c r="CL54" s="79"/>
      <c r="CM54" s="64" t="str">
        <f t="shared" si="37"/>
        <v>Serbia</v>
      </c>
      <c r="CN54" s="77"/>
      <c r="CO54" s="77"/>
      <c r="CP54" s="66" t="str">
        <f t="shared" si="38"/>
        <v>Switzerland</v>
      </c>
      <c r="CQ54" s="65"/>
      <c r="CR54" s="65"/>
      <c r="CS54" s="65"/>
      <c r="CT54" s="80">
        <f t="shared" si="39"/>
        <v>0</v>
      </c>
      <c r="CU54" s="65"/>
      <c r="CV54" s="68"/>
      <c r="CW54" s="79"/>
      <c r="CX54" s="64" t="str">
        <f t="shared" si="40"/>
        <v>Serbia</v>
      </c>
      <c r="CY54" s="77"/>
      <c r="CZ54" s="77"/>
      <c r="DA54" s="66" t="str">
        <f t="shared" si="41"/>
        <v>Switzerland</v>
      </c>
      <c r="DB54" s="65"/>
      <c r="DC54" s="65"/>
      <c r="DD54" s="65"/>
      <c r="DE54" s="80">
        <f t="shared" si="42"/>
        <v>0</v>
      </c>
      <c r="DF54" s="65"/>
      <c r="DG54" s="68"/>
      <c r="DH54" s="79"/>
      <c r="DI54" s="64" t="str">
        <f t="shared" si="43"/>
        <v>Serbia</v>
      </c>
      <c r="DJ54" s="77"/>
      <c r="DK54" s="77"/>
      <c r="DL54" s="66" t="str">
        <f t="shared" si="44"/>
        <v>Switzerland</v>
      </c>
      <c r="DM54" s="65"/>
      <c r="DN54" s="65"/>
      <c r="DO54" s="65"/>
      <c r="DP54" s="80">
        <f t="shared" si="45"/>
        <v>0</v>
      </c>
      <c r="DQ54" s="65"/>
      <c r="DR54" s="68"/>
    </row>
    <row r="55" spans="1:122" x14ac:dyDescent="0.35">
      <c r="A55" s="164">
        <f t="shared" si="46"/>
        <v>0</v>
      </c>
      <c r="B55" s="70"/>
      <c r="C55" s="71">
        <v>48</v>
      </c>
      <c r="D55" s="72" t="s">
        <v>36</v>
      </c>
      <c r="E55" s="73">
        <v>44897.416666666664</v>
      </c>
      <c r="F55" s="74" t="str">
        <f>I20</f>
        <v>Cameroon</v>
      </c>
      <c r="G55" s="75"/>
      <c r="H55" s="75"/>
      <c r="I55" s="76" t="str">
        <f>F23</f>
        <v>Brazil</v>
      </c>
      <c r="J55" s="57"/>
      <c r="K55" s="57"/>
      <c r="L55" s="62"/>
      <c r="M55" s="65"/>
      <c r="N55" s="64" t="str">
        <f t="shared" si="16"/>
        <v>Cameroon</v>
      </c>
      <c r="O55" s="77"/>
      <c r="P55" s="77"/>
      <c r="Q55" s="66" t="str">
        <f t="shared" si="17"/>
        <v>Brazil</v>
      </c>
      <c r="R55" s="65"/>
      <c r="S55" s="65"/>
      <c r="T55" s="65"/>
      <c r="U55" s="78">
        <f t="shared" si="18"/>
        <v>0</v>
      </c>
      <c r="V55" s="65"/>
      <c r="W55" s="68"/>
      <c r="X55" s="79"/>
      <c r="Y55" s="64" t="str">
        <f t="shared" si="19"/>
        <v>Cameroon</v>
      </c>
      <c r="Z55" s="77"/>
      <c r="AA55" s="77"/>
      <c r="AB55" s="66" t="str">
        <f t="shared" si="20"/>
        <v>Brazil</v>
      </c>
      <c r="AC55" s="65"/>
      <c r="AD55" s="65"/>
      <c r="AE55" s="65"/>
      <c r="AF55" s="80">
        <f t="shared" si="21"/>
        <v>0</v>
      </c>
      <c r="AG55" s="65"/>
      <c r="AH55" s="68"/>
      <c r="AI55" s="79"/>
      <c r="AJ55" s="64" t="str">
        <f t="shared" si="22"/>
        <v>Cameroon</v>
      </c>
      <c r="AK55" s="77"/>
      <c r="AL55" s="77"/>
      <c r="AM55" s="66" t="str">
        <f t="shared" si="23"/>
        <v>Brazil</v>
      </c>
      <c r="AN55" s="65"/>
      <c r="AO55" s="65"/>
      <c r="AP55" s="65"/>
      <c r="AQ55" s="80">
        <f t="shared" si="24"/>
        <v>0</v>
      </c>
      <c r="AR55" s="65"/>
      <c r="AS55" s="68"/>
      <c r="AT55" s="79"/>
      <c r="AU55" s="64" t="str">
        <f t="shared" si="25"/>
        <v>Cameroon</v>
      </c>
      <c r="AV55" s="77"/>
      <c r="AW55" s="77"/>
      <c r="AX55" s="66" t="str">
        <f t="shared" si="26"/>
        <v>Brazil</v>
      </c>
      <c r="AY55" s="65"/>
      <c r="AZ55" s="65"/>
      <c r="BA55" s="65"/>
      <c r="BB55" s="80">
        <f t="shared" si="27"/>
        <v>0</v>
      </c>
      <c r="BC55" s="65"/>
      <c r="BD55" s="68"/>
      <c r="BE55" s="79"/>
      <c r="BF55" s="64" t="str">
        <f t="shared" si="28"/>
        <v>Cameroon</v>
      </c>
      <c r="BG55" s="77"/>
      <c r="BH55" s="77"/>
      <c r="BI55" s="66" t="str">
        <f t="shared" si="29"/>
        <v>Brazil</v>
      </c>
      <c r="BJ55" s="65"/>
      <c r="BK55" s="65"/>
      <c r="BL55" s="65"/>
      <c r="BM55" s="80">
        <f t="shared" si="30"/>
        <v>0</v>
      </c>
      <c r="BN55" s="65"/>
      <c r="BO55" s="68"/>
      <c r="BP55" s="79"/>
      <c r="BQ55" s="64" t="str">
        <f t="shared" si="31"/>
        <v>Cameroon</v>
      </c>
      <c r="BR55" s="77"/>
      <c r="BS55" s="77"/>
      <c r="BT55" s="66" t="str">
        <f t="shared" si="32"/>
        <v>Brazil</v>
      </c>
      <c r="BU55" s="65"/>
      <c r="BV55" s="65"/>
      <c r="BW55" s="65"/>
      <c r="BX55" s="80">
        <f t="shared" si="33"/>
        <v>0</v>
      </c>
      <c r="BY55" s="65"/>
      <c r="BZ55" s="68"/>
      <c r="CA55" s="79"/>
      <c r="CB55" s="64" t="str">
        <f t="shared" si="34"/>
        <v>Cameroon</v>
      </c>
      <c r="CC55" s="77"/>
      <c r="CD55" s="77"/>
      <c r="CE55" s="66" t="str">
        <f t="shared" si="35"/>
        <v>Brazil</v>
      </c>
      <c r="CF55" s="65"/>
      <c r="CG55" s="65"/>
      <c r="CH55" s="65"/>
      <c r="CI55" s="80">
        <f t="shared" si="36"/>
        <v>0</v>
      </c>
      <c r="CJ55" s="65"/>
      <c r="CK55" s="68"/>
      <c r="CL55" s="79"/>
      <c r="CM55" s="64" t="str">
        <f t="shared" si="37"/>
        <v>Cameroon</v>
      </c>
      <c r="CN55" s="77"/>
      <c r="CO55" s="77"/>
      <c r="CP55" s="66" t="str">
        <f t="shared" si="38"/>
        <v>Brazil</v>
      </c>
      <c r="CQ55" s="65"/>
      <c r="CR55" s="65"/>
      <c r="CS55" s="65"/>
      <c r="CT55" s="80">
        <f t="shared" si="39"/>
        <v>0</v>
      </c>
      <c r="CU55" s="65"/>
      <c r="CV55" s="68"/>
      <c r="CW55" s="79"/>
      <c r="CX55" s="64" t="str">
        <f t="shared" si="40"/>
        <v>Cameroon</v>
      </c>
      <c r="CY55" s="77"/>
      <c r="CZ55" s="77"/>
      <c r="DA55" s="66" t="str">
        <f t="shared" si="41"/>
        <v>Brazil</v>
      </c>
      <c r="DB55" s="65"/>
      <c r="DC55" s="65"/>
      <c r="DD55" s="65"/>
      <c r="DE55" s="80">
        <f t="shared" si="42"/>
        <v>0</v>
      </c>
      <c r="DF55" s="65"/>
      <c r="DG55" s="68"/>
      <c r="DH55" s="79"/>
      <c r="DI55" s="64" t="str">
        <f t="shared" si="43"/>
        <v>Cameroon</v>
      </c>
      <c r="DJ55" s="77"/>
      <c r="DK55" s="77"/>
      <c r="DL55" s="66" t="str">
        <f t="shared" si="44"/>
        <v>Brazil</v>
      </c>
      <c r="DM55" s="65"/>
      <c r="DN55" s="65"/>
      <c r="DO55" s="65"/>
      <c r="DP55" s="80">
        <f t="shared" si="45"/>
        <v>0</v>
      </c>
      <c r="DQ55" s="65"/>
      <c r="DR55" s="68"/>
    </row>
    <row r="56" spans="1:122" x14ac:dyDescent="0.35">
      <c r="B56" s="70"/>
      <c r="C56" s="58"/>
      <c r="D56" s="58"/>
      <c r="E56" s="59"/>
      <c r="F56" s="60"/>
      <c r="G56" s="57"/>
      <c r="H56" s="57"/>
      <c r="I56" s="61"/>
      <c r="J56" s="57"/>
      <c r="K56" s="57"/>
      <c r="L56" s="62"/>
      <c r="M56" s="65"/>
      <c r="N56" s="64"/>
      <c r="O56" s="65"/>
      <c r="P56" s="65"/>
      <c r="Q56" s="66"/>
      <c r="R56" s="65"/>
      <c r="S56" s="65"/>
      <c r="T56" s="65"/>
      <c r="U56" s="65"/>
      <c r="V56" s="65"/>
      <c r="W56" s="68"/>
      <c r="X56" s="79"/>
      <c r="Y56" s="64"/>
      <c r="Z56" s="65"/>
      <c r="AA56" s="65"/>
      <c r="AB56" s="66"/>
      <c r="AC56" s="65"/>
      <c r="AD56" s="65"/>
      <c r="AE56" s="65"/>
      <c r="AF56" s="65"/>
      <c r="AG56" s="65"/>
      <c r="AH56" s="68"/>
      <c r="AI56" s="79"/>
      <c r="AJ56" s="64"/>
      <c r="AK56" s="65"/>
      <c r="AL56" s="65"/>
      <c r="AM56" s="66"/>
      <c r="AN56" s="65"/>
      <c r="AO56" s="65"/>
      <c r="AP56" s="65"/>
      <c r="AQ56" s="65"/>
      <c r="AR56" s="65"/>
      <c r="AS56" s="68"/>
      <c r="AT56" s="79"/>
      <c r="AU56" s="64"/>
      <c r="AV56" s="65"/>
      <c r="AW56" s="65"/>
      <c r="AX56" s="66"/>
      <c r="AY56" s="65"/>
      <c r="AZ56" s="65"/>
      <c r="BA56" s="65"/>
      <c r="BB56" s="65"/>
      <c r="BC56" s="65"/>
      <c r="BD56" s="68"/>
      <c r="BE56" s="79"/>
      <c r="BF56" s="64"/>
      <c r="BG56" s="65"/>
      <c r="BH56" s="65"/>
      <c r="BI56" s="66"/>
      <c r="BJ56" s="65"/>
      <c r="BK56" s="65"/>
      <c r="BL56" s="65"/>
      <c r="BM56" s="65"/>
      <c r="BN56" s="65"/>
      <c r="BO56" s="68"/>
      <c r="BP56" s="79"/>
      <c r="BQ56" s="64"/>
      <c r="BR56" s="65"/>
      <c r="BS56" s="65"/>
      <c r="BT56" s="66"/>
      <c r="BU56" s="65"/>
      <c r="BV56" s="65"/>
      <c r="BW56" s="65"/>
      <c r="BX56" s="65"/>
      <c r="BY56" s="65"/>
      <c r="BZ56" s="68"/>
      <c r="CA56" s="79"/>
      <c r="CB56" s="64"/>
      <c r="CC56" s="65"/>
      <c r="CD56" s="65"/>
      <c r="CE56" s="66"/>
      <c r="CF56" s="65"/>
      <c r="CG56" s="65"/>
      <c r="CH56" s="65"/>
      <c r="CI56" s="65"/>
      <c r="CJ56" s="65"/>
      <c r="CK56" s="68"/>
      <c r="CL56" s="79"/>
      <c r="CM56" s="64"/>
      <c r="CN56" s="65"/>
      <c r="CO56" s="65"/>
      <c r="CP56" s="66"/>
      <c r="CQ56" s="65"/>
      <c r="CR56" s="65"/>
      <c r="CS56" s="65"/>
      <c r="CT56" s="65"/>
      <c r="CU56" s="65"/>
      <c r="CV56" s="68"/>
      <c r="CW56" s="79"/>
      <c r="CX56" s="64"/>
      <c r="CY56" s="65"/>
      <c r="CZ56" s="65"/>
      <c r="DA56" s="66"/>
      <c r="DB56" s="65"/>
      <c r="DC56" s="65"/>
      <c r="DD56" s="65"/>
      <c r="DE56" s="65"/>
      <c r="DF56" s="65"/>
      <c r="DG56" s="68"/>
      <c r="DH56" s="79"/>
      <c r="DI56" s="64"/>
      <c r="DJ56" s="65"/>
      <c r="DK56" s="65"/>
      <c r="DL56" s="66"/>
      <c r="DM56" s="65"/>
      <c r="DN56" s="65"/>
      <c r="DO56" s="65"/>
      <c r="DP56" s="65"/>
      <c r="DQ56" s="65"/>
      <c r="DR56" s="68"/>
    </row>
    <row r="57" spans="1:122" x14ac:dyDescent="0.35">
      <c r="B57" s="478" t="s">
        <v>94</v>
      </c>
      <c r="C57" s="474"/>
      <c r="D57" s="474"/>
      <c r="E57" s="474"/>
      <c r="F57" s="474"/>
      <c r="G57" s="474"/>
      <c r="H57" s="474"/>
      <c r="I57" s="474"/>
      <c r="J57" s="474"/>
      <c r="K57" s="474"/>
      <c r="L57" s="475"/>
      <c r="M57" s="451" t="str">
        <f>IF(O55="","Bonus Point Will be Calculated after Match #48 is completed","")</f>
        <v>Bonus Point Will be Calculated after Match #48 is completed</v>
      </c>
      <c r="N57" s="451"/>
      <c r="O57" s="451"/>
      <c r="P57" s="451"/>
      <c r="Q57" s="451"/>
      <c r="R57" s="451"/>
      <c r="S57" s="451"/>
      <c r="T57" s="451"/>
      <c r="U57" s="451"/>
      <c r="V57" s="451"/>
      <c r="W57" s="452"/>
      <c r="X57" s="451" t="str">
        <f>IF(Z55="","Bonus Point Will be Calculated after Match #48 is completed","")</f>
        <v>Bonus Point Will be Calculated after Match #48 is completed</v>
      </c>
      <c r="Y57" s="451"/>
      <c r="Z57" s="451"/>
      <c r="AA57" s="451"/>
      <c r="AB57" s="451"/>
      <c r="AC57" s="451"/>
      <c r="AD57" s="451"/>
      <c r="AE57" s="451"/>
      <c r="AF57" s="451"/>
      <c r="AG57" s="451"/>
      <c r="AH57" s="452"/>
      <c r="AI57" s="451" t="str">
        <f>IF(AK55="","Bonus Point Will be Calculated after Match #48 is completed","")</f>
        <v>Bonus Point Will be Calculated after Match #48 is completed</v>
      </c>
      <c r="AJ57" s="451"/>
      <c r="AK57" s="451"/>
      <c r="AL57" s="451"/>
      <c r="AM57" s="451"/>
      <c r="AN57" s="451"/>
      <c r="AO57" s="451"/>
      <c r="AP57" s="451"/>
      <c r="AQ57" s="451"/>
      <c r="AR57" s="451"/>
      <c r="AS57" s="452"/>
      <c r="AT57" s="451" t="str">
        <f>IF(AV55="","Bonus Point Will be Calculated after Match #48 is completed","")</f>
        <v>Bonus Point Will be Calculated after Match #48 is completed</v>
      </c>
      <c r="AU57" s="451"/>
      <c r="AV57" s="451"/>
      <c r="AW57" s="451"/>
      <c r="AX57" s="451"/>
      <c r="AY57" s="451"/>
      <c r="AZ57" s="451"/>
      <c r="BA57" s="451"/>
      <c r="BB57" s="451"/>
      <c r="BC57" s="451"/>
      <c r="BD57" s="452"/>
      <c r="BE57" s="451" t="str">
        <f>IF(BG55="","Bonus Point Will be Calculated after Match #48 is completed","")</f>
        <v>Bonus Point Will be Calculated after Match #48 is completed</v>
      </c>
      <c r="BF57" s="451"/>
      <c r="BG57" s="451"/>
      <c r="BH57" s="451"/>
      <c r="BI57" s="451"/>
      <c r="BJ57" s="451"/>
      <c r="BK57" s="451"/>
      <c r="BL57" s="451"/>
      <c r="BM57" s="451"/>
      <c r="BN57" s="451"/>
      <c r="BO57" s="452"/>
      <c r="BP57" s="451" t="str">
        <f>IF(BR55="","Bonus Point Will be Calculated after Match #48 is completed","")</f>
        <v>Bonus Point Will be Calculated after Match #48 is completed</v>
      </c>
      <c r="BQ57" s="451"/>
      <c r="BR57" s="451"/>
      <c r="BS57" s="451"/>
      <c r="BT57" s="451"/>
      <c r="BU57" s="451"/>
      <c r="BV57" s="451"/>
      <c r="BW57" s="451"/>
      <c r="BX57" s="451"/>
      <c r="BY57" s="451"/>
      <c r="BZ57" s="452"/>
      <c r="CA57" s="451" t="str">
        <f>IF(CC55="","Bonus Point Will be Calculated after Match #48 is completed","")</f>
        <v>Bonus Point Will be Calculated after Match #48 is completed</v>
      </c>
      <c r="CB57" s="451"/>
      <c r="CC57" s="451"/>
      <c r="CD57" s="451"/>
      <c r="CE57" s="451"/>
      <c r="CF57" s="451"/>
      <c r="CG57" s="451"/>
      <c r="CH57" s="451"/>
      <c r="CI57" s="451"/>
      <c r="CJ57" s="451"/>
      <c r="CK57" s="452"/>
      <c r="CL57" s="451" t="str">
        <f>IF(CN55="","Bonus Point Will be Calculated after Match #48 is completed","")</f>
        <v>Bonus Point Will be Calculated after Match #48 is completed</v>
      </c>
      <c r="CM57" s="451"/>
      <c r="CN57" s="451"/>
      <c r="CO57" s="451"/>
      <c r="CP57" s="451"/>
      <c r="CQ57" s="451"/>
      <c r="CR57" s="451"/>
      <c r="CS57" s="451"/>
      <c r="CT57" s="451"/>
      <c r="CU57" s="451"/>
      <c r="CV57" s="452"/>
      <c r="CW57" s="451" t="str">
        <f>IF(CY55="","Bonus Point Will be Calculated after Match #48 is completed","")</f>
        <v>Bonus Point Will be Calculated after Match #48 is completed</v>
      </c>
      <c r="CX57" s="451"/>
      <c r="CY57" s="451"/>
      <c r="CZ57" s="451"/>
      <c r="DA57" s="451"/>
      <c r="DB57" s="451"/>
      <c r="DC57" s="451"/>
      <c r="DD57" s="451"/>
      <c r="DE57" s="451"/>
      <c r="DF57" s="451"/>
      <c r="DG57" s="452"/>
      <c r="DH57" s="451" t="str">
        <f>IF(DJ55="","Bonus Point Will be Calculated after Match #48 is completed","")</f>
        <v>Bonus Point Will be Calculated after Match #48 is completed</v>
      </c>
      <c r="DI57" s="451"/>
      <c r="DJ57" s="451"/>
      <c r="DK57" s="451"/>
      <c r="DL57" s="451"/>
      <c r="DM57" s="451"/>
      <c r="DN57" s="451"/>
      <c r="DO57" s="451"/>
      <c r="DP57" s="451"/>
      <c r="DQ57" s="451"/>
      <c r="DR57" s="452"/>
    </row>
    <row r="58" spans="1:122" x14ac:dyDescent="0.35">
      <c r="B58" s="81"/>
      <c r="C58" s="58"/>
      <c r="D58" s="58"/>
      <c r="E58" s="59"/>
      <c r="F58" s="60"/>
      <c r="G58" s="57"/>
      <c r="H58" s="57"/>
      <c r="I58" s="61"/>
      <c r="J58" s="57"/>
      <c r="K58" s="57"/>
      <c r="L58" s="62"/>
      <c r="M58" s="65"/>
      <c r="N58" s="64"/>
      <c r="O58" s="65"/>
      <c r="P58" s="65"/>
      <c r="Q58" s="66"/>
      <c r="R58" s="65"/>
      <c r="S58" s="65"/>
      <c r="T58" s="65"/>
      <c r="U58" s="65"/>
      <c r="V58" s="65"/>
      <c r="W58" s="68"/>
      <c r="X58" s="79"/>
      <c r="Y58" s="64"/>
      <c r="Z58" s="65"/>
      <c r="AA58" s="65"/>
      <c r="AB58" s="66"/>
      <c r="AC58" s="65"/>
      <c r="AD58" s="65"/>
      <c r="AE58" s="65"/>
      <c r="AF58" s="65"/>
      <c r="AG58" s="65"/>
      <c r="AH58" s="68"/>
      <c r="AI58" s="79"/>
      <c r="AJ58" s="64"/>
      <c r="AK58" s="65"/>
      <c r="AL58" s="65"/>
      <c r="AM58" s="66"/>
      <c r="AN58" s="65"/>
      <c r="AO58" s="65"/>
      <c r="AP58" s="65"/>
      <c r="AQ58" s="65"/>
      <c r="AR58" s="65"/>
      <c r="AS58" s="68"/>
      <c r="AT58" s="79"/>
      <c r="AU58" s="64"/>
      <c r="AV58" s="65"/>
      <c r="AW58" s="65"/>
      <c r="AX58" s="66"/>
      <c r="AY58" s="65"/>
      <c r="AZ58" s="65"/>
      <c r="BA58" s="65"/>
      <c r="BB58" s="65"/>
      <c r="BC58" s="65"/>
      <c r="BD58" s="68"/>
      <c r="BE58" s="79"/>
      <c r="BF58" s="64"/>
      <c r="BG58" s="65"/>
      <c r="BH58" s="65"/>
      <c r="BI58" s="66"/>
      <c r="BJ58" s="65"/>
      <c r="BK58" s="65"/>
      <c r="BL58" s="65"/>
      <c r="BM58" s="65"/>
      <c r="BN58" s="65"/>
      <c r="BO58" s="68"/>
      <c r="BP58" s="79"/>
      <c r="BQ58" s="64"/>
      <c r="BR58" s="65"/>
      <c r="BS58" s="65"/>
      <c r="BT58" s="66"/>
      <c r="BU58" s="65"/>
      <c r="BV58" s="65"/>
      <c r="BW58" s="65"/>
      <c r="BX58" s="65"/>
      <c r="BY58" s="65"/>
      <c r="BZ58" s="68"/>
      <c r="CA58" s="79"/>
      <c r="CB58" s="64"/>
      <c r="CC58" s="65"/>
      <c r="CD58" s="65"/>
      <c r="CE58" s="66"/>
      <c r="CF58" s="65"/>
      <c r="CG58" s="65"/>
      <c r="CH58" s="65"/>
      <c r="CI58" s="65"/>
      <c r="CJ58" s="65"/>
      <c r="CK58" s="68"/>
      <c r="CL58" s="79"/>
      <c r="CM58" s="64"/>
      <c r="CN58" s="65"/>
      <c r="CO58" s="65"/>
      <c r="CP58" s="66"/>
      <c r="CQ58" s="65"/>
      <c r="CR58" s="65"/>
      <c r="CS58" s="65"/>
      <c r="CT58" s="65"/>
      <c r="CU58" s="65"/>
      <c r="CV58" s="68"/>
      <c r="CW58" s="79"/>
      <c r="CX58" s="64"/>
      <c r="CY58" s="65"/>
      <c r="CZ58" s="65"/>
      <c r="DA58" s="66"/>
      <c r="DB58" s="65"/>
      <c r="DC58" s="65"/>
      <c r="DD58" s="65"/>
      <c r="DE58" s="65"/>
      <c r="DF58" s="65"/>
      <c r="DG58" s="68"/>
      <c r="DH58" s="79"/>
      <c r="DI58" s="64"/>
      <c r="DJ58" s="65"/>
      <c r="DK58" s="65"/>
      <c r="DL58" s="66"/>
      <c r="DM58" s="65"/>
      <c r="DN58" s="65"/>
      <c r="DO58" s="65"/>
      <c r="DP58" s="65"/>
      <c r="DQ58" s="65"/>
      <c r="DR58" s="68"/>
    </row>
    <row r="59" spans="1:122" x14ac:dyDescent="0.35">
      <c r="B59" s="81"/>
      <c r="C59" s="58"/>
      <c r="D59" s="58"/>
      <c r="E59" s="59"/>
      <c r="F59" s="197" t="s">
        <v>95</v>
      </c>
      <c r="G59" s="472" t="s">
        <v>87</v>
      </c>
      <c r="H59" s="472"/>
      <c r="I59" s="199" t="s">
        <v>96</v>
      </c>
      <c r="J59" s="57"/>
      <c r="K59" s="57"/>
      <c r="L59" s="62"/>
      <c r="M59" s="65"/>
      <c r="N59" s="82" t="s">
        <v>95</v>
      </c>
      <c r="O59" s="446" t="s">
        <v>87</v>
      </c>
      <c r="P59" s="446"/>
      <c r="Q59" s="83" t="s">
        <v>96</v>
      </c>
      <c r="R59" s="65"/>
      <c r="S59" s="65"/>
      <c r="T59" s="65"/>
      <c r="U59" s="65"/>
      <c r="V59" s="84" t="s">
        <v>85</v>
      </c>
      <c r="W59" s="68"/>
      <c r="X59" s="79"/>
      <c r="Y59" s="82" t="s">
        <v>95</v>
      </c>
      <c r="Z59" s="446" t="s">
        <v>87</v>
      </c>
      <c r="AA59" s="446"/>
      <c r="AB59" s="83" t="s">
        <v>96</v>
      </c>
      <c r="AC59" s="65"/>
      <c r="AD59" s="65"/>
      <c r="AE59" s="65"/>
      <c r="AF59" s="65"/>
      <c r="AG59" s="84" t="s">
        <v>85</v>
      </c>
      <c r="AH59" s="68"/>
      <c r="AI59" s="79"/>
      <c r="AJ59" s="82" t="s">
        <v>95</v>
      </c>
      <c r="AK59" s="446" t="s">
        <v>87</v>
      </c>
      <c r="AL59" s="446"/>
      <c r="AM59" s="83" t="s">
        <v>96</v>
      </c>
      <c r="AN59" s="65"/>
      <c r="AO59" s="65"/>
      <c r="AP59" s="65"/>
      <c r="AQ59" s="65"/>
      <c r="AR59" s="84" t="s">
        <v>85</v>
      </c>
      <c r="AS59" s="68"/>
      <c r="AT59" s="79"/>
      <c r="AU59" s="82" t="s">
        <v>95</v>
      </c>
      <c r="AV59" s="446" t="s">
        <v>87</v>
      </c>
      <c r="AW59" s="446"/>
      <c r="AX59" s="83" t="s">
        <v>96</v>
      </c>
      <c r="AY59" s="65"/>
      <c r="AZ59" s="65"/>
      <c r="BA59" s="65"/>
      <c r="BB59" s="65"/>
      <c r="BC59" s="84" t="s">
        <v>85</v>
      </c>
      <c r="BD59" s="68"/>
      <c r="BE59" s="79"/>
      <c r="BF59" s="82" t="s">
        <v>95</v>
      </c>
      <c r="BG59" s="446" t="s">
        <v>87</v>
      </c>
      <c r="BH59" s="446"/>
      <c r="BI59" s="83" t="s">
        <v>96</v>
      </c>
      <c r="BJ59" s="65"/>
      <c r="BK59" s="65"/>
      <c r="BL59" s="65"/>
      <c r="BM59" s="65"/>
      <c r="BN59" s="84" t="s">
        <v>85</v>
      </c>
      <c r="BO59" s="68"/>
      <c r="BP59" s="79"/>
      <c r="BQ59" s="82" t="s">
        <v>95</v>
      </c>
      <c r="BR59" s="446" t="s">
        <v>87</v>
      </c>
      <c r="BS59" s="446"/>
      <c r="BT59" s="83" t="s">
        <v>96</v>
      </c>
      <c r="BU59" s="65"/>
      <c r="BV59" s="65"/>
      <c r="BW59" s="65"/>
      <c r="BX59" s="65"/>
      <c r="BY59" s="84" t="s">
        <v>85</v>
      </c>
      <c r="BZ59" s="68"/>
      <c r="CA59" s="79"/>
      <c r="CB59" s="82" t="s">
        <v>95</v>
      </c>
      <c r="CC59" s="446" t="s">
        <v>87</v>
      </c>
      <c r="CD59" s="446"/>
      <c r="CE59" s="83" t="s">
        <v>96</v>
      </c>
      <c r="CF59" s="65"/>
      <c r="CG59" s="65"/>
      <c r="CH59" s="65"/>
      <c r="CI59" s="65"/>
      <c r="CJ59" s="84" t="s">
        <v>85</v>
      </c>
      <c r="CK59" s="68"/>
      <c r="CL59" s="79"/>
      <c r="CM59" s="82" t="s">
        <v>95</v>
      </c>
      <c r="CN59" s="446" t="s">
        <v>87</v>
      </c>
      <c r="CO59" s="446"/>
      <c r="CP59" s="83" t="s">
        <v>96</v>
      </c>
      <c r="CQ59" s="65"/>
      <c r="CR59" s="65"/>
      <c r="CS59" s="65"/>
      <c r="CT59" s="65"/>
      <c r="CU59" s="84" t="s">
        <v>85</v>
      </c>
      <c r="CV59" s="68"/>
      <c r="CW59" s="79"/>
      <c r="CX59" s="82" t="s">
        <v>95</v>
      </c>
      <c r="CY59" s="446" t="s">
        <v>87</v>
      </c>
      <c r="CZ59" s="446"/>
      <c r="DA59" s="83" t="s">
        <v>96</v>
      </c>
      <c r="DB59" s="65"/>
      <c r="DC59" s="65"/>
      <c r="DD59" s="65"/>
      <c r="DE59" s="65"/>
      <c r="DF59" s="84" t="s">
        <v>85</v>
      </c>
      <c r="DG59" s="68"/>
      <c r="DH59" s="79"/>
      <c r="DI59" s="82" t="s">
        <v>95</v>
      </c>
      <c r="DJ59" s="446" t="s">
        <v>87</v>
      </c>
      <c r="DK59" s="446"/>
      <c r="DL59" s="83" t="s">
        <v>96</v>
      </c>
      <c r="DM59" s="65"/>
      <c r="DN59" s="65"/>
      <c r="DO59" s="65"/>
      <c r="DP59" s="65"/>
      <c r="DQ59" s="84" t="s">
        <v>85</v>
      </c>
      <c r="DR59" s="68"/>
    </row>
    <row r="60" spans="1:122" x14ac:dyDescent="0.35">
      <c r="B60" s="81"/>
      <c r="C60" s="58"/>
      <c r="D60" s="58"/>
      <c r="E60" s="59"/>
      <c r="F60" s="198" t="str">
        <f>INDEX(Dummy!U4:U7,MATCH(1,Dummy!BK4:BK7,0),0)</f>
        <v>Netherlands</v>
      </c>
      <c r="G60" s="472" t="s">
        <v>41</v>
      </c>
      <c r="H60" s="472"/>
      <c r="I60" s="200" t="str">
        <f>INDEX(Dummy!U4:U7,MATCH(2,Dummy!BK4:BK7,0),0)</f>
        <v>Senegal</v>
      </c>
      <c r="J60" s="57"/>
      <c r="K60" s="57"/>
      <c r="L60" s="62"/>
      <c r="M60" s="65"/>
      <c r="N60" s="85" t="str">
        <f ca="1">IF(O4&lt;&gt;"",INDEX(OFFSET(Dummy!U4:U7,0,M71),MATCH(1,OFFSET(Dummy!BK4:BK7,0,M71),0),0),"")</f>
        <v>Netherlands</v>
      </c>
      <c r="O60" s="446" t="s">
        <v>41</v>
      </c>
      <c r="P60" s="446"/>
      <c r="Q60" s="86" t="str">
        <f ca="1">IF(O4&lt;&gt;"",INDEX(OFFSET(Dummy!U4:U7,0,M71),MATCH(2,OFFSET(Dummy!BK4:BK7,0,M71),0),0),"")</f>
        <v>Senegal</v>
      </c>
      <c r="R60" s="65"/>
      <c r="S60" s="65"/>
      <c r="T60" s="65"/>
      <c r="U60" s="65"/>
      <c r="V60" s="80">
        <f>IF(O55&lt;&gt;"",IF(AND(G41&lt;&gt;"",O41&lt;&gt;""),IF(AND(N60=F60,Q60=I60),Bonu1,IF(AND(N60=F60,Q60&lt;&gt;I60),Bonu2,IF(AND(N60&lt;&gt;I60,Q60=I60),Bonu3,IF(AND(Q60=F60,N60=I60),Bonu4,IF(OR(Q60=F60,N60=I60),Bonu5,0))))),0),0)</f>
        <v>0</v>
      </c>
      <c r="W60" s="68"/>
      <c r="X60" s="79"/>
      <c r="Y60" s="85" t="str">
        <f ca="1">IF(Z4&lt;&gt;"",INDEX(OFFSET(Dummy!U4:U7,0,X71),MATCH(1,OFFSET(Dummy!BK4:BK7,0,X71),0),0),"")</f>
        <v>Netherlands</v>
      </c>
      <c r="Z60" s="446" t="s">
        <v>41</v>
      </c>
      <c r="AA60" s="446"/>
      <c r="AB60" s="86" t="str">
        <f ca="1">IF(Z4&lt;&gt;"",INDEX(OFFSET(Dummy!U4:U7,0,X71),MATCH(2,OFFSET(Dummy!BK4:BK7,0,X71),0),0),"")</f>
        <v>Senegal</v>
      </c>
      <c r="AC60" s="39"/>
      <c r="AD60" s="39"/>
      <c r="AE60" s="39"/>
      <c r="AF60" s="39"/>
      <c r="AG60" s="80">
        <f>IF(Z55&lt;&gt;"",IF(AND(G41&lt;&gt;"",Z41&lt;&gt;""),IF(AND(Y60=F60,AB60=I60),Bonu1,IF(AND(Y60=F60,AB60&lt;&gt;I60),Bonu2,IF(AND(Y60&lt;&gt;I60,AB60=I60),Bonu3,IF(AND(AB60=F60,Y60=I60),Bonu4,IF(OR(AB60=F60,Y60=I60),Bonu5,0))))),0),0)</f>
        <v>0</v>
      </c>
      <c r="AH60" s="68"/>
      <c r="AI60" s="79"/>
      <c r="AJ60" s="85" t="str">
        <f ca="1">IF(AK4&lt;&gt;"",INDEX(OFFSET(Dummy!U4:U7,0,AI71),MATCH(1,OFFSET(Dummy!BK4:BK7,0,AI71),0),0),"")</f>
        <v>Netherlands</v>
      </c>
      <c r="AK60" s="446" t="s">
        <v>41</v>
      </c>
      <c r="AL60" s="446"/>
      <c r="AM60" s="86" t="str">
        <f ca="1">IF(AK4&lt;&gt;"",INDEX(OFFSET(Dummy!U4:U7,0,AI71),MATCH(2,OFFSET(Dummy!BK4:BK7,0,AI71),0),0),"")</f>
        <v>Senegal</v>
      </c>
      <c r="AN60" s="39"/>
      <c r="AO60" s="39"/>
      <c r="AP60" s="39"/>
      <c r="AQ60" s="39"/>
      <c r="AR60" s="80">
        <f>IF(AK55&lt;&gt;"",IF(AND(G41&lt;&gt;"",AK41&lt;&gt;""),IF(AND(AJ60=F60,AM60=I60),Bonu1,IF(AND(AJ60=F60,AM60&lt;&gt;I60),Bonu2,IF(AND(AJ60&lt;&gt;I60,AM60=I60),Bonu3,IF(AND(AM60=F60,AJ60=I60),Bonu4,IF(OR(AM60=F60,AJ60=I60),Bonu5,0))))),0),0)</f>
        <v>0</v>
      </c>
      <c r="AS60" s="68"/>
      <c r="AT60" s="79"/>
      <c r="AU60" s="85" t="str">
        <f ca="1">IF(AV4&lt;&gt;"",INDEX(OFFSET(Dummy!U4:U7,0,AT71),MATCH(1,OFFSET(Dummy!BK4:BK7,0,AT71),0),0),"")</f>
        <v>Netherlands</v>
      </c>
      <c r="AV60" s="446" t="s">
        <v>41</v>
      </c>
      <c r="AW60" s="446"/>
      <c r="AX60" s="86" t="str">
        <f ca="1">IF(AV4&lt;&gt;"",INDEX(OFFSET(Dummy!U4:U7,0,AT71),MATCH(2,OFFSET(Dummy!BK4:BK7,0,AT71),0),0),"")</f>
        <v>Senegal</v>
      </c>
      <c r="AY60" s="39"/>
      <c r="AZ60" s="39"/>
      <c r="BA60" s="39"/>
      <c r="BB60" s="39"/>
      <c r="BC60" s="80">
        <f>IF(AV55&lt;&gt;"",IF(AND(G41&lt;&gt;"",AV41&lt;&gt;""),IF(AND(AU60=F60,AX60=I60),Bonu1,IF(AND(AU60=F60,AX60&lt;&gt;I60),Bonu2,IF(AND(AU60&lt;&gt;I60,AX60=I60),Bonu3,IF(AND(AX60=F60,AU60=I60),Bonu4,IF(OR(AX60=F60,AU60=I60),Bonu5,0))))),0),0)</f>
        <v>0</v>
      </c>
      <c r="BD60" s="68"/>
      <c r="BE60" s="79"/>
      <c r="BF60" s="85" t="str">
        <f ca="1">IF(BG4&lt;&gt;"",INDEX(OFFSET(Dummy!U4:U7,0,BE71),MATCH(1,OFFSET(Dummy!BK4:BK7,0,BE71),0),0),"")</f>
        <v>Netherlands</v>
      </c>
      <c r="BG60" s="446" t="s">
        <v>41</v>
      </c>
      <c r="BH60" s="446"/>
      <c r="BI60" s="86" t="str">
        <f ca="1">IF(BG4&lt;&gt;"",INDEX(OFFSET(Dummy!U4:U7,0,BE71),MATCH(2,OFFSET(Dummy!BK4:BK7,0,BE71),0),0),"")</f>
        <v>Senegal</v>
      </c>
      <c r="BJ60" s="39"/>
      <c r="BK60" s="39"/>
      <c r="BL60" s="39"/>
      <c r="BM60" s="39"/>
      <c r="BN60" s="80">
        <f>IF(BG55&lt;&gt;"",IF(AND(G41&lt;&gt;"",BG41&lt;&gt;""),IF(AND(BF60=F60,BI60=I60),Bonu1,IF(AND(BF60=F60,BI60&lt;&gt;I60),Bonu2,IF(AND(BF60&lt;&gt;I60,BI60=I60),Bonu3,IF(AND(BI60=F60,BF60=I60),Bonu4,IF(OR(BI60=F60,BF60=I60),Bonu5,0))))),0),0)</f>
        <v>0</v>
      </c>
      <c r="BO60" s="68"/>
      <c r="BP60" s="79"/>
      <c r="BQ60" s="85" t="str">
        <f ca="1">IF(BR4&lt;&gt;"",INDEX(OFFSET(Dummy!U4:U7,0,BP71),MATCH(1,OFFSET(Dummy!BK4:BK7,0,BP71),0),0),"")</f>
        <v>Netherlands</v>
      </c>
      <c r="BR60" s="446" t="s">
        <v>41</v>
      </c>
      <c r="BS60" s="446"/>
      <c r="BT60" s="86" t="str">
        <f ca="1">IF(BR4&lt;&gt;"",INDEX(OFFSET(Dummy!U4:U7,0,BP71),MATCH(2,OFFSET(Dummy!BK4:BK7,0,BP71),0),0),"")</f>
        <v>Senegal</v>
      </c>
      <c r="BU60" s="39"/>
      <c r="BV60" s="39"/>
      <c r="BW60" s="39"/>
      <c r="BX60" s="39"/>
      <c r="BY60" s="80">
        <f>IF(BR55&lt;&gt;"",IF(AND(G41&lt;&gt;"",BR41&lt;&gt;""),IF(AND(BQ60=F60,BT60=I60),Bonu1,IF(AND(BQ60=F60,BT60&lt;&gt;I60),Bonu2,IF(AND(BQ60&lt;&gt;I60,BT60=I60),Bonu3,IF(AND(BT60=F60,BQ60=I60),Bonu4,IF(OR(BT60=F60,BQ60=I60),Bonu5,0))))),0),0)</f>
        <v>0</v>
      </c>
      <c r="BZ60" s="68"/>
      <c r="CA60" s="79"/>
      <c r="CB60" s="85" t="str">
        <f ca="1">IF(CC4&lt;&gt;"",INDEX(OFFSET(Dummy!U4:U7,0,CA71),MATCH(1,OFFSET(Dummy!BK4:BK7,0,CA71),0),0),"")</f>
        <v>Netherlands</v>
      </c>
      <c r="CC60" s="446" t="s">
        <v>41</v>
      </c>
      <c r="CD60" s="446"/>
      <c r="CE60" s="86" t="str">
        <f ca="1">IF(CC4&lt;&gt;"",INDEX(OFFSET(Dummy!U4:U7,0,CA71),MATCH(2,OFFSET(Dummy!BK4:BK7,0,CA71),0),0),"")</f>
        <v>Senegal</v>
      </c>
      <c r="CF60" s="39"/>
      <c r="CG60" s="39"/>
      <c r="CH60" s="39"/>
      <c r="CI60" s="39"/>
      <c r="CJ60" s="80">
        <f>IF(CC55&lt;&gt;"",IF(AND(G41&lt;&gt;"",CC41&lt;&gt;""),IF(AND(CB60=F60,CE60=I60),Bonu1,IF(AND(CB60=F60,CE60&lt;&gt;I60),Bonu2,IF(AND(CB60&lt;&gt;I60,CE60=I60),Bonu3,IF(AND(CE60=F60,CB60=I60),Bonu4,IF(OR(CE60=F60,CB60=I60),Bonu5,0))))),0),0)</f>
        <v>0</v>
      </c>
      <c r="CK60" s="68"/>
      <c r="CL60" s="79"/>
      <c r="CM60" s="85" t="str">
        <f ca="1">IF(CN4&lt;&gt;"",INDEX(OFFSET(Dummy!U4:U7,0,CL71),MATCH(1,OFFSET(Dummy!BK4:BK7,0,CL71),0),0),"")</f>
        <v>Netherlands</v>
      </c>
      <c r="CN60" s="446" t="s">
        <v>41</v>
      </c>
      <c r="CO60" s="446"/>
      <c r="CP60" s="86" t="str">
        <f ca="1">IF(CN4&lt;&gt;"",INDEX(OFFSET(Dummy!U4:U7,0,CL71),MATCH(2,OFFSET(Dummy!BK4:BK7,0,CL71),0),0),"")</f>
        <v>Senegal</v>
      </c>
      <c r="CQ60" s="39"/>
      <c r="CR60" s="39"/>
      <c r="CS60" s="39"/>
      <c r="CT60" s="39"/>
      <c r="CU60" s="80">
        <f>IF(CN55&lt;&gt;"",IF(AND(G41&lt;&gt;"",CN41&lt;&gt;""),IF(AND(CM60=F60,CP60=I60),Bonu1,IF(AND(CM60=F60,CP60&lt;&gt;I60),Bonu2,IF(AND(CM60&lt;&gt;I60,CP60=I60),Bonu3,IF(AND(CP60=F60,CM60=I60),Bonu4,IF(OR(CP60=F60,CM60=I60),Bonu5,0))))),0),0)</f>
        <v>0</v>
      </c>
      <c r="CV60" s="68"/>
      <c r="CW60" s="79"/>
      <c r="CX60" s="85" t="str">
        <f ca="1">IF(CY4&lt;&gt;"",INDEX(OFFSET(Dummy!U4:U7,0,CW71),MATCH(1,OFFSET(Dummy!BK4:BK7,0,CW71),0),0),"")</f>
        <v>Netherlands</v>
      </c>
      <c r="CY60" s="446" t="s">
        <v>41</v>
      </c>
      <c r="CZ60" s="446"/>
      <c r="DA60" s="86" t="str">
        <f ca="1">IF(CY4&lt;&gt;"",INDEX(OFFSET(Dummy!U4:U7,0,CW71),MATCH(2,OFFSET(Dummy!BK4:BK7,0,CW71),0),0),"")</f>
        <v>Senegal</v>
      </c>
      <c r="DB60" s="39"/>
      <c r="DC60" s="39"/>
      <c r="DD60" s="39"/>
      <c r="DE60" s="39"/>
      <c r="DF60" s="80">
        <f>IF(CY55&lt;&gt;"",IF(AND(G41&lt;&gt;"",CY41&lt;&gt;""),IF(AND(CX60=F60,DA60=I60),Bonu1,IF(AND(CX60=F60,DA60&lt;&gt;I60),Bonu2,IF(AND(CX60&lt;&gt;I60,DA60=I60),Bonu3,IF(AND(DA60=F60,CX60=I60),Bonu4,IF(OR(DA60=F60,CX60=I60),Bonu5,0))))),0),0)</f>
        <v>0</v>
      </c>
      <c r="DG60" s="68"/>
      <c r="DH60" s="79"/>
      <c r="DI60" s="85" t="str">
        <f ca="1">IF(DJ4&lt;&gt;"",INDEX(OFFSET(Dummy!U4:U7,0,DH71),MATCH(1,OFFSET(Dummy!BK4:BK7,0,DH71),0),0),"")</f>
        <v>Netherlands</v>
      </c>
      <c r="DJ60" s="446" t="s">
        <v>41</v>
      </c>
      <c r="DK60" s="446"/>
      <c r="DL60" s="86" t="str">
        <f ca="1">IF(DJ4&lt;&gt;"",INDEX(OFFSET(Dummy!U4:U7,0,DH71),MATCH(2,OFFSET(Dummy!BK4:BK7,0,DH71),0),0),"")</f>
        <v>Senegal</v>
      </c>
      <c r="DM60" s="39"/>
      <c r="DN60" s="39"/>
      <c r="DO60" s="39"/>
      <c r="DP60" s="39"/>
      <c r="DQ60" s="80">
        <f>IF(DJ55&lt;&gt;"",IF(AND(G41&lt;&gt;"",DJ41&lt;&gt;""),IF(AND(DI60=F60,DL60=I60),Bonu1,IF(AND(DI60=F60,DL60&lt;&gt;I60),Bonu2,IF(AND(DI60&lt;&gt;I60,DL60=I60),Bonu3,IF(AND(DL60=F60,DI60=I60),Bonu4,IF(OR(DL60=F60,DI60=I60),Bonu5,0))))),0),0)</f>
        <v>0</v>
      </c>
      <c r="DR60" s="68"/>
    </row>
    <row r="61" spans="1:122" x14ac:dyDescent="0.35">
      <c r="B61" s="81"/>
      <c r="C61" s="58"/>
      <c r="D61" s="58"/>
      <c r="E61" s="59"/>
      <c r="F61" s="198" t="str">
        <f>INDEX(Dummy!U8:U11,MATCH(1,Dummy!BK8:BK11,0),0)</f>
        <v>England</v>
      </c>
      <c r="G61" s="472" t="s">
        <v>46</v>
      </c>
      <c r="H61" s="472"/>
      <c r="I61" s="200" t="str">
        <f>INDEX(Dummy!U8:U11,MATCH(2,Dummy!BK8:BK11,0),0)</f>
        <v>United States</v>
      </c>
      <c r="J61" s="57"/>
      <c r="K61" s="57"/>
      <c r="L61" s="62"/>
      <c r="M61" s="65"/>
      <c r="N61" s="85" t="str">
        <f ca="1">IF(O4&lt;&gt;"",INDEX(OFFSET(Dummy!U8:U11,0,M71),MATCH(1,OFFSET(Dummy!BK8:BK11,0,M71),0),0),"")</f>
        <v>England</v>
      </c>
      <c r="O61" s="446" t="s">
        <v>46</v>
      </c>
      <c r="P61" s="446"/>
      <c r="Q61" s="86" t="str">
        <f ca="1">IF(O4&lt;&gt;"",INDEX(OFFSET(Dummy!U8:U11,0,M71),MATCH(2,OFFSET(Dummy!BK8:BK11,0,M71),0),0),"")</f>
        <v>United States</v>
      </c>
      <c r="R61" s="65"/>
      <c r="S61" s="65"/>
      <c r="T61" s="65"/>
      <c r="U61" s="65"/>
      <c r="V61" s="80">
        <f>IF(O55&lt;&gt;"",IF(AND(G42&lt;&gt;"",O42&lt;&gt;""),IF(AND(N61=F61,Q61=I61),Bonu1,IF(AND(N61=F61,Q61&lt;&gt;I61),Bonu2,IF(AND(N61&lt;&gt;I61,Q61=I61),Bonu3,IF(AND(Q61=F61,N61=I61),Bonu4,IF(OR(Q61=F61,N61=I61),Bonu5,0))))),0),0)</f>
        <v>0</v>
      </c>
      <c r="W61" s="68"/>
      <c r="X61" s="79"/>
      <c r="Y61" s="85" t="str">
        <f ca="1">IF(Z4&lt;&gt;"",INDEX(OFFSET(Dummy!U8:U11,0,X71),MATCH(1,OFFSET(Dummy!BK8:BK11,0,X71),0),0),"")</f>
        <v>England</v>
      </c>
      <c r="Z61" s="446" t="s">
        <v>46</v>
      </c>
      <c r="AA61" s="446"/>
      <c r="AB61" s="86" t="str">
        <f ca="1">IF(Z4&lt;&gt;"",INDEX(OFFSET(Dummy!U8:U11,0,X71),MATCH(2,OFFSET(Dummy!BK8:BK11,0,X71),0),0),"")</f>
        <v>United States</v>
      </c>
      <c r="AC61" s="39"/>
      <c r="AD61" s="39"/>
      <c r="AE61" s="39"/>
      <c r="AF61" s="39"/>
      <c r="AG61" s="80">
        <f>IF(Z55&lt;&gt;"",IF(AND(G42&lt;&gt;"",Z42&lt;&gt;""),IF(AND(Y61=F61,AB61=I61),Bonu1,IF(AND(Y61=F61,AB61&lt;&gt;I61),Bonu2,IF(AND(Y61&lt;&gt;I61,AB61=I61),Bonu3,IF(AND(AB61=F61,Y61=I61),Bonu4,IF(OR(AB61=F61,Y61=I61),Bonu5,0))))),0),0)</f>
        <v>0</v>
      </c>
      <c r="AH61" s="68"/>
      <c r="AI61" s="79"/>
      <c r="AJ61" s="85" t="str">
        <f ca="1">IF(AK4&lt;&gt;"",INDEX(OFFSET(Dummy!U8:U11,0,AI71),MATCH(1,OFFSET(Dummy!BK8:BK11,0,AI71),0),0),"")</f>
        <v>England</v>
      </c>
      <c r="AK61" s="446" t="s">
        <v>46</v>
      </c>
      <c r="AL61" s="446"/>
      <c r="AM61" s="86" t="str">
        <f ca="1">IF(AK4&lt;&gt;"",INDEX(OFFSET(Dummy!U8:U11,0,AI71),MATCH(2,OFFSET(Dummy!BK8:BK11,0,AI71),0),0),"")</f>
        <v>United States</v>
      </c>
      <c r="AN61" s="39"/>
      <c r="AO61" s="39"/>
      <c r="AP61" s="39"/>
      <c r="AQ61" s="39"/>
      <c r="AR61" s="80">
        <f>IF(AK55&lt;&gt;"",IF(AND(G42&lt;&gt;"",AK42&lt;&gt;""),IF(AND(AJ61=F61,AM61=I61),Bonu1,IF(AND(AJ61=F61,AM61&lt;&gt;I61),Bonu2,IF(AND(AJ61&lt;&gt;I61,AM61=I61),Bonu3,IF(AND(AM61=F61,AJ61=I61),Bonu4,IF(OR(AM61=F61,AJ61=I61),Bonu5,0))))),0),0)</f>
        <v>0</v>
      </c>
      <c r="AS61" s="68"/>
      <c r="AT61" s="79"/>
      <c r="AU61" s="85" t="str">
        <f ca="1">IF(AV4&lt;&gt;"",INDEX(OFFSET(Dummy!U8:U11,0,AT71),MATCH(1,OFFSET(Dummy!BK8:BK11,0,AT71),0),0),"")</f>
        <v>England</v>
      </c>
      <c r="AV61" s="446" t="s">
        <v>46</v>
      </c>
      <c r="AW61" s="446"/>
      <c r="AX61" s="86" t="str">
        <f ca="1">IF(AV4&lt;&gt;"",INDEX(OFFSET(Dummy!U8:U11,0,AT71),MATCH(2,OFFSET(Dummy!BK8:BK11,0,AT71),0),0),"")</f>
        <v>United States</v>
      </c>
      <c r="AY61" s="39"/>
      <c r="AZ61" s="39"/>
      <c r="BA61" s="39"/>
      <c r="BB61" s="39"/>
      <c r="BC61" s="80">
        <f>IF(AV55&lt;&gt;"",IF(AND(G42&lt;&gt;"",AV42&lt;&gt;""),IF(AND(AU61=F61,AX61=I61),Bonu1,IF(AND(AU61=F61,AX61&lt;&gt;I61),Bonu2,IF(AND(AU61&lt;&gt;I61,AX61=I61),Bonu3,IF(AND(AX61=F61,AU61=I61),Bonu4,IF(OR(AX61=F61,AU61=I61),Bonu5,0))))),0),0)</f>
        <v>0</v>
      </c>
      <c r="BD61" s="68"/>
      <c r="BE61" s="79"/>
      <c r="BF61" s="85" t="str">
        <f ca="1">IF(BG4&lt;&gt;"",INDEX(OFFSET(Dummy!U8:U11,0,BE71),MATCH(1,OFFSET(Dummy!BK8:BK11,0,BE71),0),0),"")</f>
        <v>England</v>
      </c>
      <c r="BG61" s="446" t="s">
        <v>46</v>
      </c>
      <c r="BH61" s="446"/>
      <c r="BI61" s="86" t="str">
        <f ca="1">IF(BG4&lt;&gt;"",INDEX(OFFSET(Dummy!U8:U11,0,BE71),MATCH(2,OFFSET(Dummy!BK8:BK11,0,BE71),0),0),"")</f>
        <v>United States</v>
      </c>
      <c r="BJ61" s="39"/>
      <c r="BK61" s="39"/>
      <c r="BL61" s="39"/>
      <c r="BM61" s="39"/>
      <c r="BN61" s="80">
        <f>IF(BG55&lt;&gt;"",IF(AND(G42&lt;&gt;"",BG42&lt;&gt;""),IF(AND(BF61=F61,BI61=I61),Bonu1,IF(AND(BF61=F61,BI61&lt;&gt;I61),Bonu2,IF(AND(BF61&lt;&gt;I61,BI61=I61),Bonu3,IF(AND(BI61=F61,BF61=I61),Bonu4,IF(OR(BI61=F61,BF61=I61),Bonu5,0))))),0),0)</f>
        <v>0</v>
      </c>
      <c r="BO61" s="68"/>
      <c r="BP61" s="79"/>
      <c r="BQ61" s="85" t="str">
        <f ca="1">IF(BR4&lt;&gt;"",INDEX(OFFSET(Dummy!U8:U11,0,BP71),MATCH(1,OFFSET(Dummy!BK8:BK11,0,BP71),0),0),"")</f>
        <v>England</v>
      </c>
      <c r="BR61" s="446" t="s">
        <v>46</v>
      </c>
      <c r="BS61" s="446"/>
      <c r="BT61" s="86" t="str">
        <f ca="1">IF(BR4&lt;&gt;"",INDEX(OFFSET(Dummy!U8:U11,0,BP71),MATCH(2,OFFSET(Dummy!BK8:BK11,0,BP71),0),0),"")</f>
        <v>United States</v>
      </c>
      <c r="BU61" s="39"/>
      <c r="BV61" s="39"/>
      <c r="BW61" s="39"/>
      <c r="BX61" s="39"/>
      <c r="BY61" s="80">
        <f>IF(BR55&lt;&gt;"",IF(AND(G42&lt;&gt;"",BR42&lt;&gt;""),IF(AND(BQ61=F61,BT61=I61),Bonu1,IF(AND(BQ61=F61,BT61&lt;&gt;I61),Bonu2,IF(AND(BQ61&lt;&gt;I61,BT61=I61),Bonu3,IF(AND(BT61=F61,BQ61=I61),Bonu4,IF(OR(BT61=F61,BQ61=I61),Bonu5,0))))),0),0)</f>
        <v>0</v>
      </c>
      <c r="BZ61" s="68"/>
      <c r="CA61" s="79"/>
      <c r="CB61" s="85" t="str">
        <f ca="1">IF(CC4&lt;&gt;"",INDEX(OFFSET(Dummy!U8:U11,0,CA71),MATCH(1,OFFSET(Dummy!BK8:BK11,0,CA71),0),0),"")</f>
        <v>England</v>
      </c>
      <c r="CC61" s="446" t="s">
        <v>46</v>
      </c>
      <c r="CD61" s="446"/>
      <c r="CE61" s="86" t="str">
        <f ca="1">IF(CC4&lt;&gt;"",INDEX(OFFSET(Dummy!U8:U11,0,CA71),MATCH(2,OFFSET(Dummy!BK8:BK11,0,CA71),0),0),"")</f>
        <v>United States</v>
      </c>
      <c r="CF61" s="39"/>
      <c r="CG61" s="39"/>
      <c r="CH61" s="39"/>
      <c r="CI61" s="39"/>
      <c r="CJ61" s="80">
        <f>IF(CC55&lt;&gt;"",IF(AND(G42&lt;&gt;"",CC42&lt;&gt;""),IF(AND(CB61=F61,CE61=I61),Bonu1,IF(AND(CB61=F61,CE61&lt;&gt;I61),Bonu2,IF(AND(CB61&lt;&gt;I61,CE61=I61),Bonu3,IF(AND(CE61=F61,CB61=I61),Bonu4,IF(OR(CE61=F61,CB61=I61),Bonu5,0))))),0),0)</f>
        <v>0</v>
      </c>
      <c r="CK61" s="68"/>
      <c r="CL61" s="79"/>
      <c r="CM61" s="85" t="str">
        <f ca="1">IF(CN4&lt;&gt;"",INDEX(OFFSET(Dummy!U8:U11,0,CL71),MATCH(1,OFFSET(Dummy!BK8:BK11,0,CL71),0),0),"")</f>
        <v>England</v>
      </c>
      <c r="CN61" s="446" t="s">
        <v>46</v>
      </c>
      <c r="CO61" s="446"/>
      <c r="CP61" s="86" t="str">
        <f ca="1">IF(CN4&lt;&gt;"",INDEX(OFFSET(Dummy!U8:U11,0,CL71),MATCH(2,OFFSET(Dummy!BK8:BK11,0,CL71),0),0),"")</f>
        <v>United States</v>
      </c>
      <c r="CQ61" s="39"/>
      <c r="CR61" s="39"/>
      <c r="CS61" s="39"/>
      <c r="CT61" s="39"/>
      <c r="CU61" s="80">
        <f>IF(CN55&lt;&gt;"",IF(AND(G42&lt;&gt;"",CN42&lt;&gt;""),IF(AND(CM61=F61,CP61=I61),Bonu1,IF(AND(CM61=F61,CP61&lt;&gt;I61),Bonu2,IF(AND(CM61&lt;&gt;I61,CP61=I61),Bonu3,IF(AND(CP61=F61,CM61=I61),Bonu4,IF(OR(CP61=F61,CM61=I61),Bonu5,0))))),0),0)</f>
        <v>0</v>
      </c>
      <c r="CV61" s="68"/>
      <c r="CW61" s="79"/>
      <c r="CX61" s="85" t="str">
        <f ca="1">IF(CY4&lt;&gt;"",INDEX(OFFSET(Dummy!U8:U11,0,CW71),MATCH(1,OFFSET(Dummy!BK8:BK11,0,CW71),0),0),"")</f>
        <v>England</v>
      </c>
      <c r="CY61" s="446" t="s">
        <v>46</v>
      </c>
      <c r="CZ61" s="446"/>
      <c r="DA61" s="86" t="str">
        <f ca="1">IF(CY4&lt;&gt;"",INDEX(OFFSET(Dummy!U8:U11,0,CW71),MATCH(2,OFFSET(Dummy!BK8:BK11,0,CW71),0),0),"")</f>
        <v>United States</v>
      </c>
      <c r="DB61" s="39"/>
      <c r="DC61" s="39"/>
      <c r="DD61" s="39"/>
      <c r="DE61" s="39"/>
      <c r="DF61" s="80">
        <f>IF(CY55&lt;&gt;"",IF(AND(G42&lt;&gt;"",CY42&lt;&gt;""),IF(AND(CX61=F61,DA61=I61),Bonu1,IF(AND(CX61=F61,DA61&lt;&gt;I61),Bonu2,IF(AND(CX61&lt;&gt;I61,DA61=I61),Bonu3,IF(AND(DA61=F61,CX61=I61),Bonu4,IF(OR(DA61=F61,CX61=I61),Bonu5,0))))),0),0)</f>
        <v>0</v>
      </c>
      <c r="DG61" s="68"/>
      <c r="DH61" s="79"/>
      <c r="DI61" s="85" t="str">
        <f ca="1">IF(DJ4&lt;&gt;"",INDEX(OFFSET(Dummy!U8:U11,0,DH71),MATCH(1,OFFSET(Dummy!BK8:BK11,0,DH71),0),0),"")</f>
        <v>England</v>
      </c>
      <c r="DJ61" s="446" t="s">
        <v>46</v>
      </c>
      <c r="DK61" s="446"/>
      <c r="DL61" s="86" t="str">
        <f ca="1">IF(DJ4&lt;&gt;"",INDEX(OFFSET(Dummy!U8:U11,0,DH71),MATCH(2,OFFSET(Dummy!BK8:BK11,0,DH71),0),0),"")</f>
        <v>United States</v>
      </c>
      <c r="DM61" s="39"/>
      <c r="DN61" s="39"/>
      <c r="DO61" s="39"/>
      <c r="DP61" s="39"/>
      <c r="DQ61" s="80">
        <f>IF(DJ55&lt;&gt;"",IF(AND(G42&lt;&gt;"",DJ42&lt;&gt;""),IF(AND(DI61=F61,DL61=I61),Bonu1,IF(AND(DI61=F61,DL61&lt;&gt;I61),Bonu2,IF(AND(DI61&lt;&gt;I61,DL61=I61),Bonu3,IF(AND(DL61=F61,DI61=I61),Bonu4,IF(OR(DL61=F61,DI61=I61),Bonu5,0))))),0),0)</f>
        <v>0</v>
      </c>
      <c r="DR61" s="68"/>
    </row>
    <row r="62" spans="1:122" ht="14.5" customHeight="1" x14ac:dyDescent="0.35">
      <c r="B62" s="81"/>
      <c r="C62" s="58"/>
      <c r="D62" s="58"/>
      <c r="E62" s="59"/>
      <c r="F62" s="198" t="str">
        <f>INDEX(Dummy!U12:U15,MATCH(1,Dummy!BK12:BK15,0),0)</f>
        <v>Argentina</v>
      </c>
      <c r="G62" s="472" t="s">
        <v>51</v>
      </c>
      <c r="H62" s="472"/>
      <c r="I62" s="200" t="str">
        <f>INDEX(Dummy!U12:U15,MATCH(2,Dummy!BK12:BK15,0),0)</f>
        <v>Mexico</v>
      </c>
      <c r="J62" s="57"/>
      <c r="K62" s="57"/>
      <c r="L62" s="62"/>
      <c r="M62" s="65"/>
      <c r="N62" s="85" t="str">
        <f ca="1">IF(O4&lt;&gt;"",INDEX(OFFSET(Dummy!U12:U15,0,M71),MATCH(1,OFFSET(Dummy!BK12:BK15,0,M71),0),0),"")</f>
        <v>Argentina</v>
      </c>
      <c r="O62" s="446" t="s">
        <v>51</v>
      </c>
      <c r="P62" s="446"/>
      <c r="Q62" s="86" t="str">
        <f ca="1">IF(O4&lt;&gt;"",INDEX(OFFSET(Dummy!U12:U15,0,M71),MATCH(2,OFFSET(Dummy!BK12:BK15,0,M71),0),0),"")</f>
        <v>Mexico</v>
      </c>
      <c r="R62" s="65"/>
      <c r="S62" s="65"/>
      <c r="T62" s="65"/>
      <c r="U62" s="65"/>
      <c r="V62" s="80">
        <f>IF(O55&lt;&gt;"",IF(AND(G43&lt;&gt;"",O43&lt;&gt;""),IF(AND(N62=F62,Q62=I62),Bonu1,IF(AND(N62=F62,Q62&lt;&gt;I62),Bonu2,IF(AND(N62&lt;&gt;I62,Q62=I62),Bonu3,IF(AND(Q62=F62,N62=I62),Bonu4,IF(OR(Q62=F62,N62=I62),Bonu5,0))))),0),0)</f>
        <v>0</v>
      </c>
      <c r="W62" s="68"/>
      <c r="X62" s="79"/>
      <c r="Y62" s="85" t="str">
        <f ca="1">IF(Z4&lt;&gt;"",INDEX(OFFSET(Dummy!U12:U15,0,X71),MATCH(1,OFFSET(Dummy!BK12:BK15,0,X71),0),0),"")</f>
        <v>Argentina</v>
      </c>
      <c r="Z62" s="446" t="s">
        <v>51</v>
      </c>
      <c r="AA62" s="446"/>
      <c r="AB62" s="86" t="str">
        <f ca="1">IF(Z4&lt;&gt;"",INDEX(OFFSET(Dummy!U12:U15,0,X71),MATCH(2,OFFSET(Dummy!BK12:BK15,0,X71),0),0),"")</f>
        <v>Mexico</v>
      </c>
      <c r="AC62" s="39"/>
      <c r="AD62" s="39"/>
      <c r="AE62" s="39"/>
      <c r="AF62" s="39"/>
      <c r="AG62" s="80">
        <f>IF(Z55&lt;&gt;"",IF(AND(G43&lt;&gt;"",Z43&lt;&gt;""),IF(AND(Y62=F62,AB62=I62),Bonu1,IF(AND(Y62=F62,AB62&lt;&gt;I62),Bonu2,IF(AND(Y62&lt;&gt;I62,AB62=I62),Bonu3,IF(AND(AB62=F62,Y62=I62),Bonu4,IF(OR(AB62=F62,Y62=I62),Bonu5,0))))),0),0)</f>
        <v>0</v>
      </c>
      <c r="AH62" s="68"/>
      <c r="AI62" s="79"/>
      <c r="AJ62" s="85" t="str">
        <f ca="1">IF(AK4&lt;&gt;"",INDEX(OFFSET(Dummy!U12:U15,0,AI71),MATCH(1,OFFSET(Dummy!BK12:BK15,0,AI71),0),0),"")</f>
        <v>Argentina</v>
      </c>
      <c r="AK62" s="446" t="s">
        <v>51</v>
      </c>
      <c r="AL62" s="446"/>
      <c r="AM62" s="86" t="str">
        <f ca="1">IF(AK4&lt;&gt;"",INDEX(OFFSET(Dummy!U12:U15,0,AI71),MATCH(2,OFFSET(Dummy!BK12:BK15,0,AI71),0),0),"")</f>
        <v>Mexico</v>
      </c>
      <c r="AN62" s="39"/>
      <c r="AO62" s="39"/>
      <c r="AP62" s="39"/>
      <c r="AQ62" s="39"/>
      <c r="AR62" s="80">
        <f>IF(AK55&lt;&gt;"",IF(AND(G43&lt;&gt;"",AK43&lt;&gt;""),IF(AND(AJ62=F62,AM62=I62),Bonu1,IF(AND(AJ62=F62,AM62&lt;&gt;I62),Bonu2,IF(AND(AJ62&lt;&gt;I62,AM62=I62),Bonu3,IF(AND(AM62=F62,AJ62=I62),Bonu4,IF(OR(AM62=F62,AJ62=I62),Bonu5,0))))),0),0)</f>
        <v>0</v>
      </c>
      <c r="AS62" s="68"/>
      <c r="AT62" s="79"/>
      <c r="AU62" s="85" t="str">
        <f ca="1">IF(AV4&lt;&gt;"",INDEX(OFFSET(Dummy!U12:U15,0,AT71),MATCH(1,OFFSET(Dummy!BK12:BK15,0,AT71),0),0),"")</f>
        <v>Argentina</v>
      </c>
      <c r="AV62" s="446" t="s">
        <v>51</v>
      </c>
      <c r="AW62" s="446"/>
      <c r="AX62" s="86" t="str">
        <f ca="1">IF(AV4&lt;&gt;"",INDEX(OFFSET(Dummy!U12:U15,0,AT71),MATCH(2,OFFSET(Dummy!BK12:BK15,0,AT71),0),0),"")</f>
        <v>Mexico</v>
      </c>
      <c r="AY62" s="39"/>
      <c r="AZ62" s="39"/>
      <c r="BA62" s="39"/>
      <c r="BB62" s="39"/>
      <c r="BC62" s="80">
        <f>IF(AV55&lt;&gt;"",IF(AND(G43&lt;&gt;"",AV43&lt;&gt;""),IF(AND(AU62=F62,AX62=I62),Bonu1,IF(AND(AU62=F62,AX62&lt;&gt;I62),Bonu2,IF(AND(AU62&lt;&gt;I62,AX62=I62),Bonu3,IF(AND(AX62=F62,AU62=I62),Bonu4,IF(OR(AX62=F62,AU62=I62),Bonu5,0))))),0),0)</f>
        <v>0</v>
      </c>
      <c r="BD62" s="68"/>
      <c r="BE62" s="79"/>
      <c r="BF62" s="85" t="str">
        <f ca="1">IF(BG4&lt;&gt;"",INDEX(OFFSET(Dummy!U12:U15,0,BE71),MATCH(1,OFFSET(Dummy!BK12:BK15,0,BE71),0),0),"")</f>
        <v>Argentina</v>
      </c>
      <c r="BG62" s="446" t="s">
        <v>51</v>
      </c>
      <c r="BH62" s="446"/>
      <c r="BI62" s="86" t="str">
        <f ca="1">IF(BG4&lt;&gt;"",INDEX(OFFSET(Dummy!U12:U15,0,BE71),MATCH(2,OFFSET(Dummy!BK12:BK15,0,BE71),0),0),"")</f>
        <v>Mexico</v>
      </c>
      <c r="BJ62" s="39"/>
      <c r="BK62" s="39"/>
      <c r="BL62" s="39"/>
      <c r="BM62" s="39"/>
      <c r="BN62" s="80">
        <f>IF(BG55&lt;&gt;"",IF(AND(G43&lt;&gt;"",BG43&lt;&gt;""),IF(AND(BF62=F62,BI62=I62),Bonu1,IF(AND(BF62=F62,BI62&lt;&gt;I62),Bonu2,IF(AND(BF62&lt;&gt;I62,BI62=I62),Bonu3,IF(AND(BI62=F62,BF62=I62),Bonu4,IF(OR(BI62=F62,BF62=I62),Bonu5,0))))),0),0)</f>
        <v>0</v>
      </c>
      <c r="BO62" s="68"/>
      <c r="BP62" s="79"/>
      <c r="BQ62" s="85" t="str">
        <f ca="1">IF(BR4&lt;&gt;"",INDEX(OFFSET(Dummy!U12:U15,0,BP71),MATCH(1,OFFSET(Dummy!BK12:BK15,0,BP71),0),0),"")</f>
        <v>Argentina</v>
      </c>
      <c r="BR62" s="446" t="s">
        <v>51</v>
      </c>
      <c r="BS62" s="446"/>
      <c r="BT62" s="86" t="str">
        <f ca="1">IF(BR4&lt;&gt;"",INDEX(OFFSET(Dummy!U12:U15,0,BP71),MATCH(2,OFFSET(Dummy!BK12:BK15,0,BP71),0),0),"")</f>
        <v>Mexico</v>
      </c>
      <c r="BU62" s="39"/>
      <c r="BV62" s="39"/>
      <c r="BW62" s="39"/>
      <c r="BX62" s="39"/>
      <c r="BY62" s="80">
        <f>IF(BR55&lt;&gt;"",IF(AND(G43&lt;&gt;"",BR43&lt;&gt;""),IF(AND(BQ62=F62,BT62=I62),Bonu1,IF(AND(BQ62=F62,BT62&lt;&gt;I62),Bonu2,IF(AND(BQ62&lt;&gt;I62,BT62=I62),Bonu3,IF(AND(BT62=F62,BQ62=I62),Bonu4,IF(OR(BT62=F62,BQ62=I62),Bonu5,0))))),0),0)</f>
        <v>0</v>
      </c>
      <c r="BZ62" s="68"/>
      <c r="CA62" s="79"/>
      <c r="CB62" s="85" t="str">
        <f ca="1">IF(CC4&lt;&gt;"",INDEX(OFFSET(Dummy!U12:U15,0,CA71),MATCH(1,OFFSET(Dummy!BK12:BK15,0,CA71),0),0),"")</f>
        <v>Argentina</v>
      </c>
      <c r="CC62" s="446" t="s">
        <v>51</v>
      </c>
      <c r="CD62" s="446"/>
      <c r="CE62" s="86" t="str">
        <f ca="1">IF(CC4&lt;&gt;"",INDEX(OFFSET(Dummy!U12:U15,0,CA71),MATCH(2,OFFSET(Dummy!BK12:BK15,0,CA71),0),0),"")</f>
        <v>Mexico</v>
      </c>
      <c r="CF62" s="39"/>
      <c r="CG62" s="39"/>
      <c r="CH62" s="39"/>
      <c r="CI62" s="39"/>
      <c r="CJ62" s="80">
        <f>IF(CC55&lt;&gt;"",IF(AND(G43&lt;&gt;"",CC43&lt;&gt;""),IF(AND(CB62=F62,CE62=I62),Bonu1,IF(AND(CB62=F62,CE62&lt;&gt;I62),Bonu2,IF(AND(CB62&lt;&gt;I62,CE62=I62),Bonu3,IF(AND(CE62=F62,CB62=I62),Bonu4,IF(OR(CE62=F62,CB62=I62),Bonu5,0))))),0),0)</f>
        <v>0</v>
      </c>
      <c r="CK62" s="68"/>
      <c r="CL62" s="79"/>
      <c r="CM62" s="85" t="str">
        <f ca="1">IF(CN4&lt;&gt;"",INDEX(OFFSET(Dummy!U12:U15,0,CL71),MATCH(1,OFFSET(Dummy!BK12:BK15,0,CL71),0),0),"")</f>
        <v>Argentina</v>
      </c>
      <c r="CN62" s="446" t="s">
        <v>51</v>
      </c>
      <c r="CO62" s="446"/>
      <c r="CP62" s="86" t="str">
        <f ca="1">IF(CN4&lt;&gt;"",INDEX(OFFSET(Dummy!U12:U15,0,CL71),MATCH(2,OFFSET(Dummy!BK12:BK15,0,CL71),0),0),"")</f>
        <v>Mexico</v>
      </c>
      <c r="CQ62" s="39"/>
      <c r="CR62" s="39"/>
      <c r="CS62" s="39"/>
      <c r="CT62" s="39"/>
      <c r="CU62" s="80">
        <f>IF(CN55&lt;&gt;"",IF(AND(G43&lt;&gt;"",CN43&lt;&gt;""),IF(AND(CM62=F62,CP62=I62),Bonu1,IF(AND(CM62=F62,CP62&lt;&gt;I62),Bonu2,IF(AND(CM62&lt;&gt;I62,CP62=I62),Bonu3,IF(AND(CP62=F62,CM62=I62),Bonu4,IF(OR(CP62=F62,CM62=I62),Bonu5,0))))),0),0)</f>
        <v>0</v>
      </c>
      <c r="CV62" s="68"/>
      <c r="CW62" s="79"/>
      <c r="CX62" s="85" t="str">
        <f ca="1">IF(CY4&lt;&gt;"",INDEX(OFFSET(Dummy!U12:U15,0,CW71),MATCH(1,OFFSET(Dummy!BK12:BK15,0,CW71),0),0),"")</f>
        <v>Argentina</v>
      </c>
      <c r="CY62" s="446" t="s">
        <v>51</v>
      </c>
      <c r="CZ62" s="446"/>
      <c r="DA62" s="86" t="str">
        <f ca="1">IF(CY4&lt;&gt;"",INDEX(OFFSET(Dummy!U12:U15,0,CW71),MATCH(2,OFFSET(Dummy!BK12:BK15,0,CW71),0),0),"")</f>
        <v>Mexico</v>
      </c>
      <c r="DB62" s="39"/>
      <c r="DC62" s="39"/>
      <c r="DD62" s="39"/>
      <c r="DE62" s="39"/>
      <c r="DF62" s="80">
        <f>IF(CY55&lt;&gt;"",IF(AND(G43&lt;&gt;"",CY43&lt;&gt;""),IF(AND(CX62=F62,DA62=I62),Bonu1,IF(AND(CX62=F62,DA62&lt;&gt;I62),Bonu2,IF(AND(CX62&lt;&gt;I62,DA62=I62),Bonu3,IF(AND(DA62=F62,CX62=I62),Bonu4,IF(OR(DA62=F62,CX62=I62),Bonu5,0))))),0),0)</f>
        <v>0</v>
      </c>
      <c r="DG62" s="68"/>
      <c r="DH62" s="79"/>
      <c r="DI62" s="85" t="str">
        <f ca="1">IF(DJ4&lt;&gt;"",INDEX(OFFSET(Dummy!U12:U15,0,DH71),MATCH(1,OFFSET(Dummy!BK12:BK15,0,DH71),0),0),"")</f>
        <v>Argentina</v>
      </c>
      <c r="DJ62" s="446" t="s">
        <v>51</v>
      </c>
      <c r="DK62" s="446"/>
      <c r="DL62" s="86" t="str">
        <f ca="1">IF(DJ4&lt;&gt;"",INDEX(OFFSET(Dummy!U12:U15,0,DH71),MATCH(2,OFFSET(Dummy!BK12:BK15,0,DH71),0),0),"")</f>
        <v>Mexico</v>
      </c>
      <c r="DM62" s="39"/>
      <c r="DN62" s="39"/>
      <c r="DO62" s="39"/>
      <c r="DP62" s="39"/>
      <c r="DQ62" s="80">
        <f>IF(DJ55&lt;&gt;"",IF(AND(G43&lt;&gt;"",DJ43&lt;&gt;""),IF(AND(DI62=F62,DL62=I62),Bonu1,IF(AND(DI62=F62,DL62&lt;&gt;I62),Bonu2,IF(AND(DI62&lt;&gt;I62,DL62=I62),Bonu3,IF(AND(DL62=F62,DI62=I62),Bonu4,IF(OR(DL62=F62,DI62=I62),Bonu5,0))))),0),0)</f>
        <v>0</v>
      </c>
      <c r="DR62" s="68"/>
    </row>
    <row r="63" spans="1:122" ht="14.5" customHeight="1" x14ac:dyDescent="0.35">
      <c r="B63" s="81"/>
      <c r="C63" s="58"/>
      <c r="D63" s="58"/>
      <c r="E63" s="59"/>
      <c r="F63" s="198" t="str">
        <f>INDEX(Dummy!U16:U19,MATCH(1,Dummy!BK16:BK19,0),0)</f>
        <v>France</v>
      </c>
      <c r="G63" s="472" t="s">
        <v>56</v>
      </c>
      <c r="H63" s="472"/>
      <c r="I63" s="200" t="str">
        <f>INDEX(Dummy!U16:U19,MATCH(2,Dummy!BK16:BK19,0),0)</f>
        <v>Denmark</v>
      </c>
      <c r="J63" s="57"/>
      <c r="K63" s="57"/>
      <c r="L63" s="62"/>
      <c r="M63" s="65"/>
      <c r="N63" s="85" t="str">
        <f ca="1">IF(O4&lt;&gt;"",INDEX(OFFSET(Dummy!U16:U19,0,M71),MATCH(1,OFFSET(Dummy!BK16:BK19,0,M71),0),0),"")</f>
        <v>France</v>
      </c>
      <c r="O63" s="446" t="s">
        <v>56</v>
      </c>
      <c r="P63" s="446"/>
      <c r="Q63" s="86" t="str">
        <f ca="1">IF(O4&lt;&gt;"",INDEX(OFFSET(Dummy!U16:U19,0,M71),MATCH(2,OFFSET(Dummy!BK16:BK19,0,M71),0),0),"")</f>
        <v>Denmark</v>
      </c>
      <c r="R63" s="65"/>
      <c r="S63" s="65"/>
      <c r="T63" s="65"/>
      <c r="U63" s="65"/>
      <c r="V63" s="80">
        <f>IF(O55&lt;&gt;"",IF(AND(G44&lt;&gt;"",O44&lt;&gt;""),IF(AND(N63=F63,Q63=I63),Bonu1,IF(AND(N63=F63,Q63&lt;&gt;I63),Bonu2,IF(AND(N63&lt;&gt;I63,Q63=I63),Bonu3,IF(AND(Q63=F63,N63=I63),Bonu4,IF(OR(Q63=F63,N63=I63),Bonu5,0))))),0),0)</f>
        <v>0</v>
      </c>
      <c r="W63" s="68"/>
      <c r="X63" s="79"/>
      <c r="Y63" s="85" t="str">
        <f ca="1">IF(Z4&lt;&gt;"",INDEX(OFFSET(Dummy!U16:U19,0,X71),MATCH(1,OFFSET(Dummy!BK16:BK19,0,X71),0),0),"")</f>
        <v>France</v>
      </c>
      <c r="Z63" s="446" t="s">
        <v>56</v>
      </c>
      <c r="AA63" s="446"/>
      <c r="AB63" s="86" t="str">
        <f ca="1">IF(Z4&lt;&gt;"",INDEX(OFFSET(Dummy!U16:U19,0,X71),MATCH(2,OFFSET(Dummy!BK16:BK19,0,X71),0),0),"")</f>
        <v>Denmark</v>
      </c>
      <c r="AC63" s="39"/>
      <c r="AD63" s="39"/>
      <c r="AE63" s="39"/>
      <c r="AF63" s="39"/>
      <c r="AG63" s="80">
        <f>IF(Z55&lt;&gt;"",IF(AND(G44&lt;&gt;"",Z44&lt;&gt;""),IF(AND(Y63=F63,AB63=I63),Bonu1,IF(AND(Y63=F63,AB63&lt;&gt;I63),Bonu2,IF(AND(Y63&lt;&gt;I63,AB63=I63),Bonu3,IF(AND(AB63=F63,Y63=I63),Bonu4,IF(OR(AB63=F63,Y63=I63),Bonu5,0))))),0),0)</f>
        <v>0</v>
      </c>
      <c r="AH63" s="68"/>
      <c r="AI63" s="79"/>
      <c r="AJ63" s="85" t="str">
        <f ca="1">IF(AK4&lt;&gt;"",INDEX(OFFSET(Dummy!U16:U19,0,AI71),MATCH(1,OFFSET(Dummy!BK16:BK19,0,AI71),0),0),"")</f>
        <v>France</v>
      </c>
      <c r="AK63" s="446" t="s">
        <v>56</v>
      </c>
      <c r="AL63" s="446"/>
      <c r="AM63" s="86" t="str">
        <f ca="1">IF(AK4&lt;&gt;"",INDEX(OFFSET(Dummy!U16:U19,0,AI71),MATCH(2,OFFSET(Dummy!BK16:BK19,0,AI71),0),0),"")</f>
        <v>Denmark</v>
      </c>
      <c r="AN63" s="39"/>
      <c r="AO63" s="39"/>
      <c r="AP63" s="39"/>
      <c r="AQ63" s="39"/>
      <c r="AR63" s="80">
        <f>IF(AK55&lt;&gt;"",IF(AND(G44&lt;&gt;"",AK44&lt;&gt;""),IF(AND(AJ63=F63,AM63=I63),Bonu1,IF(AND(AJ63=F63,AM63&lt;&gt;I63),Bonu2,IF(AND(AJ63&lt;&gt;I63,AM63=I63),Bonu3,IF(AND(AM63=F63,AJ63=I63),Bonu4,IF(OR(AM63=F63,AJ63=I63),Bonu5,0))))),0),0)</f>
        <v>0</v>
      </c>
      <c r="AS63" s="68"/>
      <c r="AT63" s="79"/>
      <c r="AU63" s="85" t="str">
        <f ca="1">IF(AV4&lt;&gt;"",INDEX(OFFSET(Dummy!U16:U19,0,AT71),MATCH(1,OFFSET(Dummy!BK16:BK19,0,AT71),0),0),"")</f>
        <v>France</v>
      </c>
      <c r="AV63" s="446" t="s">
        <v>56</v>
      </c>
      <c r="AW63" s="446"/>
      <c r="AX63" s="86" t="str">
        <f ca="1">IF(AV4&lt;&gt;"",INDEX(OFFSET(Dummy!U16:U19,0,AT71),MATCH(2,OFFSET(Dummy!BK16:BK19,0,AT71),0),0),"")</f>
        <v>Denmark</v>
      </c>
      <c r="AY63" s="39"/>
      <c r="AZ63" s="39"/>
      <c r="BA63" s="39"/>
      <c r="BB63" s="39"/>
      <c r="BC63" s="80">
        <f>IF(AV55&lt;&gt;"",IF(AND(G44&lt;&gt;"",AV44&lt;&gt;""),IF(AND(AU63=F63,AX63=I63),Bonu1,IF(AND(AU63=F63,AX63&lt;&gt;I63),Bonu2,IF(AND(AU63&lt;&gt;I63,AX63=I63),Bonu3,IF(AND(AX63=F63,AU63=I63),Bonu4,IF(OR(AX63=F63,AU63=I63),Bonu5,0))))),0),0)</f>
        <v>0</v>
      </c>
      <c r="BD63" s="68"/>
      <c r="BE63" s="79"/>
      <c r="BF63" s="85" t="str">
        <f ca="1">IF(BG4&lt;&gt;"",INDEX(OFFSET(Dummy!U16:U19,0,BE71),MATCH(1,OFFSET(Dummy!BK16:BK19,0,BE71),0),0),"")</f>
        <v>France</v>
      </c>
      <c r="BG63" s="446" t="s">
        <v>56</v>
      </c>
      <c r="BH63" s="446"/>
      <c r="BI63" s="86" t="str">
        <f ca="1">IF(BG4&lt;&gt;"",INDEX(OFFSET(Dummy!U16:U19,0,BE71),MATCH(2,OFFSET(Dummy!BK16:BK19,0,BE71),0),0),"")</f>
        <v>Denmark</v>
      </c>
      <c r="BJ63" s="39"/>
      <c r="BK63" s="39"/>
      <c r="BL63" s="39"/>
      <c r="BM63" s="39"/>
      <c r="BN63" s="80">
        <f>IF(BG55&lt;&gt;"",IF(AND(G44&lt;&gt;"",BG44&lt;&gt;""),IF(AND(BF63=F63,BI63=I63),Bonu1,IF(AND(BF63=F63,BI63&lt;&gt;I63),Bonu2,IF(AND(BF63&lt;&gt;I63,BI63=I63),Bonu3,IF(AND(BI63=F63,BF63=I63),Bonu4,IF(OR(BI63=F63,BF63=I63),Bonu5,0))))),0),0)</f>
        <v>0</v>
      </c>
      <c r="BO63" s="68"/>
      <c r="BP63" s="79"/>
      <c r="BQ63" s="85" t="str">
        <f ca="1">IF(BR4&lt;&gt;"",INDEX(OFFSET(Dummy!U16:U19,0,BP71),MATCH(1,OFFSET(Dummy!BK16:BK19,0,BP71),0),0),"")</f>
        <v>France</v>
      </c>
      <c r="BR63" s="446" t="s">
        <v>56</v>
      </c>
      <c r="BS63" s="446"/>
      <c r="BT63" s="86" t="str">
        <f ca="1">IF(BR4&lt;&gt;"",INDEX(OFFSET(Dummy!U16:U19,0,BP71),MATCH(2,OFFSET(Dummy!BK16:BK19,0,BP71),0),0),"")</f>
        <v>Denmark</v>
      </c>
      <c r="BU63" s="39"/>
      <c r="BV63" s="39"/>
      <c r="BW63" s="39"/>
      <c r="BX63" s="39"/>
      <c r="BY63" s="80">
        <f>IF(BR55&lt;&gt;"",IF(AND(G44&lt;&gt;"",BR44&lt;&gt;""),IF(AND(BQ63=F63,BT63=I63),Bonu1,IF(AND(BQ63=F63,BT63&lt;&gt;I63),Bonu2,IF(AND(BQ63&lt;&gt;I63,BT63=I63),Bonu3,IF(AND(BT63=F63,BQ63=I63),Bonu4,IF(OR(BT63=F63,BQ63=I63),Bonu5,0))))),0),0)</f>
        <v>0</v>
      </c>
      <c r="BZ63" s="68"/>
      <c r="CA63" s="79"/>
      <c r="CB63" s="85" t="str">
        <f ca="1">IF(CC4&lt;&gt;"",INDEX(OFFSET(Dummy!U16:U19,0,CA71),MATCH(1,OFFSET(Dummy!BK16:BK19,0,CA71),0),0),"")</f>
        <v>France</v>
      </c>
      <c r="CC63" s="446" t="s">
        <v>56</v>
      </c>
      <c r="CD63" s="446"/>
      <c r="CE63" s="86" t="str">
        <f ca="1">IF(CC4&lt;&gt;"",INDEX(OFFSET(Dummy!U16:U19,0,CA71),MATCH(2,OFFSET(Dummy!BK16:BK19,0,CA71),0),0),"")</f>
        <v>Denmark</v>
      </c>
      <c r="CF63" s="39"/>
      <c r="CG63" s="39"/>
      <c r="CH63" s="39"/>
      <c r="CI63" s="39"/>
      <c r="CJ63" s="80">
        <f>IF(CC55&lt;&gt;"",IF(AND(G44&lt;&gt;"",CC44&lt;&gt;""),IF(AND(CB63=F63,CE63=I63),Bonu1,IF(AND(CB63=F63,CE63&lt;&gt;I63),Bonu2,IF(AND(CB63&lt;&gt;I63,CE63=I63),Bonu3,IF(AND(CE63=F63,CB63=I63),Bonu4,IF(OR(CE63=F63,CB63=I63),Bonu5,0))))),0),0)</f>
        <v>0</v>
      </c>
      <c r="CK63" s="68"/>
      <c r="CL63" s="79"/>
      <c r="CM63" s="85" t="str">
        <f ca="1">IF(CN4&lt;&gt;"",INDEX(OFFSET(Dummy!U16:U19,0,CL71),MATCH(1,OFFSET(Dummy!BK16:BK19,0,CL71),0),0),"")</f>
        <v>France</v>
      </c>
      <c r="CN63" s="446" t="s">
        <v>56</v>
      </c>
      <c r="CO63" s="446"/>
      <c r="CP63" s="86" t="str">
        <f ca="1">IF(CN4&lt;&gt;"",INDEX(OFFSET(Dummy!U16:U19,0,CL71),MATCH(2,OFFSET(Dummy!BK16:BK19,0,CL71),0),0),"")</f>
        <v>Denmark</v>
      </c>
      <c r="CQ63" s="39"/>
      <c r="CR63" s="39"/>
      <c r="CS63" s="39"/>
      <c r="CT63" s="39"/>
      <c r="CU63" s="80">
        <f>IF(CN55&lt;&gt;"",IF(AND(G44&lt;&gt;"",CN44&lt;&gt;""),IF(AND(CM63=F63,CP63=I63),Bonu1,IF(AND(CM63=F63,CP63&lt;&gt;I63),Bonu2,IF(AND(CM63&lt;&gt;I63,CP63=I63),Bonu3,IF(AND(CP63=F63,CM63=I63),Bonu4,IF(OR(CP63=F63,CM63=I63),Bonu5,0))))),0),0)</f>
        <v>0</v>
      </c>
      <c r="CV63" s="68"/>
      <c r="CW63" s="79"/>
      <c r="CX63" s="85" t="str">
        <f ca="1">IF(CY4&lt;&gt;"",INDEX(OFFSET(Dummy!U16:U19,0,CW71),MATCH(1,OFFSET(Dummy!BK16:BK19,0,CW71),0),0),"")</f>
        <v>France</v>
      </c>
      <c r="CY63" s="446" t="s">
        <v>56</v>
      </c>
      <c r="CZ63" s="446"/>
      <c r="DA63" s="86" t="str">
        <f ca="1">IF(CY4&lt;&gt;"",INDEX(OFFSET(Dummy!U16:U19,0,CW71),MATCH(2,OFFSET(Dummy!BK16:BK19,0,CW71),0),0),"")</f>
        <v>Denmark</v>
      </c>
      <c r="DB63" s="39"/>
      <c r="DC63" s="39"/>
      <c r="DD63" s="39"/>
      <c r="DE63" s="39"/>
      <c r="DF63" s="80">
        <f>IF(CY55&lt;&gt;"",IF(AND(G44&lt;&gt;"",CY44&lt;&gt;""),IF(AND(CX63=F63,DA63=I63),Bonu1,IF(AND(CX63=F63,DA63&lt;&gt;I63),Bonu2,IF(AND(CX63&lt;&gt;I63,DA63=I63),Bonu3,IF(AND(DA63=F63,CX63=I63),Bonu4,IF(OR(DA63=F63,CX63=I63),Bonu5,0))))),0),0)</f>
        <v>0</v>
      </c>
      <c r="DG63" s="68"/>
      <c r="DH63" s="79"/>
      <c r="DI63" s="85" t="str">
        <f ca="1">IF(DJ4&lt;&gt;"",INDEX(OFFSET(Dummy!U16:U19,0,DH71),MATCH(1,OFFSET(Dummy!BK16:BK19,0,DH71),0),0),"")</f>
        <v>France</v>
      </c>
      <c r="DJ63" s="446" t="s">
        <v>56</v>
      </c>
      <c r="DK63" s="446"/>
      <c r="DL63" s="86" t="str">
        <f ca="1">IF(DJ4&lt;&gt;"",INDEX(OFFSET(Dummy!U16:U19,0,DH71),MATCH(2,OFFSET(Dummy!BK16:BK19,0,DH71),0),0),"")</f>
        <v>Denmark</v>
      </c>
      <c r="DM63" s="39"/>
      <c r="DN63" s="39"/>
      <c r="DO63" s="39"/>
      <c r="DP63" s="39"/>
      <c r="DQ63" s="80">
        <f>IF(DJ55&lt;&gt;"",IF(AND(G44&lt;&gt;"",DJ44&lt;&gt;""),IF(AND(DI63=F63,DL63=I63),Bonu1,IF(AND(DI63=F63,DL63&lt;&gt;I63),Bonu2,IF(AND(DI63&lt;&gt;I63,DL63=I63),Bonu3,IF(AND(DL63=F63,DI63=I63),Bonu4,IF(OR(DL63=F63,DI63=I63),Bonu5,0))))),0),0)</f>
        <v>0</v>
      </c>
      <c r="DR63" s="68"/>
    </row>
    <row r="64" spans="1:122" x14ac:dyDescent="0.35">
      <c r="B64" s="81"/>
      <c r="C64" s="58"/>
      <c r="D64" s="58"/>
      <c r="E64" s="59"/>
      <c r="F64" s="198" t="str">
        <f>INDEX(Dummy!U20:U23,MATCH(1,Dummy!BK20:BK23,0),0)</f>
        <v>Spain</v>
      </c>
      <c r="G64" s="472" t="s">
        <v>61</v>
      </c>
      <c r="H64" s="472"/>
      <c r="I64" s="200" t="str">
        <f>INDEX(Dummy!U20:U23,MATCH(2,Dummy!BK20:BK23,0),0)</f>
        <v>Germany</v>
      </c>
      <c r="J64" s="57"/>
      <c r="K64" s="57"/>
      <c r="L64" s="62"/>
      <c r="M64" s="65"/>
      <c r="N64" s="85" t="str">
        <f ca="1">IF(O4&lt;&gt;"",INDEX(OFFSET(Dummy!U20:U23,0,M71),MATCH(1,OFFSET(Dummy!BK20:BK23,0,M71),0),0),"")</f>
        <v>Spain</v>
      </c>
      <c r="O64" s="446" t="s">
        <v>61</v>
      </c>
      <c r="P64" s="446"/>
      <c r="Q64" s="86" t="str">
        <f ca="1">IF(O4&lt;&gt;"",INDEX(OFFSET(Dummy!U20:U23,0,M71),MATCH(2,OFFSET(Dummy!BK20:BK23,0,M71),0),0),"")</f>
        <v>Germany</v>
      </c>
      <c r="R64" s="65"/>
      <c r="S64" s="65"/>
      <c r="T64" s="65"/>
      <c r="U64" s="65"/>
      <c r="V64" s="80">
        <f>IF(O55&lt;&gt;"",IF(AND(G45&lt;&gt;"",O45&lt;&gt;""),IF(AND(N64=F64,Q64=I64),Bonu1,IF(AND(N64=F64,Q64&lt;&gt;I64),Bonu2,IF(AND(N64&lt;&gt;I64,Q64=I64),Bonu3,IF(AND(Q64=F64,N64=I64),Bonu4,IF(OR(Q64=F64,N64=I64),Bonu5,0))))),0),0)</f>
        <v>0</v>
      </c>
      <c r="W64" s="68"/>
      <c r="X64" s="79"/>
      <c r="Y64" s="85" t="str">
        <f ca="1">IF(Z4&lt;&gt;"",INDEX(OFFSET(Dummy!U20:U23,0,X71),MATCH(1,OFFSET(Dummy!BK20:BK23,0,X71),0),0),"")</f>
        <v>Spain</v>
      </c>
      <c r="Z64" s="446" t="s">
        <v>61</v>
      </c>
      <c r="AA64" s="446"/>
      <c r="AB64" s="86" t="str">
        <f ca="1">IF(Z4&lt;&gt;"",INDEX(OFFSET(Dummy!U20:U23,0,X71),MATCH(2,OFFSET(Dummy!BK20:BK23,0,X71),0),0),"")</f>
        <v>Germany</v>
      </c>
      <c r="AC64" s="39"/>
      <c r="AD64" s="39"/>
      <c r="AE64" s="39"/>
      <c r="AF64" s="39"/>
      <c r="AG64" s="80">
        <f>IF(Z55&lt;&gt;"",IF(AND(G45&lt;&gt;"",Z45&lt;&gt;""),IF(AND(Y64=F64,AB64=I64),Bonu1,IF(AND(Y64=F64,AB64&lt;&gt;I64),Bonu2,IF(AND(Y64&lt;&gt;I64,AB64=I64),Bonu3,IF(AND(AB64=F64,Y64=I64),Bonu4,IF(OR(AB64=F64,Y64=I64),Bonu5,0))))),0),0)</f>
        <v>0</v>
      </c>
      <c r="AH64" s="68"/>
      <c r="AI64" s="79"/>
      <c r="AJ64" s="85" t="str">
        <f ca="1">IF(AK4&lt;&gt;"",INDEX(OFFSET(Dummy!U20:U23,0,AI71),MATCH(1,OFFSET(Dummy!BK20:BK23,0,AI71),0),0),"")</f>
        <v>Spain</v>
      </c>
      <c r="AK64" s="446" t="s">
        <v>61</v>
      </c>
      <c r="AL64" s="446"/>
      <c r="AM64" s="86" t="str">
        <f ca="1">IF(AK4&lt;&gt;"",INDEX(OFFSET(Dummy!U20:U23,0,AI71),MATCH(2,OFFSET(Dummy!BK20:BK23,0,AI71),0),0),"")</f>
        <v>Germany</v>
      </c>
      <c r="AN64" s="39"/>
      <c r="AO64" s="39"/>
      <c r="AP64" s="39"/>
      <c r="AQ64" s="39"/>
      <c r="AR64" s="80">
        <f>IF(AK55&lt;&gt;"",IF(AND(G45&lt;&gt;"",AK45&lt;&gt;""),IF(AND(AJ64=F64,AM64=I64),Bonu1,IF(AND(AJ64=F64,AM64&lt;&gt;I64),Bonu2,IF(AND(AJ64&lt;&gt;I64,AM64=I64),Bonu3,IF(AND(AM64=F64,AJ64=I64),Bonu4,IF(OR(AM64=F64,AJ64=I64),Bonu5,0))))),0),0)</f>
        <v>0</v>
      </c>
      <c r="AS64" s="68"/>
      <c r="AT64" s="79"/>
      <c r="AU64" s="85" t="str">
        <f ca="1">IF(AV4&lt;&gt;"",INDEX(OFFSET(Dummy!U20:U23,0,AT71),MATCH(1,OFFSET(Dummy!BK20:BK23,0,AT71),0),0),"")</f>
        <v>Spain</v>
      </c>
      <c r="AV64" s="446" t="s">
        <v>61</v>
      </c>
      <c r="AW64" s="446"/>
      <c r="AX64" s="86" t="str">
        <f ca="1">IF(AV4&lt;&gt;"",INDEX(OFFSET(Dummy!U20:U23,0,AT71),MATCH(2,OFFSET(Dummy!BK20:BK23,0,AT71),0),0),"")</f>
        <v>Germany</v>
      </c>
      <c r="AY64" s="39"/>
      <c r="AZ64" s="39"/>
      <c r="BA64" s="39"/>
      <c r="BB64" s="39"/>
      <c r="BC64" s="80">
        <f>IF(AV55&lt;&gt;"",IF(AND(G45&lt;&gt;"",AV45&lt;&gt;""),IF(AND(AU64=F64,AX64=I64),Bonu1,IF(AND(AU64=F64,AX64&lt;&gt;I64),Bonu2,IF(AND(AU64&lt;&gt;I64,AX64=I64),Bonu3,IF(AND(AX64=F64,AU64=I64),Bonu4,IF(OR(AX64=F64,AU64=I64),Bonu5,0))))),0),0)</f>
        <v>0</v>
      </c>
      <c r="BD64" s="68"/>
      <c r="BE64" s="79"/>
      <c r="BF64" s="85" t="str">
        <f ca="1">IF(BG4&lt;&gt;"",INDEX(OFFSET(Dummy!U20:U23,0,BE71),MATCH(1,OFFSET(Dummy!BK20:BK23,0,BE71),0),0),"")</f>
        <v>Spain</v>
      </c>
      <c r="BG64" s="446" t="s">
        <v>61</v>
      </c>
      <c r="BH64" s="446"/>
      <c r="BI64" s="86" t="str">
        <f ca="1">IF(BG4&lt;&gt;"",INDEX(OFFSET(Dummy!U20:U23,0,BE71),MATCH(2,OFFSET(Dummy!BK20:BK23,0,BE71),0),0),"")</f>
        <v>Germany</v>
      </c>
      <c r="BJ64" s="39"/>
      <c r="BK64" s="39"/>
      <c r="BL64" s="39"/>
      <c r="BM64" s="39"/>
      <c r="BN64" s="80">
        <f>IF(BG55&lt;&gt;"",IF(AND(G45&lt;&gt;"",BG45&lt;&gt;""),IF(AND(BF64=F64,BI64=I64),Bonu1,IF(AND(BF64=F64,BI64&lt;&gt;I64),Bonu2,IF(AND(BF64&lt;&gt;I64,BI64=I64),Bonu3,IF(AND(BI64=F64,BF64=I64),Bonu4,IF(OR(BI64=F64,BF64=I64),Bonu5,0))))),0),0)</f>
        <v>0</v>
      </c>
      <c r="BO64" s="68"/>
      <c r="BP64" s="79"/>
      <c r="BQ64" s="85" t="str">
        <f ca="1">IF(BR4&lt;&gt;"",INDEX(OFFSET(Dummy!U20:U23,0,BP71),MATCH(1,OFFSET(Dummy!BK20:BK23,0,BP71),0),0),"")</f>
        <v>Spain</v>
      </c>
      <c r="BR64" s="446" t="s">
        <v>61</v>
      </c>
      <c r="BS64" s="446"/>
      <c r="BT64" s="86" t="str">
        <f ca="1">IF(BR4&lt;&gt;"",INDEX(OFFSET(Dummy!U20:U23,0,BP71),MATCH(2,OFFSET(Dummy!BK20:BK23,0,BP71),0),0),"")</f>
        <v>Germany</v>
      </c>
      <c r="BU64" s="39"/>
      <c r="BV64" s="39"/>
      <c r="BW64" s="39"/>
      <c r="BX64" s="39"/>
      <c r="BY64" s="80">
        <f>IF(BR55&lt;&gt;"",IF(AND(G45&lt;&gt;"",BR45&lt;&gt;""),IF(AND(BQ64=F64,BT64=I64),Bonu1,IF(AND(BQ64=F64,BT64&lt;&gt;I64),Bonu2,IF(AND(BQ64&lt;&gt;I64,BT64=I64),Bonu3,IF(AND(BT64=F64,BQ64=I64),Bonu4,IF(OR(BT64=F64,BQ64=I64),Bonu5,0))))),0),0)</f>
        <v>0</v>
      </c>
      <c r="BZ64" s="68"/>
      <c r="CA64" s="79"/>
      <c r="CB64" s="85" t="str">
        <f ca="1">IF(CC4&lt;&gt;"",INDEX(OFFSET(Dummy!U20:U23,0,CA71),MATCH(1,OFFSET(Dummy!BK20:BK23,0,CA71),0),0),"")</f>
        <v>Spain</v>
      </c>
      <c r="CC64" s="446" t="s">
        <v>61</v>
      </c>
      <c r="CD64" s="446"/>
      <c r="CE64" s="86" t="str">
        <f ca="1">IF(CC4&lt;&gt;"",INDEX(OFFSET(Dummy!U20:U23,0,CA71),MATCH(2,OFFSET(Dummy!BK20:BK23,0,CA71),0),0),"")</f>
        <v>Germany</v>
      </c>
      <c r="CF64" s="39"/>
      <c r="CG64" s="39"/>
      <c r="CH64" s="39"/>
      <c r="CI64" s="39"/>
      <c r="CJ64" s="80">
        <f>IF(CC55&lt;&gt;"",IF(AND(G45&lt;&gt;"",CC45&lt;&gt;""),IF(AND(CB64=F64,CE64=I64),Bonu1,IF(AND(CB64=F64,CE64&lt;&gt;I64),Bonu2,IF(AND(CB64&lt;&gt;I64,CE64=I64),Bonu3,IF(AND(CE64=F64,CB64=I64),Bonu4,IF(OR(CE64=F64,CB64=I64),Bonu5,0))))),0),0)</f>
        <v>0</v>
      </c>
      <c r="CK64" s="68"/>
      <c r="CL64" s="79"/>
      <c r="CM64" s="85" t="str">
        <f ca="1">IF(CN4&lt;&gt;"",INDEX(OFFSET(Dummy!U20:U23,0,CL71),MATCH(1,OFFSET(Dummy!BK20:BK23,0,CL71),0),0),"")</f>
        <v>Spain</v>
      </c>
      <c r="CN64" s="446" t="s">
        <v>61</v>
      </c>
      <c r="CO64" s="446"/>
      <c r="CP64" s="86" t="str">
        <f ca="1">IF(CN4&lt;&gt;"",INDEX(OFFSET(Dummy!U20:U23,0,CL71),MATCH(2,OFFSET(Dummy!BK20:BK23,0,CL71),0),0),"")</f>
        <v>Germany</v>
      </c>
      <c r="CQ64" s="39"/>
      <c r="CR64" s="39"/>
      <c r="CS64" s="39"/>
      <c r="CT64" s="39"/>
      <c r="CU64" s="80">
        <f>IF(CN55&lt;&gt;"",IF(AND(G45&lt;&gt;"",CN45&lt;&gt;""),IF(AND(CM64=F64,CP64=I64),Bonu1,IF(AND(CM64=F64,CP64&lt;&gt;I64),Bonu2,IF(AND(CM64&lt;&gt;I64,CP64=I64),Bonu3,IF(AND(CP64=F64,CM64=I64),Bonu4,IF(OR(CP64=F64,CM64=I64),Bonu5,0))))),0),0)</f>
        <v>0</v>
      </c>
      <c r="CV64" s="68"/>
      <c r="CW64" s="79"/>
      <c r="CX64" s="85" t="str">
        <f ca="1">IF(CY4&lt;&gt;"",INDEX(OFFSET(Dummy!U20:U23,0,CW71),MATCH(1,OFFSET(Dummy!BK20:BK23,0,CW71),0),0),"")</f>
        <v>Spain</v>
      </c>
      <c r="CY64" s="446" t="s">
        <v>61</v>
      </c>
      <c r="CZ64" s="446"/>
      <c r="DA64" s="86" t="str">
        <f ca="1">IF(CY4&lt;&gt;"",INDEX(OFFSET(Dummy!U20:U23,0,CW71),MATCH(2,OFFSET(Dummy!BK20:BK23,0,CW71),0),0),"")</f>
        <v>Germany</v>
      </c>
      <c r="DB64" s="39"/>
      <c r="DC64" s="39"/>
      <c r="DD64" s="39"/>
      <c r="DE64" s="39"/>
      <c r="DF64" s="80">
        <f>IF(CY55&lt;&gt;"",IF(AND(G45&lt;&gt;"",CY45&lt;&gt;""),IF(AND(CX64=F64,DA64=I64),Bonu1,IF(AND(CX64=F64,DA64&lt;&gt;I64),Bonu2,IF(AND(CX64&lt;&gt;I64,DA64=I64),Bonu3,IF(AND(DA64=F64,CX64=I64),Bonu4,IF(OR(DA64=F64,CX64=I64),Bonu5,0))))),0),0)</f>
        <v>0</v>
      </c>
      <c r="DG64" s="68"/>
      <c r="DH64" s="79"/>
      <c r="DI64" s="85" t="str">
        <f ca="1">IF(DJ4&lt;&gt;"",INDEX(OFFSET(Dummy!U20:U23,0,DH71),MATCH(1,OFFSET(Dummy!BK20:BK23,0,DH71),0),0),"")</f>
        <v>Spain</v>
      </c>
      <c r="DJ64" s="446" t="s">
        <v>61</v>
      </c>
      <c r="DK64" s="446"/>
      <c r="DL64" s="86" t="str">
        <f ca="1">IF(DJ4&lt;&gt;"",INDEX(OFFSET(Dummy!U20:U23,0,DH71),MATCH(2,OFFSET(Dummy!BK20:BK23,0,DH71),0),0),"")</f>
        <v>Germany</v>
      </c>
      <c r="DM64" s="39"/>
      <c r="DN64" s="39"/>
      <c r="DO64" s="39"/>
      <c r="DP64" s="39"/>
      <c r="DQ64" s="80">
        <f>IF(DJ55&lt;&gt;"",IF(AND(G45&lt;&gt;"",DJ45&lt;&gt;""),IF(AND(DI64=F64,DL64=I64),Bonu1,IF(AND(DI64=F64,DL64&lt;&gt;I64),Bonu2,IF(AND(DI64&lt;&gt;I64,DL64=I64),Bonu3,IF(AND(DL64=F64,DI64=I64),Bonu4,IF(OR(DL64=F64,DI64=I64),Bonu5,0))))),0),0)</f>
        <v>0</v>
      </c>
      <c r="DR64" s="68"/>
    </row>
    <row r="65" spans="1:122" x14ac:dyDescent="0.35">
      <c r="B65" s="81"/>
      <c r="C65" s="58"/>
      <c r="D65" s="58"/>
      <c r="E65" s="59"/>
      <c r="F65" s="198" t="str">
        <f>INDEX(Dummy!U24:U27,MATCH(1,Dummy!BK24:BK27,0),0)</f>
        <v>Belgium</v>
      </c>
      <c r="G65" s="472" t="s">
        <v>66</v>
      </c>
      <c r="H65" s="472"/>
      <c r="I65" s="200" t="str">
        <f>INDEX(Dummy!U24:U27,MATCH(2,Dummy!BK24:BK27,0),0)</f>
        <v>Croatia</v>
      </c>
      <c r="J65" s="57"/>
      <c r="K65" s="57"/>
      <c r="L65" s="62"/>
      <c r="M65" s="65"/>
      <c r="N65" s="85" t="str">
        <f ca="1">IF(O4&lt;&gt;"",INDEX(OFFSET(Dummy!U24:U27,0,M71),MATCH(1,OFFSET(Dummy!BK24:BK27,0,M71),0),0),"")</f>
        <v>Belgium</v>
      </c>
      <c r="O65" s="446" t="s">
        <v>66</v>
      </c>
      <c r="P65" s="446"/>
      <c r="Q65" s="86" t="str">
        <f ca="1">IF(O4&lt;&gt;"",INDEX(OFFSET(Dummy!U24:U27,0,M71),MATCH(2,OFFSET(Dummy!BK24:BK27,0,M71),0),0),"")</f>
        <v>Croatia</v>
      </c>
      <c r="R65" s="65"/>
      <c r="S65" s="65"/>
      <c r="T65" s="65"/>
      <c r="U65" s="65"/>
      <c r="V65" s="80">
        <f>IF(O55&lt;&gt;"",IF(AND(G46&lt;&gt;"",O46&lt;&gt;""),IF(AND(N65=F65,Q65=I65),Bonu1,IF(AND(N65=F65,Q65&lt;&gt;I65),Bonu2,IF(AND(N65&lt;&gt;I65,Q65=I65),Bonu3,IF(AND(Q65=F65,N65=I65),Bonu4,IF(OR(Q65=F65,N65=I65),Bonu5,0))))),0),0)</f>
        <v>0</v>
      </c>
      <c r="W65" s="68"/>
      <c r="X65" s="79"/>
      <c r="Y65" s="85" t="str">
        <f ca="1">IF(Z4&lt;&gt;"",INDEX(OFFSET(Dummy!U24:U27,0,X71),MATCH(1,OFFSET(Dummy!BK24:BK27,0,X71),0),0),"")</f>
        <v>Belgium</v>
      </c>
      <c r="Z65" s="446" t="s">
        <v>66</v>
      </c>
      <c r="AA65" s="446"/>
      <c r="AB65" s="86" t="str">
        <f ca="1">IF(Z4&lt;&gt;"",INDEX(OFFSET(Dummy!U24:U27,0,X71),MATCH(2,OFFSET(Dummy!BK24:BK27,0,X71),0),0),"")</f>
        <v>Croatia</v>
      </c>
      <c r="AC65" s="39"/>
      <c r="AD65" s="39"/>
      <c r="AE65" s="39"/>
      <c r="AF65" s="39"/>
      <c r="AG65" s="80">
        <f>IF(Z55&lt;&gt;"",IF(AND(G46&lt;&gt;"",Z46&lt;&gt;""),IF(AND(Y65=F65,AB65=I65),Bonu1,IF(AND(Y65=F65,AB65&lt;&gt;I65),Bonu2,IF(AND(Y65&lt;&gt;I65,AB65=I65),Bonu3,IF(AND(AB65=F65,Y65=I65),Bonu4,IF(OR(AB65=F65,Y65=I65),Bonu5,0))))),0),0)</f>
        <v>0</v>
      </c>
      <c r="AH65" s="68"/>
      <c r="AI65" s="79"/>
      <c r="AJ65" s="85" t="str">
        <f ca="1">IF(AK4&lt;&gt;"",INDEX(OFFSET(Dummy!U24:U27,0,AI71),MATCH(1,OFFSET(Dummy!BK24:BK27,0,AI71),0),0),"")</f>
        <v>Belgium</v>
      </c>
      <c r="AK65" s="446" t="s">
        <v>66</v>
      </c>
      <c r="AL65" s="446"/>
      <c r="AM65" s="86" t="str">
        <f ca="1">IF(AK4&lt;&gt;"",INDEX(OFFSET(Dummy!U24:U27,0,AI71),MATCH(2,OFFSET(Dummy!BK24:BK27,0,AI71),0),0),"")</f>
        <v>Croatia</v>
      </c>
      <c r="AN65" s="39"/>
      <c r="AO65" s="39"/>
      <c r="AP65" s="39"/>
      <c r="AQ65" s="39"/>
      <c r="AR65" s="80">
        <f>IF(AK55&lt;&gt;"",IF(AND(G46&lt;&gt;"",AK46&lt;&gt;""),IF(AND(AJ65=F65,AM65=I65),Bonu1,IF(AND(AJ65=F65,AM65&lt;&gt;I65),Bonu2,IF(AND(AJ65&lt;&gt;I65,AM65=I65),Bonu3,IF(AND(AM65=F65,AJ65=I65),Bonu4,IF(OR(AM65=F65,AJ65=I65),Bonu5,0))))),0),0)</f>
        <v>0</v>
      </c>
      <c r="AS65" s="68"/>
      <c r="AT65" s="79"/>
      <c r="AU65" s="85" t="str">
        <f ca="1">IF(AV4&lt;&gt;"",INDEX(OFFSET(Dummy!U24:U27,0,AT71),MATCH(1,OFFSET(Dummy!BK24:BK27,0,AT71),0),0),"")</f>
        <v>Belgium</v>
      </c>
      <c r="AV65" s="446" t="s">
        <v>66</v>
      </c>
      <c r="AW65" s="446"/>
      <c r="AX65" s="86" t="str">
        <f ca="1">IF(AV4&lt;&gt;"",INDEX(OFFSET(Dummy!U24:U27,0,AT71),MATCH(2,OFFSET(Dummy!BK24:BK27,0,AT71),0),0),"")</f>
        <v>Croatia</v>
      </c>
      <c r="AY65" s="39"/>
      <c r="AZ65" s="39"/>
      <c r="BA65" s="39"/>
      <c r="BB65" s="39"/>
      <c r="BC65" s="80">
        <f>IF(AV55&lt;&gt;"",IF(AND(G46&lt;&gt;"",AV46&lt;&gt;""),IF(AND(AU65=F65,AX65=I65),Bonu1,IF(AND(AU65=F65,AX65&lt;&gt;I65),Bonu2,IF(AND(AU65&lt;&gt;I65,AX65=I65),Bonu3,IF(AND(AX65=F65,AU65=I65),Bonu4,IF(OR(AX65=F65,AU65=I65),Bonu5,0))))),0),0)</f>
        <v>0</v>
      </c>
      <c r="BD65" s="68"/>
      <c r="BE65" s="79"/>
      <c r="BF65" s="85" t="str">
        <f ca="1">IF(BG4&lt;&gt;"",INDEX(OFFSET(Dummy!U24:U27,0,BE71),MATCH(1,OFFSET(Dummy!BK24:BK27,0,BE71),0),0),"")</f>
        <v>Belgium</v>
      </c>
      <c r="BG65" s="446" t="s">
        <v>66</v>
      </c>
      <c r="BH65" s="446"/>
      <c r="BI65" s="86" t="str">
        <f ca="1">IF(BG4&lt;&gt;"",INDEX(OFFSET(Dummy!U24:U27,0,BE71),MATCH(2,OFFSET(Dummy!BK24:BK27,0,BE71),0),0),"")</f>
        <v>Croatia</v>
      </c>
      <c r="BJ65" s="39"/>
      <c r="BK65" s="39"/>
      <c r="BL65" s="39"/>
      <c r="BM65" s="39"/>
      <c r="BN65" s="80">
        <f>IF(BG55&lt;&gt;"",IF(AND(G46&lt;&gt;"",BG46&lt;&gt;""),IF(AND(BF65=F65,BI65=I65),Bonu1,IF(AND(BF65=F65,BI65&lt;&gt;I65),Bonu2,IF(AND(BF65&lt;&gt;I65,BI65=I65),Bonu3,IF(AND(BI65=F65,BF65=I65),Bonu4,IF(OR(BI65=F65,BF65=I65),Bonu5,0))))),0),0)</f>
        <v>0</v>
      </c>
      <c r="BO65" s="68"/>
      <c r="BP65" s="79"/>
      <c r="BQ65" s="85" t="str">
        <f ca="1">IF(BR4&lt;&gt;"",INDEX(OFFSET(Dummy!U24:U27,0,BP71),MATCH(1,OFFSET(Dummy!BK24:BK27,0,BP71),0),0),"")</f>
        <v>Belgium</v>
      </c>
      <c r="BR65" s="446" t="s">
        <v>66</v>
      </c>
      <c r="BS65" s="446"/>
      <c r="BT65" s="86" t="str">
        <f ca="1">IF(BR4&lt;&gt;"",INDEX(OFFSET(Dummy!U24:U27,0,BP71),MATCH(2,OFFSET(Dummy!BK24:BK27,0,BP71),0),0),"")</f>
        <v>Croatia</v>
      </c>
      <c r="BU65" s="39"/>
      <c r="BV65" s="39"/>
      <c r="BW65" s="39"/>
      <c r="BX65" s="39"/>
      <c r="BY65" s="80">
        <f>IF(BR55&lt;&gt;"",IF(AND(G46&lt;&gt;"",BR46&lt;&gt;""),IF(AND(BQ65=F65,BT65=I65),Bonu1,IF(AND(BQ65=F65,BT65&lt;&gt;I65),Bonu2,IF(AND(BQ65&lt;&gt;I65,BT65=I65),Bonu3,IF(AND(BT65=F65,BQ65=I65),Bonu4,IF(OR(BT65=F65,BQ65=I65),Bonu5,0))))),0),0)</f>
        <v>0</v>
      </c>
      <c r="BZ65" s="68"/>
      <c r="CA65" s="79"/>
      <c r="CB65" s="85" t="str">
        <f ca="1">IF(CC4&lt;&gt;"",INDEX(OFFSET(Dummy!U24:U27,0,CA71),MATCH(1,OFFSET(Dummy!BK24:BK27,0,CA71),0),0),"")</f>
        <v>Belgium</v>
      </c>
      <c r="CC65" s="446" t="s">
        <v>66</v>
      </c>
      <c r="CD65" s="446"/>
      <c r="CE65" s="86" t="str">
        <f ca="1">IF(CC4&lt;&gt;"",INDEX(OFFSET(Dummy!U24:U27,0,CA71),MATCH(2,OFFSET(Dummy!BK24:BK27,0,CA71),0),0),"")</f>
        <v>Croatia</v>
      </c>
      <c r="CF65" s="39"/>
      <c r="CG65" s="39"/>
      <c r="CH65" s="39"/>
      <c r="CI65" s="39"/>
      <c r="CJ65" s="80">
        <f>IF(CC55&lt;&gt;"",IF(AND(G46&lt;&gt;"",CC46&lt;&gt;""),IF(AND(CB65=F65,CE65=I65),Bonu1,IF(AND(CB65=F65,CE65&lt;&gt;I65),Bonu2,IF(AND(CB65&lt;&gt;I65,CE65=I65),Bonu3,IF(AND(CE65=F65,CB65=I65),Bonu4,IF(OR(CE65=F65,CB65=I65),Bonu5,0))))),0),0)</f>
        <v>0</v>
      </c>
      <c r="CK65" s="68"/>
      <c r="CL65" s="79"/>
      <c r="CM65" s="85" t="str">
        <f ca="1">IF(CN4&lt;&gt;"",INDEX(OFFSET(Dummy!U24:U27,0,CL71),MATCH(1,OFFSET(Dummy!BK24:BK27,0,CL71),0),0),"")</f>
        <v>Belgium</v>
      </c>
      <c r="CN65" s="446" t="s">
        <v>66</v>
      </c>
      <c r="CO65" s="446"/>
      <c r="CP65" s="86" t="str">
        <f ca="1">IF(CN4&lt;&gt;"",INDEX(OFFSET(Dummy!U24:U27,0,CL71),MATCH(2,OFFSET(Dummy!BK24:BK27,0,CL71),0),0),"")</f>
        <v>Croatia</v>
      </c>
      <c r="CQ65" s="39"/>
      <c r="CR65" s="39"/>
      <c r="CS65" s="39"/>
      <c r="CT65" s="39"/>
      <c r="CU65" s="80">
        <f>IF(CN55&lt;&gt;"",IF(AND(G46&lt;&gt;"",CN46&lt;&gt;""),IF(AND(CM65=F65,CP65=I65),Bonu1,IF(AND(CM65=F65,CP65&lt;&gt;I65),Bonu2,IF(AND(CM65&lt;&gt;I65,CP65=I65),Bonu3,IF(AND(CP65=F65,CM65=I65),Bonu4,IF(OR(CP65=F65,CM65=I65),Bonu5,0))))),0),0)</f>
        <v>0</v>
      </c>
      <c r="CV65" s="68"/>
      <c r="CW65" s="79"/>
      <c r="CX65" s="85" t="str">
        <f ca="1">IF(CY4&lt;&gt;"",INDEX(OFFSET(Dummy!U24:U27,0,CW71),MATCH(1,OFFSET(Dummy!BK24:BK27,0,CW71),0),0),"")</f>
        <v>Belgium</v>
      </c>
      <c r="CY65" s="446" t="s">
        <v>66</v>
      </c>
      <c r="CZ65" s="446"/>
      <c r="DA65" s="86" t="str">
        <f ca="1">IF(CY4&lt;&gt;"",INDEX(OFFSET(Dummy!U24:U27,0,CW71),MATCH(2,OFFSET(Dummy!BK24:BK27,0,CW71),0),0),"")</f>
        <v>Croatia</v>
      </c>
      <c r="DB65" s="39"/>
      <c r="DC65" s="39"/>
      <c r="DD65" s="39"/>
      <c r="DE65" s="39"/>
      <c r="DF65" s="80">
        <f>IF(CY55&lt;&gt;"",IF(AND(G46&lt;&gt;"",CY46&lt;&gt;""),IF(AND(CX65=F65,DA65=I65),Bonu1,IF(AND(CX65=F65,DA65&lt;&gt;I65),Bonu2,IF(AND(CX65&lt;&gt;I65,DA65=I65),Bonu3,IF(AND(DA65=F65,CX65=I65),Bonu4,IF(OR(DA65=F65,CX65=I65),Bonu5,0))))),0),0)</f>
        <v>0</v>
      </c>
      <c r="DG65" s="68"/>
      <c r="DH65" s="79"/>
      <c r="DI65" s="85" t="str">
        <f ca="1">IF(DJ4&lt;&gt;"",INDEX(OFFSET(Dummy!U24:U27,0,DH71),MATCH(1,OFFSET(Dummy!BK24:BK27,0,DH71),0),0),"")</f>
        <v>Belgium</v>
      </c>
      <c r="DJ65" s="446" t="s">
        <v>66</v>
      </c>
      <c r="DK65" s="446"/>
      <c r="DL65" s="86" t="str">
        <f ca="1">IF(DJ4&lt;&gt;"",INDEX(OFFSET(Dummy!U24:U27,0,DH71),MATCH(2,OFFSET(Dummy!BK24:BK27,0,DH71),0),0),"")</f>
        <v>Croatia</v>
      </c>
      <c r="DM65" s="39"/>
      <c r="DN65" s="39"/>
      <c r="DO65" s="39"/>
      <c r="DP65" s="39"/>
      <c r="DQ65" s="80">
        <f>IF(DJ55&lt;&gt;"",IF(AND(G46&lt;&gt;"",DJ46&lt;&gt;""),IF(AND(DI65=F65,DL65=I65),Bonu1,IF(AND(DI65=F65,DL65&lt;&gt;I65),Bonu2,IF(AND(DI65&lt;&gt;I65,DL65=I65),Bonu3,IF(AND(DL65=F65,DI65=I65),Bonu4,IF(OR(DL65=F65,DI65=I65),Bonu5,0))))),0),0)</f>
        <v>0</v>
      </c>
      <c r="DR65" s="68"/>
    </row>
    <row r="66" spans="1:122" x14ac:dyDescent="0.35">
      <c r="B66" s="81"/>
      <c r="C66" s="58"/>
      <c r="D66" s="58"/>
      <c r="E66" s="59"/>
      <c r="F66" s="198" t="str">
        <f>INDEX(Dummy!U28:U31,MATCH(1,Dummy!BK28:BK31,0),0)</f>
        <v>Brazil</v>
      </c>
      <c r="G66" s="472" t="s">
        <v>36</v>
      </c>
      <c r="H66" s="472"/>
      <c r="I66" s="200" t="str">
        <f>INDEX(Dummy!U28:U31,MATCH(2,Dummy!BK28:BK31,0),0)</f>
        <v>Switzerland</v>
      </c>
      <c r="J66" s="57"/>
      <c r="K66" s="57"/>
      <c r="L66" s="62"/>
      <c r="M66" s="65"/>
      <c r="N66" s="85" t="str">
        <f ca="1">IF(O4&lt;&gt;"",INDEX(OFFSET(Dummy!U28:U31,0,M71),MATCH(1,OFFSET(Dummy!BK28:BK31,0,M71),0),0),"")</f>
        <v>Brazil</v>
      </c>
      <c r="O66" s="446" t="s">
        <v>36</v>
      </c>
      <c r="P66" s="446"/>
      <c r="Q66" s="86" t="str">
        <f ca="1">IF(O4&lt;&gt;"",INDEX(OFFSET(Dummy!U28:U31,0,M71),MATCH(2,OFFSET(Dummy!BK28:BK31,0,M71),0),0),"")</f>
        <v>Switzerland</v>
      </c>
      <c r="R66" s="65"/>
      <c r="S66" s="65"/>
      <c r="T66" s="65"/>
      <c r="U66" s="65"/>
      <c r="V66" s="80">
        <f>IF(O55&lt;&gt;"",IF(AND(G47&lt;&gt;"",O47&lt;&gt;""),IF(AND(N66=F66,Q66=I66),Bonu1,IF(AND(N66=F66,Q66&lt;&gt;I66),Bonu2,IF(AND(N66&lt;&gt;I66,Q66=I66),Bonu3,IF(AND(Q66=F66,N66=I66),Bonu4,IF(OR(Q66=F66,N66=I66),Bonu5,0))))),0),0)</f>
        <v>0</v>
      </c>
      <c r="W66" s="68"/>
      <c r="X66" s="79"/>
      <c r="Y66" s="85" t="str">
        <f ca="1">IF(Z4&lt;&gt;"",INDEX(OFFSET(Dummy!U28:U31,0,X71),MATCH(1,OFFSET(Dummy!BK28:BK31,0,X71),0),0),"")</f>
        <v>Brazil</v>
      </c>
      <c r="Z66" s="446" t="s">
        <v>36</v>
      </c>
      <c r="AA66" s="446"/>
      <c r="AB66" s="86" t="str">
        <f ca="1">IF(Z4&lt;&gt;"",INDEX(OFFSET(Dummy!U28:U31,0,X71),MATCH(2,OFFSET(Dummy!BK28:BK31,0,X71),0),0),"")</f>
        <v>Switzerland</v>
      </c>
      <c r="AC66" s="39"/>
      <c r="AD66" s="39"/>
      <c r="AE66" s="39"/>
      <c r="AF66" s="39"/>
      <c r="AG66" s="80">
        <f>IF(Z55&lt;&gt;"",IF(AND(G47&lt;&gt;"",Z47&lt;&gt;""),IF(AND(Y66=F66,AB66=I66),Bonu1,IF(AND(Y66=F66,AB66&lt;&gt;I66),Bonu2,IF(AND(Y66&lt;&gt;I66,AB66=I66),Bonu3,IF(AND(AB66=F66,Y66=I66),Bonu4,IF(OR(AB66=F66,Y66=I66),Bonu5,0))))),0),0)</f>
        <v>0</v>
      </c>
      <c r="AH66" s="68"/>
      <c r="AI66" s="79"/>
      <c r="AJ66" s="85" t="str">
        <f ca="1">IF(AK4&lt;&gt;"",INDEX(OFFSET(Dummy!U28:U31,0,AI71),MATCH(1,OFFSET(Dummy!BK28:BK31,0,AI71),0),0),"")</f>
        <v>Brazil</v>
      </c>
      <c r="AK66" s="446" t="s">
        <v>36</v>
      </c>
      <c r="AL66" s="446"/>
      <c r="AM66" s="86" t="str">
        <f ca="1">IF(AK4&lt;&gt;"",INDEX(OFFSET(Dummy!U28:U31,0,AI71),MATCH(2,OFFSET(Dummy!BK28:BK31,0,AI71),0),0),"")</f>
        <v>Switzerland</v>
      </c>
      <c r="AN66" s="39"/>
      <c r="AO66" s="39"/>
      <c r="AP66" s="39"/>
      <c r="AQ66" s="39"/>
      <c r="AR66" s="80">
        <f>IF(AK55&lt;&gt;"",IF(AND(G47&lt;&gt;"",AK47&lt;&gt;""),IF(AND(AJ66=F66,AM66=I66),Bonu1,IF(AND(AJ66=F66,AM66&lt;&gt;I66),Bonu2,IF(AND(AJ66&lt;&gt;I66,AM66=I66),Bonu3,IF(AND(AM66=F66,AJ66=I66),Bonu4,IF(OR(AM66=F66,AJ66=I66),Bonu5,0))))),0),0)</f>
        <v>0</v>
      </c>
      <c r="AS66" s="68"/>
      <c r="AT66" s="79"/>
      <c r="AU66" s="85" t="str">
        <f ca="1">IF(AV4&lt;&gt;"",INDEX(OFFSET(Dummy!U28:U31,0,AT71),MATCH(1,OFFSET(Dummy!BK28:BK31,0,AT71),0),0),"")</f>
        <v>Brazil</v>
      </c>
      <c r="AV66" s="446" t="s">
        <v>36</v>
      </c>
      <c r="AW66" s="446"/>
      <c r="AX66" s="86" t="str">
        <f ca="1">IF(AV4&lt;&gt;"",INDEX(OFFSET(Dummy!U28:U31,0,AT71),MATCH(2,OFFSET(Dummy!BK28:BK31,0,AT71),0),0),"")</f>
        <v>Switzerland</v>
      </c>
      <c r="AY66" s="39"/>
      <c r="AZ66" s="39"/>
      <c r="BA66" s="39"/>
      <c r="BB66" s="39"/>
      <c r="BC66" s="80">
        <f>IF(AV55&lt;&gt;"",IF(AND(G47&lt;&gt;"",AV47&lt;&gt;""),IF(AND(AU66=F66,AX66=I66),Bonu1,IF(AND(AU66=F66,AX66&lt;&gt;I66),Bonu2,IF(AND(AU66&lt;&gt;I66,AX66=I66),Bonu3,IF(AND(AX66=F66,AU66=I66),Bonu4,IF(OR(AX66=F66,AU66=I66),Bonu5,0))))),0),0)</f>
        <v>0</v>
      </c>
      <c r="BD66" s="68"/>
      <c r="BE66" s="79"/>
      <c r="BF66" s="85" t="str">
        <f ca="1">IF(BG4&lt;&gt;"",INDEX(OFFSET(Dummy!U28:U31,0,BE71),MATCH(1,OFFSET(Dummy!BK28:BK31,0,BE71),0),0),"")</f>
        <v>Brazil</v>
      </c>
      <c r="BG66" s="446" t="s">
        <v>36</v>
      </c>
      <c r="BH66" s="446"/>
      <c r="BI66" s="86" t="str">
        <f ca="1">IF(BG4&lt;&gt;"",INDEX(OFFSET(Dummy!U28:U31,0,BE71),MATCH(2,OFFSET(Dummy!BK28:BK31,0,BE71),0),0),"")</f>
        <v>Switzerland</v>
      </c>
      <c r="BJ66" s="39"/>
      <c r="BK66" s="39"/>
      <c r="BL66" s="39"/>
      <c r="BM66" s="39"/>
      <c r="BN66" s="80">
        <f>IF(BG55&lt;&gt;"",IF(AND(G47&lt;&gt;"",BG47&lt;&gt;""),IF(AND(BF66=F66,BI66=I66),Bonu1,IF(AND(BF66=F66,BI66&lt;&gt;I66),Bonu2,IF(AND(BF66&lt;&gt;I66,BI66=I66),Bonu3,IF(AND(BI66=F66,BF66=I66),Bonu4,IF(OR(BI66=F66,BF66=I66),Bonu5,0))))),0),0)</f>
        <v>0</v>
      </c>
      <c r="BO66" s="68"/>
      <c r="BP66" s="79"/>
      <c r="BQ66" s="85" t="str">
        <f ca="1">IF(BR4&lt;&gt;"",INDEX(OFFSET(Dummy!U28:U31,0,BP71),MATCH(1,OFFSET(Dummy!BK28:BK31,0,BP71),0),0),"")</f>
        <v>Brazil</v>
      </c>
      <c r="BR66" s="446" t="s">
        <v>36</v>
      </c>
      <c r="BS66" s="446"/>
      <c r="BT66" s="86" t="str">
        <f ca="1">IF(BR4&lt;&gt;"",INDEX(OFFSET(Dummy!U28:U31,0,BP71),MATCH(2,OFFSET(Dummy!BK28:BK31,0,BP71),0),0),"")</f>
        <v>Switzerland</v>
      </c>
      <c r="BU66" s="39"/>
      <c r="BV66" s="39"/>
      <c r="BW66" s="39"/>
      <c r="BX66" s="39"/>
      <c r="BY66" s="80">
        <f>IF(BR55&lt;&gt;"",IF(AND(G47&lt;&gt;"",BR47&lt;&gt;""),IF(AND(BQ66=F66,BT66=I66),Bonu1,IF(AND(BQ66=F66,BT66&lt;&gt;I66),Bonu2,IF(AND(BQ66&lt;&gt;I66,BT66=I66),Bonu3,IF(AND(BT66=F66,BQ66=I66),Bonu4,IF(OR(BT66=F66,BQ66=I66),Bonu5,0))))),0),0)</f>
        <v>0</v>
      </c>
      <c r="BZ66" s="68"/>
      <c r="CA66" s="79"/>
      <c r="CB66" s="85" t="str">
        <f ca="1">IF(CC4&lt;&gt;"",INDEX(OFFSET(Dummy!U28:U31,0,CA71),MATCH(1,OFFSET(Dummy!BK28:BK31,0,CA71),0),0),"")</f>
        <v>Brazil</v>
      </c>
      <c r="CC66" s="446" t="s">
        <v>36</v>
      </c>
      <c r="CD66" s="446"/>
      <c r="CE66" s="86" t="str">
        <f ca="1">IF(CC4&lt;&gt;"",INDEX(OFFSET(Dummy!U28:U31,0,CA71),MATCH(2,OFFSET(Dummy!BK28:BK31,0,CA71),0),0),"")</f>
        <v>Switzerland</v>
      </c>
      <c r="CF66" s="39"/>
      <c r="CG66" s="39"/>
      <c r="CH66" s="39"/>
      <c r="CI66" s="39"/>
      <c r="CJ66" s="80">
        <f>IF(CC55&lt;&gt;"",IF(AND(G47&lt;&gt;"",CC47&lt;&gt;""),IF(AND(CB66=F66,CE66=I66),Bonu1,IF(AND(CB66=F66,CE66&lt;&gt;I66),Bonu2,IF(AND(CB66&lt;&gt;I66,CE66=I66),Bonu3,IF(AND(CE66=F66,CB66=I66),Bonu4,IF(OR(CE66=F66,CB66=I66),Bonu5,0))))),0),0)</f>
        <v>0</v>
      </c>
      <c r="CK66" s="68"/>
      <c r="CL66" s="79"/>
      <c r="CM66" s="85" t="str">
        <f ca="1">IF(CN4&lt;&gt;"",INDEX(OFFSET(Dummy!U28:U31,0,CL71),MATCH(1,OFFSET(Dummy!BK28:BK31,0,CL71),0),0),"")</f>
        <v>Brazil</v>
      </c>
      <c r="CN66" s="446" t="s">
        <v>36</v>
      </c>
      <c r="CO66" s="446"/>
      <c r="CP66" s="86" t="str">
        <f ca="1">IF(CN4&lt;&gt;"",INDEX(OFFSET(Dummy!U28:U31,0,CL71),MATCH(2,OFFSET(Dummy!BK28:BK31,0,CL71),0),0),"")</f>
        <v>Switzerland</v>
      </c>
      <c r="CQ66" s="39"/>
      <c r="CR66" s="39"/>
      <c r="CS66" s="39"/>
      <c r="CT66" s="39"/>
      <c r="CU66" s="80">
        <f>IF(CN55&lt;&gt;"",IF(AND(G47&lt;&gt;"",CN47&lt;&gt;""),IF(AND(CM66=F66,CP66=I66),Bonu1,IF(AND(CM66=F66,CP66&lt;&gt;I66),Bonu2,IF(AND(CM66&lt;&gt;I66,CP66=I66),Bonu3,IF(AND(CP66=F66,CM66=I66),Bonu4,IF(OR(CP66=F66,CM66=I66),Bonu5,0))))),0),0)</f>
        <v>0</v>
      </c>
      <c r="CV66" s="68"/>
      <c r="CW66" s="79"/>
      <c r="CX66" s="85" t="str">
        <f ca="1">IF(CY4&lt;&gt;"",INDEX(OFFSET(Dummy!U28:U31,0,CW71),MATCH(1,OFFSET(Dummy!BK28:BK31,0,CW71),0),0),"")</f>
        <v>Brazil</v>
      </c>
      <c r="CY66" s="446" t="s">
        <v>36</v>
      </c>
      <c r="CZ66" s="446"/>
      <c r="DA66" s="86" t="str">
        <f ca="1">IF(CY4&lt;&gt;"",INDEX(OFFSET(Dummy!U28:U31,0,CW71),MATCH(2,OFFSET(Dummy!BK28:BK31,0,CW71),0),0),"")</f>
        <v>Switzerland</v>
      </c>
      <c r="DB66" s="39"/>
      <c r="DC66" s="39"/>
      <c r="DD66" s="39"/>
      <c r="DE66" s="39"/>
      <c r="DF66" s="80">
        <f>IF(CY55&lt;&gt;"",IF(AND(G47&lt;&gt;"",CY47&lt;&gt;""),IF(AND(CX66=F66,DA66=I66),Bonu1,IF(AND(CX66=F66,DA66&lt;&gt;I66),Bonu2,IF(AND(CX66&lt;&gt;I66,DA66=I66),Bonu3,IF(AND(DA66=F66,CX66=I66),Bonu4,IF(OR(DA66=F66,CX66=I66),Bonu5,0))))),0),0)</f>
        <v>0</v>
      </c>
      <c r="DG66" s="68"/>
      <c r="DH66" s="79"/>
      <c r="DI66" s="85" t="str">
        <f ca="1">IF(DJ4&lt;&gt;"",INDEX(OFFSET(Dummy!U28:U31,0,DH71),MATCH(1,OFFSET(Dummy!BK28:BK31,0,DH71),0),0),"")</f>
        <v>Brazil</v>
      </c>
      <c r="DJ66" s="446" t="s">
        <v>36</v>
      </c>
      <c r="DK66" s="446"/>
      <c r="DL66" s="86" t="str">
        <f ca="1">IF(DJ4&lt;&gt;"",INDEX(OFFSET(Dummy!U28:U31,0,DH71),MATCH(2,OFFSET(Dummy!BK28:BK31,0,DH71),0),0),"")</f>
        <v>Switzerland</v>
      </c>
      <c r="DM66" s="39"/>
      <c r="DN66" s="39"/>
      <c r="DO66" s="39"/>
      <c r="DP66" s="39"/>
      <c r="DQ66" s="80">
        <f>IF(DJ55&lt;&gt;"",IF(AND(G47&lt;&gt;"",DJ47&lt;&gt;""),IF(AND(DI66=F66,DL66=I66),Bonu1,IF(AND(DI66=F66,DL66&lt;&gt;I66),Bonu2,IF(AND(DI66&lt;&gt;I66,DL66=I66),Bonu3,IF(AND(DL66=F66,DI66=I66),Bonu4,IF(OR(DL66=F66,DI66=I66),Bonu5,0))))),0),0)</f>
        <v>0</v>
      </c>
      <c r="DR66" s="68"/>
    </row>
    <row r="67" spans="1:122" x14ac:dyDescent="0.35">
      <c r="B67" s="81"/>
      <c r="C67" s="58"/>
      <c r="D67" s="58"/>
      <c r="E67" s="59"/>
      <c r="F67" s="198" t="str">
        <f>INDEX(Dummy!U32:U35,MATCH(1,Dummy!BK32:BK35,0),0)</f>
        <v>Portugal</v>
      </c>
      <c r="G67" s="472" t="s">
        <v>75</v>
      </c>
      <c r="H67" s="472"/>
      <c r="I67" s="200" t="str">
        <f>INDEX(Dummy!U32:U35,MATCH(2,Dummy!BK32:BK35,0),0)</f>
        <v>Uruguay</v>
      </c>
      <c r="J67" s="57"/>
      <c r="K67" s="57"/>
      <c r="L67" s="62"/>
      <c r="M67" s="65"/>
      <c r="N67" s="85" t="str">
        <f ca="1">IF(O4&lt;&gt;"",INDEX(OFFSET(Dummy!U32:U35,0,M71),MATCH(1,OFFSET(Dummy!BK32:BK35,0,M71),0),0),"")</f>
        <v>Portugal</v>
      </c>
      <c r="O67" s="446" t="s">
        <v>75</v>
      </c>
      <c r="P67" s="446"/>
      <c r="Q67" s="86" t="str">
        <f ca="1">IF(O4&lt;&gt;"",INDEX(OFFSET(Dummy!U32:U35,0,M71),MATCH(2,OFFSET(Dummy!BK32:BK35,0,M71),0),0),"")</f>
        <v>Uruguay</v>
      </c>
      <c r="R67" s="65"/>
      <c r="S67" s="65"/>
      <c r="T67" s="65"/>
      <c r="U67" s="65"/>
      <c r="V67" s="80">
        <f>IF(O55&lt;&gt;"",IF(AND(G48&lt;&gt;"",O48&lt;&gt;""),IF(AND(N67=F67,Q67=I67),Bonu1,IF(AND(N67=F67,Q67&lt;&gt;I67),Bonu2,IF(AND(N67&lt;&gt;I67,Q67=I67),Bonu3,IF(AND(Q67=F67,N67=I67),Bonu4,IF(OR(Q67=F67,N67=I67),Bonu5,0))))),0),0)</f>
        <v>0</v>
      </c>
      <c r="W67" s="68"/>
      <c r="X67" s="79"/>
      <c r="Y67" s="85" t="str">
        <f ca="1">IF(Z4&lt;&gt;"",INDEX(OFFSET(Dummy!U32:U35,0,X71),MATCH(1,OFFSET(Dummy!BK32:BK35,0,X71),0),0),"")</f>
        <v>Portugal</v>
      </c>
      <c r="Z67" s="446" t="s">
        <v>75</v>
      </c>
      <c r="AA67" s="446"/>
      <c r="AB67" s="86" t="str">
        <f ca="1">IF(Z4&lt;&gt;"",INDEX(OFFSET(Dummy!U32:U35,0,X71),MATCH(2,OFFSET(Dummy!BK32:BK35,0,X71),0),0),"")</f>
        <v>Uruguay</v>
      </c>
      <c r="AC67" s="39"/>
      <c r="AD67" s="39"/>
      <c r="AE67" s="39"/>
      <c r="AF67" s="39"/>
      <c r="AG67" s="80">
        <f>IF(Z55&lt;&gt;"",IF(AND(G48&lt;&gt;"",Z48&lt;&gt;""),IF(AND(Y67=F67,AB67=I67),Bonu1,IF(AND(Y67=F67,AB67&lt;&gt;I67),Bonu2,IF(AND(Y67&lt;&gt;I67,AB67=I67),Bonu3,IF(AND(AB67=F67,Y67=I67),Bonu4,IF(OR(AB67=F67,Y67=I67),Bonu5,0))))),0),0)</f>
        <v>0</v>
      </c>
      <c r="AH67" s="68"/>
      <c r="AI67" s="79"/>
      <c r="AJ67" s="85" t="str">
        <f ca="1">IF(AK4&lt;&gt;"",INDEX(OFFSET(Dummy!U32:U35,0,AI71),MATCH(1,OFFSET(Dummy!BK32:BK35,0,AI71),0),0),"")</f>
        <v>Portugal</v>
      </c>
      <c r="AK67" s="446" t="s">
        <v>75</v>
      </c>
      <c r="AL67" s="446"/>
      <c r="AM67" s="86" t="str">
        <f ca="1">IF(AK4&lt;&gt;"",INDEX(OFFSET(Dummy!U32:U35,0,AI71),MATCH(2,OFFSET(Dummy!BK32:BK35,0,AI71),0),0),"")</f>
        <v>Uruguay</v>
      </c>
      <c r="AN67" s="39"/>
      <c r="AO67" s="39"/>
      <c r="AP67" s="39"/>
      <c r="AQ67" s="39"/>
      <c r="AR67" s="80">
        <f>IF(AK55&lt;&gt;"",IF(AND(G48&lt;&gt;"",AK48&lt;&gt;""),IF(AND(AJ67=F67,AM67=I67),Bonu1,IF(AND(AJ67=F67,AM67&lt;&gt;I67),Bonu2,IF(AND(AJ67&lt;&gt;I67,AM67=I67),Bonu3,IF(AND(AM67=F67,AJ67=I67),Bonu4,IF(OR(AM67=F67,AJ67=I67),Bonu5,0))))),0),0)</f>
        <v>0</v>
      </c>
      <c r="AS67" s="68"/>
      <c r="AT67" s="79"/>
      <c r="AU67" s="85" t="str">
        <f ca="1">IF(AV4&lt;&gt;"",INDEX(OFFSET(Dummy!U32:U35,0,AT71),MATCH(1,OFFSET(Dummy!BK32:BK35,0,AT71),0),0),"")</f>
        <v>Portugal</v>
      </c>
      <c r="AV67" s="446" t="s">
        <v>75</v>
      </c>
      <c r="AW67" s="446"/>
      <c r="AX67" s="86" t="str">
        <f ca="1">IF(AV4&lt;&gt;"",INDEX(OFFSET(Dummy!U32:U35,0,AT71),MATCH(2,OFFSET(Dummy!BK32:BK35,0,AT71),0),0),"")</f>
        <v>Uruguay</v>
      </c>
      <c r="AY67" s="39"/>
      <c r="AZ67" s="39"/>
      <c r="BA67" s="39"/>
      <c r="BB67" s="39"/>
      <c r="BC67" s="80">
        <f>IF(AV55&lt;&gt;"",IF(AND(G48&lt;&gt;"",AV48&lt;&gt;""),IF(AND(AU67=F67,AX67=I67),Bonu1,IF(AND(AU67=F67,AX67&lt;&gt;I67),Bonu2,IF(AND(AU67&lt;&gt;I67,AX67=I67),Bonu3,IF(AND(AX67=F67,AU67=I67),Bonu4,IF(OR(AX67=F67,AU67=I67),Bonu5,0))))),0),0)</f>
        <v>0</v>
      </c>
      <c r="BD67" s="68"/>
      <c r="BE67" s="79"/>
      <c r="BF67" s="85" t="str">
        <f ca="1">IF(BG4&lt;&gt;"",INDEX(OFFSET(Dummy!U32:U35,0,BE71),MATCH(1,OFFSET(Dummy!BK32:BK35,0,BE71),0),0),"")</f>
        <v>Portugal</v>
      </c>
      <c r="BG67" s="446" t="s">
        <v>75</v>
      </c>
      <c r="BH67" s="446"/>
      <c r="BI67" s="86" t="str">
        <f ca="1">IF(BG4&lt;&gt;"",INDEX(OFFSET(Dummy!U32:U35,0,BE71),MATCH(2,OFFSET(Dummy!BK32:BK35,0,BE71),0),0),"")</f>
        <v>Uruguay</v>
      </c>
      <c r="BJ67" s="39"/>
      <c r="BK67" s="39"/>
      <c r="BL67" s="39"/>
      <c r="BM67" s="39"/>
      <c r="BN67" s="80">
        <f>IF(BG55&lt;&gt;"",IF(AND(G48&lt;&gt;"",BG48&lt;&gt;""),IF(AND(BF67=F67,BI67=I67),Bonu1,IF(AND(BF67=F67,BI67&lt;&gt;I67),Bonu2,IF(AND(BF67&lt;&gt;I67,BI67=I67),Bonu3,IF(AND(BI67=F67,BF67=I67),Bonu4,IF(OR(BI67=F67,BF67=I67),Bonu5,0))))),0),0)</f>
        <v>0</v>
      </c>
      <c r="BO67" s="68"/>
      <c r="BP67" s="79"/>
      <c r="BQ67" s="85" t="str">
        <f ca="1">IF(BR4&lt;&gt;"",INDEX(OFFSET(Dummy!U32:U35,0,BP71),MATCH(1,OFFSET(Dummy!BK32:BK35,0,BP71),0),0),"")</f>
        <v>Portugal</v>
      </c>
      <c r="BR67" s="446" t="s">
        <v>75</v>
      </c>
      <c r="BS67" s="446"/>
      <c r="BT67" s="86" t="str">
        <f ca="1">IF(BR4&lt;&gt;"",INDEX(OFFSET(Dummy!U32:U35,0,BP71),MATCH(2,OFFSET(Dummy!BK32:BK35,0,BP71),0),0),"")</f>
        <v>Uruguay</v>
      </c>
      <c r="BU67" s="39"/>
      <c r="BV67" s="39"/>
      <c r="BW67" s="39"/>
      <c r="BX67" s="39"/>
      <c r="BY67" s="80">
        <f>IF(BR55&lt;&gt;"",IF(AND(G48&lt;&gt;"",BR48&lt;&gt;""),IF(AND(BQ67=F67,BT67=I67),Bonu1,IF(AND(BQ67=F67,BT67&lt;&gt;I67),Bonu2,IF(AND(BQ67&lt;&gt;I67,BT67=I67),Bonu3,IF(AND(BT67=F67,BQ67=I67),Bonu4,IF(OR(BT67=F67,BQ67=I67),Bonu5,0))))),0),0)</f>
        <v>0</v>
      </c>
      <c r="BZ67" s="68"/>
      <c r="CA67" s="79"/>
      <c r="CB67" s="85" t="str">
        <f ca="1">IF(CC4&lt;&gt;"",INDEX(OFFSET(Dummy!U32:U35,0,CA71),MATCH(1,OFFSET(Dummy!BK32:BK35,0,CA71),0),0),"")</f>
        <v>Portugal</v>
      </c>
      <c r="CC67" s="446" t="s">
        <v>75</v>
      </c>
      <c r="CD67" s="446"/>
      <c r="CE67" s="86" t="str">
        <f ca="1">IF(CC4&lt;&gt;"",INDEX(OFFSET(Dummy!U32:U35,0,CA71),MATCH(2,OFFSET(Dummy!BK32:BK35,0,CA71),0),0),"")</f>
        <v>Uruguay</v>
      </c>
      <c r="CF67" s="39"/>
      <c r="CG67" s="39"/>
      <c r="CH67" s="39"/>
      <c r="CI67" s="39"/>
      <c r="CJ67" s="80">
        <f>IF(CC55&lt;&gt;"",IF(AND(G48&lt;&gt;"",CC48&lt;&gt;""),IF(AND(CB67=F67,CE67=I67),Bonu1,IF(AND(CB67=F67,CE67&lt;&gt;I67),Bonu2,IF(AND(CB67&lt;&gt;I67,CE67=I67),Bonu3,IF(AND(CE67=F67,CB67=I67),Bonu4,IF(OR(CE67=F67,CB67=I67),Bonu5,0))))),0),0)</f>
        <v>0</v>
      </c>
      <c r="CK67" s="68"/>
      <c r="CL67" s="79"/>
      <c r="CM67" s="85" t="str">
        <f ca="1">IF(CN4&lt;&gt;"",INDEX(OFFSET(Dummy!U32:U35,0,CL71),MATCH(1,OFFSET(Dummy!BK32:BK35,0,CL71),0),0),"")</f>
        <v>Portugal</v>
      </c>
      <c r="CN67" s="446" t="s">
        <v>75</v>
      </c>
      <c r="CO67" s="446"/>
      <c r="CP67" s="86" t="str">
        <f ca="1">IF(CN4&lt;&gt;"",INDEX(OFFSET(Dummy!U32:U35,0,CL71),MATCH(2,OFFSET(Dummy!BK32:BK35,0,CL71),0),0),"")</f>
        <v>Uruguay</v>
      </c>
      <c r="CQ67" s="39"/>
      <c r="CR67" s="39"/>
      <c r="CS67" s="39"/>
      <c r="CT67" s="39"/>
      <c r="CU67" s="80">
        <f>IF(CN55&lt;&gt;"",IF(AND(G48&lt;&gt;"",CN48&lt;&gt;""),IF(AND(CM67=F67,CP67=I67),Bonu1,IF(AND(CM67=F67,CP67&lt;&gt;I67),Bonu2,IF(AND(CM67&lt;&gt;I67,CP67=I67),Bonu3,IF(AND(CP67=F67,CM67=I67),Bonu4,IF(OR(CP67=F67,CM67=I67),Bonu5,0))))),0),0)</f>
        <v>0</v>
      </c>
      <c r="CV67" s="68"/>
      <c r="CW67" s="79"/>
      <c r="CX67" s="85" t="str">
        <f ca="1">IF(CY4&lt;&gt;"",INDEX(OFFSET(Dummy!U32:U35,0,CW71),MATCH(1,OFFSET(Dummy!BK32:BK35,0,CW71),0),0),"")</f>
        <v>Portugal</v>
      </c>
      <c r="CY67" s="446" t="s">
        <v>75</v>
      </c>
      <c r="CZ67" s="446"/>
      <c r="DA67" s="86" t="str">
        <f ca="1">IF(CY4&lt;&gt;"",INDEX(OFFSET(Dummy!U32:U35,0,CW71),MATCH(2,OFFSET(Dummy!BK32:BK35,0,CW71),0),0),"")</f>
        <v>Uruguay</v>
      </c>
      <c r="DB67" s="39"/>
      <c r="DC67" s="39"/>
      <c r="DD67" s="39"/>
      <c r="DE67" s="39"/>
      <c r="DF67" s="80">
        <f>IF(CY55&lt;&gt;"",IF(AND(G48&lt;&gt;"",CY48&lt;&gt;""),IF(AND(CX67=F67,DA67=I67),Bonu1,IF(AND(CX67=F67,DA67&lt;&gt;I67),Bonu2,IF(AND(CX67&lt;&gt;I67,DA67=I67),Bonu3,IF(AND(DA67=F67,CX67=I67),Bonu4,IF(OR(DA67=F67,CX67=I67),Bonu5,0))))),0),0)</f>
        <v>0</v>
      </c>
      <c r="DG67" s="68"/>
      <c r="DH67" s="79"/>
      <c r="DI67" s="85" t="str">
        <f ca="1">IF(DJ4&lt;&gt;"",INDEX(OFFSET(Dummy!U32:U35,0,DH71),MATCH(1,OFFSET(Dummy!BK32:BK35,0,DH71),0),0),"")</f>
        <v>Portugal</v>
      </c>
      <c r="DJ67" s="446" t="s">
        <v>75</v>
      </c>
      <c r="DK67" s="446"/>
      <c r="DL67" s="86" t="str">
        <f ca="1">IF(DJ4&lt;&gt;"",INDEX(OFFSET(Dummy!U32:U35,0,DH71),MATCH(2,OFFSET(Dummy!BK32:BK35,0,DH71),0),0),"")</f>
        <v>Uruguay</v>
      </c>
      <c r="DM67" s="39"/>
      <c r="DN67" s="39"/>
      <c r="DO67" s="39"/>
      <c r="DP67" s="39"/>
      <c r="DQ67" s="80">
        <f>IF(DJ55&lt;&gt;"",IF(AND(G48&lt;&gt;"",DJ48&lt;&gt;""),IF(AND(DI67=F67,DL67=I67),Bonu1,IF(AND(DI67=F67,DL67&lt;&gt;I67),Bonu2,IF(AND(DI67&lt;&gt;I67,DL67=I67),Bonu3,IF(AND(DL67=F67,DI67=I67),Bonu4,IF(OR(DL67=F67,DI67=I67),Bonu5,0))))),0),0)</f>
        <v>0</v>
      </c>
      <c r="DR67" s="68"/>
    </row>
    <row r="68" spans="1:122" x14ac:dyDescent="0.35">
      <c r="B68" s="81"/>
      <c r="C68" s="58"/>
      <c r="D68" s="58"/>
      <c r="E68" s="59"/>
      <c r="F68" s="29"/>
      <c r="G68" s="26"/>
      <c r="H68" s="26"/>
      <c r="I68" s="30"/>
      <c r="J68" s="57"/>
      <c r="K68" s="57"/>
      <c r="L68" s="62"/>
      <c r="M68" s="65"/>
      <c r="N68" s="83" t="s">
        <v>97</v>
      </c>
      <c r="O68" s="453" t="s">
        <v>98</v>
      </c>
      <c r="P68" s="453"/>
      <c r="Q68" s="185">
        <f>IF(O4&lt;&gt;"",IF(G55&lt;&gt;"",SUMPRODUCT(COUNTIF(M72:M87,Qualified)),0),"")</f>
        <v>0</v>
      </c>
      <c r="R68" s="65"/>
      <c r="S68" s="65"/>
      <c r="T68" s="65"/>
      <c r="U68" s="65"/>
      <c r="V68" s="80">
        <f>IF(AND(G55&lt;&gt;"",O55&lt;&gt;""),IF(Q68=16,Bonu6,IF(Q68&gt;11,Bonu7,IF(Q68&gt;7,Bonu8,0))),0)</f>
        <v>0</v>
      </c>
      <c r="W68" s="68"/>
      <c r="X68" s="79"/>
      <c r="Y68" s="83" t="s">
        <v>97</v>
      </c>
      <c r="Z68" s="453" t="s">
        <v>98</v>
      </c>
      <c r="AA68" s="453"/>
      <c r="AB68" s="185">
        <f>IF(Z4&lt;&gt;"",IF(G55&lt;&gt;"",SUMPRODUCT(COUNTIF(X72:X87,Qualified)),0),"")</f>
        <v>0</v>
      </c>
      <c r="AC68" s="65"/>
      <c r="AD68" s="65"/>
      <c r="AE68" s="65"/>
      <c r="AF68" s="65"/>
      <c r="AG68" s="80">
        <f>IF(AND(G55&lt;&gt;"",Z55&lt;&gt;""),IF(AB68=16,Bonu6,IF(AB68&gt;11,Bonu7,IF(AB68&gt;7,Bonu8,0))),0)</f>
        <v>0</v>
      </c>
      <c r="AH68" s="68"/>
      <c r="AI68" s="79"/>
      <c r="AJ68" s="83" t="s">
        <v>97</v>
      </c>
      <c r="AK68" s="453" t="s">
        <v>98</v>
      </c>
      <c r="AL68" s="453"/>
      <c r="AM68" s="185">
        <f>IF(AK4&lt;&gt;"",IF(G55&lt;&gt;"",SUMPRODUCT(COUNTIF(AI72:AI87,Qualified)),0),"")</f>
        <v>0</v>
      </c>
      <c r="AN68" s="65"/>
      <c r="AO68" s="65"/>
      <c r="AP68" s="65"/>
      <c r="AQ68" s="65"/>
      <c r="AR68" s="80">
        <f>IF(AND(G55&lt;&gt;"",AK55&lt;&gt;""),IF(AM68=16,Bonu6,IF(AM68&gt;11,Bonu7,IF(AM68&gt;7,Bonu8,0))),0)</f>
        <v>0</v>
      </c>
      <c r="AS68" s="68"/>
      <c r="AT68" s="79"/>
      <c r="AU68" s="83" t="s">
        <v>97</v>
      </c>
      <c r="AV68" s="453" t="s">
        <v>98</v>
      </c>
      <c r="AW68" s="453"/>
      <c r="AX68" s="185">
        <f>IF(AV4&lt;&gt;"",IF(G55&lt;&gt;"",SUMPRODUCT(COUNTIF(AT72:AT87,Qualified)),0),"")</f>
        <v>0</v>
      </c>
      <c r="AY68" s="65"/>
      <c r="AZ68" s="65"/>
      <c r="BA68" s="65"/>
      <c r="BB68" s="65"/>
      <c r="BC68" s="80">
        <f>IF(AND(G55&lt;&gt;"",AV55&lt;&gt;""),IF(AX68=16,Bonu6,IF(AX68&gt;11,Bonu7,IF(AX68&gt;7,Bonu8,0))),0)</f>
        <v>0</v>
      </c>
      <c r="BD68" s="68"/>
      <c r="BE68" s="79"/>
      <c r="BF68" s="83" t="s">
        <v>97</v>
      </c>
      <c r="BG68" s="453" t="s">
        <v>98</v>
      </c>
      <c r="BH68" s="453"/>
      <c r="BI68" s="185">
        <f>IF(BG4&lt;&gt;"",IF(G55&lt;&gt;"",SUMPRODUCT(COUNTIF(BE72:BE87,Qualified)),0),"")</f>
        <v>0</v>
      </c>
      <c r="BJ68" s="65"/>
      <c r="BK68" s="65"/>
      <c r="BL68" s="65"/>
      <c r="BM68" s="65"/>
      <c r="BN68" s="80">
        <f>IF(AND(G55&lt;&gt;"",BG55&lt;&gt;""),IF(BI68=16,Bonu6,IF(BI68&gt;11,Bonu7,IF(BI68&gt;7,Bonu8,0))),0)</f>
        <v>0</v>
      </c>
      <c r="BO68" s="68"/>
      <c r="BP68" s="79"/>
      <c r="BQ68" s="83" t="s">
        <v>97</v>
      </c>
      <c r="BR68" s="453" t="s">
        <v>98</v>
      </c>
      <c r="BS68" s="453"/>
      <c r="BT68" s="185">
        <f>IF(BR4&lt;&gt;"",IF(G55&lt;&gt;"",SUMPRODUCT(COUNTIF(BP72:BP87,Qualified)),0),"")</f>
        <v>0</v>
      </c>
      <c r="BU68" s="65"/>
      <c r="BV68" s="65"/>
      <c r="BW68" s="65"/>
      <c r="BX68" s="65"/>
      <c r="BY68" s="80">
        <f>IF(AND(G55&lt;&gt;"",BR55&lt;&gt;""),IF(BT68=16,Bonu6,IF(BT68&gt;11,Bonu7,IF(BT68&gt;7,Bonu8,0))),0)</f>
        <v>0</v>
      </c>
      <c r="BZ68" s="68"/>
      <c r="CA68" s="79"/>
      <c r="CB68" s="83" t="s">
        <v>97</v>
      </c>
      <c r="CC68" s="453" t="s">
        <v>98</v>
      </c>
      <c r="CD68" s="453"/>
      <c r="CE68" s="185">
        <f>IF(CC4&lt;&gt;"",IF(G55&lt;&gt;"",SUMPRODUCT(COUNTIF(CA72:CA87,Qualified)),0),"")</f>
        <v>0</v>
      </c>
      <c r="CF68" s="65"/>
      <c r="CG68" s="65"/>
      <c r="CH68" s="65"/>
      <c r="CI68" s="65"/>
      <c r="CJ68" s="80">
        <f>IF(AND(G55&lt;&gt;"",CC55&lt;&gt;""),IF(CE68=16,Bonu6,IF(CE68&gt;11,Bonu7,IF(CE68&gt;7,Bonu8,0))),0)</f>
        <v>0</v>
      </c>
      <c r="CK68" s="68"/>
      <c r="CL68" s="79"/>
      <c r="CM68" s="83" t="s">
        <v>97</v>
      </c>
      <c r="CN68" s="453" t="s">
        <v>98</v>
      </c>
      <c r="CO68" s="453"/>
      <c r="CP68" s="185">
        <f>IF(CN4&lt;&gt;"",IF(G55&lt;&gt;"",SUMPRODUCT(COUNTIF(CL72:CL87,Qualified)),0),"")</f>
        <v>0</v>
      </c>
      <c r="CQ68" s="65"/>
      <c r="CR68" s="65"/>
      <c r="CS68" s="65"/>
      <c r="CT68" s="65"/>
      <c r="CU68" s="80">
        <f>IF(AND(G55&lt;&gt;"",CN55&lt;&gt;""),IF(CP68=16,Bonu6,IF(CP68&gt;11,Bonu7,IF(CP68&gt;7,Bonu8,0))),0)</f>
        <v>0</v>
      </c>
      <c r="CV68" s="68"/>
      <c r="CW68" s="79"/>
      <c r="CX68" s="83" t="s">
        <v>97</v>
      </c>
      <c r="CY68" s="453" t="s">
        <v>98</v>
      </c>
      <c r="CZ68" s="453"/>
      <c r="DA68" s="185">
        <f>IF(CY4&lt;&gt;"",IF(G55&lt;&gt;"",SUMPRODUCT(COUNTIF(CW72:CW87,Qualified)),0),"")</f>
        <v>0</v>
      </c>
      <c r="DB68" s="65"/>
      <c r="DC68" s="65"/>
      <c r="DD68" s="65"/>
      <c r="DE68" s="65"/>
      <c r="DF68" s="80">
        <f>IF(AND(G55&lt;&gt;"",CY55&lt;&gt;""),IF(DA68=16,Bonu6,IF(DA68&gt;11,Bonu7,IF(DA68&gt;7,Bonu8,0))),0)</f>
        <v>0</v>
      </c>
      <c r="DG68" s="68"/>
      <c r="DH68" s="79"/>
      <c r="DI68" s="83" t="s">
        <v>97</v>
      </c>
      <c r="DJ68" s="453" t="s">
        <v>98</v>
      </c>
      <c r="DK68" s="453"/>
      <c r="DL68" s="185">
        <f>IF(DJ4&lt;&gt;"",IF(G55&lt;&gt;"",SUMPRODUCT(COUNTIF(DH72:DH87,Qualified)),0),"")</f>
        <v>0</v>
      </c>
      <c r="DM68" s="65"/>
      <c r="DN68" s="65"/>
      <c r="DO68" s="65"/>
      <c r="DP68" s="65"/>
      <c r="DQ68" s="80">
        <f>IF(AND(G55&lt;&gt;"",DJ55&lt;&gt;""),IF(DL68=16,Bonu6,IF(DL68&gt;11,Bonu7,IF(DL68&gt;7,Bonu8,0))),0)</f>
        <v>0</v>
      </c>
      <c r="DR68" s="68"/>
    </row>
    <row r="69" spans="1:122" ht="14.5" customHeight="1" x14ac:dyDescent="0.35">
      <c r="B69" s="81"/>
      <c r="C69" s="58"/>
      <c r="D69" s="58"/>
      <c r="E69" s="59"/>
      <c r="F69" s="60"/>
      <c r="G69" s="57"/>
      <c r="H69" s="57"/>
      <c r="I69" s="61"/>
      <c r="J69" s="57"/>
      <c r="K69" s="57"/>
      <c r="L69" s="62"/>
      <c r="M69" s="65"/>
      <c r="N69" s="64"/>
      <c r="O69" s="65"/>
      <c r="P69" s="65"/>
      <c r="Q69" s="66"/>
      <c r="R69" s="65"/>
      <c r="S69" s="65"/>
      <c r="T69" s="65"/>
      <c r="U69" s="65"/>
      <c r="V69" s="65"/>
      <c r="W69" s="68"/>
      <c r="X69" s="365"/>
      <c r="Y69" s="64"/>
      <c r="Z69" s="65"/>
      <c r="AA69" s="65"/>
      <c r="AB69" s="66"/>
      <c r="AC69" s="65"/>
      <c r="AD69" s="65"/>
      <c r="AE69" s="65"/>
      <c r="AF69" s="65"/>
      <c r="AG69" s="65"/>
      <c r="AH69" s="68"/>
      <c r="AI69" s="365"/>
      <c r="AJ69" s="64"/>
      <c r="AK69" s="65"/>
      <c r="AL69" s="65"/>
      <c r="AM69" s="66"/>
      <c r="AN69" s="65"/>
      <c r="AO69" s="65"/>
      <c r="AP69" s="65"/>
      <c r="AQ69" s="65"/>
      <c r="AR69" s="65"/>
      <c r="AS69" s="68"/>
      <c r="AT69" s="365"/>
      <c r="AU69" s="64"/>
      <c r="AV69" s="65"/>
      <c r="AW69" s="65"/>
      <c r="AX69" s="66"/>
      <c r="AY69" s="65"/>
      <c r="AZ69" s="65"/>
      <c r="BA69" s="65"/>
      <c r="BB69" s="65"/>
      <c r="BC69" s="65"/>
      <c r="BD69" s="68"/>
      <c r="BE69" s="79"/>
      <c r="BF69" s="64"/>
      <c r="BG69" s="65"/>
      <c r="BH69" s="65"/>
      <c r="BI69" s="66"/>
      <c r="BJ69" s="65"/>
      <c r="BK69" s="65"/>
      <c r="BL69" s="65"/>
      <c r="BM69" s="65"/>
      <c r="BN69" s="65"/>
      <c r="BO69" s="68"/>
      <c r="BP69" s="79"/>
      <c r="BQ69" s="64"/>
      <c r="BR69" s="65"/>
      <c r="BS69" s="65"/>
      <c r="BT69" s="66"/>
      <c r="BU69" s="65"/>
      <c r="BV69" s="65"/>
      <c r="BW69" s="65"/>
      <c r="BX69" s="65"/>
      <c r="BY69" s="65"/>
      <c r="BZ69" s="68"/>
      <c r="CA69" s="79"/>
      <c r="CB69" s="64"/>
      <c r="CC69" s="65"/>
      <c r="CD69" s="65"/>
      <c r="CE69" s="66"/>
      <c r="CF69" s="65"/>
      <c r="CG69" s="65"/>
      <c r="CH69" s="65"/>
      <c r="CI69" s="65"/>
      <c r="CJ69" s="65"/>
      <c r="CK69" s="68"/>
      <c r="CL69" s="79"/>
      <c r="CM69" s="64"/>
      <c r="CN69" s="65"/>
      <c r="CO69" s="65"/>
      <c r="CP69" s="66"/>
      <c r="CQ69" s="65"/>
      <c r="CR69" s="65"/>
      <c r="CS69" s="65"/>
      <c r="CT69" s="65"/>
      <c r="CU69" s="65"/>
      <c r="CV69" s="68"/>
      <c r="CW69" s="79"/>
      <c r="CX69" s="64"/>
      <c r="CY69" s="65"/>
      <c r="CZ69" s="65"/>
      <c r="DA69" s="66"/>
      <c r="DB69" s="65"/>
      <c r="DC69" s="65"/>
      <c r="DD69" s="65"/>
      <c r="DE69" s="65"/>
      <c r="DF69" s="65"/>
      <c r="DG69" s="68"/>
      <c r="DH69" s="79"/>
      <c r="DI69" s="64"/>
      <c r="DJ69" s="65"/>
      <c r="DK69" s="65"/>
      <c r="DL69" s="66"/>
      <c r="DM69" s="65"/>
      <c r="DN69" s="65"/>
      <c r="DO69" s="65"/>
      <c r="DP69" s="65"/>
      <c r="DQ69" s="65"/>
      <c r="DR69" s="68"/>
    </row>
    <row r="70" spans="1:122" x14ac:dyDescent="0.35">
      <c r="B70" s="81"/>
      <c r="C70" s="58"/>
      <c r="D70" s="58"/>
      <c r="E70" s="59"/>
      <c r="F70" s="60"/>
      <c r="G70" s="57"/>
      <c r="H70" s="57"/>
      <c r="I70" s="61"/>
      <c r="J70" s="57"/>
      <c r="K70" s="57"/>
      <c r="L70" s="62"/>
      <c r="M70" s="65"/>
      <c r="N70" s="64"/>
      <c r="O70" s="65"/>
      <c r="P70" s="65"/>
      <c r="Q70" s="66"/>
      <c r="R70" s="65"/>
      <c r="S70" s="65"/>
      <c r="T70" s="65"/>
      <c r="U70" s="65"/>
      <c r="V70" s="65"/>
      <c r="W70" s="68"/>
      <c r="X70" s="365"/>
      <c r="Y70" s="64"/>
      <c r="Z70" s="65"/>
      <c r="AA70" s="65"/>
      <c r="AB70" s="66"/>
      <c r="AC70" s="65"/>
      <c r="AD70" s="65"/>
      <c r="AE70" s="65"/>
      <c r="AF70" s="65"/>
      <c r="AG70" s="65"/>
      <c r="AH70" s="68"/>
      <c r="AI70" s="365"/>
      <c r="AJ70" s="64"/>
      <c r="AK70" s="65"/>
      <c r="AL70" s="65"/>
      <c r="AM70" s="66"/>
      <c r="AN70" s="65"/>
      <c r="AO70" s="65"/>
      <c r="AP70" s="65"/>
      <c r="AQ70" s="65"/>
      <c r="AR70" s="65"/>
      <c r="AS70" s="68"/>
      <c r="AT70" s="365"/>
      <c r="AU70" s="64"/>
      <c r="AV70" s="65"/>
      <c r="AW70" s="65"/>
      <c r="AX70" s="66"/>
      <c r="AY70" s="65"/>
      <c r="AZ70" s="65"/>
      <c r="BA70" s="65"/>
      <c r="BB70" s="65"/>
      <c r="BC70" s="65"/>
      <c r="BD70" s="68"/>
      <c r="BE70" s="365"/>
      <c r="BF70" s="64"/>
      <c r="BG70" s="65"/>
      <c r="BH70" s="65"/>
      <c r="BI70" s="66"/>
      <c r="BJ70" s="65"/>
      <c r="BK70" s="65"/>
      <c r="BL70" s="65"/>
      <c r="BM70" s="65"/>
      <c r="BN70" s="65"/>
      <c r="BO70" s="68"/>
      <c r="BP70" s="365"/>
      <c r="BQ70" s="64"/>
      <c r="BR70" s="65"/>
      <c r="BS70" s="65"/>
      <c r="BT70" s="66"/>
      <c r="BU70" s="65"/>
      <c r="BV70" s="65"/>
      <c r="BW70" s="65"/>
      <c r="BX70" s="65"/>
      <c r="BY70" s="65"/>
      <c r="BZ70" s="68"/>
      <c r="CA70" s="365"/>
      <c r="CB70" s="64"/>
      <c r="CC70" s="65"/>
      <c r="CD70" s="65"/>
      <c r="CE70" s="66"/>
      <c r="CF70" s="65"/>
      <c r="CG70" s="65"/>
      <c r="CH70" s="65"/>
      <c r="CI70" s="65"/>
      <c r="CJ70" s="65"/>
      <c r="CK70" s="68"/>
      <c r="CL70" s="365"/>
      <c r="CM70" s="64"/>
      <c r="CN70" s="65"/>
      <c r="CO70" s="65"/>
      <c r="CP70" s="66"/>
      <c r="CQ70" s="65"/>
      <c r="CR70" s="65"/>
      <c r="CS70" s="65"/>
      <c r="CT70" s="65"/>
      <c r="CU70" s="65"/>
      <c r="CV70" s="68"/>
      <c r="CW70" s="365"/>
      <c r="CX70" s="64"/>
      <c r="CY70" s="65"/>
      <c r="CZ70" s="65"/>
      <c r="DA70" s="66"/>
      <c r="DB70" s="65"/>
      <c r="DC70" s="65"/>
      <c r="DD70" s="65"/>
      <c r="DE70" s="65"/>
      <c r="DF70" s="65"/>
      <c r="DG70" s="68"/>
      <c r="DH70" s="365"/>
      <c r="DI70" s="64"/>
      <c r="DJ70" s="65"/>
      <c r="DK70" s="65"/>
      <c r="DL70" s="66"/>
      <c r="DM70" s="65"/>
      <c r="DN70" s="65"/>
      <c r="DO70" s="65"/>
      <c r="DP70" s="65"/>
      <c r="DQ70" s="65"/>
      <c r="DR70" s="68"/>
    </row>
    <row r="71" spans="1:122" ht="14.5" customHeight="1" x14ac:dyDescent="0.35">
      <c r="B71" s="81"/>
      <c r="C71" s="87"/>
      <c r="D71" s="58"/>
      <c r="E71" s="59"/>
      <c r="F71" s="60"/>
      <c r="G71" s="469" t="s">
        <v>99</v>
      </c>
      <c r="H71" s="469"/>
      <c r="I71" s="61"/>
      <c r="J71" s="470" t="s">
        <v>100</v>
      </c>
      <c r="K71" s="470"/>
      <c r="L71" s="62"/>
      <c r="M71" s="88">
        <v>61</v>
      </c>
      <c r="N71" s="89"/>
      <c r="O71" s="447" t="s">
        <v>99</v>
      </c>
      <c r="P71" s="447"/>
      <c r="Q71" s="90"/>
      <c r="R71" s="447" t="s">
        <v>100</v>
      </c>
      <c r="S71" s="447"/>
      <c r="T71" s="65"/>
      <c r="U71" s="65"/>
      <c r="V71" s="84" t="s">
        <v>85</v>
      </c>
      <c r="W71" s="68"/>
      <c r="X71" s="365">
        <f>IF(RIGHT(Scoreboard!B19,6)="ET.com",M71+61,M71+60)</f>
        <v>122</v>
      </c>
      <c r="Y71" s="89"/>
      <c r="Z71" s="447" t="s">
        <v>99</v>
      </c>
      <c r="AA71" s="447"/>
      <c r="AB71" s="90"/>
      <c r="AC71" s="447" t="s">
        <v>100</v>
      </c>
      <c r="AD71" s="447"/>
      <c r="AE71" s="65"/>
      <c r="AF71" s="65"/>
      <c r="AG71" s="84" t="s">
        <v>85</v>
      </c>
      <c r="AH71" s="68"/>
      <c r="AI71" s="365">
        <f t="shared" ref="AI71" si="47">X71+61</f>
        <v>183</v>
      </c>
      <c r="AJ71" s="89"/>
      <c r="AK71" s="447" t="s">
        <v>99</v>
      </c>
      <c r="AL71" s="447"/>
      <c r="AM71" s="90"/>
      <c r="AN71" s="447" t="s">
        <v>100</v>
      </c>
      <c r="AO71" s="447"/>
      <c r="AP71" s="65"/>
      <c r="AQ71" s="65"/>
      <c r="AR71" s="84" t="s">
        <v>85</v>
      </c>
      <c r="AS71" s="68"/>
      <c r="AT71" s="365">
        <f t="shared" ref="AT71" si="48">AI71+61</f>
        <v>244</v>
      </c>
      <c r="AU71" s="89"/>
      <c r="AV71" s="447" t="s">
        <v>99</v>
      </c>
      <c r="AW71" s="447"/>
      <c r="AX71" s="90"/>
      <c r="AY71" s="447" t="s">
        <v>100</v>
      </c>
      <c r="AZ71" s="447"/>
      <c r="BA71" s="65"/>
      <c r="BB71" s="65"/>
      <c r="BC71" s="84" t="s">
        <v>85</v>
      </c>
      <c r="BD71" s="68"/>
      <c r="BE71" s="365">
        <f t="shared" ref="BE71" si="49">AT71+61</f>
        <v>305</v>
      </c>
      <c r="BF71" s="89"/>
      <c r="BG71" s="447" t="s">
        <v>99</v>
      </c>
      <c r="BH71" s="447"/>
      <c r="BI71" s="90"/>
      <c r="BJ71" s="447" t="s">
        <v>100</v>
      </c>
      <c r="BK71" s="447"/>
      <c r="BL71" s="65"/>
      <c r="BM71" s="65"/>
      <c r="BN71" s="84" t="s">
        <v>85</v>
      </c>
      <c r="BO71" s="68"/>
      <c r="BP71" s="365">
        <f t="shared" ref="BP71" si="50">BE71+61</f>
        <v>366</v>
      </c>
      <c r="BQ71" s="89"/>
      <c r="BR71" s="447" t="s">
        <v>99</v>
      </c>
      <c r="BS71" s="447"/>
      <c r="BT71" s="90"/>
      <c r="BU71" s="447" t="s">
        <v>100</v>
      </c>
      <c r="BV71" s="447"/>
      <c r="BW71" s="65"/>
      <c r="BX71" s="65"/>
      <c r="BY71" s="84" t="s">
        <v>85</v>
      </c>
      <c r="BZ71" s="68"/>
      <c r="CA71" s="365">
        <f t="shared" ref="CA71" si="51">BP71+61</f>
        <v>427</v>
      </c>
      <c r="CB71" s="89"/>
      <c r="CC71" s="447" t="s">
        <v>99</v>
      </c>
      <c r="CD71" s="447"/>
      <c r="CE71" s="90"/>
      <c r="CF71" s="447" t="s">
        <v>100</v>
      </c>
      <c r="CG71" s="447"/>
      <c r="CH71" s="65"/>
      <c r="CI71" s="65"/>
      <c r="CJ71" s="84" t="s">
        <v>85</v>
      </c>
      <c r="CK71" s="68"/>
      <c r="CL71" s="365">
        <f t="shared" ref="CL71" si="52">CA71+61</f>
        <v>488</v>
      </c>
      <c r="CM71" s="89"/>
      <c r="CN71" s="447" t="s">
        <v>99</v>
      </c>
      <c r="CO71" s="447"/>
      <c r="CP71" s="90"/>
      <c r="CQ71" s="447" t="s">
        <v>100</v>
      </c>
      <c r="CR71" s="447"/>
      <c r="CS71" s="65"/>
      <c r="CT71" s="65"/>
      <c r="CU71" s="84" t="s">
        <v>85</v>
      </c>
      <c r="CV71" s="68"/>
      <c r="CW71" s="365">
        <f t="shared" ref="CW71" si="53">CL71+61</f>
        <v>549</v>
      </c>
      <c r="CX71" s="89"/>
      <c r="CY71" s="447" t="s">
        <v>99</v>
      </c>
      <c r="CZ71" s="447"/>
      <c r="DA71" s="90"/>
      <c r="DB71" s="447" t="s">
        <v>100</v>
      </c>
      <c r="DC71" s="447"/>
      <c r="DD71" s="65"/>
      <c r="DE71" s="65"/>
      <c r="DF71" s="84" t="s">
        <v>85</v>
      </c>
      <c r="DG71" s="68"/>
      <c r="DH71" s="365">
        <f t="shared" ref="DH71" si="54">CW71+61</f>
        <v>610</v>
      </c>
      <c r="DI71" s="89"/>
      <c r="DJ71" s="447" t="s">
        <v>99</v>
      </c>
      <c r="DK71" s="447"/>
      <c r="DL71" s="90"/>
      <c r="DM71" s="447" t="s">
        <v>100</v>
      </c>
      <c r="DN71" s="447"/>
      <c r="DO71" s="65"/>
      <c r="DP71" s="65"/>
      <c r="DQ71" s="84" t="s">
        <v>85</v>
      </c>
      <c r="DR71" s="68"/>
    </row>
    <row r="72" spans="1:122" x14ac:dyDescent="0.35">
      <c r="A72" s="164">
        <f>IF(G72&lt;&gt;"",A55+1,A55)</f>
        <v>0</v>
      </c>
      <c r="B72" s="81" t="str">
        <f>F60</f>
        <v>Netherlands</v>
      </c>
      <c r="C72" s="71">
        <v>49</v>
      </c>
      <c r="D72" s="91" t="s">
        <v>101</v>
      </c>
      <c r="E72" s="92">
        <v>44898.25</v>
      </c>
      <c r="F72" s="93" t="str">
        <f>F60</f>
        <v>Netherlands</v>
      </c>
      <c r="G72" s="75"/>
      <c r="H72" s="75"/>
      <c r="I72" s="94" t="str">
        <f>I61</f>
        <v>United States</v>
      </c>
      <c r="J72" s="95"/>
      <c r="K72" s="95"/>
      <c r="L72" s="62"/>
      <c r="M72" s="88" t="str">
        <f ca="1">N60</f>
        <v>Netherlands</v>
      </c>
      <c r="N72" s="178" t="str">
        <f ca="1">IF(KOMatchRule=1,F72,N60)</f>
        <v>Netherlands</v>
      </c>
      <c r="O72" s="96"/>
      <c r="P72" s="96"/>
      <c r="Q72" s="66" t="str">
        <f ca="1">IF(KOMatchRule=1,I72,Q61)</f>
        <v>United States</v>
      </c>
      <c r="R72" s="97"/>
      <c r="S72" s="97"/>
      <c r="T72" s="65"/>
      <c r="U72" s="80">
        <f t="shared" ref="U72:U79" ca="1" si="55">IF(KOMatchRule=1,IFERROR(IF(AND(G72&lt;&gt;"",H72&lt;&gt;"",O72&lt;&gt;"",P72&lt;&gt;""),IF(AND(G72=O72,H72=P72),Round1,IF((G72-H72)=(O72-P72),Round2,IF(AND((G72&gt;H72),(O72&gt;P72)),Round3,IF(AND((H72&gt;G72),(P72&gt;O72)),Round3,0)))),0),0)+IFERROR(IF(KOPSO=1,IF(AND(J72&lt;&gt;"",K72&lt;&gt;"",R72&lt;&gt;"",S72&lt;&gt;"",(G72-H72)=(O72-P72)),IF(AND(J72=R72,K72=S72),Pena1,IF((J72-K72)=(R72-S72),Pena2,IF(AND((J72&gt;K72),(R72&gt;S72)),Pena3,IF(AND((J72&lt;K72),(S72&gt;R72)),Pena3,0)))),0),0),0),IFERROR(IF(AND(F72=N72,I72=Q72,G72&lt;&gt;"",H72&lt;&gt;"",O72&lt;&gt;"",P72&lt;&gt;""),IF(AND(G72=O72,H72=P72),Round1,IF((G72-H72)=(O72-P72),Round2,IF(AND((G72&gt;H72),(O72&gt;P72)),Round3,IF(AND((H72&gt;G72),(P72&gt;O72)),Round3,0)))),0),0)+IFERROR(IF(KOPSO=1,IF(AND(F72=N72,I72=Q72,J72&lt;&gt;"",K72&lt;&gt;"",R72&lt;&gt;"",S72&lt;&gt;"",(G72-H72)=(O72-P72)),IF(AND(J72=R72,K72=S72),Pena1,IF((J72-K72)=(R72-S72),Pena2,IF(AND((J72&gt;K72),(R72&gt;S72)),Pena3,IF(AND((J72&lt;K72),(S72&gt;R72)),Pena3,0)))),0),0),0))</f>
        <v>0</v>
      </c>
      <c r="V72" s="80">
        <f>IF(O55&lt;&gt;"",IF(KOMatchRule=0,IF(AND(G55&lt;&gt;"",N72=F72,Q72=I72),IF(OR(AND((G72+J72)&gt;(H72+K72),(O72+R72)&gt;(P72+S72)),AND((G72+J72)&lt;(H72+K72),(O72+R72)&lt;(P72+S72))),Bonu16+Bonu9,Bonu9),0),IF(OR(AND((G72+J72)&gt;(H72+K72),(O72+R72)&gt;(P72+S72)),AND((G72+J72)&lt;(H72+K72),(O72+R72)&lt;(P72+S72))),Bonu16,0)),0)</f>
        <v>0</v>
      </c>
      <c r="W72" s="68"/>
      <c r="X72" s="365" t="str">
        <f ca="1">Y60</f>
        <v>Netherlands</v>
      </c>
      <c r="Y72" s="178" t="str">
        <f ca="1">IF(KOMatchRule=1,F72,Y60)</f>
        <v>Netherlands</v>
      </c>
      <c r="Z72" s="96"/>
      <c r="AA72" s="96"/>
      <c r="AB72" s="66" t="str">
        <f ca="1">IF(KOMatchRule=1,I72,AB61)</f>
        <v>United States</v>
      </c>
      <c r="AC72" s="97"/>
      <c r="AD72" s="97"/>
      <c r="AE72" s="65"/>
      <c r="AF72" s="80">
        <f t="shared" ref="AF72:AF79" ca="1" si="56">IF(KOMatchRule=1,IFERROR(IF(AND(G72&lt;&gt;"",H72&lt;&gt;"",Z72&lt;&gt;"",AA72&lt;&gt;""),IF(AND(G72=Z72,H72=AA72),Round1,IF((G72-H72)=(Z72-AA72),Round2,IF(AND((G72&gt;H72),(Z72&gt;AA72)),Round3,IF(AND((H72&gt;G72),(AA72&gt;Z72)),Round3,0)))),0),0)+IFERROR(IF(KOPSO=1,IF(AND(J72&lt;&gt;"",K72&lt;&gt;"",AC72&lt;&gt;"",AD72&lt;&gt;"",(G72-H72)=(Z72-AA72)),IF(AND(J72=AC72,K72=AD72),Pena1,IF((J72-K72)=(AC72-AD72),Pena2,IF(AND((J72&gt;K72),(AC72&gt;AD72)),Pena3,IF(AND((J72&lt;K72),(AD72&gt;AC72)),Pena3,0)))),0),0),0),IFERROR(IF(AND(F72=Y72,I72=AB72,G72&lt;&gt;"",H72&lt;&gt;"",Z72&lt;&gt;"",AA72&lt;&gt;""),IF(AND(G72=Z72,H72=AA72),Round1,IF((G72-H72)=(Z72-AA72),Round2,IF(AND((G72&gt;H72),(Z72&gt;AA72)),Round3,IF(AND((H72&gt;G72),(AA72&gt;Z72)),Round3,0)))),0),0)+IFERROR(IF(KOPSO=1,IF(AND(F72=Y72,I72=AB72,J72&lt;&gt;"",K72&lt;&gt;"",AC72&lt;&gt;"",AD72&lt;&gt;"",(G72-H72)=(Z72-AA72)),IF(AND(J72=AC72,K72=AD72),Pena1,IF((J72-K72)=(AC72-AD72),Pena2,IF(AND((J72&gt;K72),(AC72&gt;AD72)),Pena3,IF(AND((J72&lt;K72),(AD72&gt;AC72)),Pena3,0)))),0),0),0))</f>
        <v>0</v>
      </c>
      <c r="AG72" s="80">
        <f>IF(Z55&lt;&gt;"",IF(KOMatchRule=0,IF(AND(G55&lt;&gt;"",Y72=F72,AB72=I72),IF(OR(AND((G72+J72)&gt;(H72+K72),(Z72+AC72)&gt;(AA72+AD72)),AND((G72+J72)&lt;(H72+K72),(Z72+AC72)&lt;(AA72+AD72))),Bonu16+Bonu9,Bonu9),0),IF(OR(AND((G72+J72)&gt;(H72+K72),(Z72+AC72)&gt;(AA72+AD72)),AND((G72+J72)&lt;(H72+K72),(Z72+AC72)&lt;(AA72+AD72))),Bonu16,0)),0)</f>
        <v>0</v>
      </c>
      <c r="AH72" s="68"/>
      <c r="AI72" s="365" t="str">
        <f t="shared" ref="AI72:AI79" ca="1" si="57">AJ60</f>
        <v>Netherlands</v>
      </c>
      <c r="AJ72" s="178" t="str">
        <f ca="1">IF(KOMatchRule=1,F72,AJ60)</f>
        <v>Netherlands</v>
      </c>
      <c r="AK72" s="96"/>
      <c r="AL72" s="96"/>
      <c r="AM72" s="66" t="str">
        <f ca="1">IF(KOMatchRule=1,I72,AM61)</f>
        <v>United States</v>
      </c>
      <c r="AN72" s="97"/>
      <c r="AO72" s="97"/>
      <c r="AP72" s="65"/>
      <c r="AQ72" s="80">
        <f t="shared" ref="AQ72:AQ79" ca="1" si="58">IF(KOMatchRule=1,IFERROR(IF(AND(G72&lt;&gt;"",H72&lt;&gt;"",AK72&lt;&gt;"",AL72&lt;&gt;""),IF(AND(G72=AK72,H72=AL72),Round1,IF((G72-H72)=(AK72-AL72),Round2,IF(AND((G72&gt;H72),(AK72&gt;AL72)),Round3,IF(AND((H72&gt;G72),(AL72&gt;AK72)),Round3,0)))),0),0)+IFERROR(IF(KOPSO=1,IF(AND(J72&lt;&gt;"",K72&lt;&gt;"",AN72&lt;&gt;"",AO72&lt;&gt;"",(G72-H72)=(AK72-AL72)),IF(AND(J72=AN72,K72=AO72),Pena1,IF((J72-K72)=(AN72-AO72),Pena2,IF(AND((J72&gt;K72),(AN72&gt;AO72)),Pena3,IF(AND((J72&lt;K72),(AO72&gt;AN72)),Pena3,0)))),0),0),0),IFERROR(IF(AND(F72=AJ72,I72=AM72,G72&lt;&gt;"",H72&lt;&gt;"",AK72&lt;&gt;"",AL72&lt;&gt;""),IF(AND(G72=AK72,H72=AL72),Round1,IF((G72-H72)=(AK72-AL72),Round2,IF(AND((G72&gt;H72),(AK72&gt;AL72)),Round3,IF(AND((H72&gt;G72),(AL72&gt;AK72)),Round3,0)))),0),0)+IFERROR(IF(KOPSO=1,IF(AND(F72=AJ72,I72=AM72,J72&lt;&gt;"",K72&lt;&gt;"",AN72&lt;&gt;"",AO72&lt;&gt;"",(G72-H72)=(AK72-AL72)),IF(AND(J72=AN72,K72=AO72),Pena1,IF((J72-K72)=(AN72-AO72),Pena2,IF(AND((J72&gt;K72),(AN72&gt;AO72)),Pena3,IF(AND((J72&lt;K72),(AO72&gt;AN72)),Pena3,0)))),0),0),0))</f>
        <v>0</v>
      </c>
      <c r="AR72" s="80">
        <f>IF(AK55&lt;&gt;"",IF(KOMatchRule=0,IF(AND(G55&lt;&gt;"",AJ72=F72,AM72=I72),IF(OR(AND((G72+J72)&gt;(H72+K72),(AK72+AN72)&gt;(AL72+AO72)),AND((G72+J72)&lt;(H72+K72),(AK72+AN72)&lt;(AL72+AO72))),Bonu16+Bonu9,Bonu9),0),IF(OR(AND((G72+J72)&gt;(H72+K72),(AK72+AN72)&gt;(AL72+AO72)),AND((G72+J72)&lt;(H72+K72),(AK72+AN72)&lt;(AL72+AO72))),Bonu16,0)),0)</f>
        <v>0</v>
      </c>
      <c r="AS72" s="68"/>
      <c r="AT72" s="365" t="str">
        <f t="shared" ref="AT72:AT79" ca="1" si="59">AU60</f>
        <v>Netherlands</v>
      </c>
      <c r="AU72" s="178" t="str">
        <f ca="1">IF(KOMatchRule=1,F72,AU60)</f>
        <v>Netherlands</v>
      </c>
      <c r="AV72" s="96"/>
      <c r="AW72" s="96"/>
      <c r="AX72" s="66" t="str">
        <f ca="1">IF(KOMatchRule=1,I72,AX61)</f>
        <v>United States</v>
      </c>
      <c r="AY72" s="97"/>
      <c r="AZ72" s="97"/>
      <c r="BA72" s="65"/>
      <c r="BB72" s="80">
        <f t="shared" ref="BB72:BB79" ca="1" si="60">IF(KOMatchRule=1,IFERROR(IF(AND(G72&lt;&gt;"",H72&lt;&gt;"",AV72&lt;&gt;"",AW72&lt;&gt;""),IF(AND(G72=AV72,H72=AW72),Round1,IF((G72-H72)=(AV72-AW72),Round2,IF(AND((G72&gt;H72),(AV72&gt;AW72)),Round3,IF(AND((H72&gt;G72),(AW72&gt;AV72)),Round3,0)))),0),0)+IFERROR(IF(KOPSO=1,IF(AND(J72&lt;&gt;"",K72&lt;&gt;"",AY72&lt;&gt;"",AZ72&lt;&gt;"",(G72-H72)=(AV72-AW72)),IF(AND(J72=AY72,K72=AZ72),Pena1,IF((J72-K72)=(AY72-AZ72),Pena2,IF(AND((J72&gt;K72),(AY72&gt;AZ72)),Pena3,IF(AND((J72&lt;K72),(AZ72&gt;AY72)),Pena3,0)))),0),0),0),IFERROR(IF(AND(F72=AU72,I72=AX72,G72&lt;&gt;"",H72&lt;&gt;"",AV72&lt;&gt;"",AW72&lt;&gt;""),IF(AND(G72=AV72,H72=AW72),Round1,IF((G72-H72)=(AV72-AW72),Round2,IF(AND((G72&gt;H72),(AV72&gt;AW72)),Round3,IF(AND((H72&gt;G72),(AW72&gt;AV72)),Round3,0)))),0),0)+IFERROR(IF(KOPSO=1,IF(AND(F72=AU72,I72=AX72,J72&lt;&gt;"",K72&lt;&gt;"",AY72&lt;&gt;"",AZ72&lt;&gt;"",(G72-H72)=(AV72-AW72)),IF(AND(J72=AY72,K72=AZ72),Pena1,IF((J72-K72)=(AY72-AZ72),Pena2,IF(AND((J72&gt;K72),(AY72&gt;AZ72)),Pena3,IF(AND((J72&lt;K72),(AZ72&gt;AY72)),Pena3,0)))),0),0),0))</f>
        <v>0</v>
      </c>
      <c r="BC72" s="80">
        <f>IF(AV55&lt;&gt;"",IF(KOMatchRule=0,IF(AND(G55&lt;&gt;"",AU72=F72,AX72=I72),IF(OR(AND((G72+J72)&gt;(H72+K72),(AV72+AY72)&gt;(AW72+AZ72)),AND((G72+J72)&lt;(H72+K72),(AV72+AY72)&lt;(AW72+AZ72))),Bonu16+Bonu9,Bonu9),0),IF(OR(AND((G72+J72)&gt;(H72+K72),(AV72+AY72)&gt;(AW72+AZ72)),AND((G72+J72)&lt;(H72+K72),(AV72+AY72)&lt;(AW72+AZ72))),Bonu16,0)),0)</f>
        <v>0</v>
      </c>
      <c r="BD72" s="68"/>
      <c r="BE72" s="365" t="str">
        <f t="shared" ref="BE72:BE79" ca="1" si="61">BF60</f>
        <v>Netherlands</v>
      </c>
      <c r="BF72" s="178" t="str">
        <f ca="1">IF(KOMatchRule=1,F72,BF60)</f>
        <v>Netherlands</v>
      </c>
      <c r="BG72" s="96"/>
      <c r="BH72" s="96"/>
      <c r="BI72" s="66" t="str">
        <f ca="1">IF(KOMatchRule=1,I72,BI61)</f>
        <v>United States</v>
      </c>
      <c r="BJ72" s="97"/>
      <c r="BK72" s="97"/>
      <c r="BL72" s="65"/>
      <c r="BM72" s="80">
        <f t="shared" ref="BM72:BM79" ca="1" si="62">IF(KOMatchRule=1,IFERROR(IF(AND(G72&lt;&gt;"",H72&lt;&gt;"",BG72&lt;&gt;"",BH72&lt;&gt;""),IF(AND(G72=BG72,H72=BH72),Round1,IF((G72-H72)=(BG72-BH72),Round2,IF(AND((G72&gt;H72),(BG72&gt;BH72)),Round3,IF(AND((H72&gt;G72),(BH72&gt;BG72)),Round3,0)))),0),0)+IFERROR(IF(KOPSO=1,IF(AND(J72&lt;&gt;"",K72&lt;&gt;"",BJ72&lt;&gt;"",BK72&lt;&gt;"",(G72-H72)=(BG72-BH72)),IF(AND(J72=BJ72,K72=BK72),Pena1,IF((J72-K72)=(BJ72-BK72),Pena2,IF(AND((J72&gt;K72),(BJ72&gt;BK72)),Pena3,IF(AND((J72&lt;K72),(BK72&gt;BJ72)),Pena3,0)))),0),0),0),IFERROR(IF(AND(F72=BF72,I72=BI72,G72&lt;&gt;"",H72&lt;&gt;"",BG72&lt;&gt;"",BH72&lt;&gt;""),IF(AND(G72=BG72,H72=BH72),Round1,IF((G72-H72)=(BG72-BH72),Round2,IF(AND((G72&gt;H72),(BG72&gt;BH72)),Round3,IF(AND((H72&gt;G72),(BH72&gt;BG72)),Round3,0)))),0),0)+IFERROR(IF(KOPSO=1,IF(AND(F72=BF72,I72=BI72,J72&lt;&gt;"",K72&lt;&gt;"",BJ72&lt;&gt;"",BK72&lt;&gt;"",(G72-H72)=(BG72-BH72)),IF(AND(J72=BJ72,K72=BK72),Pena1,IF((J72-K72)=(BJ72-BK72),Pena2,IF(AND((J72&gt;K72),(BJ72&gt;BK72)),Pena3,IF(AND((J72&lt;K72),(BK72&gt;BJ72)),Pena3,0)))),0),0),0))</f>
        <v>0</v>
      </c>
      <c r="BN72" s="80">
        <f>IF(BG55&lt;&gt;"",IF(KOMatchRule=0,IF(AND(G55&lt;&gt;"",BF72=F72,BI72=I72),IF(OR(AND((G72+J72)&gt;(H72+K72),(BG72+BJ72)&gt;(BH72+BK72)),AND((G72+J72)&lt;(H72+K72),(BG72+BJ72)&lt;(BH72+BK72))),Bonu16+Bonu9,Bonu9),0),IF(OR(AND((G72+J72)&gt;(H72+K72),(BG72+BJ72)&gt;(BH72+BK72)),AND((G72+J72)&lt;(H72+K72),(BG72+BJ72)&lt;(BH72+BK72))),Bonu16,0)),0)</f>
        <v>0</v>
      </c>
      <c r="BO72" s="68"/>
      <c r="BP72" s="365" t="str">
        <f t="shared" ref="BP72:BP79" ca="1" si="63">BQ60</f>
        <v>Netherlands</v>
      </c>
      <c r="BQ72" s="178" t="str">
        <f ca="1">IF(KOMatchRule=1,F72,BQ60)</f>
        <v>Netherlands</v>
      </c>
      <c r="BR72" s="96"/>
      <c r="BS72" s="96"/>
      <c r="BT72" s="66" t="str">
        <f ca="1">IF(KOMatchRule=1,I72,BT61)</f>
        <v>United States</v>
      </c>
      <c r="BU72" s="97"/>
      <c r="BV72" s="97"/>
      <c r="BW72" s="65"/>
      <c r="BX72" s="80">
        <f t="shared" ref="BX72:BX79" ca="1" si="64">IF(KOMatchRule=1,IFERROR(IF(AND(G72&lt;&gt;"",H72&lt;&gt;"",BR72&lt;&gt;"",BS72&lt;&gt;""),IF(AND(G72=BR72,H72=BS72),Round1,IF((G72-H72)=(BR72-BS72),Round2,IF(AND((G72&gt;H72),(BR72&gt;BS72)),Round3,IF(AND((H72&gt;G72),(BS72&gt;BR72)),Round3,0)))),0),0)+IFERROR(IF(KOPSO=1,IF(AND(J72&lt;&gt;"",K72&lt;&gt;"",BU72&lt;&gt;"",BV72&lt;&gt;"",(G72-H72)=(BR72-BS72)),IF(AND(J72=BU72,K72=BV72),Pena1,IF((J72-K72)=(BU72-BV72),Pena2,IF(AND((J72&gt;K72),(BU72&gt;BV72)),Pena3,IF(AND((J72&lt;K72),(BV72&gt;BU72)),Pena3,0)))),0),0),0),IFERROR(IF(AND(F72=BQ72,I72=BT72,G72&lt;&gt;"",H72&lt;&gt;"",BR72&lt;&gt;"",BS72&lt;&gt;""),IF(AND(G72=BR72,H72=BS72),Round1,IF((G72-H72)=(BR72-BS72),Round2,IF(AND((G72&gt;H72),(BR72&gt;BS72)),Round3,IF(AND((H72&gt;G72),(BS72&gt;BR72)),Round3,0)))),0),0)+IFERROR(IF(KOPSO=1,IF(AND(F72=BQ72,I72=BT72,J72&lt;&gt;"",K72&lt;&gt;"",BU72&lt;&gt;"",BV72&lt;&gt;"",(G72-H72)=(BR72-BS72)),IF(AND(J72=BU72,K72=BV72),Pena1,IF((J72-K72)=(BU72-BV72),Pena2,IF(AND((J72&gt;K72),(BU72&gt;BV72)),Pena3,IF(AND((J72&lt;K72),(BV72&gt;BU72)),Pena3,0)))),0),0),0))</f>
        <v>0</v>
      </c>
      <c r="BY72" s="80">
        <f>IF(BR55&lt;&gt;"",IF(KOMatchRule=0,IF(AND(G55&lt;&gt;"",BQ72=F72,BT72=I72),IF(OR(AND((G72+J72)&gt;(H72+K72),(BR72+BU72)&gt;(BS72+BV72)),AND((G72+J72)&lt;(H72+K72),(BR72+BU72)&lt;(BS72+BV72))),Bonu16+Bonu9,Bonu9),0),IF(OR(AND((G72+J72)&gt;(H72+K72),(BR72+BU72)&gt;(BS72+BV72)),AND((G72+J72)&lt;(H72+K72),(BR72+BU72)&lt;(BS72+BV72))),Bonu16,0)),0)</f>
        <v>0</v>
      </c>
      <c r="BZ72" s="68"/>
      <c r="CA72" s="365" t="str">
        <f t="shared" ref="CA72:CA79" ca="1" si="65">CB60</f>
        <v>Netherlands</v>
      </c>
      <c r="CB72" s="178" t="str">
        <f ca="1">IF(KOMatchRule=1,F72,CB60)</f>
        <v>Netherlands</v>
      </c>
      <c r="CC72" s="96"/>
      <c r="CD72" s="96"/>
      <c r="CE72" s="66" t="str">
        <f ca="1">IF(KOMatchRule=1,I72,CE61)</f>
        <v>United States</v>
      </c>
      <c r="CF72" s="97"/>
      <c r="CG72" s="97"/>
      <c r="CH72" s="65"/>
      <c r="CI72" s="80">
        <f t="shared" ref="CI72:CI79" ca="1" si="66">IF(KOMatchRule=1,IFERROR(IF(AND(G72&lt;&gt;"",H72&lt;&gt;"",CC72&lt;&gt;"",CD72&lt;&gt;""),IF(AND(G72=CC72,H72=CD72),Round1,IF((G72-H72)=(CC72-CD72),Round2,IF(AND((G72&gt;H72),(CC72&gt;CD72)),Round3,IF(AND((H72&gt;G72),(CD72&gt;CC72)),Round3,0)))),0),0)+IFERROR(IF(KOPSO=1,IF(AND(J72&lt;&gt;"",K72&lt;&gt;"",CF72&lt;&gt;"",CG72&lt;&gt;"",(G72-H72)=(CC72-CD72)),IF(AND(J72=CF72,K72=CG72),Pena1,IF((J72-K72)=(CF72-CG72),Pena2,IF(AND((J72&gt;K72),(CF72&gt;CG72)),Pena3,IF(AND((J72&lt;K72),(CG72&gt;CF72)),Pena3,0)))),0),0),0),IFERROR(IF(AND(F72=CB72,I72=CE72,G72&lt;&gt;"",H72&lt;&gt;"",CC72&lt;&gt;"",CD72&lt;&gt;""),IF(AND(G72=CC72,H72=CD72),Round1,IF((G72-H72)=(CC72-CD72),Round2,IF(AND((G72&gt;H72),(CC72&gt;CD72)),Round3,IF(AND((H72&gt;G72),(CD72&gt;CC72)),Round3,0)))),0),0)+IFERROR(IF(KOPSO=1,IF(AND(F72=CB72,I72=CE72,J72&lt;&gt;"",K72&lt;&gt;"",CF72&lt;&gt;"",CG72&lt;&gt;"",(G72-H72)=(CC72-CD72)),IF(AND(J72=CF72,K72=CG72),Pena1,IF((J72-K72)=(CF72-CG72),Pena2,IF(AND((J72&gt;K72),(CF72&gt;CG72)),Pena3,IF(AND((J72&lt;K72),(CG72&gt;CF72)),Pena3,0)))),0),0),0))</f>
        <v>0</v>
      </c>
      <c r="CJ72" s="80">
        <f>IF(CC55&lt;&gt;"",IF(KOMatchRule=0,IF(AND(G55&lt;&gt;"",CB72=F72,CE72=I72),IF(OR(AND((G72+J72)&gt;(H72+K72),(CC72+CF72)&gt;(CD72+CG72)),AND((G72+J72)&lt;(H72+K72),(CC72+CF72)&lt;(CD72+CG72))),Bonu16+Bonu9,Bonu9),0),IF(OR(AND((G72+J72)&gt;(H72+K72),(CC72+CF72)&gt;(CD72+CG72)),AND((G72+J72)&lt;(H72+K72),(CC72+CF72)&lt;(CD72+CG72))),Bonu16,0)),0)</f>
        <v>0</v>
      </c>
      <c r="CK72" s="68"/>
      <c r="CL72" s="365" t="str">
        <f t="shared" ref="CL72:CL79" ca="1" si="67">CM60</f>
        <v>Netherlands</v>
      </c>
      <c r="CM72" s="178" t="str">
        <f ca="1">IF(KOMatchRule=1,F72,CM60)</f>
        <v>Netherlands</v>
      </c>
      <c r="CN72" s="96"/>
      <c r="CO72" s="96"/>
      <c r="CP72" s="66" t="str">
        <f ca="1">IF(KOMatchRule=1,I72,CP61)</f>
        <v>United States</v>
      </c>
      <c r="CQ72" s="97"/>
      <c r="CR72" s="97"/>
      <c r="CS72" s="65"/>
      <c r="CT72" s="80">
        <f t="shared" ref="CT72:CT79" ca="1" si="68">IF(KOMatchRule=1,IFERROR(IF(AND(G72&lt;&gt;"",H72&lt;&gt;"",CN72&lt;&gt;"",CO72&lt;&gt;""),IF(AND(G72=CN72,H72=CO72),Round1,IF((G72-H72)=(CN72-CO72),Round2,IF(AND((G72&gt;H72),(CN72&gt;CO72)),Round3,IF(AND((H72&gt;G72),(CO72&gt;CN72)),Round3,0)))),0),0)+IFERROR(IF(KOPSO=1,IF(AND(J72&lt;&gt;"",K72&lt;&gt;"",CQ72&lt;&gt;"",CR72&lt;&gt;"",(G72-H72)=(CN72-CO72)),IF(AND(J72=CQ72,K72=CR72),Pena1,IF((J72-K72)=(CQ72-CR72),Pena2,IF(AND((J72&gt;K72),(CQ72&gt;CR72)),Pena3,IF(AND((J72&lt;K72),(CR72&gt;CQ72)),Pena3,0)))),0),0),0),IFERROR(IF(AND(F72=CM72,I72=CP72,G72&lt;&gt;"",H72&lt;&gt;"",CN72&lt;&gt;"",CO72&lt;&gt;""),IF(AND(G72=CN72,H72=CO72),Round1,IF((G72-H72)=(CN72-CO72),Round2,IF(AND((G72&gt;H72),(CN72&gt;CO72)),Round3,IF(AND((H72&gt;G72),(CO72&gt;CN72)),Round3,0)))),0),0)+IFERROR(IF(KOPSO=1,IF(AND(F72=CM72,I72=CP72,J72&lt;&gt;"",K72&lt;&gt;"",CQ72&lt;&gt;"",CR72&lt;&gt;"",(G72-H72)=(CN72-CO72)),IF(AND(J72=CQ72,K72=CR72),Pena1,IF((J72-K72)=(CQ72-CR72),Pena2,IF(AND((J72&gt;K72),(CQ72&gt;CR72)),Pena3,IF(AND((J72&lt;K72),(CR72&gt;CQ72)),Pena3,0)))),0),0),0))</f>
        <v>0</v>
      </c>
      <c r="CU72" s="80">
        <f>IF(CN55&lt;&gt;"",IF(KOMatchRule=0,IF(AND(G55&lt;&gt;"",CM72=F72,CP72=I72),IF(OR(AND((G72+J72)&gt;(H72+K72),(CN72+CQ72)&gt;(CO72+CR72)),AND((G72+J72)&lt;(H72+K72),(CN72+CQ72)&lt;(CO72+CR72))),Bonu16+Bonu9,Bonu9),0),IF(OR(AND((G72+J72)&gt;(H72+K72),(CN72+CQ72)&gt;(CO72+CR72)),AND((G72+J72)&lt;(H72+K72),(CN72+CQ72)&lt;(CO72+CR72))),Bonu16,0)),0)</f>
        <v>0</v>
      </c>
      <c r="CV72" s="68"/>
      <c r="CW72" s="365" t="str">
        <f t="shared" ref="CW72:CW79" ca="1" si="69">CX60</f>
        <v>Netherlands</v>
      </c>
      <c r="CX72" s="178" t="str">
        <f ca="1">IF(KOMatchRule=1,F72,CX60)</f>
        <v>Netherlands</v>
      </c>
      <c r="CY72" s="96"/>
      <c r="CZ72" s="96"/>
      <c r="DA72" s="66" t="str">
        <f ca="1">IF(KOMatchRule=1,I72,DA61)</f>
        <v>United States</v>
      </c>
      <c r="DB72" s="97"/>
      <c r="DC72" s="97"/>
      <c r="DD72" s="65"/>
      <c r="DE72" s="80">
        <f t="shared" ref="DE72:DE79" ca="1" si="70">IF(KOMatchRule=1,IFERROR(IF(AND(G72&lt;&gt;"",H72&lt;&gt;"",CY72&lt;&gt;"",CZ72&lt;&gt;""),IF(AND(G72=CY72,H72=CZ72),Round1,IF((G72-H72)=(CY72-CZ72),Round2,IF(AND((G72&gt;H72),(CY72&gt;CZ72)),Round3,IF(AND((H72&gt;G72),(CZ72&gt;CY72)),Round3,0)))),0),0)+IFERROR(IF(KOPSO=1,IF(AND(J72&lt;&gt;"",K72&lt;&gt;"",DB72&lt;&gt;"",DC72&lt;&gt;"",(G72-H72)=(CY72-CZ72)),IF(AND(J72=DB72,K72=DC72),Pena1,IF((J72-K72)=(DB72-DC72),Pena2,IF(AND((J72&gt;K72),(DB72&gt;DC72)),Pena3,IF(AND((J72&lt;K72),(DC72&gt;DB72)),Pena3,0)))),0),0),0),IFERROR(IF(AND(F72=CX72,I72=DA72,G72&lt;&gt;"",H72&lt;&gt;"",CY72&lt;&gt;"",CZ72&lt;&gt;""),IF(AND(G72=CY72,H72=CZ72),Round1,IF((G72-H72)=(CY72-CZ72),Round2,IF(AND((G72&gt;H72),(CY72&gt;CZ72)),Round3,IF(AND((H72&gt;G72),(CZ72&gt;CY72)),Round3,0)))),0),0)+IFERROR(IF(KOPSO=1,IF(AND(F72=CX72,I72=DA72,J72&lt;&gt;"",K72&lt;&gt;"",DB72&lt;&gt;"",DC72&lt;&gt;"",(G72-H72)=(CY72-CZ72)),IF(AND(J72=DB72,K72=DC72),Pena1,IF((J72-K72)=(DB72-DC72),Pena2,IF(AND((J72&gt;K72),(DB72&gt;DC72)),Pena3,IF(AND((J72&lt;K72),(DC72&gt;DB72)),Pena3,0)))),0),0),0))</f>
        <v>0</v>
      </c>
      <c r="DF72" s="80">
        <f>IF(CY55&lt;&gt;"",IF(KOMatchRule=0,IF(AND(G55&lt;&gt;"",CX72=F72,DA72=I72),IF(OR(AND((G72+J72)&gt;(H72+K72),(CY72+DB72)&gt;(CZ72+DC72)),AND((G72+J72)&lt;(H72+K72),(CY72+DB72)&lt;(CZ72+DC72))),Bonu16+Bonu9,Bonu9),0),IF(OR(AND((G72+J72)&gt;(H72+K72),(CY72+DB72)&gt;(CZ72+DC72)),AND((G72+J72)&lt;(H72+K72),(CY72+DB72)&lt;(CZ72+DC72))),Bonu16,0)),0)</f>
        <v>0</v>
      </c>
      <c r="DG72" s="68"/>
      <c r="DH72" s="365" t="str">
        <f t="shared" ref="DH72:DH79" ca="1" si="71">DI60</f>
        <v>Netherlands</v>
      </c>
      <c r="DI72" s="178" t="str">
        <f ca="1">IF(KOMatchRule=1,F72,DI60)</f>
        <v>Netherlands</v>
      </c>
      <c r="DJ72" s="96"/>
      <c r="DK72" s="96"/>
      <c r="DL72" s="66" t="str">
        <f ca="1">IF(KOMatchRule=1,I72,DL61)</f>
        <v>United States</v>
      </c>
      <c r="DM72" s="97"/>
      <c r="DN72" s="97"/>
      <c r="DO72" s="65"/>
      <c r="DP72" s="80">
        <f t="shared" ref="DP72:DP79" ca="1" si="72">IF(KOMatchRule=1,IFERROR(IF(AND(G72&lt;&gt;"",H72&lt;&gt;"",DJ72&lt;&gt;"",DK72&lt;&gt;""),IF(AND(G72=DJ72,H72=DK72),Round1,IF((G72-H72)=(DJ72-DK72),Round2,IF(AND((G72&gt;H72),(DJ72&gt;DK72)),Round3,IF(AND((H72&gt;G72),(DK72&gt;DJ72)),Round3,0)))),0),0)+IFERROR(IF(KOPSO=1,IF(AND(J72&lt;&gt;"",K72&lt;&gt;"",DM72&lt;&gt;"",DN72&lt;&gt;"",(G72-H72)=(DJ72-DK72)),IF(AND(J72=DM72,K72=DN72),Pena1,IF((J72-K72)=(DM72-DN72),Pena2,IF(AND((J72&gt;K72),(DM72&gt;DN72)),Pena3,IF(AND((J72&lt;K72),(DN72&gt;DM72)),Pena3,0)))),0),0),0),IFERROR(IF(AND(F72=DI72,I72=DL72,G72&lt;&gt;"",H72&lt;&gt;"",DJ72&lt;&gt;"",DK72&lt;&gt;""),IF(AND(G72=DJ72,H72=DK72),Round1,IF((G72-H72)=(DJ72-DK72),Round2,IF(AND((G72&gt;H72),(DJ72&gt;DK72)),Round3,IF(AND((H72&gt;G72),(DK72&gt;DJ72)),Round3,0)))),0),0)+IFERROR(IF(KOPSO=1,IF(AND(F72=DI72,I72=DL72,J72&lt;&gt;"",K72&lt;&gt;"",DM72&lt;&gt;"",DN72&lt;&gt;"",(G72-H72)=(DJ72-DK72)),IF(AND(J72=DM72,K72=DN72),Pena1,IF((J72-K72)=(DM72-DN72),Pena2,IF(AND((J72&gt;K72),(DM72&gt;DN72)),Pena3,IF(AND((J72&lt;K72),(DN72&gt;DM72)),Pena3,0)))),0),0),0))</f>
        <v>0</v>
      </c>
      <c r="DQ72" s="80">
        <f>IF(DJ55&lt;&gt;"",IF(KOMatchRule=0,IF(AND(G55&lt;&gt;"",DI72=F72,DL72=I72),IF(OR(AND((G72+J72)&gt;(H72+K72),(DJ72+DM72)&gt;(DK72+DN72)),AND((G72+J72)&lt;(H72+K72),(DJ72+DM72)&lt;(DK72+DN72))),Bonu16+Bonu9,Bonu9),0),IF(OR(AND((G72+J72)&gt;(H72+K72),(DJ72+DM72)&gt;(DK72+DN72)),AND((G72+J72)&lt;(H72+K72),(DJ72+DM72)&lt;(DK72+DN72))),Bonu16,0)),0)</f>
        <v>0</v>
      </c>
      <c r="DR72" s="68"/>
    </row>
    <row r="73" spans="1:122" x14ac:dyDescent="0.35">
      <c r="A73" s="164">
        <f t="shared" ref="A73:A87" si="73">IF(G73&lt;&gt;"",A72+1,A72)</f>
        <v>0</v>
      </c>
      <c r="B73" s="81" t="str">
        <f t="shared" ref="B73:B79" si="74">F61</f>
        <v>England</v>
      </c>
      <c r="C73" s="71">
        <v>50</v>
      </c>
      <c r="D73" s="72" t="s">
        <v>101</v>
      </c>
      <c r="E73" s="73">
        <v>44898.416666666664</v>
      </c>
      <c r="F73" s="74" t="str">
        <f>F62</f>
        <v>Argentina</v>
      </c>
      <c r="G73" s="75"/>
      <c r="H73" s="75"/>
      <c r="I73" s="76" t="str">
        <f>I63</f>
        <v>Denmark</v>
      </c>
      <c r="J73" s="95"/>
      <c r="K73" s="95"/>
      <c r="L73" s="62"/>
      <c r="M73" s="88" t="str">
        <f t="shared" ref="M73:M79" ca="1" si="75">N61</f>
        <v>England</v>
      </c>
      <c r="N73" s="178" t="str">
        <f ca="1">IF(KOMatchRule=1,F73,N62)</f>
        <v>Argentina</v>
      </c>
      <c r="O73" s="77"/>
      <c r="P73" s="77"/>
      <c r="Q73" s="66" t="str">
        <f ca="1">IF(KOMatchRule=1,I73,Q63)</f>
        <v>Denmark</v>
      </c>
      <c r="R73" s="97"/>
      <c r="S73" s="97"/>
      <c r="T73" s="65"/>
      <c r="U73" s="80">
        <f t="shared" ca="1" si="55"/>
        <v>0</v>
      </c>
      <c r="V73" s="80">
        <f>IF(O55&lt;&gt;"",IF(KOMatchRule=0,IF(AND(G55&lt;&gt;"",N73=F73,Q73=I73),IF(OR(AND((G73+J73)&gt;(H73+K73),(O73+R73)&gt;(P73+S73)),AND((G73+J73)&lt;(H73+K73),(O73+R73)&lt;(P73+S73))),Bonu16+Bonu9,Bonu9),0),IF(OR(AND((G73+J73)&gt;(H73+K73),(O73+R73)&gt;(P73+S73)),AND((G73+J73)&lt;(H73+K73),(O73+R73)&lt;(P73+S73))),Bonu16,0)),0)</f>
        <v>0</v>
      </c>
      <c r="W73" s="68"/>
      <c r="X73" s="365" t="str">
        <f t="shared" ref="X73:X79" ca="1" si="76">Y61</f>
        <v>England</v>
      </c>
      <c r="Y73" s="178" t="str">
        <f ca="1">IF(KOMatchRule=1,F73,Y62)</f>
        <v>Argentina</v>
      </c>
      <c r="Z73" s="77"/>
      <c r="AA73" s="77"/>
      <c r="AB73" s="66" t="str">
        <f ca="1">IF(KOMatchRule=1,I73,AB63)</f>
        <v>Denmark</v>
      </c>
      <c r="AC73" s="97"/>
      <c r="AD73" s="97"/>
      <c r="AE73" s="65"/>
      <c r="AF73" s="80">
        <f t="shared" ca="1" si="56"/>
        <v>0</v>
      </c>
      <c r="AG73" s="80">
        <f>IF(Z55&lt;&gt;"",IF(KOMatchRule=0,IF(AND(G55&lt;&gt;"",Y73=F73,AB73=I73),IF(OR(AND((G73+J73)&gt;(H73+K73),(Z73+AC73)&gt;(AA73+AD73)),AND((G73+J73)&lt;(H73+K73),(Z73+AC73)&lt;(AA73+AD73))),Bonu16+Bonu9,Bonu9),0),IF(OR(AND((G73+J73)&gt;(H73+K73),(Z73+AC73)&gt;(AA73+AD73)),AND((G73+J73)&lt;(H73+K73),(Z73+AC73)&lt;(AA73+AD73))),Bonu16,0)),0)</f>
        <v>0</v>
      </c>
      <c r="AH73" s="68"/>
      <c r="AI73" s="365" t="str">
        <f t="shared" ca="1" si="57"/>
        <v>England</v>
      </c>
      <c r="AJ73" s="178" t="str">
        <f ca="1">IF(KOMatchRule=1,F73,AJ62)</f>
        <v>Argentina</v>
      </c>
      <c r="AK73" s="77"/>
      <c r="AL73" s="77"/>
      <c r="AM73" s="66" t="str">
        <f ca="1">IF(KOMatchRule=1,I73,AM63)</f>
        <v>Denmark</v>
      </c>
      <c r="AN73" s="97"/>
      <c r="AO73" s="97"/>
      <c r="AP73" s="65"/>
      <c r="AQ73" s="80">
        <f t="shared" ca="1" si="58"/>
        <v>0</v>
      </c>
      <c r="AR73" s="80">
        <f>IF(AK55&lt;&gt;"",IF(KOMatchRule=0,IF(AND(G55&lt;&gt;"",AJ73=F73,AM73=I73),IF(OR(AND((G73+J73)&gt;(H73+K73),(AK73+AN73)&gt;(AL73+AO73)),AND((G73+J73)&lt;(H73+K73),(AK73+AN73)&lt;(AL73+AO73))),Bonu16+Bonu9,Bonu9),0),IF(OR(AND((G73+J73)&gt;(H73+K73),(AK73+AN73)&gt;(AL73+AO73)),AND((G73+J73)&lt;(H73+K73),(AK73+AN73)&lt;(AL73+AO73))),Bonu16,0)),0)</f>
        <v>0</v>
      </c>
      <c r="AS73" s="68"/>
      <c r="AT73" s="365" t="str">
        <f t="shared" ca="1" si="59"/>
        <v>England</v>
      </c>
      <c r="AU73" s="178" t="str">
        <f ca="1">IF(KOMatchRule=1,F73,AU62)</f>
        <v>Argentina</v>
      </c>
      <c r="AV73" s="77"/>
      <c r="AW73" s="77"/>
      <c r="AX73" s="66" t="str">
        <f ca="1">IF(KOMatchRule=1,I73,AX63)</f>
        <v>Denmark</v>
      </c>
      <c r="AY73" s="97"/>
      <c r="AZ73" s="97"/>
      <c r="BA73" s="65"/>
      <c r="BB73" s="80">
        <f t="shared" ca="1" si="60"/>
        <v>0</v>
      </c>
      <c r="BC73" s="80">
        <f>IF(AV55&lt;&gt;"",IF(KOMatchRule=0,IF(AND(G55&lt;&gt;"",AU73=F73,AX73=I73),IF(OR(AND((G73+J73)&gt;(H73+K73),(AV73+AY73)&gt;(AW73+AZ73)),AND((G73+J73)&lt;(H73+K73),(AV73+AY73)&lt;(AW73+AZ73))),Bonu16+Bonu9,Bonu9),0),IF(OR(AND((G73+J73)&gt;(H73+K73),(AV73+AY73)&gt;(AW73+AZ73)),AND((G73+J73)&lt;(H73+K73),(AV73+AY73)&lt;(AW73+AZ73))),Bonu16,0)),0)</f>
        <v>0</v>
      </c>
      <c r="BD73" s="68"/>
      <c r="BE73" s="365" t="str">
        <f t="shared" ca="1" si="61"/>
        <v>England</v>
      </c>
      <c r="BF73" s="178" t="str">
        <f ca="1">IF(KOMatchRule=1,F73,BF62)</f>
        <v>Argentina</v>
      </c>
      <c r="BG73" s="77"/>
      <c r="BH73" s="77"/>
      <c r="BI73" s="66" t="str">
        <f ca="1">IF(KOMatchRule=1,I73,BI63)</f>
        <v>Denmark</v>
      </c>
      <c r="BJ73" s="97"/>
      <c r="BK73" s="97"/>
      <c r="BL73" s="65"/>
      <c r="BM73" s="80">
        <f t="shared" ca="1" si="62"/>
        <v>0</v>
      </c>
      <c r="BN73" s="80">
        <f>IF(BG55&lt;&gt;"",IF(KOMatchRule=0,IF(AND(G55&lt;&gt;"",BF73=F73,BI73=I73),IF(OR(AND((G73+J73)&gt;(H73+K73),(BG73+BJ73)&gt;(BH73+BK73)),AND((G73+J73)&lt;(H73+K73),(BG73+BJ73)&lt;(BH73+BK73))),Bonu16+Bonu9,Bonu9),0),IF(OR(AND((G73+J73)&gt;(H73+K73),(BG73+BJ73)&gt;(BH73+BK73)),AND((G73+J73)&lt;(H73+K73),(BG73+BJ73)&lt;(BH73+BK73))),Bonu16,0)),0)</f>
        <v>0</v>
      </c>
      <c r="BO73" s="68"/>
      <c r="BP73" s="365" t="str">
        <f t="shared" ca="1" si="63"/>
        <v>England</v>
      </c>
      <c r="BQ73" s="178" t="str">
        <f ca="1">IF(KOMatchRule=1,F73,BQ62)</f>
        <v>Argentina</v>
      </c>
      <c r="BR73" s="77"/>
      <c r="BS73" s="77"/>
      <c r="BT73" s="66" t="str">
        <f ca="1">IF(KOMatchRule=1,I73,BT63)</f>
        <v>Denmark</v>
      </c>
      <c r="BU73" s="97"/>
      <c r="BV73" s="97"/>
      <c r="BW73" s="65"/>
      <c r="BX73" s="80">
        <f t="shared" ca="1" si="64"/>
        <v>0</v>
      </c>
      <c r="BY73" s="80">
        <f>IF(BR55&lt;&gt;"",IF(KOMatchRule=0,IF(AND(G55&lt;&gt;"",BQ73=F73,BT73=I73),IF(OR(AND((G73+J73)&gt;(H73+K73),(BR73+BU73)&gt;(BS73+BV73)),AND((G73+J73)&lt;(H73+K73),(BR73+BU73)&lt;(BS73+BV73))),Bonu16+Bonu9,Bonu9),0),IF(OR(AND((G73+J73)&gt;(H73+K73),(BR73+BU73)&gt;(BS73+BV73)),AND((G73+J73)&lt;(H73+K73),(BR73+BU73)&lt;(BS73+BV73))),Bonu16,0)),0)</f>
        <v>0</v>
      </c>
      <c r="BZ73" s="68"/>
      <c r="CA73" s="365" t="str">
        <f t="shared" ca="1" si="65"/>
        <v>England</v>
      </c>
      <c r="CB73" s="178" t="str">
        <f ca="1">IF(KOMatchRule=1,F73,CB62)</f>
        <v>Argentina</v>
      </c>
      <c r="CC73" s="77"/>
      <c r="CD73" s="77"/>
      <c r="CE73" s="66" t="str">
        <f ca="1">IF(KOMatchRule=1,I73,CE63)</f>
        <v>Denmark</v>
      </c>
      <c r="CF73" s="97"/>
      <c r="CG73" s="97"/>
      <c r="CH73" s="65"/>
      <c r="CI73" s="80">
        <f t="shared" ca="1" si="66"/>
        <v>0</v>
      </c>
      <c r="CJ73" s="80">
        <f>IF(CC55&lt;&gt;"",IF(KOMatchRule=0,IF(AND(G55&lt;&gt;"",CB73=F73,CE73=I73),IF(OR(AND((G73+J73)&gt;(H73+K73),(CC73+CF73)&gt;(CD73+CG73)),AND((G73+J73)&lt;(H73+K73),(CC73+CF73)&lt;(CD73+CG73))),Bonu16+Bonu9,Bonu9),0),IF(OR(AND((G73+J73)&gt;(H73+K73),(CC73+CF73)&gt;(CD73+CG73)),AND((G73+J73)&lt;(H73+K73),(CC73+CF73)&lt;(CD73+CG73))),Bonu16,0)),0)</f>
        <v>0</v>
      </c>
      <c r="CK73" s="68"/>
      <c r="CL73" s="365" t="str">
        <f t="shared" ca="1" si="67"/>
        <v>England</v>
      </c>
      <c r="CM73" s="178" t="str">
        <f ca="1">IF(KOMatchRule=1,F73,CM62)</f>
        <v>Argentina</v>
      </c>
      <c r="CN73" s="77"/>
      <c r="CO73" s="77"/>
      <c r="CP73" s="66" t="str">
        <f ca="1">IF(KOMatchRule=1,I73,CP63)</f>
        <v>Denmark</v>
      </c>
      <c r="CQ73" s="97"/>
      <c r="CR73" s="97"/>
      <c r="CS73" s="65"/>
      <c r="CT73" s="80">
        <f t="shared" ca="1" si="68"/>
        <v>0</v>
      </c>
      <c r="CU73" s="80">
        <f>IF(CN55&lt;&gt;"",IF(KOMatchRule=0,IF(AND(G55&lt;&gt;"",CM73=F73,CP73=I73),IF(OR(AND((G73+J73)&gt;(H73+K73),(CN73+CQ73)&gt;(CO73+CR73)),AND((G73+J73)&lt;(H73+K73),(CN73+CQ73)&lt;(CO73+CR73))),Bonu16+Bonu9,Bonu9),0),IF(OR(AND((G73+J73)&gt;(H73+K73),(CN73+CQ73)&gt;(CO73+CR73)),AND((G73+J73)&lt;(H73+K73),(CN73+CQ73)&lt;(CO73+CR73))),Bonu16,0)),0)</f>
        <v>0</v>
      </c>
      <c r="CV73" s="68"/>
      <c r="CW73" s="365" t="str">
        <f t="shared" ca="1" si="69"/>
        <v>England</v>
      </c>
      <c r="CX73" s="178" t="str">
        <f ca="1">IF(KOMatchRule=1,F73,CX62)</f>
        <v>Argentina</v>
      </c>
      <c r="CY73" s="77"/>
      <c r="CZ73" s="77"/>
      <c r="DA73" s="66" t="str">
        <f ca="1">IF(KOMatchRule=1,I73,DA63)</f>
        <v>Denmark</v>
      </c>
      <c r="DB73" s="97"/>
      <c r="DC73" s="97"/>
      <c r="DD73" s="65"/>
      <c r="DE73" s="80">
        <f t="shared" ca="1" si="70"/>
        <v>0</v>
      </c>
      <c r="DF73" s="80">
        <f>IF(CY55&lt;&gt;"",IF(KOMatchRule=0,IF(AND(G55&lt;&gt;"",CX73=F73,DA73=I73),IF(OR(AND((G73+J73)&gt;(H73+K73),(CY73+DB73)&gt;(CZ73+DC73)),AND((G73+J73)&lt;(H73+K73),(CY73+DB73)&lt;(CZ73+DC73))),Bonu16+Bonu9,Bonu9),0),IF(OR(AND((G73+J73)&gt;(H73+K73),(CY73+DB73)&gt;(CZ73+DC73)),AND((G73+J73)&lt;(H73+K73),(CY73+DB73)&lt;(CZ73+DC73))),Bonu16,0)),0)</f>
        <v>0</v>
      </c>
      <c r="DG73" s="68"/>
      <c r="DH73" s="365" t="str">
        <f t="shared" ca="1" si="71"/>
        <v>England</v>
      </c>
      <c r="DI73" s="178" t="str">
        <f ca="1">IF(KOMatchRule=1,F73,DI62)</f>
        <v>Argentina</v>
      </c>
      <c r="DJ73" s="77"/>
      <c r="DK73" s="77"/>
      <c r="DL73" s="66" t="str">
        <f ca="1">IF(KOMatchRule=1,I73,DL63)</f>
        <v>Denmark</v>
      </c>
      <c r="DM73" s="97"/>
      <c r="DN73" s="97"/>
      <c r="DO73" s="65"/>
      <c r="DP73" s="80">
        <f t="shared" ca="1" si="72"/>
        <v>0</v>
      </c>
      <c r="DQ73" s="80">
        <f>IF(DJ55&lt;&gt;"",IF(KOMatchRule=0,IF(AND(G55&lt;&gt;"",DI73=F73,DL73=I73),IF(OR(AND((G73+J73)&gt;(H73+K73),(DJ73+DM73)&gt;(DK73+DN73)),AND((G73+J73)&lt;(H73+K73),(DJ73+DM73)&lt;(DK73+DN73))),Bonu16+Bonu9,Bonu9),0),IF(OR(AND((G73+J73)&gt;(H73+K73),(DJ73+DM73)&gt;(DK73+DN73)),AND((G73+J73)&lt;(H73+K73),(DJ73+DM73)&lt;(DK73+DN73))),Bonu16,0)),0)</f>
        <v>0</v>
      </c>
      <c r="DR73" s="68"/>
    </row>
    <row r="74" spans="1:122" x14ac:dyDescent="0.35">
      <c r="A74" s="164">
        <f t="shared" si="73"/>
        <v>0</v>
      </c>
      <c r="B74" s="81" t="str">
        <f t="shared" si="74"/>
        <v>Argentina</v>
      </c>
      <c r="C74" s="71">
        <v>52</v>
      </c>
      <c r="D74" s="72" t="s">
        <v>101</v>
      </c>
      <c r="E74" s="73">
        <v>44899.416666666664</v>
      </c>
      <c r="F74" s="74" t="str">
        <f>F63</f>
        <v>France</v>
      </c>
      <c r="G74" s="75"/>
      <c r="H74" s="75"/>
      <c r="I74" s="76" t="str">
        <f>I62</f>
        <v>Mexico</v>
      </c>
      <c r="J74" s="95"/>
      <c r="K74" s="95"/>
      <c r="L74" s="62"/>
      <c r="M74" s="88" t="str">
        <f t="shared" ca="1" si="75"/>
        <v>Argentina</v>
      </c>
      <c r="N74" s="178" t="str">
        <f ca="1">IF(KOMatchRule=1,F74,N63)</f>
        <v>France</v>
      </c>
      <c r="O74" s="77"/>
      <c r="P74" s="77"/>
      <c r="Q74" s="66" t="str">
        <f ca="1">IF(KOMatchRule=1,I74,Q62)</f>
        <v>Mexico</v>
      </c>
      <c r="R74" s="97"/>
      <c r="S74" s="97"/>
      <c r="T74" s="65"/>
      <c r="U74" s="80">
        <f t="shared" ca="1" si="55"/>
        <v>0</v>
      </c>
      <c r="V74" s="80">
        <f>IF(O55&lt;&gt;"",IF(KOMatchRule=0,IF(AND(G55&lt;&gt;"",N74=F74,Q74=I74),IF(OR(AND((G74+J74)&gt;(H74+K74),(O74+R74)&gt;(P74+S74)),AND((G74+J74)&lt;(H74+K74),(O74+R74)&lt;(P74+S74))),Bonu16+Bonu9,Bonu9),0),IF(OR(AND((G74+J74)&gt;(H74+K74),(O74+R74)&gt;(P74+S74)),AND((G74+J74)&lt;(H74+K74),(O74+R74)&lt;(P74+S74))),Bonu16,0)),0)</f>
        <v>0</v>
      </c>
      <c r="W74" s="68"/>
      <c r="X74" s="365" t="str">
        <f t="shared" ca="1" si="76"/>
        <v>Argentina</v>
      </c>
      <c r="Y74" s="178" t="str">
        <f ca="1">IF(KOMatchRule=1,F74,Y63)</f>
        <v>France</v>
      </c>
      <c r="Z74" s="77"/>
      <c r="AA74" s="77"/>
      <c r="AB74" s="66" t="str">
        <f ca="1">IF(KOMatchRule=1,I74,AB62)</f>
        <v>Mexico</v>
      </c>
      <c r="AC74" s="97"/>
      <c r="AD74" s="97"/>
      <c r="AE74" s="65"/>
      <c r="AF74" s="80">
        <f t="shared" ca="1" si="56"/>
        <v>0</v>
      </c>
      <c r="AG74" s="80">
        <f>IF(Z55&lt;&gt;"",IF(KOMatchRule=0,IF(AND(G55&lt;&gt;"",Y74=F74,AB74=I74),IF(OR(AND((G74+J74)&gt;(H74+K74),(Z74+AC74)&gt;(AA74+AD74)),AND((G74+J74)&lt;(H74+K74),(Z74+AC74)&lt;(AA74+AD74))),Bonu16+Bonu9,Bonu9),0),IF(OR(AND((G74+J74)&gt;(H74+K74),(Z74+AC74)&gt;(AA74+AD74)),AND((G74+J74)&lt;(H74+K74),(Z74+AC74)&lt;(AA74+AD74))),Bonu16,0)),0)</f>
        <v>0</v>
      </c>
      <c r="AH74" s="68"/>
      <c r="AI74" s="365" t="str">
        <f t="shared" ca="1" si="57"/>
        <v>Argentina</v>
      </c>
      <c r="AJ74" s="178" t="str">
        <f ca="1">IF(KOMatchRule=1,F74,AJ63)</f>
        <v>France</v>
      </c>
      <c r="AK74" s="77"/>
      <c r="AL74" s="77"/>
      <c r="AM74" s="66" t="str">
        <f ca="1">IF(KOMatchRule=1,I74,AM62)</f>
        <v>Mexico</v>
      </c>
      <c r="AN74" s="97"/>
      <c r="AO74" s="97"/>
      <c r="AP74" s="65"/>
      <c r="AQ74" s="80">
        <f t="shared" ca="1" si="58"/>
        <v>0</v>
      </c>
      <c r="AR74" s="80">
        <f>IF(AK55&lt;&gt;"",IF(KOMatchRule=0,IF(AND(G55&lt;&gt;"",AJ74=F74,AM74=I74),IF(OR(AND((G74+J74)&gt;(H74+K74),(AK74+AN74)&gt;(AL74+AO74)),AND((G74+J74)&lt;(H74+K74),(AK74+AN74)&lt;(AL74+AO74))),Bonu16+Bonu9,Bonu9),0),IF(OR(AND((G74+J74)&gt;(H74+K74),(AK74+AN74)&gt;(AL74+AO74)),AND((G74+J74)&lt;(H74+K74),(AK74+AN74)&lt;(AL74+AO74))),Bonu16,0)),0)</f>
        <v>0</v>
      </c>
      <c r="AS74" s="68"/>
      <c r="AT74" s="365" t="str">
        <f t="shared" ca="1" si="59"/>
        <v>Argentina</v>
      </c>
      <c r="AU74" s="178" t="str">
        <f ca="1">IF(KOMatchRule=1,F74,AU63)</f>
        <v>France</v>
      </c>
      <c r="AV74" s="77"/>
      <c r="AW74" s="77"/>
      <c r="AX74" s="66" t="str">
        <f ca="1">IF(KOMatchRule=1,I74,AX62)</f>
        <v>Mexico</v>
      </c>
      <c r="AY74" s="97"/>
      <c r="AZ74" s="97"/>
      <c r="BA74" s="65"/>
      <c r="BB74" s="80">
        <f t="shared" ca="1" si="60"/>
        <v>0</v>
      </c>
      <c r="BC74" s="80">
        <f>IF(AV55&lt;&gt;"",IF(KOMatchRule=0,IF(AND(G55&lt;&gt;"",AU74=F74,AX74=I74),IF(OR(AND((G74+J74)&gt;(H74+K74),(AV74+AY74)&gt;(AW74+AZ74)),AND((G74+J74)&lt;(H74+K74),(AV74+AY74)&lt;(AW74+AZ74))),Bonu16+Bonu9,Bonu9),0),IF(OR(AND((G74+J74)&gt;(H74+K74),(AV74+AY74)&gt;(AW74+AZ74)),AND((G74+J74)&lt;(H74+K74),(AV74+AY74)&lt;(AW74+AZ74))),Bonu16,0)),0)</f>
        <v>0</v>
      </c>
      <c r="BD74" s="68"/>
      <c r="BE74" s="365" t="str">
        <f t="shared" ca="1" si="61"/>
        <v>Argentina</v>
      </c>
      <c r="BF74" s="178" t="str">
        <f ca="1">IF(KOMatchRule=1,F74,BF63)</f>
        <v>France</v>
      </c>
      <c r="BG74" s="77"/>
      <c r="BH74" s="77"/>
      <c r="BI74" s="66" t="str">
        <f ca="1">IF(KOMatchRule=1,I74,BI62)</f>
        <v>Mexico</v>
      </c>
      <c r="BJ74" s="97"/>
      <c r="BK74" s="97"/>
      <c r="BL74" s="65"/>
      <c r="BM74" s="80">
        <f t="shared" ca="1" si="62"/>
        <v>0</v>
      </c>
      <c r="BN74" s="80">
        <f>IF(BG55&lt;&gt;"",IF(KOMatchRule=0,IF(AND(G55&lt;&gt;"",BF74=F74,BI74=I74),IF(OR(AND((G74+J74)&gt;(H74+K74),(BG74+BJ74)&gt;(BH74+BK74)),AND((G74+J74)&lt;(H74+K74),(BG74+BJ74)&lt;(BH74+BK74))),Bonu16+Bonu9,Bonu9),0),IF(OR(AND((G74+J74)&gt;(H74+K74),(BG74+BJ74)&gt;(BH74+BK74)),AND((G74+J74)&lt;(H74+K74),(BG74+BJ74)&lt;(BH74+BK74))),Bonu16,0)),0)</f>
        <v>0</v>
      </c>
      <c r="BO74" s="68"/>
      <c r="BP74" s="365" t="str">
        <f t="shared" ca="1" si="63"/>
        <v>Argentina</v>
      </c>
      <c r="BQ74" s="178" t="str">
        <f ca="1">IF(KOMatchRule=1,F74,BQ63)</f>
        <v>France</v>
      </c>
      <c r="BR74" s="77"/>
      <c r="BS74" s="77"/>
      <c r="BT74" s="66" t="str">
        <f ca="1">IF(KOMatchRule=1,I74,BT62)</f>
        <v>Mexico</v>
      </c>
      <c r="BU74" s="97"/>
      <c r="BV74" s="97"/>
      <c r="BW74" s="65"/>
      <c r="BX74" s="80">
        <f t="shared" ca="1" si="64"/>
        <v>0</v>
      </c>
      <c r="BY74" s="80">
        <f>IF(BR55&lt;&gt;"",IF(KOMatchRule=0,IF(AND(G55&lt;&gt;"",BQ74=F74,BT74=I74),IF(OR(AND((G74+J74)&gt;(H74+K74),(BR74+BU74)&gt;(BS74+BV74)),AND((G74+J74)&lt;(H74+K74),(BR74+BU74)&lt;(BS74+BV74))),Bonu16+Bonu9,Bonu9),0),IF(OR(AND((G74+J74)&gt;(H74+K74),(BR74+BU74)&gt;(BS74+BV74)),AND((G74+J74)&lt;(H74+K74),(BR74+BU74)&lt;(BS74+BV74))),Bonu16,0)),0)</f>
        <v>0</v>
      </c>
      <c r="BZ74" s="68"/>
      <c r="CA74" s="365" t="str">
        <f t="shared" ca="1" si="65"/>
        <v>Argentina</v>
      </c>
      <c r="CB74" s="178" t="str">
        <f ca="1">IF(KOMatchRule=1,F74,CB63)</f>
        <v>France</v>
      </c>
      <c r="CC74" s="77"/>
      <c r="CD74" s="77"/>
      <c r="CE74" s="66" t="str">
        <f ca="1">IF(KOMatchRule=1,I74,CE62)</f>
        <v>Mexico</v>
      </c>
      <c r="CF74" s="97"/>
      <c r="CG74" s="97"/>
      <c r="CH74" s="65"/>
      <c r="CI74" s="80">
        <f t="shared" ca="1" si="66"/>
        <v>0</v>
      </c>
      <c r="CJ74" s="80">
        <f>IF(CC55&lt;&gt;"",IF(KOMatchRule=0,IF(AND(G55&lt;&gt;"",CB74=F74,CE74=I74),IF(OR(AND((G74+J74)&gt;(H74+K74),(CC74+CF74)&gt;(CD74+CG74)),AND((G74+J74)&lt;(H74+K74),(CC74+CF74)&lt;(CD74+CG74))),Bonu16+Bonu9,Bonu9),0),IF(OR(AND((G74+J74)&gt;(H74+K74),(CC74+CF74)&gt;(CD74+CG74)),AND((G74+J74)&lt;(H74+K74),(CC74+CF74)&lt;(CD74+CG74))),Bonu16,0)),0)</f>
        <v>0</v>
      </c>
      <c r="CK74" s="68"/>
      <c r="CL74" s="365" t="str">
        <f t="shared" ca="1" si="67"/>
        <v>Argentina</v>
      </c>
      <c r="CM74" s="178" t="str">
        <f ca="1">IF(KOMatchRule=1,F74,CM63)</f>
        <v>France</v>
      </c>
      <c r="CN74" s="77"/>
      <c r="CO74" s="77"/>
      <c r="CP74" s="66" t="str">
        <f ca="1">IF(KOMatchRule=1,I74,CP62)</f>
        <v>Mexico</v>
      </c>
      <c r="CQ74" s="97"/>
      <c r="CR74" s="97"/>
      <c r="CS74" s="65"/>
      <c r="CT74" s="80">
        <f t="shared" ca="1" si="68"/>
        <v>0</v>
      </c>
      <c r="CU74" s="80">
        <f>IF(CN55&lt;&gt;"",IF(KOMatchRule=0,IF(AND(G55&lt;&gt;"",CM74=F74,CP74=I74),IF(OR(AND((G74+J74)&gt;(H74+K74),(CN74+CQ74)&gt;(CO74+CR74)),AND((G74+J74)&lt;(H74+K74),(CN74+CQ74)&lt;(CO74+CR74))),Bonu16+Bonu9,Bonu9),0),IF(OR(AND((G74+J74)&gt;(H74+K74),(CN74+CQ74)&gt;(CO74+CR74)),AND((G74+J74)&lt;(H74+K74),(CN74+CQ74)&lt;(CO74+CR74))),Bonu16,0)),0)</f>
        <v>0</v>
      </c>
      <c r="CV74" s="68"/>
      <c r="CW74" s="365" t="str">
        <f t="shared" ca="1" si="69"/>
        <v>Argentina</v>
      </c>
      <c r="CX74" s="178" t="str">
        <f ca="1">IF(KOMatchRule=1,F74,CX63)</f>
        <v>France</v>
      </c>
      <c r="CY74" s="77"/>
      <c r="CZ74" s="77"/>
      <c r="DA74" s="66" t="str">
        <f ca="1">IF(KOMatchRule=1,I74,DA62)</f>
        <v>Mexico</v>
      </c>
      <c r="DB74" s="97"/>
      <c r="DC74" s="97"/>
      <c r="DD74" s="65"/>
      <c r="DE74" s="80">
        <f t="shared" ca="1" si="70"/>
        <v>0</v>
      </c>
      <c r="DF74" s="80">
        <f>IF(CY55&lt;&gt;"",IF(KOMatchRule=0,IF(AND(G55&lt;&gt;"",CX74=F74,DA74=I74),IF(OR(AND((G74+J74)&gt;(H74+K74),(CY74+DB74)&gt;(CZ74+DC74)),AND((G74+J74)&lt;(H74+K74),(CY74+DB74)&lt;(CZ74+DC74))),Bonu16+Bonu9,Bonu9),0),IF(OR(AND((G74+J74)&gt;(H74+K74),(CY74+DB74)&gt;(CZ74+DC74)),AND((G74+J74)&lt;(H74+K74),(CY74+DB74)&lt;(CZ74+DC74))),Bonu16,0)),0)</f>
        <v>0</v>
      </c>
      <c r="DG74" s="68"/>
      <c r="DH74" s="365" t="str">
        <f t="shared" ca="1" si="71"/>
        <v>Argentina</v>
      </c>
      <c r="DI74" s="178" t="str">
        <f ca="1">IF(KOMatchRule=1,F74,DI63)</f>
        <v>France</v>
      </c>
      <c r="DJ74" s="77"/>
      <c r="DK74" s="77"/>
      <c r="DL74" s="66" t="str">
        <f ca="1">IF(KOMatchRule=1,I74,DL62)</f>
        <v>Mexico</v>
      </c>
      <c r="DM74" s="97"/>
      <c r="DN74" s="97"/>
      <c r="DO74" s="65"/>
      <c r="DP74" s="80">
        <f t="shared" ca="1" si="72"/>
        <v>0</v>
      </c>
      <c r="DQ74" s="80">
        <f>IF(DJ55&lt;&gt;"",IF(KOMatchRule=0,IF(AND(G55&lt;&gt;"",DI74=F74,DL74=I74),IF(OR(AND((G74+J74)&gt;(H74+K74),(DJ74+DM74)&gt;(DK74+DN74)),AND((G74+J74)&lt;(H74+K74),(DJ74+DM74)&lt;(DK74+DN74))),Bonu16+Bonu9,Bonu9),0),IF(OR(AND((G74+J74)&gt;(H74+K74),(DJ74+DM74)&gt;(DK74+DN74)),AND((G74+J74)&lt;(H74+K74),(DJ74+DM74)&lt;(DK74+DN74))),Bonu16,0)),0)</f>
        <v>0</v>
      </c>
      <c r="DR74" s="68"/>
    </row>
    <row r="75" spans="1:122" x14ac:dyDescent="0.35">
      <c r="A75" s="164">
        <f t="shared" si="73"/>
        <v>0</v>
      </c>
      <c r="B75" s="81" t="str">
        <f t="shared" si="74"/>
        <v>France</v>
      </c>
      <c r="C75" s="71">
        <v>51</v>
      </c>
      <c r="D75" s="72" t="s">
        <v>101</v>
      </c>
      <c r="E75" s="73">
        <v>44899.25</v>
      </c>
      <c r="F75" s="74" t="str">
        <f>F61</f>
        <v>England</v>
      </c>
      <c r="G75" s="75"/>
      <c r="H75" s="75"/>
      <c r="I75" s="76" t="str">
        <f>I60</f>
        <v>Senegal</v>
      </c>
      <c r="J75" s="95"/>
      <c r="K75" s="95"/>
      <c r="L75" s="62"/>
      <c r="M75" s="88" t="str">
        <f t="shared" ca="1" si="75"/>
        <v>France</v>
      </c>
      <c r="N75" s="178" t="str">
        <f ca="1">IF(KOMatchRule=1,F75,N61)</f>
        <v>England</v>
      </c>
      <c r="O75" s="77"/>
      <c r="P75" s="77"/>
      <c r="Q75" s="66" t="str">
        <f ca="1">IF(KOMatchRule=1,I75,Q60)</f>
        <v>Senegal</v>
      </c>
      <c r="R75" s="97"/>
      <c r="S75" s="97"/>
      <c r="T75" s="65"/>
      <c r="U75" s="80">
        <f t="shared" ca="1" si="55"/>
        <v>0</v>
      </c>
      <c r="V75" s="80">
        <f>IF(O55&lt;&gt;"",IF(KOMatchRule=0,IF(AND(G55&lt;&gt;"",N75=F75,Q75=I75),IF(OR(AND((G75+J75)&gt;(H75+K75),(O75+R75)&gt;(P75+S75)),AND((G75+J75)&lt;(H75+K75),(O75+R75)&lt;(P75+S75))),Bonu16+Bonu9,Bonu9),0),IF(OR(AND((G75+J75)&gt;(H75+K75),(O75+R75)&gt;(P75+S75)),AND((G75+J75)&lt;(H75+K75),(O75+R75)&lt;(P75+S75))),Bonu16,0)),0)</f>
        <v>0</v>
      </c>
      <c r="W75" s="68"/>
      <c r="X75" s="365" t="str">
        <f t="shared" ca="1" si="76"/>
        <v>France</v>
      </c>
      <c r="Y75" s="178" t="str">
        <f ca="1">IF(KOMatchRule=1,F75,Y61)</f>
        <v>England</v>
      </c>
      <c r="Z75" s="77"/>
      <c r="AA75" s="77"/>
      <c r="AB75" s="66" t="str">
        <f ca="1">IF(KOMatchRule=1,I75,AB60)</f>
        <v>Senegal</v>
      </c>
      <c r="AC75" s="97"/>
      <c r="AD75" s="97"/>
      <c r="AE75" s="65"/>
      <c r="AF75" s="80">
        <f t="shared" ca="1" si="56"/>
        <v>0</v>
      </c>
      <c r="AG75" s="80">
        <f>IF(Z55&lt;&gt;"",IF(KOMatchRule=0,IF(AND(G55&lt;&gt;"",Y75=F75,AB75=I75),IF(OR(AND((G75+J75)&gt;(H75+K75),(Z75+AC75)&gt;(AA75+AD75)),AND((G75+J75)&lt;(H75+K75),(Z75+AC75)&lt;(AA75+AD75))),Bonu16+Bonu9,Bonu9),0),IF(OR(AND((G75+J75)&gt;(H75+K75),(Z75+AC75)&gt;(AA75+AD75)),AND((G75+J75)&lt;(H75+K75),(Z75+AC75)&lt;(AA75+AD75))),Bonu16,0)),0)</f>
        <v>0</v>
      </c>
      <c r="AH75" s="68"/>
      <c r="AI75" s="365" t="str">
        <f t="shared" ca="1" si="57"/>
        <v>France</v>
      </c>
      <c r="AJ75" s="178" t="str">
        <f ca="1">IF(KOMatchRule=1,F75,AJ61)</f>
        <v>England</v>
      </c>
      <c r="AK75" s="77"/>
      <c r="AL75" s="77"/>
      <c r="AM75" s="66" t="str">
        <f ca="1">IF(KOMatchRule=1,I75,AM60)</f>
        <v>Senegal</v>
      </c>
      <c r="AN75" s="97"/>
      <c r="AO75" s="97"/>
      <c r="AP75" s="65"/>
      <c r="AQ75" s="80">
        <f t="shared" ca="1" si="58"/>
        <v>0</v>
      </c>
      <c r="AR75" s="80">
        <f>IF(AK55&lt;&gt;"",IF(KOMatchRule=0,IF(AND(G55&lt;&gt;"",AJ75=F75,AM75=I75),IF(OR(AND((G75+J75)&gt;(H75+K75),(AK75+AN75)&gt;(AL75+AO75)),AND((G75+J75)&lt;(H75+K75),(AK75+AN75)&lt;(AL75+AO75))),Bonu16+Bonu9,Bonu9),0),IF(OR(AND((G75+J75)&gt;(H75+K75),(AK75+AN75)&gt;(AL75+AO75)),AND((G75+J75)&lt;(H75+K75),(AK75+AN75)&lt;(AL75+AO75))),Bonu16,0)),0)</f>
        <v>0</v>
      </c>
      <c r="AS75" s="68"/>
      <c r="AT75" s="365" t="str">
        <f t="shared" ca="1" si="59"/>
        <v>France</v>
      </c>
      <c r="AU75" s="178" t="str">
        <f ca="1">IF(KOMatchRule=1,F75,AU61)</f>
        <v>England</v>
      </c>
      <c r="AV75" s="77"/>
      <c r="AW75" s="77"/>
      <c r="AX75" s="66" t="str">
        <f ca="1">IF(KOMatchRule=1,I75,AX60)</f>
        <v>Senegal</v>
      </c>
      <c r="AY75" s="97"/>
      <c r="AZ75" s="97"/>
      <c r="BA75" s="65"/>
      <c r="BB75" s="80">
        <f t="shared" ca="1" si="60"/>
        <v>0</v>
      </c>
      <c r="BC75" s="80">
        <f>IF(AV55&lt;&gt;"",IF(KOMatchRule=0,IF(AND(G55&lt;&gt;"",AU75=F75,AX75=I75),IF(OR(AND((G75+J75)&gt;(H75+K75),(AV75+AY75)&gt;(AW75+AZ75)),AND((G75+J75)&lt;(H75+K75),(AV75+AY75)&lt;(AW75+AZ75))),Bonu16+Bonu9,Bonu9),0),IF(OR(AND((G75+J75)&gt;(H75+K75),(AV75+AY75)&gt;(AW75+AZ75)),AND((G75+J75)&lt;(H75+K75),(AV75+AY75)&lt;(AW75+AZ75))),Bonu16,0)),0)</f>
        <v>0</v>
      </c>
      <c r="BD75" s="68"/>
      <c r="BE75" s="365" t="str">
        <f t="shared" ca="1" si="61"/>
        <v>France</v>
      </c>
      <c r="BF75" s="178" t="str">
        <f ca="1">IF(KOMatchRule=1,F75,BF61)</f>
        <v>England</v>
      </c>
      <c r="BG75" s="77"/>
      <c r="BH75" s="77"/>
      <c r="BI75" s="66" t="str">
        <f ca="1">IF(KOMatchRule=1,I75,BI60)</f>
        <v>Senegal</v>
      </c>
      <c r="BJ75" s="97"/>
      <c r="BK75" s="97"/>
      <c r="BL75" s="65"/>
      <c r="BM75" s="80">
        <f t="shared" ca="1" si="62"/>
        <v>0</v>
      </c>
      <c r="BN75" s="80">
        <f>IF(BG55&lt;&gt;"",IF(KOMatchRule=0,IF(AND(G55&lt;&gt;"",BF75=F75,BI75=I75),IF(OR(AND((G75+J75)&gt;(H75+K75),(BG75+BJ75)&gt;(BH75+BK75)),AND((G75+J75)&lt;(H75+K75),(BG75+BJ75)&lt;(BH75+BK75))),Bonu16+Bonu9,Bonu9),0),IF(OR(AND((G75+J75)&gt;(H75+K75),(BG75+BJ75)&gt;(BH75+BK75)),AND((G75+J75)&lt;(H75+K75),(BG75+BJ75)&lt;(BH75+BK75))),Bonu16,0)),0)</f>
        <v>0</v>
      </c>
      <c r="BO75" s="68"/>
      <c r="BP75" s="365" t="str">
        <f t="shared" ca="1" si="63"/>
        <v>France</v>
      </c>
      <c r="BQ75" s="178" t="str">
        <f ca="1">IF(KOMatchRule=1,F75,BQ61)</f>
        <v>England</v>
      </c>
      <c r="BR75" s="77"/>
      <c r="BS75" s="77"/>
      <c r="BT75" s="66" t="str">
        <f ca="1">IF(KOMatchRule=1,I75,BT60)</f>
        <v>Senegal</v>
      </c>
      <c r="BU75" s="97"/>
      <c r="BV75" s="97"/>
      <c r="BW75" s="65"/>
      <c r="BX75" s="80">
        <f t="shared" ca="1" si="64"/>
        <v>0</v>
      </c>
      <c r="BY75" s="80">
        <f>IF(BR55&lt;&gt;"",IF(KOMatchRule=0,IF(AND(G55&lt;&gt;"",BQ75=F75,BT75=I75),IF(OR(AND((G75+J75)&gt;(H75+K75),(BR75+BU75)&gt;(BS75+BV75)),AND((G75+J75)&lt;(H75+K75),(BR75+BU75)&lt;(BS75+BV75))),Bonu16+Bonu9,Bonu9),0),IF(OR(AND((G75+J75)&gt;(H75+K75),(BR75+BU75)&gt;(BS75+BV75)),AND((G75+J75)&lt;(H75+K75),(BR75+BU75)&lt;(BS75+BV75))),Bonu16,0)),0)</f>
        <v>0</v>
      </c>
      <c r="BZ75" s="68"/>
      <c r="CA75" s="365" t="str">
        <f t="shared" ca="1" si="65"/>
        <v>France</v>
      </c>
      <c r="CB75" s="178" t="str">
        <f ca="1">IF(KOMatchRule=1,F75,CB61)</f>
        <v>England</v>
      </c>
      <c r="CC75" s="77"/>
      <c r="CD75" s="77"/>
      <c r="CE75" s="66" t="str">
        <f ca="1">IF(KOMatchRule=1,I75,CE60)</f>
        <v>Senegal</v>
      </c>
      <c r="CF75" s="97"/>
      <c r="CG75" s="97"/>
      <c r="CH75" s="65"/>
      <c r="CI75" s="80">
        <f t="shared" ca="1" si="66"/>
        <v>0</v>
      </c>
      <c r="CJ75" s="80">
        <f>IF(CC55&lt;&gt;"",IF(KOMatchRule=0,IF(AND(G55&lt;&gt;"",CB75=F75,CE75=I75),IF(OR(AND((G75+J75)&gt;(H75+K75),(CC75+CF75)&gt;(CD75+CG75)),AND((G75+J75)&lt;(H75+K75),(CC75+CF75)&lt;(CD75+CG75))),Bonu16+Bonu9,Bonu9),0),IF(OR(AND((G75+J75)&gt;(H75+K75),(CC75+CF75)&gt;(CD75+CG75)),AND((G75+J75)&lt;(H75+K75),(CC75+CF75)&lt;(CD75+CG75))),Bonu16,0)),0)</f>
        <v>0</v>
      </c>
      <c r="CK75" s="68"/>
      <c r="CL75" s="365" t="str">
        <f t="shared" ca="1" si="67"/>
        <v>France</v>
      </c>
      <c r="CM75" s="178" t="str">
        <f ca="1">IF(KOMatchRule=1,F75,CM61)</f>
        <v>England</v>
      </c>
      <c r="CN75" s="77"/>
      <c r="CO75" s="77"/>
      <c r="CP75" s="66" t="str">
        <f ca="1">IF(KOMatchRule=1,I75,CP60)</f>
        <v>Senegal</v>
      </c>
      <c r="CQ75" s="97"/>
      <c r="CR75" s="97"/>
      <c r="CS75" s="65"/>
      <c r="CT75" s="80">
        <f t="shared" ca="1" si="68"/>
        <v>0</v>
      </c>
      <c r="CU75" s="80">
        <f>IF(CN55&lt;&gt;"",IF(KOMatchRule=0,IF(AND(G55&lt;&gt;"",CM75=F75,CP75=I75),IF(OR(AND((G75+J75)&gt;(H75+K75),(CN75+CQ75)&gt;(CO75+CR75)),AND((G75+J75)&lt;(H75+K75),(CN75+CQ75)&lt;(CO75+CR75))),Bonu16+Bonu9,Bonu9),0),IF(OR(AND((G75+J75)&gt;(H75+K75),(CN75+CQ75)&gt;(CO75+CR75)),AND((G75+J75)&lt;(H75+K75),(CN75+CQ75)&lt;(CO75+CR75))),Bonu16,0)),0)</f>
        <v>0</v>
      </c>
      <c r="CV75" s="68"/>
      <c r="CW75" s="365" t="str">
        <f t="shared" ca="1" si="69"/>
        <v>France</v>
      </c>
      <c r="CX75" s="178" t="str">
        <f ca="1">IF(KOMatchRule=1,F75,CX61)</f>
        <v>England</v>
      </c>
      <c r="CY75" s="77"/>
      <c r="CZ75" s="77"/>
      <c r="DA75" s="66" t="str">
        <f ca="1">IF(KOMatchRule=1,I75,DA60)</f>
        <v>Senegal</v>
      </c>
      <c r="DB75" s="97"/>
      <c r="DC75" s="97"/>
      <c r="DD75" s="65"/>
      <c r="DE75" s="80">
        <f t="shared" ca="1" si="70"/>
        <v>0</v>
      </c>
      <c r="DF75" s="80">
        <f>IF(CY55&lt;&gt;"",IF(KOMatchRule=0,IF(AND(G55&lt;&gt;"",CX75=F75,DA75=I75),IF(OR(AND((G75+J75)&gt;(H75+K75),(CY75+DB75)&gt;(CZ75+DC75)),AND((G75+J75)&lt;(H75+K75),(CY75+DB75)&lt;(CZ75+DC75))),Bonu16+Bonu9,Bonu9),0),IF(OR(AND((G75+J75)&gt;(H75+K75),(CY75+DB75)&gt;(CZ75+DC75)),AND((G75+J75)&lt;(H75+K75),(CY75+DB75)&lt;(CZ75+DC75))),Bonu16,0)),0)</f>
        <v>0</v>
      </c>
      <c r="DG75" s="68"/>
      <c r="DH75" s="365" t="str">
        <f t="shared" ca="1" si="71"/>
        <v>France</v>
      </c>
      <c r="DI75" s="178" t="str">
        <f ca="1">IF(KOMatchRule=1,F75,DI61)</f>
        <v>England</v>
      </c>
      <c r="DJ75" s="77"/>
      <c r="DK75" s="77"/>
      <c r="DL75" s="66" t="str">
        <f ca="1">IF(KOMatchRule=1,I75,DL60)</f>
        <v>Senegal</v>
      </c>
      <c r="DM75" s="97"/>
      <c r="DN75" s="97"/>
      <c r="DO75" s="65"/>
      <c r="DP75" s="80">
        <f t="shared" ca="1" si="72"/>
        <v>0</v>
      </c>
      <c r="DQ75" s="80">
        <f>IF(DJ55&lt;&gt;"",IF(KOMatchRule=0,IF(AND(G55&lt;&gt;"",DI75=F75,DL75=I75),IF(OR(AND((G75+J75)&gt;(H75+K75),(DJ75+DM75)&gt;(DK75+DN75)),AND((G75+J75)&lt;(H75+K75),(DJ75+DM75)&lt;(DK75+DN75))),Bonu16+Bonu9,Bonu9),0),IF(OR(AND((G75+J75)&gt;(H75+K75),(DJ75+DM75)&gt;(DK75+DN75)),AND((G75+J75)&lt;(H75+K75),(DJ75+DM75)&lt;(DK75+DN75))),Bonu16,0)),0)</f>
        <v>0</v>
      </c>
      <c r="DR75" s="68"/>
    </row>
    <row r="76" spans="1:122" x14ac:dyDescent="0.35">
      <c r="A76" s="164">
        <f t="shared" si="73"/>
        <v>0</v>
      </c>
      <c r="B76" s="81" t="str">
        <f t="shared" si="74"/>
        <v>Spain</v>
      </c>
      <c r="C76" s="71">
        <v>53</v>
      </c>
      <c r="D76" s="72" t="s">
        <v>101</v>
      </c>
      <c r="E76" s="73">
        <v>44900.25</v>
      </c>
      <c r="F76" s="74" t="str">
        <f>F64</f>
        <v>Spain</v>
      </c>
      <c r="G76" s="75"/>
      <c r="H76" s="75"/>
      <c r="I76" s="76" t="str">
        <f>I65</f>
        <v>Croatia</v>
      </c>
      <c r="J76" s="95"/>
      <c r="K76" s="95"/>
      <c r="L76" s="62"/>
      <c r="M76" s="88" t="str">
        <f t="shared" ca="1" si="75"/>
        <v>Spain</v>
      </c>
      <c r="N76" s="178" t="str">
        <f ca="1">IF(KOMatchRule=1,F76,N64)</f>
        <v>Spain</v>
      </c>
      <c r="O76" s="77"/>
      <c r="P76" s="77"/>
      <c r="Q76" s="66" t="str">
        <f ca="1">IF(KOMatchRule=1,I76,Q65)</f>
        <v>Croatia</v>
      </c>
      <c r="R76" s="97"/>
      <c r="S76" s="97"/>
      <c r="T76" s="65"/>
      <c r="U76" s="80">
        <f t="shared" ca="1" si="55"/>
        <v>0</v>
      </c>
      <c r="V76" s="80">
        <f>IF(O55&lt;&gt;"",IF(KOMatchRule=0,IF(AND(G55&lt;&gt;"",N76=F76,Q76=I76),IF(OR(AND((G76+J76)&gt;(H76+K76),(O76+R76)&gt;(P76+S76)),AND((G76+J76)&lt;(H76+K76),(O76+R76)&lt;(P76+S76))),Bonu16+Bonu9,Bonu9),0),IF(OR(AND((G76+J76)&gt;(H76+K76),(O76+R76)&gt;(P76+S76)),AND((G76+J76)&lt;(H76+K76),(O76+R76)&lt;(P76+S76))),Bonu16,0)),0)</f>
        <v>0</v>
      </c>
      <c r="W76" s="68"/>
      <c r="X76" s="365" t="str">
        <f t="shared" ca="1" si="76"/>
        <v>Spain</v>
      </c>
      <c r="Y76" s="178" t="str">
        <f ca="1">IF(KOMatchRule=1,F76,Y64)</f>
        <v>Spain</v>
      </c>
      <c r="Z76" s="77"/>
      <c r="AA76" s="77"/>
      <c r="AB76" s="66" t="str">
        <f ca="1">IF(KOMatchRule=1,I76,AB65)</f>
        <v>Croatia</v>
      </c>
      <c r="AC76" s="97"/>
      <c r="AD76" s="97"/>
      <c r="AE76" s="65"/>
      <c r="AF76" s="80">
        <f t="shared" ca="1" si="56"/>
        <v>0</v>
      </c>
      <c r="AG76" s="80">
        <f>IF(Z55&lt;&gt;"",IF(KOMatchRule=0,IF(AND(G55&lt;&gt;"",Y76=F76,AB76=I76),IF(OR(AND((G76+J76)&gt;(H76+K76),(Z76+AC76)&gt;(AA76+AD76)),AND((G76+J76)&lt;(H76+K76),(Z76+AC76)&lt;(AA76+AD76))),Bonu16+Bonu9,Bonu9),0),IF(OR(AND((G76+J76)&gt;(H76+K76),(Z76+AC76)&gt;(AA76+AD76)),AND((G76+J76)&lt;(H76+K76),(Z76+AC76)&lt;(AA76+AD76))),Bonu16,0)),0)</f>
        <v>0</v>
      </c>
      <c r="AH76" s="68"/>
      <c r="AI76" s="365" t="str">
        <f t="shared" ca="1" si="57"/>
        <v>Spain</v>
      </c>
      <c r="AJ76" s="178" t="str">
        <f ca="1">IF(KOMatchRule=1,F76,AJ64)</f>
        <v>Spain</v>
      </c>
      <c r="AK76" s="77"/>
      <c r="AL76" s="77"/>
      <c r="AM76" s="66" t="str">
        <f ca="1">IF(KOMatchRule=1,I76,AM65)</f>
        <v>Croatia</v>
      </c>
      <c r="AN76" s="97"/>
      <c r="AO76" s="97"/>
      <c r="AP76" s="65"/>
      <c r="AQ76" s="80">
        <f t="shared" ca="1" si="58"/>
        <v>0</v>
      </c>
      <c r="AR76" s="80">
        <f>IF(AK55&lt;&gt;"",IF(KOMatchRule=0,IF(AND(G55&lt;&gt;"",AJ76=F76,AM76=I76),IF(OR(AND((G76+J76)&gt;(H76+K76),(AK76+AN76)&gt;(AL76+AO76)),AND((G76+J76)&lt;(H76+K76),(AK76+AN76)&lt;(AL76+AO76))),Bonu16+Bonu9,Bonu9),0),IF(OR(AND((G76+J76)&gt;(H76+K76),(AK76+AN76)&gt;(AL76+AO76)),AND((G76+J76)&lt;(H76+K76),(AK76+AN76)&lt;(AL76+AO76))),Bonu16,0)),0)</f>
        <v>0</v>
      </c>
      <c r="AS76" s="68"/>
      <c r="AT76" s="365" t="str">
        <f t="shared" ca="1" si="59"/>
        <v>Spain</v>
      </c>
      <c r="AU76" s="178" t="str">
        <f ca="1">IF(KOMatchRule=1,F76,AU64)</f>
        <v>Spain</v>
      </c>
      <c r="AV76" s="77"/>
      <c r="AW76" s="77"/>
      <c r="AX76" s="66" t="str">
        <f ca="1">IF(KOMatchRule=1,I76,AX65)</f>
        <v>Croatia</v>
      </c>
      <c r="AY76" s="97"/>
      <c r="AZ76" s="97"/>
      <c r="BA76" s="65"/>
      <c r="BB76" s="80">
        <f t="shared" ca="1" si="60"/>
        <v>0</v>
      </c>
      <c r="BC76" s="80">
        <f>IF(AV55&lt;&gt;"",IF(KOMatchRule=0,IF(AND(G55&lt;&gt;"",AU76=F76,AX76=I76),IF(OR(AND((G76+J76)&gt;(H76+K76),(AV76+AY76)&gt;(AW76+AZ76)),AND((G76+J76)&lt;(H76+K76),(AV76+AY76)&lt;(AW76+AZ76))),Bonu16+Bonu9,Bonu9),0),IF(OR(AND((G76+J76)&gt;(H76+K76),(AV76+AY76)&gt;(AW76+AZ76)),AND((G76+J76)&lt;(H76+K76),(AV76+AY76)&lt;(AW76+AZ76))),Bonu16,0)),0)</f>
        <v>0</v>
      </c>
      <c r="BD76" s="68"/>
      <c r="BE76" s="365" t="str">
        <f t="shared" ca="1" si="61"/>
        <v>Spain</v>
      </c>
      <c r="BF76" s="178" t="str">
        <f ca="1">IF(KOMatchRule=1,F76,BF64)</f>
        <v>Spain</v>
      </c>
      <c r="BG76" s="77"/>
      <c r="BH76" s="77"/>
      <c r="BI76" s="66" t="str">
        <f ca="1">IF(KOMatchRule=1,I76,BI65)</f>
        <v>Croatia</v>
      </c>
      <c r="BJ76" s="97"/>
      <c r="BK76" s="97"/>
      <c r="BL76" s="65"/>
      <c r="BM76" s="80">
        <f t="shared" ca="1" si="62"/>
        <v>0</v>
      </c>
      <c r="BN76" s="80">
        <f>IF(BG55&lt;&gt;"",IF(KOMatchRule=0,IF(AND(G55&lt;&gt;"",BF76=F76,BI76=I76),IF(OR(AND((G76+J76)&gt;(H76+K76),(BG76+BJ76)&gt;(BH76+BK76)),AND((G76+J76)&lt;(H76+K76),(BG76+BJ76)&lt;(BH76+BK76))),Bonu16+Bonu9,Bonu9),0),IF(OR(AND((G76+J76)&gt;(H76+K76),(BG76+BJ76)&gt;(BH76+BK76)),AND((G76+J76)&lt;(H76+K76),(BG76+BJ76)&lt;(BH76+BK76))),Bonu16,0)),0)</f>
        <v>0</v>
      </c>
      <c r="BO76" s="68"/>
      <c r="BP76" s="365" t="str">
        <f t="shared" ca="1" si="63"/>
        <v>Spain</v>
      </c>
      <c r="BQ76" s="178" t="str">
        <f ca="1">IF(KOMatchRule=1,F76,BQ64)</f>
        <v>Spain</v>
      </c>
      <c r="BR76" s="77"/>
      <c r="BS76" s="77"/>
      <c r="BT76" s="66" t="str">
        <f ca="1">IF(KOMatchRule=1,I76,BT65)</f>
        <v>Croatia</v>
      </c>
      <c r="BU76" s="97"/>
      <c r="BV76" s="97"/>
      <c r="BW76" s="65"/>
      <c r="BX76" s="80">
        <f t="shared" ca="1" si="64"/>
        <v>0</v>
      </c>
      <c r="BY76" s="80">
        <f>IF(BR55&lt;&gt;"",IF(KOMatchRule=0,IF(AND(G55&lt;&gt;"",BQ76=F76,BT76=I76),IF(OR(AND((G76+J76)&gt;(H76+K76),(BR76+BU76)&gt;(BS76+BV76)),AND((G76+J76)&lt;(H76+K76),(BR76+BU76)&lt;(BS76+BV76))),Bonu16+Bonu9,Bonu9),0),IF(OR(AND((G76+J76)&gt;(H76+K76),(BR76+BU76)&gt;(BS76+BV76)),AND((G76+J76)&lt;(H76+K76),(BR76+BU76)&lt;(BS76+BV76))),Bonu16,0)),0)</f>
        <v>0</v>
      </c>
      <c r="BZ76" s="68"/>
      <c r="CA76" s="365" t="str">
        <f t="shared" ca="1" si="65"/>
        <v>Spain</v>
      </c>
      <c r="CB76" s="178" t="str">
        <f ca="1">IF(KOMatchRule=1,F76,CB64)</f>
        <v>Spain</v>
      </c>
      <c r="CC76" s="77"/>
      <c r="CD76" s="77"/>
      <c r="CE76" s="66" t="str">
        <f ca="1">IF(KOMatchRule=1,I76,CE65)</f>
        <v>Croatia</v>
      </c>
      <c r="CF76" s="97"/>
      <c r="CG76" s="97"/>
      <c r="CH76" s="65"/>
      <c r="CI76" s="80">
        <f t="shared" ca="1" si="66"/>
        <v>0</v>
      </c>
      <c r="CJ76" s="80">
        <f>IF(CC55&lt;&gt;"",IF(KOMatchRule=0,IF(AND(G55&lt;&gt;"",CB76=F76,CE76=I76),IF(OR(AND((G76+J76)&gt;(H76+K76),(CC76+CF76)&gt;(CD76+CG76)),AND((G76+J76)&lt;(H76+K76),(CC76+CF76)&lt;(CD76+CG76))),Bonu16+Bonu9,Bonu9),0),IF(OR(AND((G76+J76)&gt;(H76+K76),(CC76+CF76)&gt;(CD76+CG76)),AND((G76+J76)&lt;(H76+K76),(CC76+CF76)&lt;(CD76+CG76))),Bonu16,0)),0)</f>
        <v>0</v>
      </c>
      <c r="CK76" s="68"/>
      <c r="CL76" s="365" t="str">
        <f t="shared" ca="1" si="67"/>
        <v>Spain</v>
      </c>
      <c r="CM76" s="178" t="str">
        <f ca="1">IF(KOMatchRule=1,F76,CM64)</f>
        <v>Spain</v>
      </c>
      <c r="CN76" s="77"/>
      <c r="CO76" s="77"/>
      <c r="CP76" s="66" t="str">
        <f ca="1">IF(KOMatchRule=1,I76,CP65)</f>
        <v>Croatia</v>
      </c>
      <c r="CQ76" s="97"/>
      <c r="CR76" s="97"/>
      <c r="CS76" s="65"/>
      <c r="CT76" s="80">
        <f t="shared" ca="1" si="68"/>
        <v>0</v>
      </c>
      <c r="CU76" s="80">
        <f>IF(CN55&lt;&gt;"",IF(KOMatchRule=0,IF(AND(G55&lt;&gt;"",CM76=F76,CP76=I76),IF(OR(AND((G76+J76)&gt;(H76+K76),(CN76+CQ76)&gt;(CO76+CR76)),AND((G76+J76)&lt;(H76+K76),(CN76+CQ76)&lt;(CO76+CR76))),Bonu16+Bonu9,Bonu9),0),IF(OR(AND((G76+J76)&gt;(H76+K76),(CN76+CQ76)&gt;(CO76+CR76)),AND((G76+J76)&lt;(H76+K76),(CN76+CQ76)&lt;(CO76+CR76))),Bonu16,0)),0)</f>
        <v>0</v>
      </c>
      <c r="CV76" s="68"/>
      <c r="CW76" s="365" t="str">
        <f t="shared" ca="1" si="69"/>
        <v>Spain</v>
      </c>
      <c r="CX76" s="178" t="str">
        <f ca="1">IF(KOMatchRule=1,F76,CX64)</f>
        <v>Spain</v>
      </c>
      <c r="CY76" s="77"/>
      <c r="CZ76" s="77"/>
      <c r="DA76" s="66" t="str">
        <f ca="1">IF(KOMatchRule=1,I76,DA65)</f>
        <v>Croatia</v>
      </c>
      <c r="DB76" s="97"/>
      <c r="DC76" s="97"/>
      <c r="DD76" s="65"/>
      <c r="DE76" s="80">
        <f t="shared" ca="1" si="70"/>
        <v>0</v>
      </c>
      <c r="DF76" s="80">
        <f>IF(CY55&lt;&gt;"",IF(KOMatchRule=0,IF(AND(G55&lt;&gt;"",CX76=F76,DA76=I76),IF(OR(AND((G76+J76)&gt;(H76+K76),(CY76+DB76)&gt;(CZ76+DC76)),AND((G76+J76)&lt;(H76+K76),(CY76+DB76)&lt;(CZ76+DC76))),Bonu16+Bonu9,Bonu9),0),IF(OR(AND((G76+J76)&gt;(H76+K76),(CY76+DB76)&gt;(CZ76+DC76)),AND((G76+J76)&lt;(H76+K76),(CY76+DB76)&lt;(CZ76+DC76))),Bonu16,0)),0)</f>
        <v>0</v>
      </c>
      <c r="DG76" s="68"/>
      <c r="DH76" s="365" t="str">
        <f t="shared" ca="1" si="71"/>
        <v>Spain</v>
      </c>
      <c r="DI76" s="178" t="str">
        <f ca="1">IF(KOMatchRule=1,F76,DI64)</f>
        <v>Spain</v>
      </c>
      <c r="DJ76" s="77"/>
      <c r="DK76" s="77"/>
      <c r="DL76" s="66" t="str">
        <f ca="1">IF(KOMatchRule=1,I76,DL65)</f>
        <v>Croatia</v>
      </c>
      <c r="DM76" s="97"/>
      <c r="DN76" s="97"/>
      <c r="DO76" s="65"/>
      <c r="DP76" s="80">
        <f t="shared" ca="1" si="72"/>
        <v>0</v>
      </c>
      <c r="DQ76" s="80">
        <f>IF(DJ55&lt;&gt;"",IF(KOMatchRule=0,IF(AND(G55&lt;&gt;"",DI76=F76,DL76=I76),IF(OR(AND((G76+J76)&gt;(H76+K76),(DJ76+DM76)&gt;(DK76+DN76)),AND((G76+J76)&lt;(H76+K76),(DJ76+DM76)&lt;(DK76+DN76))),Bonu16+Bonu9,Bonu9),0),IF(OR(AND((G76+J76)&gt;(H76+K76),(DJ76+DM76)&gt;(DK76+DN76)),AND((G76+J76)&lt;(H76+K76),(DJ76+DM76)&lt;(DK76+DN76))),Bonu16,0)),0)</f>
        <v>0</v>
      </c>
      <c r="DR76" s="68"/>
    </row>
    <row r="77" spans="1:122" x14ac:dyDescent="0.35">
      <c r="A77" s="164">
        <f t="shared" si="73"/>
        <v>0</v>
      </c>
      <c r="B77" s="81" t="str">
        <f t="shared" si="74"/>
        <v>Belgium</v>
      </c>
      <c r="C77" s="71">
        <v>54</v>
      </c>
      <c r="D77" s="72" t="s">
        <v>101</v>
      </c>
      <c r="E77" s="73">
        <v>44900.416666666664</v>
      </c>
      <c r="F77" s="74" t="str">
        <f>F66</f>
        <v>Brazil</v>
      </c>
      <c r="G77" s="75"/>
      <c r="H77" s="75"/>
      <c r="I77" s="76" t="str">
        <f>I67</f>
        <v>Uruguay</v>
      </c>
      <c r="J77" s="95"/>
      <c r="K77" s="95"/>
      <c r="L77" s="62"/>
      <c r="M77" s="88" t="str">
        <f t="shared" ca="1" si="75"/>
        <v>Belgium</v>
      </c>
      <c r="N77" s="178" t="str">
        <f ca="1">IF(KOMatchRule=1,F77,N66)</f>
        <v>Brazil</v>
      </c>
      <c r="O77" s="77"/>
      <c r="P77" s="77"/>
      <c r="Q77" s="66" t="str">
        <f ca="1">IF(KOMatchRule=1,I77,Q67)</f>
        <v>Uruguay</v>
      </c>
      <c r="R77" s="97"/>
      <c r="S77" s="97"/>
      <c r="T77" s="65"/>
      <c r="U77" s="80">
        <f t="shared" ca="1" si="55"/>
        <v>0</v>
      </c>
      <c r="V77" s="80">
        <f>IF(O55&lt;&gt;"",IF(KOMatchRule=0,IF(AND(G55&lt;&gt;"",N77=F77,Q77=I77),IF(OR(AND((G77+J77)&gt;(H77+K77),(O77+R77)&gt;(P77+S77)),AND((G77+J77)&lt;(H77+K77),(O77+R77)&lt;(P77+S77))),Bonu16+Bonu9,Bonu9),0),IF(OR(AND((G77+J77)&gt;(H77+K77),(O77+R77)&gt;(P77+S77)),AND((G77+J77)&lt;(H77+K77),(O77+R77)&lt;(P77+S77))),Bonu16,0)),0)</f>
        <v>0</v>
      </c>
      <c r="W77" s="68"/>
      <c r="X77" s="365" t="str">
        <f t="shared" ca="1" si="76"/>
        <v>Belgium</v>
      </c>
      <c r="Y77" s="178" t="str">
        <f ca="1">IF(KOMatchRule=1,F77,Y66)</f>
        <v>Brazil</v>
      </c>
      <c r="Z77" s="77"/>
      <c r="AA77" s="77"/>
      <c r="AB77" s="66" t="str">
        <f ca="1">IF(KOMatchRule=1,I77,AB67)</f>
        <v>Uruguay</v>
      </c>
      <c r="AC77" s="97"/>
      <c r="AD77" s="97"/>
      <c r="AE77" s="65"/>
      <c r="AF77" s="80">
        <f t="shared" ca="1" si="56"/>
        <v>0</v>
      </c>
      <c r="AG77" s="80">
        <f>IF(Z55&lt;&gt;"",IF(KOMatchRule=0,IF(AND(G55&lt;&gt;"",Y77=F77,AB77=I77),IF(OR(AND((G77+J77)&gt;(H77+K77),(Z77+AC77)&gt;(AA77+AD77)),AND((G77+J77)&lt;(H77+K77),(Z77+AC77)&lt;(AA77+AD77))),Bonu16+Bonu9,Bonu9),0),IF(OR(AND((G77+J77)&gt;(H77+K77),(Z77+AC77)&gt;(AA77+AD77)),AND((G77+J77)&lt;(H77+K77),(Z77+AC77)&lt;(AA77+AD77))),Bonu16,0)),0)</f>
        <v>0</v>
      </c>
      <c r="AH77" s="68"/>
      <c r="AI77" s="365" t="str">
        <f t="shared" ca="1" si="57"/>
        <v>Belgium</v>
      </c>
      <c r="AJ77" s="178" t="str">
        <f ca="1">IF(KOMatchRule=1,F77,AJ66)</f>
        <v>Brazil</v>
      </c>
      <c r="AK77" s="77"/>
      <c r="AL77" s="77"/>
      <c r="AM77" s="66" t="str">
        <f ca="1">IF(KOMatchRule=1,I77,AM67)</f>
        <v>Uruguay</v>
      </c>
      <c r="AN77" s="97"/>
      <c r="AO77" s="97"/>
      <c r="AP77" s="65"/>
      <c r="AQ77" s="80">
        <f t="shared" ca="1" si="58"/>
        <v>0</v>
      </c>
      <c r="AR77" s="80">
        <f>IF(AK55&lt;&gt;"",IF(KOMatchRule=0,IF(AND(G55&lt;&gt;"",AJ77=F77,AM77=I77),IF(OR(AND((G77+J77)&gt;(H77+K77),(AK77+AN77)&gt;(AL77+AO77)),AND((G77+J77)&lt;(H77+K77),(AK77+AN77)&lt;(AL77+AO77))),Bonu16+Bonu9,Bonu9),0),IF(OR(AND((G77+J77)&gt;(H77+K77),(AK77+AN77)&gt;(AL77+AO77)),AND((G77+J77)&lt;(H77+K77),(AK77+AN77)&lt;(AL77+AO77))),Bonu16,0)),0)</f>
        <v>0</v>
      </c>
      <c r="AS77" s="68"/>
      <c r="AT77" s="365" t="str">
        <f t="shared" ca="1" si="59"/>
        <v>Belgium</v>
      </c>
      <c r="AU77" s="178" t="str">
        <f ca="1">IF(KOMatchRule=1,F77,AU66)</f>
        <v>Brazil</v>
      </c>
      <c r="AV77" s="77"/>
      <c r="AW77" s="77"/>
      <c r="AX77" s="66" t="str">
        <f ca="1">IF(KOMatchRule=1,I77,AX67)</f>
        <v>Uruguay</v>
      </c>
      <c r="AY77" s="97"/>
      <c r="AZ77" s="97"/>
      <c r="BA77" s="65"/>
      <c r="BB77" s="80">
        <f t="shared" ca="1" si="60"/>
        <v>0</v>
      </c>
      <c r="BC77" s="80">
        <f>IF(AV55&lt;&gt;"",IF(KOMatchRule=0,IF(AND(G55&lt;&gt;"",AU77=F77,AX77=I77),IF(OR(AND((G77+J77)&gt;(H77+K77),(AV77+AY77)&gt;(AW77+AZ77)),AND((G77+J77)&lt;(H77+K77),(AV77+AY77)&lt;(AW77+AZ77))),Bonu16+Bonu9,Bonu9),0),IF(OR(AND((G77+J77)&gt;(H77+K77),(AV77+AY77)&gt;(AW77+AZ77)),AND((G77+J77)&lt;(H77+K77),(AV77+AY77)&lt;(AW77+AZ77))),Bonu16,0)),0)</f>
        <v>0</v>
      </c>
      <c r="BD77" s="68"/>
      <c r="BE77" s="365" t="str">
        <f t="shared" ca="1" si="61"/>
        <v>Belgium</v>
      </c>
      <c r="BF77" s="178" t="str">
        <f ca="1">IF(KOMatchRule=1,F77,BF66)</f>
        <v>Brazil</v>
      </c>
      <c r="BG77" s="77"/>
      <c r="BH77" s="77"/>
      <c r="BI77" s="66" t="str">
        <f ca="1">IF(KOMatchRule=1,I77,BI67)</f>
        <v>Uruguay</v>
      </c>
      <c r="BJ77" s="97"/>
      <c r="BK77" s="97"/>
      <c r="BL77" s="65"/>
      <c r="BM77" s="80">
        <f t="shared" ca="1" si="62"/>
        <v>0</v>
      </c>
      <c r="BN77" s="80">
        <f>IF(BG55&lt;&gt;"",IF(KOMatchRule=0,IF(AND(G55&lt;&gt;"",BF77=F77,BI77=I77),IF(OR(AND((G77+J77)&gt;(H77+K77),(BG77+BJ77)&gt;(BH77+BK77)),AND((G77+J77)&lt;(H77+K77),(BG77+BJ77)&lt;(BH77+BK77))),Bonu16+Bonu9,Bonu9),0),IF(OR(AND((G77+J77)&gt;(H77+K77),(BG77+BJ77)&gt;(BH77+BK77)),AND((G77+J77)&lt;(H77+K77),(BG77+BJ77)&lt;(BH77+BK77))),Bonu16,0)),0)</f>
        <v>0</v>
      </c>
      <c r="BO77" s="68"/>
      <c r="BP77" s="365" t="str">
        <f t="shared" ca="1" si="63"/>
        <v>Belgium</v>
      </c>
      <c r="BQ77" s="178" t="str">
        <f ca="1">IF(KOMatchRule=1,F77,BQ66)</f>
        <v>Brazil</v>
      </c>
      <c r="BR77" s="77"/>
      <c r="BS77" s="77"/>
      <c r="BT77" s="66" t="str">
        <f ca="1">IF(KOMatchRule=1,I77,BT67)</f>
        <v>Uruguay</v>
      </c>
      <c r="BU77" s="97"/>
      <c r="BV77" s="97"/>
      <c r="BW77" s="65"/>
      <c r="BX77" s="80">
        <f t="shared" ca="1" si="64"/>
        <v>0</v>
      </c>
      <c r="BY77" s="80">
        <f>IF(BR55&lt;&gt;"",IF(KOMatchRule=0,IF(AND(G55&lt;&gt;"",BQ77=F77,BT77=I77),IF(OR(AND((G77+J77)&gt;(H77+K77),(BR77+BU77)&gt;(BS77+BV77)),AND((G77+J77)&lt;(H77+K77),(BR77+BU77)&lt;(BS77+BV77))),Bonu16+Bonu9,Bonu9),0),IF(OR(AND((G77+J77)&gt;(H77+K77),(BR77+BU77)&gt;(BS77+BV77)),AND((G77+J77)&lt;(H77+K77),(BR77+BU77)&lt;(BS77+BV77))),Bonu16,0)),0)</f>
        <v>0</v>
      </c>
      <c r="BZ77" s="68"/>
      <c r="CA77" s="365" t="str">
        <f t="shared" ca="1" si="65"/>
        <v>Belgium</v>
      </c>
      <c r="CB77" s="178" t="str">
        <f ca="1">IF(KOMatchRule=1,F77,CB66)</f>
        <v>Brazil</v>
      </c>
      <c r="CC77" s="77"/>
      <c r="CD77" s="77"/>
      <c r="CE77" s="66" t="str">
        <f ca="1">IF(KOMatchRule=1,I77,CE67)</f>
        <v>Uruguay</v>
      </c>
      <c r="CF77" s="97"/>
      <c r="CG77" s="97"/>
      <c r="CH77" s="65"/>
      <c r="CI77" s="80">
        <f t="shared" ca="1" si="66"/>
        <v>0</v>
      </c>
      <c r="CJ77" s="80">
        <f>IF(CC55&lt;&gt;"",IF(KOMatchRule=0,IF(AND(G55&lt;&gt;"",CB77=F77,CE77=I77),IF(OR(AND((G77+J77)&gt;(H77+K77),(CC77+CF77)&gt;(CD77+CG77)),AND((G77+J77)&lt;(H77+K77),(CC77+CF77)&lt;(CD77+CG77))),Bonu16+Bonu9,Bonu9),0),IF(OR(AND((G77+J77)&gt;(H77+K77),(CC77+CF77)&gt;(CD77+CG77)),AND((G77+J77)&lt;(H77+K77),(CC77+CF77)&lt;(CD77+CG77))),Bonu16,0)),0)</f>
        <v>0</v>
      </c>
      <c r="CK77" s="68"/>
      <c r="CL77" s="365" t="str">
        <f t="shared" ca="1" si="67"/>
        <v>Belgium</v>
      </c>
      <c r="CM77" s="178" t="str">
        <f ca="1">IF(KOMatchRule=1,F77,CM66)</f>
        <v>Brazil</v>
      </c>
      <c r="CN77" s="77"/>
      <c r="CO77" s="77"/>
      <c r="CP77" s="66" t="str">
        <f ca="1">IF(KOMatchRule=1,I77,CP67)</f>
        <v>Uruguay</v>
      </c>
      <c r="CQ77" s="97"/>
      <c r="CR77" s="97"/>
      <c r="CS77" s="65"/>
      <c r="CT77" s="80">
        <f t="shared" ca="1" si="68"/>
        <v>0</v>
      </c>
      <c r="CU77" s="80">
        <f>IF(CN55&lt;&gt;"",IF(KOMatchRule=0,IF(AND(G55&lt;&gt;"",CM77=F77,CP77=I77),IF(OR(AND((G77+J77)&gt;(H77+K77),(CN77+CQ77)&gt;(CO77+CR77)),AND((G77+J77)&lt;(H77+K77),(CN77+CQ77)&lt;(CO77+CR77))),Bonu16+Bonu9,Bonu9),0),IF(OR(AND((G77+J77)&gt;(H77+K77),(CN77+CQ77)&gt;(CO77+CR77)),AND((G77+J77)&lt;(H77+K77),(CN77+CQ77)&lt;(CO77+CR77))),Bonu16,0)),0)</f>
        <v>0</v>
      </c>
      <c r="CV77" s="68"/>
      <c r="CW77" s="365" t="str">
        <f t="shared" ca="1" si="69"/>
        <v>Belgium</v>
      </c>
      <c r="CX77" s="178" t="str">
        <f ca="1">IF(KOMatchRule=1,F77,CX66)</f>
        <v>Brazil</v>
      </c>
      <c r="CY77" s="77"/>
      <c r="CZ77" s="77"/>
      <c r="DA77" s="66" t="str">
        <f ca="1">IF(KOMatchRule=1,I77,DA67)</f>
        <v>Uruguay</v>
      </c>
      <c r="DB77" s="97"/>
      <c r="DC77" s="97"/>
      <c r="DD77" s="65"/>
      <c r="DE77" s="80">
        <f t="shared" ca="1" si="70"/>
        <v>0</v>
      </c>
      <c r="DF77" s="80">
        <f>IF(CY55&lt;&gt;"",IF(KOMatchRule=0,IF(AND(G55&lt;&gt;"",CX77=F77,DA77=I77),IF(OR(AND((G77+J77)&gt;(H77+K77),(CY77+DB77)&gt;(CZ77+DC77)),AND((G77+J77)&lt;(H77+K77),(CY77+DB77)&lt;(CZ77+DC77))),Bonu16+Bonu9,Bonu9),0),IF(OR(AND((G77+J77)&gt;(H77+K77),(CY77+DB77)&gt;(CZ77+DC77)),AND((G77+J77)&lt;(H77+K77),(CY77+DB77)&lt;(CZ77+DC77))),Bonu16,0)),0)</f>
        <v>0</v>
      </c>
      <c r="DG77" s="68"/>
      <c r="DH77" s="365" t="str">
        <f t="shared" ca="1" si="71"/>
        <v>Belgium</v>
      </c>
      <c r="DI77" s="178" t="str">
        <f ca="1">IF(KOMatchRule=1,F77,DI66)</f>
        <v>Brazil</v>
      </c>
      <c r="DJ77" s="77"/>
      <c r="DK77" s="77"/>
      <c r="DL77" s="66" t="str">
        <f ca="1">IF(KOMatchRule=1,I77,DL67)</f>
        <v>Uruguay</v>
      </c>
      <c r="DM77" s="97"/>
      <c r="DN77" s="97"/>
      <c r="DO77" s="65"/>
      <c r="DP77" s="80">
        <f t="shared" ca="1" si="72"/>
        <v>0</v>
      </c>
      <c r="DQ77" s="80">
        <f>IF(DJ55&lt;&gt;"",IF(KOMatchRule=0,IF(AND(G55&lt;&gt;"",DI77=F77,DL77=I77),IF(OR(AND((G77+J77)&gt;(H77+K77),(DJ77+DM77)&gt;(DK77+DN77)),AND((G77+J77)&lt;(H77+K77),(DJ77+DM77)&lt;(DK77+DN77))),Bonu16+Bonu9,Bonu9),0),IF(OR(AND((G77+J77)&gt;(H77+K77),(DJ77+DM77)&gt;(DK77+DN77)),AND((G77+J77)&lt;(H77+K77),(DJ77+DM77)&lt;(DK77+DN77))),Bonu16,0)),0)</f>
        <v>0</v>
      </c>
      <c r="DR77" s="68"/>
    </row>
    <row r="78" spans="1:122" x14ac:dyDescent="0.35">
      <c r="A78" s="164">
        <f t="shared" si="73"/>
        <v>0</v>
      </c>
      <c r="B78" s="81" t="str">
        <f t="shared" si="74"/>
        <v>Brazil</v>
      </c>
      <c r="C78" s="71">
        <v>55</v>
      </c>
      <c r="D78" s="72" t="s">
        <v>101</v>
      </c>
      <c r="E78" s="73">
        <v>44901.25</v>
      </c>
      <c r="F78" s="74" t="str">
        <f>F65</f>
        <v>Belgium</v>
      </c>
      <c r="G78" s="75"/>
      <c r="H78" s="75"/>
      <c r="I78" s="76" t="str">
        <f>I64</f>
        <v>Germany</v>
      </c>
      <c r="J78" s="95"/>
      <c r="K78" s="95"/>
      <c r="L78" s="62"/>
      <c r="M78" s="88" t="str">
        <f t="shared" ca="1" si="75"/>
        <v>Brazil</v>
      </c>
      <c r="N78" s="178" t="str">
        <f ca="1">IF(KOMatchRule=1,F78,N65)</f>
        <v>Belgium</v>
      </c>
      <c r="O78" s="77"/>
      <c r="P78" s="77"/>
      <c r="Q78" s="66" t="str">
        <f ca="1">IF(KOMatchRule=1,I78,Q64)</f>
        <v>Germany</v>
      </c>
      <c r="R78" s="97"/>
      <c r="S78" s="97"/>
      <c r="T78" s="65"/>
      <c r="U78" s="80">
        <f t="shared" ca="1" si="55"/>
        <v>0</v>
      </c>
      <c r="V78" s="80">
        <f>IF(O55&lt;&gt;"",IF(KOMatchRule=0,IF(AND(G55&lt;&gt;"",N78=F78,Q78=I78),IF(OR(AND((G78+J78)&gt;(H78+K78),(O78+R78)&gt;(P78+S78)),AND((G78+J78)&lt;(H78+K78),(O78+R78)&lt;(P78+S78))),Bonu16+Bonu9,Bonu9),0),IF(OR(AND((G78+J78)&gt;(H78+K78),(O78+R78)&gt;(P78+S78)),AND((G78+J78)&lt;(H78+K78),(O78+R78)&lt;(P78+S78))),Bonu16,0)),0)</f>
        <v>0</v>
      </c>
      <c r="W78" s="68"/>
      <c r="X78" s="365" t="str">
        <f t="shared" ca="1" si="76"/>
        <v>Brazil</v>
      </c>
      <c r="Y78" s="178" t="str">
        <f ca="1">IF(KOMatchRule=1,F78,Y65)</f>
        <v>Belgium</v>
      </c>
      <c r="Z78" s="77"/>
      <c r="AA78" s="77"/>
      <c r="AB78" s="66" t="str">
        <f ca="1">IF(KOMatchRule=1,I78,AB64)</f>
        <v>Germany</v>
      </c>
      <c r="AC78" s="97"/>
      <c r="AD78" s="97"/>
      <c r="AE78" s="65"/>
      <c r="AF78" s="80">
        <f t="shared" ca="1" si="56"/>
        <v>0</v>
      </c>
      <c r="AG78" s="80">
        <f>IF(Z55&lt;&gt;"",IF(KOMatchRule=0,IF(AND(G55&lt;&gt;"",Y78=F78,AB78=I78),IF(OR(AND((G78+J78)&gt;(H78+K78),(Z78+AC78)&gt;(AA78+AD78)),AND((G78+J78)&lt;(H78+K78),(Z78+AC78)&lt;(AA78+AD78))),Bonu16+Bonu9,Bonu9),0),IF(OR(AND((G78+J78)&gt;(H78+K78),(Z78+AC78)&gt;(AA78+AD78)),AND((G78+J78)&lt;(H78+K78),(Z78+AC78)&lt;(AA78+AD78))),Bonu16,0)),0)</f>
        <v>0</v>
      </c>
      <c r="AH78" s="68"/>
      <c r="AI78" s="365" t="str">
        <f t="shared" ca="1" si="57"/>
        <v>Brazil</v>
      </c>
      <c r="AJ78" s="178" t="str">
        <f ca="1">IF(KOMatchRule=1,F78,AJ65)</f>
        <v>Belgium</v>
      </c>
      <c r="AK78" s="77"/>
      <c r="AL78" s="77"/>
      <c r="AM78" s="66" t="str">
        <f ca="1">IF(KOMatchRule=1,I78,AM64)</f>
        <v>Germany</v>
      </c>
      <c r="AN78" s="97"/>
      <c r="AO78" s="97"/>
      <c r="AP78" s="65"/>
      <c r="AQ78" s="80">
        <f t="shared" ca="1" si="58"/>
        <v>0</v>
      </c>
      <c r="AR78" s="80">
        <f>IF(AK55&lt;&gt;"",IF(KOMatchRule=0,IF(AND(G55&lt;&gt;"",AJ78=F78,AM78=I78),IF(OR(AND((G78+J78)&gt;(H78+K78),(AK78+AN78)&gt;(AL78+AO78)),AND((G78+J78)&lt;(H78+K78),(AK78+AN78)&lt;(AL78+AO78))),Bonu16+Bonu9,Bonu9),0),IF(OR(AND((G78+J78)&gt;(H78+K78),(AK78+AN78)&gt;(AL78+AO78)),AND((G78+J78)&lt;(H78+K78),(AK78+AN78)&lt;(AL78+AO78))),Bonu16,0)),0)</f>
        <v>0</v>
      </c>
      <c r="AS78" s="68"/>
      <c r="AT78" s="365" t="str">
        <f t="shared" ca="1" si="59"/>
        <v>Brazil</v>
      </c>
      <c r="AU78" s="178" t="str">
        <f ca="1">IF(KOMatchRule=1,F78,AU65)</f>
        <v>Belgium</v>
      </c>
      <c r="AV78" s="77"/>
      <c r="AW78" s="77"/>
      <c r="AX78" s="66" t="str">
        <f ca="1">IF(KOMatchRule=1,I78,AX64)</f>
        <v>Germany</v>
      </c>
      <c r="AY78" s="97"/>
      <c r="AZ78" s="97"/>
      <c r="BA78" s="65"/>
      <c r="BB78" s="80">
        <f t="shared" ca="1" si="60"/>
        <v>0</v>
      </c>
      <c r="BC78" s="80">
        <f>IF(AV55&lt;&gt;"",IF(KOMatchRule=0,IF(AND(G55&lt;&gt;"",AU78=F78,AX78=I78),IF(OR(AND((G78+J78)&gt;(H78+K78),(AV78+AY78)&gt;(AW78+AZ78)),AND((G78+J78)&lt;(H78+K78),(AV78+AY78)&lt;(AW78+AZ78))),Bonu16+Bonu9,Bonu9),0),IF(OR(AND((G78+J78)&gt;(H78+K78),(AV78+AY78)&gt;(AW78+AZ78)),AND((G78+J78)&lt;(H78+K78),(AV78+AY78)&lt;(AW78+AZ78))),Bonu16,0)),0)</f>
        <v>0</v>
      </c>
      <c r="BD78" s="68"/>
      <c r="BE78" s="365" t="str">
        <f t="shared" ca="1" si="61"/>
        <v>Brazil</v>
      </c>
      <c r="BF78" s="178" t="str">
        <f ca="1">IF(KOMatchRule=1,F78,BF65)</f>
        <v>Belgium</v>
      </c>
      <c r="BG78" s="77"/>
      <c r="BH78" s="77"/>
      <c r="BI78" s="66" t="str">
        <f ca="1">IF(KOMatchRule=1,I78,BI64)</f>
        <v>Germany</v>
      </c>
      <c r="BJ78" s="97"/>
      <c r="BK78" s="97"/>
      <c r="BL78" s="65"/>
      <c r="BM78" s="80">
        <f t="shared" ca="1" si="62"/>
        <v>0</v>
      </c>
      <c r="BN78" s="80">
        <f>IF(BG55&lt;&gt;"",IF(KOMatchRule=0,IF(AND(G55&lt;&gt;"",BF78=F78,BI78=I78),IF(OR(AND((G78+J78)&gt;(H78+K78),(BG78+BJ78)&gt;(BH78+BK78)),AND((G78+J78)&lt;(H78+K78),(BG78+BJ78)&lt;(BH78+BK78))),Bonu16+Bonu9,Bonu9),0),IF(OR(AND((G78+J78)&gt;(H78+K78),(BG78+BJ78)&gt;(BH78+BK78)),AND((G78+J78)&lt;(H78+K78),(BG78+BJ78)&lt;(BH78+BK78))),Bonu16,0)),0)</f>
        <v>0</v>
      </c>
      <c r="BO78" s="68"/>
      <c r="BP78" s="365" t="str">
        <f t="shared" ca="1" si="63"/>
        <v>Brazil</v>
      </c>
      <c r="BQ78" s="178" t="str">
        <f ca="1">IF(KOMatchRule=1,F78,BQ65)</f>
        <v>Belgium</v>
      </c>
      <c r="BR78" s="77"/>
      <c r="BS78" s="77"/>
      <c r="BT78" s="66" t="str">
        <f ca="1">IF(KOMatchRule=1,I78,BT64)</f>
        <v>Germany</v>
      </c>
      <c r="BU78" s="97"/>
      <c r="BV78" s="97"/>
      <c r="BW78" s="65"/>
      <c r="BX78" s="80">
        <f t="shared" ca="1" si="64"/>
        <v>0</v>
      </c>
      <c r="BY78" s="80">
        <f>IF(BR55&lt;&gt;"",IF(KOMatchRule=0,IF(AND(G55&lt;&gt;"",BQ78=F78,BT78=I78),IF(OR(AND((G78+J78)&gt;(H78+K78),(BR78+BU78)&gt;(BS78+BV78)),AND((G78+J78)&lt;(H78+K78),(BR78+BU78)&lt;(BS78+BV78))),Bonu16+Bonu9,Bonu9),0),IF(OR(AND((G78+J78)&gt;(H78+K78),(BR78+BU78)&gt;(BS78+BV78)),AND((G78+J78)&lt;(H78+K78),(BR78+BU78)&lt;(BS78+BV78))),Bonu16,0)),0)</f>
        <v>0</v>
      </c>
      <c r="BZ78" s="68"/>
      <c r="CA78" s="365" t="str">
        <f t="shared" ca="1" si="65"/>
        <v>Brazil</v>
      </c>
      <c r="CB78" s="178" t="str">
        <f ca="1">IF(KOMatchRule=1,F78,CB65)</f>
        <v>Belgium</v>
      </c>
      <c r="CC78" s="77"/>
      <c r="CD78" s="77"/>
      <c r="CE78" s="66" t="str">
        <f ca="1">IF(KOMatchRule=1,I78,CE64)</f>
        <v>Germany</v>
      </c>
      <c r="CF78" s="97"/>
      <c r="CG78" s="97"/>
      <c r="CH78" s="65"/>
      <c r="CI78" s="80">
        <f t="shared" ca="1" si="66"/>
        <v>0</v>
      </c>
      <c r="CJ78" s="80">
        <f>IF(CC55&lt;&gt;"",IF(KOMatchRule=0,IF(AND(G55&lt;&gt;"",CB78=F78,CE78=I78),IF(OR(AND((G78+J78)&gt;(H78+K78),(CC78+CF78)&gt;(CD78+CG78)),AND((G78+J78)&lt;(H78+K78),(CC78+CF78)&lt;(CD78+CG78))),Bonu16+Bonu9,Bonu9),0),IF(OR(AND((G78+J78)&gt;(H78+K78),(CC78+CF78)&gt;(CD78+CG78)),AND((G78+J78)&lt;(H78+K78),(CC78+CF78)&lt;(CD78+CG78))),Bonu16,0)),0)</f>
        <v>0</v>
      </c>
      <c r="CK78" s="68"/>
      <c r="CL78" s="365" t="str">
        <f t="shared" ca="1" si="67"/>
        <v>Brazil</v>
      </c>
      <c r="CM78" s="178" t="str">
        <f ca="1">IF(KOMatchRule=1,F78,CM65)</f>
        <v>Belgium</v>
      </c>
      <c r="CN78" s="77"/>
      <c r="CO78" s="77"/>
      <c r="CP78" s="66" t="str">
        <f ca="1">IF(KOMatchRule=1,I78,CP64)</f>
        <v>Germany</v>
      </c>
      <c r="CQ78" s="97"/>
      <c r="CR78" s="97"/>
      <c r="CS78" s="65"/>
      <c r="CT78" s="80">
        <f t="shared" ca="1" si="68"/>
        <v>0</v>
      </c>
      <c r="CU78" s="80">
        <f>IF(CN55&lt;&gt;"",IF(KOMatchRule=0,IF(AND(G55&lt;&gt;"",CM78=F78,CP78=I78),IF(OR(AND((G78+J78)&gt;(H78+K78),(CN78+CQ78)&gt;(CO78+CR78)),AND((G78+J78)&lt;(H78+K78),(CN78+CQ78)&lt;(CO78+CR78))),Bonu16+Bonu9,Bonu9),0),IF(OR(AND((G78+J78)&gt;(H78+K78),(CN78+CQ78)&gt;(CO78+CR78)),AND((G78+J78)&lt;(H78+K78),(CN78+CQ78)&lt;(CO78+CR78))),Bonu16,0)),0)</f>
        <v>0</v>
      </c>
      <c r="CV78" s="68"/>
      <c r="CW78" s="365" t="str">
        <f t="shared" ca="1" si="69"/>
        <v>Brazil</v>
      </c>
      <c r="CX78" s="178" t="str">
        <f ca="1">IF(KOMatchRule=1,F78,CX65)</f>
        <v>Belgium</v>
      </c>
      <c r="CY78" s="77"/>
      <c r="CZ78" s="77"/>
      <c r="DA78" s="66" t="str">
        <f ca="1">IF(KOMatchRule=1,I78,DA64)</f>
        <v>Germany</v>
      </c>
      <c r="DB78" s="97"/>
      <c r="DC78" s="97"/>
      <c r="DD78" s="65"/>
      <c r="DE78" s="80">
        <f t="shared" ca="1" si="70"/>
        <v>0</v>
      </c>
      <c r="DF78" s="80">
        <f>IF(CY55&lt;&gt;"",IF(KOMatchRule=0,IF(AND(G55&lt;&gt;"",CX78=F78,DA78=I78),IF(OR(AND((G78+J78)&gt;(H78+K78),(CY78+DB78)&gt;(CZ78+DC78)),AND((G78+J78)&lt;(H78+K78),(CY78+DB78)&lt;(CZ78+DC78))),Bonu16+Bonu9,Bonu9),0),IF(OR(AND((G78+J78)&gt;(H78+K78),(CY78+DB78)&gt;(CZ78+DC78)),AND((G78+J78)&lt;(H78+K78),(CY78+DB78)&lt;(CZ78+DC78))),Bonu16,0)),0)</f>
        <v>0</v>
      </c>
      <c r="DG78" s="68"/>
      <c r="DH78" s="365" t="str">
        <f t="shared" ca="1" si="71"/>
        <v>Brazil</v>
      </c>
      <c r="DI78" s="178" t="str">
        <f ca="1">IF(KOMatchRule=1,F78,DI65)</f>
        <v>Belgium</v>
      </c>
      <c r="DJ78" s="77"/>
      <c r="DK78" s="77"/>
      <c r="DL78" s="66" t="str">
        <f ca="1">IF(KOMatchRule=1,I78,DL64)</f>
        <v>Germany</v>
      </c>
      <c r="DM78" s="97"/>
      <c r="DN78" s="97"/>
      <c r="DO78" s="65"/>
      <c r="DP78" s="80">
        <f t="shared" ca="1" si="72"/>
        <v>0</v>
      </c>
      <c r="DQ78" s="80">
        <f>IF(DJ55&lt;&gt;"",IF(KOMatchRule=0,IF(AND(G55&lt;&gt;"",DI78=F78,DL78=I78),IF(OR(AND((G78+J78)&gt;(H78+K78),(DJ78+DM78)&gt;(DK78+DN78)),AND((G78+J78)&lt;(H78+K78),(DJ78+DM78)&lt;(DK78+DN78))),Bonu16+Bonu9,Bonu9),0),IF(OR(AND((G78+J78)&gt;(H78+K78),(DJ78+DM78)&gt;(DK78+DN78)),AND((G78+J78)&lt;(H78+K78),(DJ78+DM78)&lt;(DK78+DN78))),Bonu16,0)),0)</f>
        <v>0</v>
      </c>
      <c r="DR78" s="68"/>
    </row>
    <row r="79" spans="1:122" x14ac:dyDescent="0.35">
      <c r="A79" s="164">
        <f t="shared" si="73"/>
        <v>0</v>
      </c>
      <c r="B79" s="81" t="str">
        <f t="shared" si="74"/>
        <v>Portugal</v>
      </c>
      <c r="C79" s="98">
        <v>56</v>
      </c>
      <c r="D79" s="99" t="s">
        <v>101</v>
      </c>
      <c r="E79" s="100">
        <v>44901.416666666664</v>
      </c>
      <c r="F79" s="101" t="str">
        <f>F67</f>
        <v>Portugal</v>
      </c>
      <c r="G79" s="75"/>
      <c r="H79" s="75"/>
      <c r="I79" s="102" t="str">
        <f>I66</f>
        <v>Switzerland</v>
      </c>
      <c r="J79" s="95"/>
      <c r="K79" s="95"/>
      <c r="L79" s="62"/>
      <c r="M79" s="88" t="str">
        <f t="shared" ca="1" si="75"/>
        <v>Portugal</v>
      </c>
      <c r="N79" s="179" t="str">
        <f ca="1">IF(KOMatchRule=1,F79,N67)</f>
        <v>Portugal</v>
      </c>
      <c r="O79" s="77"/>
      <c r="P79" s="77"/>
      <c r="Q79" s="90" t="str">
        <f ca="1">IF(KOMatchRule=1,I79,Q66)</f>
        <v>Switzerland</v>
      </c>
      <c r="R79" s="97"/>
      <c r="S79" s="97"/>
      <c r="T79" s="65"/>
      <c r="U79" s="80">
        <f t="shared" ca="1" si="55"/>
        <v>0</v>
      </c>
      <c r="V79" s="80">
        <f>IF(O55&lt;&gt;"",IF(KOMatchRule=0,IF(AND(G55&lt;&gt;"",N79=F79,Q79=I79),IF(OR(AND((G79+J79)&gt;(H79+K79),(O79+R79)&gt;(P79+S79)),AND((G79+J79)&lt;(H79+K79),(O79+R79)&lt;(P79+S79))),Bonu16+Bonu9,Bonu9),0),IF(OR(AND((G79+J79)&gt;(H79+K79),(O79+R79)&gt;(P79+S79)),AND((G79+J79)&lt;(H79+K79),(O79+R79)&lt;(P79+S79))),Bonu16,0)),0)</f>
        <v>0</v>
      </c>
      <c r="W79" s="68"/>
      <c r="X79" s="365" t="str">
        <f t="shared" ca="1" si="76"/>
        <v>Portugal</v>
      </c>
      <c r="Y79" s="179" t="str">
        <f ca="1">IF(KOMatchRule=1,F79,Y67)</f>
        <v>Portugal</v>
      </c>
      <c r="Z79" s="77"/>
      <c r="AA79" s="77"/>
      <c r="AB79" s="90" t="str">
        <f ca="1">IF(KOMatchRule=1,I79,AB66)</f>
        <v>Switzerland</v>
      </c>
      <c r="AC79" s="97"/>
      <c r="AD79" s="97"/>
      <c r="AE79" s="65"/>
      <c r="AF79" s="80">
        <f t="shared" ca="1" si="56"/>
        <v>0</v>
      </c>
      <c r="AG79" s="80">
        <f>IF(Z55&lt;&gt;"",IF(KOMatchRule=0,IF(AND(G55&lt;&gt;"",Y79=F79,AB79=I79),IF(OR(AND((G79+J79)&gt;(H79+K79),(Z79+AC79)&gt;(AA79+AD79)),AND((G79+J79)&lt;(H79+K79),(Z79+AC79)&lt;(AA79+AD79))),Bonu16+Bonu9,Bonu9),0),IF(OR(AND((G79+J79)&gt;(H79+K79),(Z79+AC79)&gt;(AA79+AD79)),AND((G79+J79)&lt;(H79+K79),(Z79+AC79)&lt;(AA79+AD79))),Bonu16,0)),0)</f>
        <v>0</v>
      </c>
      <c r="AH79" s="68"/>
      <c r="AI79" s="365" t="str">
        <f t="shared" ca="1" si="57"/>
        <v>Portugal</v>
      </c>
      <c r="AJ79" s="179" t="str">
        <f ca="1">IF(KOMatchRule=1,F79,AJ67)</f>
        <v>Portugal</v>
      </c>
      <c r="AK79" s="77"/>
      <c r="AL79" s="77"/>
      <c r="AM79" s="90" t="str">
        <f ca="1">IF(KOMatchRule=1,I79,AM66)</f>
        <v>Switzerland</v>
      </c>
      <c r="AN79" s="97"/>
      <c r="AO79" s="97"/>
      <c r="AP79" s="65"/>
      <c r="AQ79" s="80">
        <f t="shared" ca="1" si="58"/>
        <v>0</v>
      </c>
      <c r="AR79" s="80">
        <f>IF(AK55&lt;&gt;"",IF(KOMatchRule=0,IF(AND(G55&lt;&gt;"",AJ79=F79,AM79=I79),IF(OR(AND((G79+J79)&gt;(H79+K79),(AK79+AN79)&gt;(AL79+AO79)),AND((G79+J79)&lt;(H79+K79),(AK79+AN79)&lt;(AL79+AO79))),Bonu16+Bonu9,Bonu9),0),IF(OR(AND((G79+J79)&gt;(H79+K79),(AK79+AN79)&gt;(AL79+AO79)),AND((G79+J79)&lt;(H79+K79),(AK79+AN79)&lt;(AL79+AO79))),Bonu16,0)),0)</f>
        <v>0</v>
      </c>
      <c r="AS79" s="68"/>
      <c r="AT79" s="365" t="str">
        <f t="shared" ca="1" si="59"/>
        <v>Portugal</v>
      </c>
      <c r="AU79" s="179" t="str">
        <f ca="1">IF(KOMatchRule=1,F79,AU67)</f>
        <v>Portugal</v>
      </c>
      <c r="AV79" s="77"/>
      <c r="AW79" s="77"/>
      <c r="AX79" s="90" t="str">
        <f ca="1">IF(KOMatchRule=1,I79,AX66)</f>
        <v>Switzerland</v>
      </c>
      <c r="AY79" s="97"/>
      <c r="AZ79" s="97"/>
      <c r="BA79" s="65"/>
      <c r="BB79" s="80">
        <f t="shared" ca="1" si="60"/>
        <v>0</v>
      </c>
      <c r="BC79" s="80">
        <f>IF(AV55&lt;&gt;"",IF(KOMatchRule=0,IF(AND(G55&lt;&gt;"",AU79=F79,AX79=I79),IF(OR(AND((G79+J79)&gt;(H79+K79),(AV79+AY79)&gt;(AW79+AZ79)),AND((G79+J79)&lt;(H79+K79),(AV79+AY79)&lt;(AW79+AZ79))),Bonu16+Bonu9,Bonu9),0),IF(OR(AND((G79+J79)&gt;(H79+K79),(AV79+AY79)&gt;(AW79+AZ79)),AND((G79+J79)&lt;(H79+K79),(AV79+AY79)&lt;(AW79+AZ79))),Bonu16,0)),0)</f>
        <v>0</v>
      </c>
      <c r="BD79" s="68"/>
      <c r="BE79" s="365" t="str">
        <f t="shared" ca="1" si="61"/>
        <v>Portugal</v>
      </c>
      <c r="BF79" s="179" t="str">
        <f ca="1">IF(KOMatchRule=1,F79,BF67)</f>
        <v>Portugal</v>
      </c>
      <c r="BG79" s="77"/>
      <c r="BH79" s="77"/>
      <c r="BI79" s="90" t="str">
        <f ca="1">IF(KOMatchRule=1,I79,BI66)</f>
        <v>Switzerland</v>
      </c>
      <c r="BJ79" s="97"/>
      <c r="BK79" s="97"/>
      <c r="BL79" s="65"/>
      <c r="BM79" s="80">
        <f t="shared" ca="1" si="62"/>
        <v>0</v>
      </c>
      <c r="BN79" s="80">
        <f>IF(BG55&lt;&gt;"",IF(KOMatchRule=0,IF(AND(G55&lt;&gt;"",BF79=F79,BI79=I79),IF(OR(AND((G79+J79)&gt;(H79+K79),(BG79+BJ79)&gt;(BH79+BK79)),AND((G79+J79)&lt;(H79+K79),(BG79+BJ79)&lt;(BH79+BK79))),Bonu16+Bonu9,Bonu9),0),IF(OR(AND((G79+J79)&gt;(H79+K79),(BG79+BJ79)&gt;(BH79+BK79)),AND((G79+J79)&lt;(H79+K79),(BG79+BJ79)&lt;(BH79+BK79))),Bonu16,0)),0)</f>
        <v>0</v>
      </c>
      <c r="BO79" s="68"/>
      <c r="BP79" s="365" t="str">
        <f t="shared" ca="1" si="63"/>
        <v>Portugal</v>
      </c>
      <c r="BQ79" s="179" t="str">
        <f ca="1">IF(KOMatchRule=1,F79,BQ67)</f>
        <v>Portugal</v>
      </c>
      <c r="BR79" s="77"/>
      <c r="BS79" s="77"/>
      <c r="BT79" s="90" t="str">
        <f ca="1">IF(KOMatchRule=1,I79,BT66)</f>
        <v>Switzerland</v>
      </c>
      <c r="BU79" s="97"/>
      <c r="BV79" s="97"/>
      <c r="BW79" s="65"/>
      <c r="BX79" s="80">
        <f t="shared" ca="1" si="64"/>
        <v>0</v>
      </c>
      <c r="BY79" s="80">
        <f>IF(BR55&lt;&gt;"",IF(KOMatchRule=0,IF(AND(G55&lt;&gt;"",BQ79=F79,BT79=I79),IF(OR(AND((G79+J79)&gt;(H79+K79),(BR79+BU79)&gt;(BS79+BV79)),AND((G79+J79)&lt;(H79+K79),(BR79+BU79)&lt;(BS79+BV79))),Bonu16+Bonu9,Bonu9),0),IF(OR(AND((G79+J79)&gt;(H79+K79),(BR79+BU79)&gt;(BS79+BV79)),AND((G79+J79)&lt;(H79+K79),(BR79+BU79)&lt;(BS79+BV79))),Bonu16,0)),0)</f>
        <v>0</v>
      </c>
      <c r="BZ79" s="68"/>
      <c r="CA79" s="365" t="str">
        <f t="shared" ca="1" si="65"/>
        <v>Portugal</v>
      </c>
      <c r="CB79" s="179" t="str">
        <f ca="1">IF(KOMatchRule=1,F79,CB67)</f>
        <v>Portugal</v>
      </c>
      <c r="CC79" s="77"/>
      <c r="CD79" s="77"/>
      <c r="CE79" s="90" t="str">
        <f ca="1">IF(KOMatchRule=1,I79,CE66)</f>
        <v>Switzerland</v>
      </c>
      <c r="CF79" s="97"/>
      <c r="CG79" s="97"/>
      <c r="CH79" s="65"/>
      <c r="CI79" s="80">
        <f t="shared" ca="1" si="66"/>
        <v>0</v>
      </c>
      <c r="CJ79" s="80">
        <f>IF(CC55&lt;&gt;"",IF(KOMatchRule=0,IF(AND(G55&lt;&gt;"",CB79=F79,CE79=I79),IF(OR(AND((G79+J79)&gt;(H79+K79),(CC79+CF79)&gt;(CD79+CG79)),AND((G79+J79)&lt;(H79+K79),(CC79+CF79)&lt;(CD79+CG79))),Bonu16+Bonu9,Bonu9),0),IF(OR(AND((G79+J79)&gt;(H79+K79),(CC79+CF79)&gt;(CD79+CG79)),AND((G79+J79)&lt;(H79+K79),(CC79+CF79)&lt;(CD79+CG79))),Bonu16,0)),0)</f>
        <v>0</v>
      </c>
      <c r="CK79" s="68"/>
      <c r="CL79" s="365" t="str">
        <f t="shared" ca="1" si="67"/>
        <v>Portugal</v>
      </c>
      <c r="CM79" s="179" t="str">
        <f ca="1">IF(KOMatchRule=1,F79,CM67)</f>
        <v>Portugal</v>
      </c>
      <c r="CN79" s="77"/>
      <c r="CO79" s="77"/>
      <c r="CP79" s="90" t="str">
        <f ca="1">IF(KOMatchRule=1,I79,CP66)</f>
        <v>Switzerland</v>
      </c>
      <c r="CQ79" s="97"/>
      <c r="CR79" s="97"/>
      <c r="CS79" s="65"/>
      <c r="CT79" s="80">
        <f t="shared" ca="1" si="68"/>
        <v>0</v>
      </c>
      <c r="CU79" s="80">
        <f>IF(CN55&lt;&gt;"",IF(KOMatchRule=0,IF(AND(G55&lt;&gt;"",CM79=F79,CP79=I79),IF(OR(AND((G79+J79)&gt;(H79+K79),(CN79+CQ79)&gt;(CO79+CR79)),AND((G79+J79)&lt;(H79+K79),(CN79+CQ79)&lt;(CO79+CR79))),Bonu16+Bonu9,Bonu9),0),IF(OR(AND((G79+J79)&gt;(H79+K79),(CN79+CQ79)&gt;(CO79+CR79)),AND((G79+J79)&lt;(H79+K79),(CN79+CQ79)&lt;(CO79+CR79))),Bonu16,0)),0)</f>
        <v>0</v>
      </c>
      <c r="CV79" s="68"/>
      <c r="CW79" s="365" t="str">
        <f t="shared" ca="1" si="69"/>
        <v>Portugal</v>
      </c>
      <c r="CX79" s="179" t="str">
        <f ca="1">IF(KOMatchRule=1,F79,CX67)</f>
        <v>Portugal</v>
      </c>
      <c r="CY79" s="77"/>
      <c r="CZ79" s="77"/>
      <c r="DA79" s="90" t="str">
        <f ca="1">IF(KOMatchRule=1,I79,DA66)</f>
        <v>Switzerland</v>
      </c>
      <c r="DB79" s="97"/>
      <c r="DC79" s="97"/>
      <c r="DD79" s="65"/>
      <c r="DE79" s="80">
        <f t="shared" ca="1" si="70"/>
        <v>0</v>
      </c>
      <c r="DF79" s="80">
        <f>IF(CY55&lt;&gt;"",IF(KOMatchRule=0,IF(AND(G55&lt;&gt;"",CX79=F79,DA79=I79),IF(OR(AND((G79+J79)&gt;(H79+K79),(CY79+DB79)&gt;(CZ79+DC79)),AND((G79+J79)&lt;(H79+K79),(CY79+DB79)&lt;(CZ79+DC79))),Bonu16+Bonu9,Bonu9),0),IF(OR(AND((G79+J79)&gt;(H79+K79),(CY79+DB79)&gt;(CZ79+DC79)),AND((G79+J79)&lt;(H79+K79),(CY79+DB79)&lt;(CZ79+DC79))),Bonu16,0)),0)</f>
        <v>0</v>
      </c>
      <c r="DG79" s="68"/>
      <c r="DH79" s="365" t="str">
        <f t="shared" ca="1" si="71"/>
        <v>Portugal</v>
      </c>
      <c r="DI79" s="179" t="str">
        <f ca="1">IF(KOMatchRule=1,F79,DI67)</f>
        <v>Portugal</v>
      </c>
      <c r="DJ79" s="77"/>
      <c r="DK79" s="77"/>
      <c r="DL79" s="90" t="str">
        <f ca="1">IF(KOMatchRule=1,I79,DL66)</f>
        <v>Switzerland</v>
      </c>
      <c r="DM79" s="97"/>
      <c r="DN79" s="97"/>
      <c r="DO79" s="65"/>
      <c r="DP79" s="80">
        <f t="shared" ca="1" si="72"/>
        <v>0</v>
      </c>
      <c r="DQ79" s="80">
        <f>IF(DJ55&lt;&gt;"",IF(KOMatchRule=0,IF(AND(G55&lt;&gt;"",DI79=F79,DL79=I79),IF(OR(AND((G79+J79)&gt;(H79+K79),(DJ79+DM79)&gt;(DK79+DN79)),AND((G79+J79)&lt;(H79+K79),(DJ79+DM79)&lt;(DK79+DN79))),Bonu16+Bonu9,Bonu9),0),IF(OR(AND((G79+J79)&gt;(H79+K79),(DJ79+DM79)&gt;(DK79+DN79)),AND((G79+J79)&lt;(H79+K79),(DJ79+DM79)&lt;(DK79+DN79))),Bonu16,0)),0)</f>
        <v>0</v>
      </c>
      <c r="DR79" s="68"/>
    </row>
    <row r="80" spans="1:122" x14ac:dyDescent="0.35">
      <c r="A80" s="164">
        <f t="shared" si="73"/>
        <v>0</v>
      </c>
      <c r="B80" s="81" t="str">
        <f>I60</f>
        <v>Senegal</v>
      </c>
      <c r="C80" s="71">
        <v>58</v>
      </c>
      <c r="D80" s="72" t="s">
        <v>102</v>
      </c>
      <c r="E80" s="73">
        <v>44904.416666666664</v>
      </c>
      <c r="F80" s="74" t="str">
        <f>IF(AND(G76&lt;&gt;"",H76&lt;&gt;""),IF((G76+J76)&gt;(H76+K76),F76,IF((G76+J76)&lt;(H76+K76),I76,"Match #53 Winner")),"Match #53 Winner")</f>
        <v>Match #53 Winner</v>
      </c>
      <c r="G80" s="75"/>
      <c r="H80" s="75"/>
      <c r="I80" s="76" t="str">
        <f>IF(AND(G77&lt;&gt;"",H77&lt;&gt;""),IF((G77+J77)&gt;(H77+K77),F77,IF((G77+J77)&lt;(H77+K77),I77,"Match #54 Winner")),"Match #54 Winner")</f>
        <v>Match #54 Winner</v>
      </c>
      <c r="J80" s="95"/>
      <c r="K80" s="95"/>
      <c r="L80" s="62"/>
      <c r="M80" s="88" t="str">
        <f ca="1">Q60</f>
        <v>Senegal</v>
      </c>
      <c r="N80" s="178" t="str">
        <f>IF(O4&lt;&gt;"",IF(KOMatchRule=1,F80,IF(AND(O76&lt;&gt;"",P76&lt;&gt;""),IF((O76+R76)&gt;(P76+S76),N76,IF((O76+R76)&lt;(P76+S76),Q76,"Match 53 Winner")),"Match 53 Winner")),"")</f>
        <v>Match 53 Winner</v>
      </c>
      <c r="O80" s="96"/>
      <c r="P80" s="96"/>
      <c r="Q80" s="66" t="str">
        <f>IF(O4&lt;&gt;"",IF(KOMatchRule=1,I80,IF(AND(O77&lt;&gt;"",P77&lt;&gt;""),IF((O77+R77)&gt;(P77+S77),N77,IF((O77+R77)&lt;(P77+S77),Q77,"Match 54 Winner")),"Match 54 Winner")),"")</f>
        <v>Match 54 Winner</v>
      </c>
      <c r="R80" s="97"/>
      <c r="S80" s="97"/>
      <c r="T80" s="65"/>
      <c r="U80" s="80">
        <f>IF(KOMatchRule=1,IFERROR(IF(AND(G80&lt;&gt;"",H80&lt;&gt;"",O80&lt;&gt;"",P80&lt;&gt;""),IF(AND(G80=O80,H80=P80),Quar1,IF((G80-H80)=(O80-P80),Quar2,IF(AND((G80&gt;H80),(O80&gt;P80)),Quar3,IF(AND((H80&gt;G80),(P80&gt;O80)),Quar3,0)))),0),0)+IFERROR(IF(KOPSO=1,IF(AND(J80&lt;&gt;"",K80&lt;&gt;"",R80&lt;&gt;"",S80&lt;&gt;"",(G80-H80)=(O80-P80)),IF(AND(J80=R80,K80=S80),Pena1,IF((J80-K80)=(R80-S80),Pena2,IF(AND((J80&gt;K80),(R80&gt;S80)),Pena3,IF(AND((J80&lt;K80),(S80&gt;R80)),Pena3,0)))),0),0),0),IFERROR(IF(AND(F80=N80,I80=Q80,G80&lt;&gt;"",H80&lt;&gt;"",O80&lt;&gt;"",P80&lt;&gt;""),IF(AND(G80=O80,H80=P80),Quar1,IF((G80-H80)=(O80-P80),Quar2,IF(AND((G80&gt;H80),(O80&gt;P80)),Quar3,IF(AND((H80&gt;G80),(P80&gt;O80)),Quar3,0)))),0),0)+IFERROR(IF(KOPSO=1,IF(AND(F80=N80,I80=Q80,J80&lt;&gt;"",K80&lt;&gt;"",R80&lt;&gt;"",S80&lt;&gt;"",(G80-H80)=(O80-P80)),IF(AND(J80=R80,K80=S80),Pena1,IF((J80-K80)=(R80-S80),Pena2,IF(AND((J80&gt;K80),(R80&gt;S80)),Pena3,IF(AND((J80&lt;K80),(S80&gt;R80)),Pena3,0)))),0),0),0))</f>
        <v>0</v>
      </c>
      <c r="V80" s="80">
        <f>IF(O55&lt;&gt;"",IF(KOMatchRule=0,IF(AND(G55&lt;&gt;"",N80=F80,Q80=I80),IF(OR(AND((G80+J80)&gt;(H80+K80),(O80+R80)&gt;(P80+S80)),AND((G80+J80)&lt;(H80+K80),(O80+R80)&lt;(P80+S80))),Bonu16+Bonu9,Bonu9),0),IF(OR(AND((G80+J80)&gt;(H80+K80),(O80+R80)&gt;(P80+S80)),AND((G80+J80)&lt;(H80+K80),(O80+R80)&lt;(P80+S80))),Bonu16,0)),0)</f>
        <v>0</v>
      </c>
      <c r="W80" s="68"/>
      <c r="X80" s="365" t="str">
        <f ca="1">AB60</f>
        <v>Senegal</v>
      </c>
      <c r="Y80" s="178" t="str">
        <f>IF(Z4&lt;&gt;"",IF(KOMatchRule=1,F80,IF(AND(Z76&lt;&gt;"",AA76&lt;&gt;""),IF((Z76+AC76)&gt;(AA76+AD76),Y76,IF((Z76+AC76)&lt;(AA76+AD76),AB76,"Match 53 Winner")),"Match 53 Winner")),"")</f>
        <v>Match 53 Winner</v>
      </c>
      <c r="Z80" s="96"/>
      <c r="AA80" s="96"/>
      <c r="AB80" s="66" t="str">
        <f>IF(Z4&lt;&gt;"",IF(KOMatchRule=1,I80,IF(AND(Z77&lt;&gt;"",AA77&lt;&gt;""),IF((Z77+AC77)&gt;(AA77+AD77),Y77,IF((Z77+AC77)&lt;(AA77+AD77),AB77,"Match 54 Winner")),"Match 54 Winner")),"")</f>
        <v>Match 54 Winner</v>
      </c>
      <c r="AC80" s="97"/>
      <c r="AD80" s="97"/>
      <c r="AE80" s="65"/>
      <c r="AF80" s="80">
        <f>IF(KOMatchRule=1,IFERROR(IF(AND(G80&lt;&gt;"",H80&lt;&gt;"",Z80&lt;&gt;"",AA80&lt;&gt;""),IF(AND(G80=Z80,H80=AA80),Quar1,IF((G80-H80)=(Z80-AA80),Quar2,IF(AND((G80&gt;H80),(Z80&gt;AA80)),Quar3,IF(AND((H80&gt;G80),(AA80&gt;Z80)),Quar3,0)))),0),0)+IFERROR(IF(KOPSO=1,IF(AND(J80&lt;&gt;"",K80&lt;&gt;"",AC80&lt;&gt;"",AD80&lt;&gt;"",(G80-H80)=(Z80-AA80)),IF(AND(J80=AC80,K80=AD80),Pena1,IF((J80-K80)=(AC80-AD80),Pena2,IF(AND((J80&gt;K80),(AC80&gt;AD80)),Pena3,IF(AND((J80&lt;K80),(AD80&gt;AC80)),Pena3,0)))),0),0),0),IFERROR(IF(AND(F80=Y80,I80=AB80,G80&lt;&gt;"",H80&lt;&gt;"",Z80&lt;&gt;"",AA80&lt;&gt;""),IF(AND(G80=Z80,H80=AA80),Quar1,IF((G80-H80)=(Z80-AA80),Quar2,IF(AND((G80&gt;H80),(Z80&gt;AA80)),Quar3,IF(AND((H80&gt;G80),(AA80&gt;Z80)),Quar3,0)))),0),0)+IFERROR(IF(KOPSO=1,IF(AND(F80=Y80,I80=AB80,J80&lt;&gt;"",K80&lt;&gt;"",AC80&lt;&gt;"",AD80&lt;&gt;"",(G80-H80)=(Z80-AA80)),IF(AND(J80=AC80,K80=AD80),Pena1,IF((J80-K80)=(AC80-AD80),Pena2,IF(AND((J80&gt;K80),(AC80&gt;AD80)),Pena3,IF(AND((J80&lt;K80),(AD80&gt;AC80)),Pena3,0)))),0),0),0))</f>
        <v>0</v>
      </c>
      <c r="AG80" s="80">
        <f>IF(Z55&lt;&gt;"",IF(KOMatchRule=0,IF(AND(G55&lt;&gt;"",Y80=F80,AB80=I80),IF(OR(AND((G80+J80)&gt;(H80+K80),(Z80+AC80)&gt;(AA80+AD80)),AND((G80+J80)&lt;(H80+K80),(Z80+AC80)&lt;(AA80+AD80))),Bonu16+Bonu9,Bonu9),0),IF(OR(AND((G80+J80)&gt;(H80+K80),(Z80+AC80)&gt;(AA80+AD80)),AND((G80+J80)&lt;(H80+K80),(Z80+AC80)&lt;(AA80+AD80))),Bonu16,0)),0)</f>
        <v>0</v>
      </c>
      <c r="AH80" s="68"/>
      <c r="AI80" s="365" t="str">
        <f t="shared" ref="AI80:AI87" ca="1" si="77">AM60</f>
        <v>Senegal</v>
      </c>
      <c r="AJ80" s="178" t="str">
        <f>IF(AK4&lt;&gt;"",IF(KOMatchRule=1,F80,IF(AND(AK76&lt;&gt;"",AL76&lt;&gt;""),IF((AK76+AN76)&gt;(AL76+AO76),AJ76,IF((AK76+AN76)&lt;(AL76+AO76),AM76,"Match 53 Winner")),"Match 53 Winner")),"")</f>
        <v>Match 53 Winner</v>
      </c>
      <c r="AK80" s="96"/>
      <c r="AL80" s="96"/>
      <c r="AM80" s="66" t="str">
        <f>IF(AK4&lt;&gt;"",IF(KOMatchRule=1,I80,IF(AND(AK77&lt;&gt;"",AL77&lt;&gt;""),IF((AK77+AN77)&gt;(AL77+AO77),AJ77,IF((AK77+AN77)&lt;(AL77+AO77),AM77,"Match 54 Winner")),"Match 54 Winner")),"")</f>
        <v>Match 54 Winner</v>
      </c>
      <c r="AN80" s="97"/>
      <c r="AO80" s="97"/>
      <c r="AP80" s="65"/>
      <c r="AQ80" s="80">
        <f>IF(KOMatchRule=1,IFERROR(IF(AND(G80&lt;&gt;"",H80&lt;&gt;"",AK80&lt;&gt;"",AL80&lt;&gt;""),IF(AND(G80=AK80,H80=AL80),Quar1,IF((G80-H80)=(AK80-AL80),Quar2,IF(AND((G80&gt;H80),(AK80&gt;AL80)),Quar3,IF(AND((H80&gt;G80),(AL80&gt;AK80)),Quar3,0)))),0),0)+IFERROR(IF(KOPSO=1,IF(AND(J80&lt;&gt;"",K80&lt;&gt;"",AN80&lt;&gt;"",AO80&lt;&gt;"",(G80-H80)=(AK80-AL80)),IF(AND(J80=AN80,K80=AO80),Pena1,IF((J80-K80)=(AN80-AO80),Pena2,IF(AND((J80&gt;K80),(AN80&gt;AO80)),Pena3,IF(AND((J80&lt;K80),(AO80&gt;AN80)),Pena3,0)))),0),0),0),IFERROR(IF(AND(F80=AJ80,I80=AM80,G80&lt;&gt;"",H80&lt;&gt;"",AK80&lt;&gt;"",AL80&lt;&gt;""),IF(AND(G80=AK80,H80=AL80),Quar1,IF((G80-H80)=(AK80-AL80),Quar2,IF(AND((G80&gt;H80),(AK80&gt;AL80)),Quar3,IF(AND((H80&gt;G80),(AL80&gt;AK80)),Quar3,0)))),0),0)+IFERROR(IF(KOPSO=1,IF(AND(F80=AJ80,I80=AM80,J80&lt;&gt;"",K80&lt;&gt;"",AN80&lt;&gt;"",AO80&lt;&gt;"",(G80-H80)=(AK80-AL80)),IF(AND(J80=AN80,K80=AO80),Pena1,IF((J80-K80)=(AN80-AO80),Pena2,IF(AND((J80&gt;K80),(AN80&gt;AO80)),Pena3,IF(AND((J80&lt;K80),(AO80&gt;AN80)),Pena3,0)))),0),0),0))</f>
        <v>0</v>
      </c>
      <c r="AR80" s="80">
        <f>IF(AK55&lt;&gt;"",IF(KOMatchRule=0,IF(AND(G55&lt;&gt;"",AJ80=F80,AM80=I80),IF(OR(AND((G80+J80)&gt;(H80+K80),(AK80+AN80)&gt;(AL80+AO80)),AND((G80+J80)&lt;(H80+K80),(AK80+AN80)&lt;(AL80+AO80))),Bonu16+Bonu9,Bonu9),0),IF(OR(AND((G80+J80)&gt;(H80+K80),(AK80+AN80)&gt;(AL80+AO80)),AND((G80+J80)&lt;(H80+K80),(AK80+AN80)&lt;(AL80+AO80))),Bonu16,0)),0)</f>
        <v>0</v>
      </c>
      <c r="AS80" s="68"/>
      <c r="AT80" s="365" t="str">
        <f t="shared" ref="AT80:AT87" ca="1" si="78">AX60</f>
        <v>Senegal</v>
      </c>
      <c r="AU80" s="178" t="str">
        <f>IF(AV4&lt;&gt;"",IF(KOMatchRule=1,F80,IF(AND(AV76&lt;&gt;"",AW76&lt;&gt;""),IF((AV76+AY76)&gt;(AW76+AZ76),AU76,IF((AV76+AY76)&lt;(AW76+AZ76),AX76,"Match 53 Winner")),"Match 53 Winner")),"")</f>
        <v>Match 53 Winner</v>
      </c>
      <c r="AV80" s="96"/>
      <c r="AW80" s="96"/>
      <c r="AX80" s="66" t="str">
        <f>IF(AV4&lt;&gt;"",IF(KOMatchRule=1,I80,IF(AND(AV77&lt;&gt;"",AW77&lt;&gt;""),IF((AV77+AY77)&gt;(AW77+AZ77),AU77,IF((AV77+AY77)&lt;(AW77+AZ77),AX77,"Match 54 Winner")),"Match 54 Winner")),"")</f>
        <v>Match 54 Winner</v>
      </c>
      <c r="AY80" s="97"/>
      <c r="AZ80" s="97"/>
      <c r="BA80" s="65"/>
      <c r="BB80" s="80">
        <f>IF(KOMatchRule=1,IFERROR(IF(AND(G80&lt;&gt;"",H80&lt;&gt;"",AV80&lt;&gt;"",AW80&lt;&gt;""),IF(AND(G80=AV80,H80=AW80),Quar1,IF((G80-H80)=(AV80-AW80),Quar2,IF(AND((G80&gt;H80),(AV80&gt;AW80)),Quar3,IF(AND((H80&gt;G80),(AW80&gt;AV80)),Quar3,0)))),0),0)+IFERROR(IF(KOPSO=1,IF(AND(J80&lt;&gt;"",K80&lt;&gt;"",AY80&lt;&gt;"",AZ80&lt;&gt;"",(G80-H80)=(AV80-AW80)),IF(AND(J80=AY80,K80=AZ80),Pena1,IF((J80-K80)=(AY80-AZ80),Pena2,IF(AND((J80&gt;K80),(AY80&gt;AZ80)),Pena3,IF(AND((J80&lt;K80),(AZ80&gt;AY80)),Pena3,0)))),0),0),0),IFERROR(IF(AND(F80=AU80,I80=AX80,G80&lt;&gt;"",H80&lt;&gt;"",AV80&lt;&gt;"",AW80&lt;&gt;""),IF(AND(G80=AV80,H80=AW80),Quar1,IF((G80-H80)=(AV80-AW80),Quar2,IF(AND((G80&gt;H80),(AV80&gt;AW80)),Quar3,IF(AND((H80&gt;G80),(AW80&gt;AV80)),Quar3,0)))),0),0)+IFERROR(IF(KOPSO=1,IF(AND(F80=AU80,I80=AX80,J80&lt;&gt;"",K80&lt;&gt;"",AY80&lt;&gt;"",AZ80&lt;&gt;"",(G80-H80)=(AV80-AW80)),IF(AND(J80=AY80,K80=AZ80),Pena1,IF((J80-K80)=(AY80-AZ80),Pena2,IF(AND((J80&gt;K80),(AY80&gt;AZ80)),Pena3,IF(AND((J80&lt;K80),(AZ80&gt;AY80)),Pena3,0)))),0),0),0))</f>
        <v>0</v>
      </c>
      <c r="BC80" s="80">
        <f>IF(AV55&lt;&gt;"",IF(KOMatchRule=0,IF(AND(G55&lt;&gt;"",AU80=F80,AX80=I80),IF(OR(AND((G80+J80)&gt;(H80+K80),(AV80+AY80)&gt;(AW80+AZ80)),AND((G80+J80)&lt;(H80+K80),(AV80+AY80)&lt;(AW80+AZ80))),Bonu16+Bonu9,Bonu9),0),IF(OR(AND((G80+J80)&gt;(H80+K80),(AV80+AY80)&gt;(AW80+AZ80)),AND((G80+J80)&lt;(H80+K80),(AV80+AY80)&lt;(AW80+AZ80))),Bonu16,0)),0)</f>
        <v>0</v>
      </c>
      <c r="BD80" s="68"/>
      <c r="BE80" s="365" t="str">
        <f t="shared" ref="BE80:BE87" ca="1" si="79">BI60</f>
        <v>Senegal</v>
      </c>
      <c r="BF80" s="178" t="str">
        <f>IF(BG4&lt;&gt;"",IF(KOMatchRule=1,F80,IF(AND(BG76&lt;&gt;"",BH76&lt;&gt;""),IF((BG76+BJ76)&gt;(BH76+BK76),BF76,IF((BG76+BJ76)&lt;(BH76+BK76),BI76,"Match 53 Winner")),"Match 53 Winner")),"")</f>
        <v>Match 53 Winner</v>
      </c>
      <c r="BG80" s="96"/>
      <c r="BH80" s="96"/>
      <c r="BI80" s="66" t="str">
        <f>IF(BG4&lt;&gt;"",IF(KOMatchRule=1,I80,IF(AND(BG77&lt;&gt;"",BH77&lt;&gt;""),IF((BG77+BJ77)&gt;(BH77+BK77),BF77,IF((BG77+BJ77)&lt;(BH77+BK77),BI77,"Match 54 Winner")),"Match 54 Winner")),"")</f>
        <v>Match 54 Winner</v>
      </c>
      <c r="BJ80" s="97"/>
      <c r="BK80" s="97"/>
      <c r="BL80" s="65"/>
      <c r="BM80" s="80">
        <f>IF(KOMatchRule=1,IFERROR(IF(AND(G80&lt;&gt;"",H80&lt;&gt;"",BG80&lt;&gt;"",BH80&lt;&gt;""),IF(AND(G80=BG80,H80=BH80),Quar1,IF((G80-H80)=(BG80-BH80),Quar2,IF(AND((G80&gt;H80),(BG80&gt;BH80)),Quar3,IF(AND((H80&gt;G80),(BH80&gt;BG80)),Quar3,0)))),0),0)+IFERROR(IF(KOPSO=1,IF(AND(J80&lt;&gt;"",K80&lt;&gt;"",BJ80&lt;&gt;"",BK80&lt;&gt;"",(G80-H80)=(BG80-BH80)),IF(AND(J80=BJ80,K80=BK80),Pena1,IF((J80-K80)=(BJ80-BK80),Pena2,IF(AND((J80&gt;K80),(BJ80&gt;BK80)),Pena3,IF(AND((J80&lt;K80),(BK80&gt;BJ80)),Pena3,0)))),0),0),0),IFERROR(IF(AND(F80=BF80,I80=BI80,G80&lt;&gt;"",H80&lt;&gt;"",BG80&lt;&gt;"",BH80&lt;&gt;""),IF(AND(G80=BG80,H80=BH80),Quar1,IF((G80-H80)=(BG80-BH80),Quar2,IF(AND((G80&gt;H80),(BG80&gt;BH80)),Quar3,IF(AND((H80&gt;G80),(BH80&gt;BG80)),Quar3,0)))),0),0)+IFERROR(IF(KOPSO=1,IF(AND(F80=BF80,I80=BI80,J80&lt;&gt;"",K80&lt;&gt;"",BJ80&lt;&gt;"",BK80&lt;&gt;"",(G80-H80)=(BG80-BH80)),IF(AND(J80=BJ80,K80=BK80),Pena1,IF((J80-K80)=(BJ80-BK80),Pena2,IF(AND((J80&gt;K80),(BJ80&gt;BK80)),Pena3,IF(AND((J80&lt;K80),(BK80&gt;BJ80)),Pena3,0)))),0),0),0))</f>
        <v>0</v>
      </c>
      <c r="BN80" s="80">
        <f>IF(BG55&lt;&gt;"",IF(KOMatchRule=0,IF(AND(G55&lt;&gt;"",BF80=F80,BI80=I80),IF(OR(AND((G80+J80)&gt;(H80+K80),(BG80+BJ80)&gt;(BH80+BK80)),AND((G80+J80)&lt;(H80+K80),(BG80+BJ80)&lt;(BH80+BK80))),Bonu16+Bonu9,Bonu9),0),IF(OR(AND((G80+J80)&gt;(H80+K80),(BG80+BJ80)&gt;(BH80+BK80)),AND((G80+J80)&lt;(H80+K80),(BG80+BJ80)&lt;(BH80+BK80))),Bonu16,0)),0)</f>
        <v>0</v>
      </c>
      <c r="BO80" s="68"/>
      <c r="BP80" s="365" t="str">
        <f t="shared" ref="BP80:BP87" ca="1" si="80">BT60</f>
        <v>Senegal</v>
      </c>
      <c r="BQ80" s="178" t="str">
        <f>IF(BR4&lt;&gt;"",IF(KOMatchRule=1,F80,IF(AND(BR76&lt;&gt;"",BS76&lt;&gt;""),IF((BR76+BU76)&gt;(BS76+BV76),BQ76,IF((BR76+BU76)&lt;(BS76+BV76),BT76,"Match 53 Winner")),"Match 53 Winner")),"")</f>
        <v>Match 53 Winner</v>
      </c>
      <c r="BR80" s="96"/>
      <c r="BS80" s="96"/>
      <c r="BT80" s="66" t="str">
        <f>IF(BR4&lt;&gt;"",IF(KOMatchRule=1,I80,IF(AND(BR77&lt;&gt;"",BS77&lt;&gt;""),IF((BR77+BU77)&gt;(BS77+BV77),BQ77,IF((BR77+BU77)&lt;(BS77+BV77),BT77,"Match 54 Winner")),"Match 54 Winner")),"")</f>
        <v>Match 54 Winner</v>
      </c>
      <c r="BU80" s="97"/>
      <c r="BV80" s="97"/>
      <c r="BW80" s="65"/>
      <c r="BX80" s="80">
        <f>IF(KOMatchRule=1,IFERROR(IF(AND(G80&lt;&gt;"",H80&lt;&gt;"",BR80&lt;&gt;"",BS80&lt;&gt;""),IF(AND(G80=BR80,H80=BS80),Quar1,IF((G80-H80)=(BR80-BS80),Quar2,IF(AND((G80&gt;H80),(BR80&gt;BS80)),Quar3,IF(AND((H80&gt;G80),(BS80&gt;BR80)),Quar3,0)))),0),0)+IFERROR(IF(KOPSO=1,IF(AND(J80&lt;&gt;"",K80&lt;&gt;"",BU80&lt;&gt;"",BV80&lt;&gt;"",(G80-H80)=(BR80-BS80)),IF(AND(J80=BU80,K80=BV80),Pena1,IF((J80-K80)=(BU80-BV80),Pena2,IF(AND((J80&gt;K80),(BU80&gt;BV80)),Pena3,IF(AND((J80&lt;K80),(BV80&gt;BU80)),Pena3,0)))),0),0),0),IFERROR(IF(AND(F80=BQ80,I80=BT80,G80&lt;&gt;"",H80&lt;&gt;"",BR80&lt;&gt;"",BS80&lt;&gt;""),IF(AND(G80=BR80,H80=BS80),Quar1,IF((G80-H80)=(BR80-BS80),Quar2,IF(AND((G80&gt;H80),(BR80&gt;BS80)),Quar3,IF(AND((H80&gt;G80),(BS80&gt;BR80)),Quar3,0)))),0),0)+IFERROR(IF(KOPSO=1,IF(AND(F80=BQ80,I80=BT80,J80&lt;&gt;"",K80&lt;&gt;"",BU80&lt;&gt;"",BV80&lt;&gt;"",(G80-H80)=(BR80-BS80)),IF(AND(J80=BU80,K80=BV80),Pena1,IF((J80-K80)=(BU80-BV80),Pena2,IF(AND((J80&gt;K80),(BU80&gt;BV80)),Pena3,IF(AND((J80&lt;K80),(BV80&gt;BU80)),Pena3,0)))),0),0),0))</f>
        <v>0</v>
      </c>
      <c r="BY80" s="80">
        <f>IF(BR55&lt;&gt;"",IF(KOMatchRule=0,IF(AND(G55&lt;&gt;"",BQ80=F80,BT80=I80),IF(OR(AND((G80+J80)&gt;(H80+K80),(BR80+BU80)&gt;(BS80+BV80)),AND((G80+J80)&lt;(H80+K80),(BR80+BU80)&lt;(BS80+BV80))),Bonu16+Bonu9,Bonu9),0),IF(OR(AND((G80+J80)&gt;(H80+K80),(BR80+BU80)&gt;(BS80+BV80)),AND((G80+J80)&lt;(H80+K80),(BR80+BU80)&lt;(BS80+BV80))),Bonu16,0)),0)</f>
        <v>0</v>
      </c>
      <c r="BZ80" s="68"/>
      <c r="CA80" s="365" t="str">
        <f t="shared" ref="CA80:CA87" ca="1" si="81">CE60</f>
        <v>Senegal</v>
      </c>
      <c r="CB80" s="178" t="str">
        <f>IF(CC4&lt;&gt;"",IF(KOMatchRule=1,F80,IF(AND(CC76&lt;&gt;"",CD76&lt;&gt;""),IF((CC76+CF76)&gt;(CD76+CG76),CB76,IF((CC76+CF76)&lt;(CD76+CG76),CE76,"Match 53 Winner")),"Match 53 Winner")),"")</f>
        <v>Match 53 Winner</v>
      </c>
      <c r="CC80" s="96"/>
      <c r="CD80" s="96"/>
      <c r="CE80" s="66" t="str">
        <f>IF(CC4&lt;&gt;"",IF(KOMatchRule=1,I80,IF(AND(CC77&lt;&gt;"",CD77&lt;&gt;""),IF((CC77+CF77)&gt;(CD77+CG77),CB77,IF((CC77+CF77)&lt;(CD77+CG77),CE77,"Match 54 Winner")),"Match 54 Winner")),"")</f>
        <v>Match 54 Winner</v>
      </c>
      <c r="CF80" s="97"/>
      <c r="CG80" s="97"/>
      <c r="CH80" s="65"/>
      <c r="CI80" s="80">
        <f>IF(KOMatchRule=1,IFERROR(IF(AND(G80&lt;&gt;"",H80&lt;&gt;"",CC80&lt;&gt;"",CD80&lt;&gt;""),IF(AND(G80=CC80,H80=CD80),Quar1,IF((G80-H80)=(CC80-CD80),Quar2,IF(AND((G80&gt;H80),(CC80&gt;CD80)),Quar3,IF(AND((H80&gt;G80),(CD80&gt;CC80)),Quar3,0)))),0),0)+IFERROR(IF(KOPSO=1,IF(AND(J80&lt;&gt;"",K80&lt;&gt;"",CF80&lt;&gt;"",CG80&lt;&gt;"",(G80-H80)=(CC80-CD80)),IF(AND(J80=CF80,K80=CG80),Pena1,IF((J80-K80)=(CF80-CG80),Pena2,IF(AND((J80&gt;K80),(CF80&gt;CG80)),Pena3,IF(AND((J80&lt;K80),(CG80&gt;CF80)),Pena3,0)))),0),0),0),IFERROR(IF(AND(F80=CB80,I80=CE80,G80&lt;&gt;"",H80&lt;&gt;"",CC80&lt;&gt;"",CD80&lt;&gt;""),IF(AND(G80=CC80,H80=CD80),Quar1,IF((G80-H80)=(CC80-CD80),Quar2,IF(AND((G80&gt;H80),(CC80&gt;CD80)),Quar3,IF(AND((H80&gt;G80),(CD80&gt;CC80)),Quar3,0)))),0),0)+IFERROR(IF(KOPSO=1,IF(AND(F80=CB80,I80=CE80,J80&lt;&gt;"",K80&lt;&gt;"",CF80&lt;&gt;"",CG80&lt;&gt;"",(G80-H80)=(CC80-CD80)),IF(AND(J80=CF80,K80=CG80),Pena1,IF((J80-K80)=(CF80-CG80),Pena2,IF(AND((J80&gt;K80),(CF80&gt;CG80)),Pena3,IF(AND((J80&lt;K80),(CG80&gt;CF80)),Pena3,0)))),0),0),0))</f>
        <v>0</v>
      </c>
      <c r="CJ80" s="80">
        <f>IF(CC55&lt;&gt;"",IF(KOMatchRule=0,IF(AND(G55&lt;&gt;"",CB80=F80,CE80=I80),IF(OR(AND((G80+J80)&gt;(H80+K80),(CC80+CF80)&gt;(CD80+CG80)),AND((G80+J80)&lt;(H80+K80),(CC80+CF80)&lt;(CD80+CG80))),Bonu16+Bonu9,Bonu9),0),IF(OR(AND((G80+J80)&gt;(H80+K80),(CC80+CF80)&gt;(CD80+CG80)),AND((G80+J80)&lt;(H80+K80),(CC80+CF80)&lt;(CD80+CG80))),Bonu16,0)),0)</f>
        <v>0</v>
      </c>
      <c r="CK80" s="68"/>
      <c r="CL80" s="365" t="str">
        <f t="shared" ref="CL80:CL87" ca="1" si="82">CP60</f>
        <v>Senegal</v>
      </c>
      <c r="CM80" s="178" t="str">
        <f>IF(CN4&lt;&gt;"",IF(KOMatchRule=1,F80,IF(AND(CN76&lt;&gt;"",CO76&lt;&gt;""),IF((CN76+CQ76)&gt;(CO76+CR76),CM76,IF((CN76+CQ76)&lt;(CO76+CR76),CP76,"Match 53 Winner")),"Match 53 Winner")),"")</f>
        <v>Match 53 Winner</v>
      </c>
      <c r="CN80" s="96"/>
      <c r="CO80" s="96"/>
      <c r="CP80" s="66" t="str">
        <f>IF(CN4&lt;&gt;"",IF(KOMatchRule=1,I80,IF(AND(CN77&lt;&gt;"",CO77&lt;&gt;""),IF((CN77+CQ77)&gt;(CO77+CR77),CM77,IF((CN77+CQ77)&lt;(CO77+CR77),CP77,"Match 54 Winner")),"Match 54 Winner")),"")</f>
        <v>Match 54 Winner</v>
      </c>
      <c r="CQ80" s="97"/>
      <c r="CR80" s="97"/>
      <c r="CS80" s="65"/>
      <c r="CT80" s="80">
        <f>IF(KOMatchRule=1,IFERROR(IF(AND(G80&lt;&gt;"",H80&lt;&gt;"",CN80&lt;&gt;"",CO80&lt;&gt;""),IF(AND(G80=CN80,H80=CO80),Quar1,IF((G80-H80)=(CN80-CO80),Quar2,IF(AND((G80&gt;H80),(CN80&gt;CO80)),Quar3,IF(AND((H80&gt;G80),(CO80&gt;CN80)),Quar3,0)))),0),0)+IFERROR(IF(KOPSO=1,IF(AND(J80&lt;&gt;"",K80&lt;&gt;"",CQ80&lt;&gt;"",CR80&lt;&gt;"",(G80-H80)=(CN80-CO80)),IF(AND(J80=CQ80,K80=CR80),Pena1,IF((J80-K80)=(CQ80-CR80),Pena2,IF(AND((J80&gt;K80),(CQ80&gt;CR80)),Pena3,IF(AND((J80&lt;K80),(CR80&gt;CQ80)),Pena3,0)))),0),0),0),IFERROR(IF(AND(F80=CM80,I80=CP80,G80&lt;&gt;"",H80&lt;&gt;"",CN80&lt;&gt;"",CO80&lt;&gt;""),IF(AND(G80=CN80,H80=CO80),Quar1,IF((G80-H80)=(CN80-CO80),Quar2,IF(AND((G80&gt;H80),(CN80&gt;CO80)),Quar3,IF(AND((H80&gt;G80),(CO80&gt;CN80)),Quar3,0)))),0),0)+IFERROR(IF(KOPSO=1,IF(AND(F80=CM80,I80=CP80,J80&lt;&gt;"",K80&lt;&gt;"",CQ80&lt;&gt;"",CR80&lt;&gt;"",(G80-H80)=(CN80-CO80)),IF(AND(J80=CQ80,K80=CR80),Pena1,IF((J80-K80)=(CQ80-CR80),Pena2,IF(AND((J80&gt;K80),(CQ80&gt;CR80)),Pena3,IF(AND((J80&lt;K80),(CR80&gt;CQ80)),Pena3,0)))),0),0),0))</f>
        <v>0</v>
      </c>
      <c r="CU80" s="80">
        <f>IF(CN55&lt;&gt;"",IF(KOMatchRule=0,IF(AND(G55&lt;&gt;"",CM80=F80,CP80=I80),IF(OR(AND((G80+J80)&gt;(H80+K80),(CN80+CQ80)&gt;(CO80+CR80)),AND((G80+J80)&lt;(H80+K80),(CN80+CQ80)&lt;(CO80+CR80))),Bonu16+Bonu9,Bonu9),0),IF(OR(AND((G80+J80)&gt;(H80+K80),(CN80+CQ80)&gt;(CO80+CR80)),AND((G80+J80)&lt;(H80+K80),(CN80+CQ80)&lt;(CO80+CR80))),Bonu16,0)),0)</f>
        <v>0</v>
      </c>
      <c r="CV80" s="68"/>
      <c r="CW80" s="365" t="str">
        <f t="shared" ref="CW80:CW87" ca="1" si="83">DA60</f>
        <v>Senegal</v>
      </c>
      <c r="CX80" s="178" t="str">
        <f>IF(CY4&lt;&gt;"",IF(KOMatchRule=1,F80,IF(AND(CY76&lt;&gt;"",CZ76&lt;&gt;""),IF((CY76+DB76)&gt;(CZ76+DC76),CX76,IF((CY76+DB76)&lt;(CZ76+DC76),DA76,"Match 53 Winner")),"Match 53 Winner")),"")</f>
        <v>Match 53 Winner</v>
      </c>
      <c r="CY80" s="96"/>
      <c r="CZ80" s="96"/>
      <c r="DA80" s="66" t="str">
        <f>IF(CY4&lt;&gt;"",IF(KOMatchRule=1,I80,IF(AND(CY77&lt;&gt;"",CZ77&lt;&gt;""),IF((CY77+DB77)&gt;(CZ77+DC77),CX77,IF((CY77+DB77)&lt;(CZ77+DC77),DA77,"Match 54 Winner")),"Match 54 Winner")),"")</f>
        <v>Match 54 Winner</v>
      </c>
      <c r="DB80" s="97"/>
      <c r="DC80" s="97"/>
      <c r="DD80" s="65"/>
      <c r="DE80" s="80">
        <f>IF(KOMatchRule=1,IFERROR(IF(AND(G80&lt;&gt;"",H80&lt;&gt;"",CY80&lt;&gt;"",CZ80&lt;&gt;""),IF(AND(G80=CY80,H80=CZ80),Quar1,IF((G80-H80)=(CY80-CZ80),Quar2,IF(AND((G80&gt;H80),(CY80&gt;CZ80)),Quar3,IF(AND((H80&gt;G80),(CZ80&gt;CY80)),Quar3,0)))),0),0)+IFERROR(IF(KOPSO=1,IF(AND(J80&lt;&gt;"",K80&lt;&gt;"",DB80&lt;&gt;"",DC80&lt;&gt;"",(G80-H80)=(CY80-CZ80)),IF(AND(J80=DB80,K80=DC80),Pena1,IF((J80-K80)=(DB80-DC80),Pena2,IF(AND((J80&gt;K80),(DB80&gt;DC80)),Pena3,IF(AND((J80&lt;K80),(DC80&gt;DB80)),Pena3,0)))),0),0),0),IFERROR(IF(AND(F80=CX80,I80=DA80,G80&lt;&gt;"",H80&lt;&gt;"",CY80&lt;&gt;"",CZ80&lt;&gt;""),IF(AND(G80=CY80,H80=CZ80),Quar1,IF((G80-H80)=(CY80-CZ80),Quar2,IF(AND((G80&gt;H80),(CY80&gt;CZ80)),Quar3,IF(AND((H80&gt;G80),(CZ80&gt;CY80)),Quar3,0)))),0),0)+IFERROR(IF(KOPSO=1,IF(AND(F80=CX80,I80=DA80,J80&lt;&gt;"",K80&lt;&gt;"",DB80&lt;&gt;"",DC80&lt;&gt;"",(G80-H80)=(CY80-CZ80)),IF(AND(J80=DB80,K80=DC80),Pena1,IF((J80-K80)=(DB80-DC80),Pena2,IF(AND((J80&gt;K80),(DB80&gt;DC80)),Pena3,IF(AND((J80&lt;K80),(DC80&gt;DB80)),Pena3,0)))),0),0),0))</f>
        <v>0</v>
      </c>
      <c r="DF80" s="80">
        <f>IF(CY55&lt;&gt;"",IF(KOMatchRule=0,IF(AND(G55&lt;&gt;"",CX80=F80,DA80=I80),IF(OR(AND((G80+J80)&gt;(H80+K80),(CY80+DB80)&gt;(CZ80+DC80)),AND((G80+J80)&lt;(H80+K80),(CY80+DB80)&lt;(CZ80+DC80))),Bonu16+Bonu9,Bonu9),0),IF(OR(AND((G80+J80)&gt;(H80+K80),(CY80+DB80)&gt;(CZ80+DC80)),AND((G80+J80)&lt;(H80+K80),(CY80+DB80)&lt;(CZ80+DC80))),Bonu16,0)),0)</f>
        <v>0</v>
      </c>
      <c r="DG80" s="68"/>
      <c r="DH80" s="365" t="str">
        <f t="shared" ref="DH80:DH87" ca="1" si="84">DL60</f>
        <v>Senegal</v>
      </c>
      <c r="DI80" s="178" t="str">
        <f>IF(DJ4&lt;&gt;"",IF(KOMatchRule=1,F80,IF(AND(DJ76&lt;&gt;"",DK76&lt;&gt;""),IF((DJ76+DM76)&gt;(DK76+DN76),DI76,IF((DJ76+DM76)&lt;(DK76+DN76),DL76,"Match 53 Winner")),"Match 53 Winner")),"")</f>
        <v>Match 53 Winner</v>
      </c>
      <c r="DJ80" s="96"/>
      <c r="DK80" s="96"/>
      <c r="DL80" s="66" t="str">
        <f>IF(DJ4&lt;&gt;"",IF(KOMatchRule=1,I80,IF(AND(DJ77&lt;&gt;"",DK77&lt;&gt;""),IF((DJ77+DM77)&gt;(DK77+DN77),DI77,IF((DJ77+DM77)&lt;(DK77+DN77),DL77,"Match 54 Winner")),"Match 54 Winner")),"")</f>
        <v>Match 54 Winner</v>
      </c>
      <c r="DM80" s="97"/>
      <c r="DN80" s="97"/>
      <c r="DO80" s="65"/>
      <c r="DP80" s="80">
        <f>IF(KOMatchRule=1,IFERROR(IF(AND(G80&lt;&gt;"",H80&lt;&gt;"",DJ80&lt;&gt;"",DK80&lt;&gt;""),IF(AND(G80=DJ80,H80=DK80),Quar1,IF((G80-H80)=(DJ80-DK80),Quar2,IF(AND((G80&gt;H80),(DJ80&gt;DK80)),Quar3,IF(AND((H80&gt;G80),(DK80&gt;DJ80)),Quar3,0)))),0),0)+IFERROR(IF(KOPSO=1,IF(AND(J80&lt;&gt;"",K80&lt;&gt;"",DM80&lt;&gt;"",DN80&lt;&gt;"",(G80-H80)=(DJ80-DK80)),IF(AND(J80=DM80,K80=DN80),Pena1,IF((J80-K80)=(DM80-DN80),Pena2,IF(AND((J80&gt;K80),(DM80&gt;DN80)),Pena3,IF(AND((J80&lt;K80),(DN80&gt;DM80)),Pena3,0)))),0),0),0),IFERROR(IF(AND(F80=DI80,I80=DL80,G80&lt;&gt;"",H80&lt;&gt;"",DJ80&lt;&gt;"",DK80&lt;&gt;""),IF(AND(G80=DJ80,H80=DK80),Quar1,IF((G80-H80)=(DJ80-DK80),Quar2,IF(AND((G80&gt;H80),(DJ80&gt;DK80)),Quar3,IF(AND((H80&gt;G80),(DK80&gt;DJ80)),Quar3,0)))),0),0)+IFERROR(IF(KOPSO=1,IF(AND(F80=DI80,I80=DL80,J80&lt;&gt;"",K80&lt;&gt;"",DM80&lt;&gt;"",DN80&lt;&gt;"",(G80-H80)=(DJ80-DK80)),IF(AND(J80=DM80,K80=DN80),Pena1,IF((J80-K80)=(DM80-DN80),Pena2,IF(AND((J80&gt;K80),(DM80&gt;DN80)),Pena3,IF(AND((J80&lt;K80),(DN80&gt;DM80)),Pena3,0)))),0),0),0))</f>
        <v>0</v>
      </c>
      <c r="DQ80" s="80">
        <f>IF(DJ55&lt;&gt;"",IF(KOMatchRule=0,IF(AND(G55&lt;&gt;"",DI80=F80,DL80=I80),IF(OR(AND((G80+J80)&gt;(H80+K80),(DJ80+DM80)&gt;(DK80+DN80)),AND((G80+J80)&lt;(H80+K80),(DJ80+DM80)&lt;(DK80+DN80))),Bonu16+Bonu9,Bonu9),0),IF(OR(AND((G80+J80)&gt;(H80+K80),(DJ80+DM80)&gt;(DK80+DN80)),AND((G80+J80)&lt;(H80+K80),(DJ80+DM80)&lt;(DK80+DN80))),Bonu16,0)),0)</f>
        <v>0</v>
      </c>
      <c r="DR80" s="68"/>
    </row>
    <row r="81" spans="1:122" x14ac:dyDescent="0.35">
      <c r="A81" s="164">
        <f t="shared" si="73"/>
        <v>0</v>
      </c>
      <c r="B81" s="81" t="str">
        <f t="shared" ref="B81:B87" si="85">I61</f>
        <v>United States</v>
      </c>
      <c r="C81" s="71">
        <v>57</v>
      </c>
      <c r="D81" s="72" t="s">
        <v>102</v>
      </c>
      <c r="E81" s="73">
        <v>44904.25</v>
      </c>
      <c r="F81" s="74" t="str">
        <f>IF(AND(G72&lt;&gt;"",H72&lt;&gt;""),IF((G72+J72)&gt;(H72+K72),F72,IF((G72+J72)&lt;(H72+K72),I72,"Match #49 Winner")),"Match #49 Winner")</f>
        <v>Match #49 Winner</v>
      </c>
      <c r="G81" s="75"/>
      <c r="H81" s="75"/>
      <c r="I81" s="76" t="str">
        <f>IF(AND(G73&lt;&gt;"",H73&lt;&gt;""),IF((G73+J73)&gt;(H73+K73),F73,IF((G73+J73)&lt;(H73+K73),I73,"Match #50 Winner")),"Match #50 Winner")</f>
        <v>Match #50 Winner</v>
      </c>
      <c r="J81" s="95"/>
      <c r="K81" s="95"/>
      <c r="L81" s="62"/>
      <c r="M81" s="88" t="str">
        <f t="shared" ref="M81:M87" ca="1" si="86">Q61</f>
        <v>United States</v>
      </c>
      <c r="N81" s="178" t="str">
        <f>IF(O4&lt;&gt;"",IF(KOMatchRule=1,F81,IF(AND(O72&lt;&gt;"",P72&lt;&gt;""),IF((O72+R72)&gt;(P72+S72),N72,IF((O72+R72)&lt;(P72+S72),Q72,"Match 49 Winner")),"Match 49 Winner")),"")</f>
        <v>Match 49 Winner</v>
      </c>
      <c r="O81" s="77"/>
      <c r="P81" s="77"/>
      <c r="Q81" s="66" t="str">
        <f>IF(O4&lt;&gt;"",IF(KOMatchRule=1,I81,IF(AND(O73&lt;&gt;"",P73&lt;&gt;""),IF((O73+R73)&gt;(P73+S73),N73,IF((O73+R73)&lt;(P73+S73),Q73,"Match 50 Winner")),"Match 50 Winner")),"")</f>
        <v>Match 50 Winner</v>
      </c>
      <c r="R81" s="97"/>
      <c r="S81" s="97"/>
      <c r="T81" s="65"/>
      <c r="U81" s="80">
        <f>IF(KOMatchRule=1,IFERROR(IF(AND(G81&lt;&gt;"",H81&lt;&gt;"",O81&lt;&gt;"",P81&lt;&gt;""),IF(AND(G81=O81,H81=P81),Quar1,IF((G81-H81)=(O81-P81),Quar2,IF(AND((G81&gt;H81),(O81&gt;P81)),Quar3,IF(AND((H81&gt;G81),(P81&gt;O81)),Quar3,0)))),0),0)+IFERROR(IF(KOPSO=1,IF(AND(J81&lt;&gt;"",K81&lt;&gt;"",R81&lt;&gt;"",S81&lt;&gt;"",(G81-H81)=(O81-P81)),IF(AND(J81=R81,K81=S81),Pena1,IF((J81-K81)=(R81-S81),Pena2,IF(AND((J81&gt;K81),(R81&gt;S81)),Pena3,IF(AND((J81&lt;K81),(S81&gt;R81)),Pena3,0)))),0),0),0),IFERROR(IF(AND(F81=N81,I81=Q81,G81&lt;&gt;"",H81&lt;&gt;"",O81&lt;&gt;"",P81&lt;&gt;""),IF(AND(G81=O81,H81=P81),Quar1,IF((G81-H81)=(O81-P81),Quar2,IF(AND((G81&gt;H81),(O81&gt;P81)),Quar3,IF(AND((H81&gt;G81),(P81&gt;O81)),Quar3,0)))),0),0)+IFERROR(IF(KOPSO=1,IF(AND(F81=N81,I81=Q81,J81&lt;&gt;"",K81&lt;&gt;"",R81&lt;&gt;"",S81&lt;&gt;"",(G81-H81)=(O81-P81)),IF(AND(J81=R81,K81=S81),Pena1,IF((J81-K81)=(R81-S81),Pena2,IF(AND((J81&gt;K81),(R81&gt;S81)),Pena3,IF(AND((J81&lt;K81),(S81&gt;R81)),Pena3,0)))),0),0),0))</f>
        <v>0</v>
      </c>
      <c r="V81" s="80">
        <f>IF(O55&lt;&gt;"",IF(KOMatchRule=0,IF(AND(G55&lt;&gt;"",N81=F81,Q81=I81),IF(OR(AND((G81+J81)&gt;(H81+K81),(O81+R81)&gt;(P81+S81)),AND((G81+J81)&lt;(H81+K81),(O81+R81)&lt;(P81+S81))),Bonu16+Bonu9,Bonu9),0),IF(OR(AND((G81+J81)&gt;(H81+K81),(O81+R81)&gt;(P81+S81)),AND((G81+J81)&lt;(H81+K81),(O81+R81)&lt;(P81+S81))),Bonu16,0)),0)</f>
        <v>0</v>
      </c>
      <c r="W81" s="68"/>
      <c r="X81" s="365" t="str">
        <f t="shared" ref="X81:X87" ca="1" si="87">AB61</f>
        <v>United States</v>
      </c>
      <c r="Y81" s="178" t="str">
        <f>IF(Z4&lt;&gt;"",IF(KOMatchRule=1,F81,IF(AND(Z72&lt;&gt;"",AA72&lt;&gt;""),IF((Z72+AC72)&gt;(AA72+AD72),Y72,IF((Z72+AC72)&lt;(AA72+AD72),AB72,"Match 49 Winner")),"Match 49 Winner")),"")</f>
        <v>Match 49 Winner</v>
      </c>
      <c r="Z81" s="77"/>
      <c r="AA81" s="77"/>
      <c r="AB81" s="66" t="str">
        <f>IF(Z4&lt;&gt;"",IF(KOMatchRule=1,I81,IF(AND(Z73&lt;&gt;"",AA73&lt;&gt;""),IF((Z73+AC73)&gt;(AA73+AD73),Y73,IF((Z73+AC73)&lt;(AA73+AD73),AB73,"Match 50 Winner")),"Match 50 Winner")),"")</f>
        <v>Match 50 Winner</v>
      </c>
      <c r="AC81" s="97"/>
      <c r="AD81" s="97"/>
      <c r="AE81" s="65"/>
      <c r="AF81" s="80">
        <f>IF(KOMatchRule=1,IFERROR(IF(AND(G81&lt;&gt;"",H81&lt;&gt;"",Z81&lt;&gt;"",AA81&lt;&gt;""),IF(AND(G81=Z81,H81=AA81),Quar1,IF((G81-H81)=(Z81-AA81),Quar2,IF(AND((G81&gt;H81),(Z81&gt;AA81)),Quar3,IF(AND((H81&gt;G81),(AA81&gt;Z81)),Quar3,0)))),0),0)+IFERROR(IF(KOPSO=1,IF(AND(J81&lt;&gt;"",K81&lt;&gt;"",AC81&lt;&gt;"",AD81&lt;&gt;"",(G81-H81)=(Z81-AA81)),IF(AND(J81=AC81,K81=AD81),Pena1,IF((J81-K81)=(AC81-AD81),Pena2,IF(AND((J81&gt;K81),(AC81&gt;AD81)),Pena3,IF(AND((J81&lt;K81),(AD81&gt;AC81)),Pena3,0)))),0),0),0),IFERROR(IF(AND(F81=Y81,I81=AB81,G81&lt;&gt;"",H81&lt;&gt;"",Z81&lt;&gt;"",AA81&lt;&gt;""),IF(AND(G81=Z81,H81=AA81),Quar1,IF((G81-H81)=(Z81-AA81),Quar2,IF(AND((G81&gt;H81),(Z81&gt;AA81)),Quar3,IF(AND((H81&gt;G81),(AA81&gt;Z81)),Quar3,0)))),0),0)+IFERROR(IF(KOPSO=1,IF(AND(F81=Y81,I81=AB81,J81&lt;&gt;"",K81&lt;&gt;"",AC81&lt;&gt;"",AD81&lt;&gt;"",(G81-H81)=(Z81-AA81)),IF(AND(J81=AC81,K81=AD81),Pena1,IF((J81-K81)=(AC81-AD81),Pena2,IF(AND((J81&gt;K81),(AC81&gt;AD81)),Pena3,IF(AND((J81&lt;K81),(AD81&gt;AC81)),Pena3,0)))),0),0),0))</f>
        <v>0</v>
      </c>
      <c r="AG81" s="80">
        <f>IF(Z55&lt;&gt;"",IF(KOMatchRule=0,IF(AND(G55&lt;&gt;"",Y81=F81,AB81=I81),IF(OR(AND((G81+J81)&gt;(H81+K81),(Z81+AC81)&gt;(AA81+AD81)),AND((G81+J81)&lt;(H81+K81),(Z81+AC81)&lt;(AA81+AD81))),Bonu16+Bonu9,Bonu9),0),IF(OR(AND((G81+J81)&gt;(H81+K81),(Z81+AC81)&gt;(AA81+AD81)),AND((G81+J81)&lt;(H81+K81),(Z81+AC81)&lt;(AA81+AD81))),Bonu16,0)),0)</f>
        <v>0</v>
      </c>
      <c r="AH81" s="68"/>
      <c r="AI81" s="365" t="str">
        <f t="shared" ca="1" si="77"/>
        <v>United States</v>
      </c>
      <c r="AJ81" s="178" t="str">
        <f>IF(AK4&lt;&gt;"",IF(KOMatchRule=1,F81,IF(AND(AK72&lt;&gt;"",AL72&lt;&gt;""),IF((AK72+AN72)&gt;(AL72+AO72),AJ72,IF((AK72+AN72)&lt;(AL72+AO72),AM72,"Match 49 Winner")),"Match 49 Winner")),"")</f>
        <v>Match 49 Winner</v>
      </c>
      <c r="AK81" s="77"/>
      <c r="AL81" s="77"/>
      <c r="AM81" s="66" t="str">
        <f>IF(AK4&lt;&gt;"",IF(KOMatchRule=1,I81,IF(AND(AK73&lt;&gt;"",AL73&lt;&gt;""),IF((AK73+AN73)&gt;(AL73+AO73),AJ73,IF((AK73+AN73)&lt;(AL73+AO73),AM73,"Match 50 Winner")),"Match 50 Winner")),"")</f>
        <v>Match 50 Winner</v>
      </c>
      <c r="AN81" s="97"/>
      <c r="AO81" s="97"/>
      <c r="AP81" s="65"/>
      <c r="AQ81" s="80">
        <f>IF(KOMatchRule=1,IFERROR(IF(AND(G81&lt;&gt;"",H81&lt;&gt;"",AK81&lt;&gt;"",AL81&lt;&gt;""),IF(AND(G81=AK81,H81=AL81),Quar1,IF((G81-H81)=(AK81-AL81),Quar2,IF(AND((G81&gt;H81),(AK81&gt;AL81)),Quar3,IF(AND((H81&gt;G81),(AL81&gt;AK81)),Quar3,0)))),0),0)+IFERROR(IF(KOPSO=1,IF(AND(J81&lt;&gt;"",K81&lt;&gt;"",AN81&lt;&gt;"",AO81&lt;&gt;"",(G81-H81)=(AK81-AL81)),IF(AND(J81=AN81,K81=AO81),Pena1,IF((J81-K81)=(AN81-AO81),Pena2,IF(AND((J81&gt;K81),(AN81&gt;AO81)),Pena3,IF(AND((J81&lt;K81),(AO81&gt;AN81)),Pena3,0)))),0),0),0),IFERROR(IF(AND(F81=AJ81,I81=AM81,G81&lt;&gt;"",H81&lt;&gt;"",AK81&lt;&gt;"",AL81&lt;&gt;""),IF(AND(G81=AK81,H81=AL81),Quar1,IF((G81-H81)=(AK81-AL81),Quar2,IF(AND((G81&gt;H81),(AK81&gt;AL81)),Quar3,IF(AND((H81&gt;G81),(AL81&gt;AK81)),Quar3,0)))),0),0)+IFERROR(IF(KOPSO=1,IF(AND(F81=AJ81,I81=AM81,J81&lt;&gt;"",K81&lt;&gt;"",AN81&lt;&gt;"",AO81&lt;&gt;"",(G81-H81)=(AK81-AL81)),IF(AND(J81=AN81,K81=AO81),Pena1,IF((J81-K81)=(AN81-AO81),Pena2,IF(AND((J81&gt;K81),(AN81&gt;AO81)),Pena3,IF(AND((J81&lt;K81),(AO81&gt;AN81)),Pena3,0)))),0),0),0))</f>
        <v>0</v>
      </c>
      <c r="AR81" s="80">
        <f>IF(AK55&lt;&gt;"",IF(KOMatchRule=0,IF(AND(G55&lt;&gt;"",AJ81=F81,AM81=I81),IF(OR(AND((G81+J81)&gt;(H81+K81),(AK81+AN81)&gt;(AL81+AO81)),AND((G81+J81)&lt;(H81+K81),(AK81+AN81)&lt;(AL81+AO81))),Bonu16+Bonu9,Bonu9),0),IF(OR(AND((G81+J81)&gt;(H81+K81),(AK81+AN81)&gt;(AL81+AO81)),AND((G81+J81)&lt;(H81+K81),(AK81+AN81)&lt;(AL81+AO81))),Bonu16,0)),0)</f>
        <v>0</v>
      </c>
      <c r="AS81" s="68"/>
      <c r="AT81" s="365" t="str">
        <f t="shared" ca="1" si="78"/>
        <v>United States</v>
      </c>
      <c r="AU81" s="178" t="str">
        <f>IF(AV4&lt;&gt;"",IF(KOMatchRule=1,F81,IF(AND(AV72&lt;&gt;"",AW72&lt;&gt;""),IF((AV72+AY72)&gt;(AW72+AZ72),AU72,IF((AV72+AY72)&lt;(AW72+AZ72),AX72,"Match 49 Winner")),"Match 49 Winner")),"")</f>
        <v>Match 49 Winner</v>
      </c>
      <c r="AV81" s="77"/>
      <c r="AW81" s="77"/>
      <c r="AX81" s="66" t="str">
        <f>IF(AV4&lt;&gt;"",IF(KOMatchRule=1,I81,IF(AND(AV73&lt;&gt;"",AW73&lt;&gt;""),IF((AV73+AY73)&gt;(AW73+AZ73),AU73,IF((AV73+AY73)&lt;(AW73+AZ73),AX73,"Match 50 Winner")),"Match 50 Winner")),"")</f>
        <v>Match 50 Winner</v>
      </c>
      <c r="AY81" s="97"/>
      <c r="AZ81" s="97"/>
      <c r="BA81" s="65"/>
      <c r="BB81" s="80">
        <f>IF(KOMatchRule=1,IFERROR(IF(AND(G81&lt;&gt;"",H81&lt;&gt;"",AV81&lt;&gt;"",AW81&lt;&gt;""),IF(AND(G81=AV81,H81=AW81),Quar1,IF((G81-H81)=(AV81-AW81),Quar2,IF(AND((G81&gt;H81),(AV81&gt;AW81)),Quar3,IF(AND((H81&gt;G81),(AW81&gt;AV81)),Quar3,0)))),0),0)+IFERROR(IF(KOPSO=1,IF(AND(J81&lt;&gt;"",K81&lt;&gt;"",AY81&lt;&gt;"",AZ81&lt;&gt;"",(G81-H81)=(AV81-AW81)),IF(AND(J81=AY81,K81=AZ81),Pena1,IF((J81-K81)=(AY81-AZ81),Pena2,IF(AND((J81&gt;K81),(AY81&gt;AZ81)),Pena3,IF(AND((J81&lt;K81),(AZ81&gt;AY81)),Pena3,0)))),0),0),0),IFERROR(IF(AND(F81=AU81,I81=AX81,G81&lt;&gt;"",H81&lt;&gt;"",AV81&lt;&gt;"",AW81&lt;&gt;""),IF(AND(G81=AV81,H81=AW81),Quar1,IF((G81-H81)=(AV81-AW81),Quar2,IF(AND((G81&gt;H81),(AV81&gt;AW81)),Quar3,IF(AND((H81&gt;G81),(AW81&gt;AV81)),Quar3,0)))),0),0)+IFERROR(IF(KOPSO=1,IF(AND(F81=AU81,I81=AX81,J81&lt;&gt;"",K81&lt;&gt;"",AY81&lt;&gt;"",AZ81&lt;&gt;"",(G81-H81)=(AV81-AW81)),IF(AND(J81=AY81,K81=AZ81),Pena1,IF((J81-K81)=(AY81-AZ81),Pena2,IF(AND((J81&gt;K81),(AY81&gt;AZ81)),Pena3,IF(AND((J81&lt;K81),(AZ81&gt;AY81)),Pena3,0)))),0),0),0))</f>
        <v>0</v>
      </c>
      <c r="BC81" s="80">
        <f>IF(AV55&lt;&gt;"",IF(KOMatchRule=0,IF(AND(G55&lt;&gt;"",AU81=F81,AX81=I81),IF(OR(AND((G81+J81)&gt;(H81+K81),(AV81+AY81)&gt;(AW81+AZ81)),AND((G81+J81)&lt;(H81+K81),(AV81+AY81)&lt;(AW81+AZ81))),Bonu16+Bonu9,Bonu9),0),IF(OR(AND((G81+J81)&gt;(H81+K81),(AV81+AY81)&gt;(AW81+AZ81)),AND((G81+J81)&lt;(H81+K81),(AV81+AY81)&lt;(AW81+AZ81))),Bonu16,0)),0)</f>
        <v>0</v>
      </c>
      <c r="BD81" s="68"/>
      <c r="BE81" s="365" t="str">
        <f t="shared" ca="1" si="79"/>
        <v>United States</v>
      </c>
      <c r="BF81" s="178" t="str">
        <f>IF(BG4&lt;&gt;"",IF(KOMatchRule=1,F81,IF(AND(BG72&lt;&gt;"",BH72&lt;&gt;""),IF((BG72+BJ72)&gt;(BH72+BK72),BF72,IF((BG72+BJ72)&lt;(BH72+BK72),BI72,"Match 49 Winner")),"Match 49 Winner")),"")</f>
        <v>Match 49 Winner</v>
      </c>
      <c r="BG81" s="77"/>
      <c r="BH81" s="77"/>
      <c r="BI81" s="66" t="str">
        <f>IF(BG4&lt;&gt;"",IF(KOMatchRule=1,I81,IF(AND(BG73&lt;&gt;"",BH73&lt;&gt;""),IF((BG73+BJ73)&gt;(BH73+BK73),BF73,IF((BG73+BJ73)&lt;(BH73+BK73),BI73,"Match 50 Winner")),"Match 50 Winner")),"")</f>
        <v>Match 50 Winner</v>
      </c>
      <c r="BJ81" s="97"/>
      <c r="BK81" s="97"/>
      <c r="BL81" s="65"/>
      <c r="BM81" s="80">
        <f>IF(KOMatchRule=1,IFERROR(IF(AND(G81&lt;&gt;"",H81&lt;&gt;"",BG81&lt;&gt;"",BH81&lt;&gt;""),IF(AND(G81=BG81,H81=BH81),Quar1,IF((G81-H81)=(BG81-BH81),Quar2,IF(AND((G81&gt;H81),(BG81&gt;BH81)),Quar3,IF(AND((H81&gt;G81),(BH81&gt;BG81)),Quar3,0)))),0),0)+IFERROR(IF(KOPSO=1,IF(AND(J81&lt;&gt;"",K81&lt;&gt;"",BJ81&lt;&gt;"",BK81&lt;&gt;"",(G81-H81)=(BG81-BH81)),IF(AND(J81=BJ81,K81=BK81),Pena1,IF((J81-K81)=(BJ81-BK81),Pena2,IF(AND((J81&gt;K81),(BJ81&gt;BK81)),Pena3,IF(AND((J81&lt;K81),(BK81&gt;BJ81)),Pena3,0)))),0),0),0),IFERROR(IF(AND(F81=BF81,I81=BI81,G81&lt;&gt;"",H81&lt;&gt;"",BG81&lt;&gt;"",BH81&lt;&gt;""),IF(AND(G81=BG81,H81=BH81),Quar1,IF((G81-H81)=(BG81-BH81),Quar2,IF(AND((G81&gt;H81),(BG81&gt;BH81)),Quar3,IF(AND((H81&gt;G81),(BH81&gt;BG81)),Quar3,0)))),0),0)+IFERROR(IF(KOPSO=1,IF(AND(F81=BF81,I81=BI81,J81&lt;&gt;"",K81&lt;&gt;"",BJ81&lt;&gt;"",BK81&lt;&gt;"",(G81-H81)=(BG81-BH81)),IF(AND(J81=BJ81,K81=BK81),Pena1,IF((J81-K81)=(BJ81-BK81),Pena2,IF(AND((J81&gt;K81),(BJ81&gt;BK81)),Pena3,IF(AND((J81&lt;K81),(BK81&gt;BJ81)),Pena3,0)))),0),0),0))</f>
        <v>0</v>
      </c>
      <c r="BN81" s="80">
        <f>IF(BG55&lt;&gt;"",IF(KOMatchRule=0,IF(AND(G55&lt;&gt;"",BF81=F81,BI81=I81),IF(OR(AND((G81+J81)&gt;(H81+K81),(BG81+BJ81)&gt;(BH81+BK81)),AND((G81+J81)&lt;(H81+K81),(BG81+BJ81)&lt;(BH81+BK81))),Bonu16+Bonu9,Bonu9),0),IF(OR(AND((G81+J81)&gt;(H81+K81),(BG81+BJ81)&gt;(BH81+BK81)),AND((G81+J81)&lt;(H81+K81),(BG81+BJ81)&lt;(BH81+BK81))),Bonu16,0)),0)</f>
        <v>0</v>
      </c>
      <c r="BO81" s="68"/>
      <c r="BP81" s="365" t="str">
        <f t="shared" ca="1" si="80"/>
        <v>United States</v>
      </c>
      <c r="BQ81" s="178" t="str">
        <f>IF(BR4&lt;&gt;"",IF(KOMatchRule=1,F81,IF(AND(BR72&lt;&gt;"",BS72&lt;&gt;""),IF((BR72+BU72)&gt;(BS72+BV72),BQ72,IF((BR72+BU72)&lt;(BS72+BV72),BT72,"Match 49 Winner")),"Match 49 Winner")),"")</f>
        <v>Match 49 Winner</v>
      </c>
      <c r="BR81" s="77"/>
      <c r="BS81" s="77"/>
      <c r="BT81" s="66" t="str">
        <f>IF(BR4&lt;&gt;"",IF(KOMatchRule=1,I81,IF(AND(BR73&lt;&gt;"",BS73&lt;&gt;""),IF((BR73+BU73)&gt;(BS73+BV73),BQ73,IF((BR73+BU73)&lt;(BS73+BV73),BT73,"Match 50 Winner")),"Match 50 Winner")),"")</f>
        <v>Match 50 Winner</v>
      </c>
      <c r="BU81" s="97"/>
      <c r="BV81" s="97"/>
      <c r="BW81" s="65"/>
      <c r="BX81" s="80">
        <f>IF(KOMatchRule=1,IFERROR(IF(AND(G81&lt;&gt;"",H81&lt;&gt;"",BR81&lt;&gt;"",BS81&lt;&gt;""),IF(AND(G81=BR81,H81=BS81),Quar1,IF((G81-H81)=(BR81-BS81),Quar2,IF(AND((G81&gt;H81),(BR81&gt;BS81)),Quar3,IF(AND((H81&gt;G81),(BS81&gt;BR81)),Quar3,0)))),0),0)+IFERROR(IF(KOPSO=1,IF(AND(J81&lt;&gt;"",K81&lt;&gt;"",BU81&lt;&gt;"",BV81&lt;&gt;"",(G81-H81)=(BR81-BS81)),IF(AND(J81=BU81,K81=BV81),Pena1,IF((J81-K81)=(BU81-BV81),Pena2,IF(AND((J81&gt;K81),(BU81&gt;BV81)),Pena3,IF(AND((J81&lt;K81),(BV81&gt;BU81)),Pena3,0)))),0),0),0),IFERROR(IF(AND(F81=BQ81,I81=BT81,G81&lt;&gt;"",H81&lt;&gt;"",BR81&lt;&gt;"",BS81&lt;&gt;""),IF(AND(G81=BR81,H81=BS81),Quar1,IF((G81-H81)=(BR81-BS81),Quar2,IF(AND((G81&gt;H81),(BR81&gt;BS81)),Quar3,IF(AND((H81&gt;G81),(BS81&gt;BR81)),Quar3,0)))),0),0)+IFERROR(IF(KOPSO=1,IF(AND(F81=BQ81,I81=BT81,J81&lt;&gt;"",K81&lt;&gt;"",BU81&lt;&gt;"",BV81&lt;&gt;"",(G81-H81)=(BR81-BS81)),IF(AND(J81=BU81,K81=BV81),Pena1,IF((J81-K81)=(BU81-BV81),Pena2,IF(AND((J81&gt;K81),(BU81&gt;BV81)),Pena3,IF(AND((J81&lt;K81),(BV81&gt;BU81)),Pena3,0)))),0),0),0))</f>
        <v>0</v>
      </c>
      <c r="BY81" s="80">
        <f>IF(BR55&lt;&gt;"",IF(KOMatchRule=0,IF(AND(G55&lt;&gt;"",BQ81=F81,BT81=I81),IF(OR(AND((G81+J81)&gt;(H81+K81),(BR81+BU81)&gt;(BS81+BV81)),AND((G81+J81)&lt;(H81+K81),(BR81+BU81)&lt;(BS81+BV81))),Bonu16+Bonu9,Bonu9),0),IF(OR(AND((G81+J81)&gt;(H81+K81),(BR81+BU81)&gt;(BS81+BV81)),AND((G81+J81)&lt;(H81+K81),(BR81+BU81)&lt;(BS81+BV81))),Bonu16,0)),0)</f>
        <v>0</v>
      </c>
      <c r="BZ81" s="68"/>
      <c r="CA81" s="365" t="str">
        <f t="shared" ca="1" si="81"/>
        <v>United States</v>
      </c>
      <c r="CB81" s="178" t="str">
        <f>IF(CC4&lt;&gt;"",IF(KOMatchRule=1,F81,IF(AND(CC72&lt;&gt;"",CD72&lt;&gt;""),IF((CC72+CF72)&gt;(CD72+CG72),CB72,IF((CC72+CF72)&lt;(CD72+CG72),CE72,"Match 49 Winner")),"Match 49 Winner")),"")</f>
        <v>Match 49 Winner</v>
      </c>
      <c r="CC81" s="77"/>
      <c r="CD81" s="77"/>
      <c r="CE81" s="66" t="str">
        <f>IF(CC4&lt;&gt;"",IF(KOMatchRule=1,I81,IF(AND(CC73&lt;&gt;"",CD73&lt;&gt;""),IF((CC73+CF73)&gt;(CD73+CG73),CB73,IF((CC73+CF73)&lt;(CD73+CG73),CE73,"Match 50 Winner")),"Match 50 Winner")),"")</f>
        <v>Match 50 Winner</v>
      </c>
      <c r="CF81" s="97"/>
      <c r="CG81" s="97"/>
      <c r="CH81" s="65"/>
      <c r="CI81" s="80">
        <f>IF(KOMatchRule=1,IFERROR(IF(AND(G81&lt;&gt;"",H81&lt;&gt;"",CC81&lt;&gt;"",CD81&lt;&gt;""),IF(AND(G81=CC81,H81=CD81),Quar1,IF((G81-H81)=(CC81-CD81),Quar2,IF(AND((G81&gt;H81),(CC81&gt;CD81)),Quar3,IF(AND((H81&gt;G81),(CD81&gt;CC81)),Quar3,0)))),0),0)+IFERROR(IF(KOPSO=1,IF(AND(J81&lt;&gt;"",K81&lt;&gt;"",CF81&lt;&gt;"",CG81&lt;&gt;"",(G81-H81)=(CC81-CD81)),IF(AND(J81=CF81,K81=CG81),Pena1,IF((J81-K81)=(CF81-CG81),Pena2,IF(AND((J81&gt;K81),(CF81&gt;CG81)),Pena3,IF(AND((J81&lt;K81),(CG81&gt;CF81)),Pena3,0)))),0),0),0),IFERROR(IF(AND(F81=CB81,I81=CE81,G81&lt;&gt;"",H81&lt;&gt;"",CC81&lt;&gt;"",CD81&lt;&gt;""),IF(AND(G81=CC81,H81=CD81),Quar1,IF((G81-H81)=(CC81-CD81),Quar2,IF(AND((G81&gt;H81),(CC81&gt;CD81)),Quar3,IF(AND((H81&gt;G81),(CD81&gt;CC81)),Quar3,0)))),0),0)+IFERROR(IF(KOPSO=1,IF(AND(F81=CB81,I81=CE81,J81&lt;&gt;"",K81&lt;&gt;"",CF81&lt;&gt;"",CG81&lt;&gt;"",(G81-H81)=(CC81-CD81)),IF(AND(J81=CF81,K81=CG81),Pena1,IF((J81-K81)=(CF81-CG81),Pena2,IF(AND((J81&gt;K81),(CF81&gt;CG81)),Pena3,IF(AND((J81&lt;K81),(CG81&gt;CF81)),Pena3,0)))),0),0),0))</f>
        <v>0</v>
      </c>
      <c r="CJ81" s="80">
        <f>IF(CC55&lt;&gt;"",IF(KOMatchRule=0,IF(AND(G55&lt;&gt;"",CB81=F81,CE81=I81),IF(OR(AND((G81+J81)&gt;(H81+K81),(CC81+CF81)&gt;(CD81+CG81)),AND((G81+J81)&lt;(H81+K81),(CC81+CF81)&lt;(CD81+CG81))),Bonu16+Bonu9,Bonu9),0),IF(OR(AND((G81+J81)&gt;(H81+K81),(CC81+CF81)&gt;(CD81+CG81)),AND((G81+J81)&lt;(H81+K81),(CC81+CF81)&lt;(CD81+CG81))),Bonu16,0)),0)</f>
        <v>0</v>
      </c>
      <c r="CK81" s="68"/>
      <c r="CL81" s="365" t="str">
        <f t="shared" ca="1" si="82"/>
        <v>United States</v>
      </c>
      <c r="CM81" s="178" t="str">
        <f>IF(CN4&lt;&gt;"",IF(KOMatchRule=1,F81,IF(AND(CN72&lt;&gt;"",CO72&lt;&gt;""),IF((CN72+CQ72)&gt;(CO72+CR72),CM72,IF((CN72+CQ72)&lt;(CO72+CR72),CP72,"Match 49 Winner")),"Match 49 Winner")),"")</f>
        <v>Match 49 Winner</v>
      </c>
      <c r="CN81" s="77"/>
      <c r="CO81" s="77"/>
      <c r="CP81" s="66" t="str">
        <f>IF(CN4&lt;&gt;"",IF(KOMatchRule=1,I81,IF(AND(CN73&lt;&gt;"",CO73&lt;&gt;""),IF((CN73+CQ73)&gt;(CO73+CR73),CM73,IF((CN73+CQ73)&lt;(CO73+CR73),CP73,"Match 50 Winner")),"Match 50 Winner")),"")</f>
        <v>Match 50 Winner</v>
      </c>
      <c r="CQ81" s="97"/>
      <c r="CR81" s="97"/>
      <c r="CS81" s="65"/>
      <c r="CT81" s="80">
        <f>IF(KOMatchRule=1,IFERROR(IF(AND(G81&lt;&gt;"",H81&lt;&gt;"",CN81&lt;&gt;"",CO81&lt;&gt;""),IF(AND(G81=CN81,H81=CO81),Quar1,IF((G81-H81)=(CN81-CO81),Quar2,IF(AND((G81&gt;H81),(CN81&gt;CO81)),Quar3,IF(AND((H81&gt;G81),(CO81&gt;CN81)),Quar3,0)))),0),0)+IFERROR(IF(KOPSO=1,IF(AND(J81&lt;&gt;"",K81&lt;&gt;"",CQ81&lt;&gt;"",CR81&lt;&gt;"",(G81-H81)=(CN81-CO81)),IF(AND(J81=CQ81,K81=CR81),Pena1,IF((J81-K81)=(CQ81-CR81),Pena2,IF(AND((J81&gt;K81),(CQ81&gt;CR81)),Pena3,IF(AND((J81&lt;K81),(CR81&gt;CQ81)),Pena3,0)))),0),0),0),IFERROR(IF(AND(F81=CM81,I81=CP81,G81&lt;&gt;"",H81&lt;&gt;"",CN81&lt;&gt;"",CO81&lt;&gt;""),IF(AND(G81=CN81,H81=CO81),Quar1,IF((G81-H81)=(CN81-CO81),Quar2,IF(AND((G81&gt;H81),(CN81&gt;CO81)),Quar3,IF(AND((H81&gt;G81),(CO81&gt;CN81)),Quar3,0)))),0),0)+IFERROR(IF(KOPSO=1,IF(AND(F81=CM81,I81=CP81,J81&lt;&gt;"",K81&lt;&gt;"",CQ81&lt;&gt;"",CR81&lt;&gt;"",(G81-H81)=(CN81-CO81)),IF(AND(J81=CQ81,K81=CR81),Pena1,IF((J81-K81)=(CQ81-CR81),Pena2,IF(AND((J81&gt;K81),(CQ81&gt;CR81)),Pena3,IF(AND((J81&lt;K81),(CR81&gt;CQ81)),Pena3,0)))),0),0),0))</f>
        <v>0</v>
      </c>
      <c r="CU81" s="80">
        <f>IF(CN55&lt;&gt;"",IF(KOMatchRule=0,IF(AND(G55&lt;&gt;"",CM81=F81,CP81=I81),IF(OR(AND((G81+J81)&gt;(H81+K81),(CN81+CQ81)&gt;(CO81+CR81)),AND((G81+J81)&lt;(H81+K81),(CN81+CQ81)&lt;(CO81+CR81))),Bonu16+Bonu9,Bonu9),0),IF(OR(AND((G81+J81)&gt;(H81+K81),(CN81+CQ81)&gt;(CO81+CR81)),AND((G81+J81)&lt;(H81+K81),(CN81+CQ81)&lt;(CO81+CR81))),Bonu16,0)),0)</f>
        <v>0</v>
      </c>
      <c r="CV81" s="68"/>
      <c r="CW81" s="365" t="str">
        <f t="shared" ca="1" si="83"/>
        <v>United States</v>
      </c>
      <c r="CX81" s="178" t="str">
        <f>IF(CY4&lt;&gt;"",IF(KOMatchRule=1,F81,IF(AND(CY72&lt;&gt;"",CZ72&lt;&gt;""),IF((CY72+DB72)&gt;(CZ72+DC72),CX72,IF((CY72+DB72)&lt;(CZ72+DC72),DA72,"Match 49 Winner")),"Match 49 Winner")),"")</f>
        <v>Match 49 Winner</v>
      </c>
      <c r="CY81" s="77"/>
      <c r="CZ81" s="77"/>
      <c r="DA81" s="66" t="str">
        <f>IF(CY4&lt;&gt;"",IF(KOMatchRule=1,I81,IF(AND(CY73&lt;&gt;"",CZ73&lt;&gt;""),IF((CY73+DB73)&gt;(CZ73+DC73),CX73,IF((CY73+DB73)&lt;(CZ73+DC73),DA73,"Match 50 Winner")),"Match 50 Winner")),"")</f>
        <v>Match 50 Winner</v>
      </c>
      <c r="DB81" s="97"/>
      <c r="DC81" s="97"/>
      <c r="DD81" s="65"/>
      <c r="DE81" s="80">
        <f>IF(KOMatchRule=1,IFERROR(IF(AND(G81&lt;&gt;"",H81&lt;&gt;"",CY81&lt;&gt;"",CZ81&lt;&gt;""),IF(AND(G81=CY81,H81=CZ81),Quar1,IF((G81-H81)=(CY81-CZ81),Quar2,IF(AND((G81&gt;H81),(CY81&gt;CZ81)),Quar3,IF(AND((H81&gt;G81),(CZ81&gt;CY81)),Quar3,0)))),0),0)+IFERROR(IF(KOPSO=1,IF(AND(J81&lt;&gt;"",K81&lt;&gt;"",DB81&lt;&gt;"",DC81&lt;&gt;"",(G81-H81)=(CY81-CZ81)),IF(AND(J81=DB81,K81=DC81),Pena1,IF((J81-K81)=(DB81-DC81),Pena2,IF(AND((J81&gt;K81),(DB81&gt;DC81)),Pena3,IF(AND((J81&lt;K81),(DC81&gt;DB81)),Pena3,0)))),0),0),0),IFERROR(IF(AND(F81=CX81,I81=DA81,G81&lt;&gt;"",H81&lt;&gt;"",CY81&lt;&gt;"",CZ81&lt;&gt;""),IF(AND(G81=CY81,H81=CZ81),Quar1,IF((G81-H81)=(CY81-CZ81),Quar2,IF(AND((G81&gt;H81),(CY81&gt;CZ81)),Quar3,IF(AND((H81&gt;G81),(CZ81&gt;CY81)),Quar3,0)))),0),0)+IFERROR(IF(KOPSO=1,IF(AND(F81=CX81,I81=DA81,J81&lt;&gt;"",K81&lt;&gt;"",DB81&lt;&gt;"",DC81&lt;&gt;"",(G81-H81)=(CY81-CZ81)),IF(AND(J81=DB81,K81=DC81),Pena1,IF((J81-K81)=(DB81-DC81),Pena2,IF(AND((J81&gt;K81),(DB81&gt;DC81)),Pena3,IF(AND((J81&lt;K81),(DC81&gt;DB81)),Pena3,0)))),0),0),0))</f>
        <v>0</v>
      </c>
      <c r="DF81" s="80">
        <f>IF(CY55&lt;&gt;"",IF(KOMatchRule=0,IF(AND(G55&lt;&gt;"",CX81=F81,DA81=I81),IF(OR(AND((G81+J81)&gt;(H81+K81),(CY81+DB81)&gt;(CZ81+DC81)),AND((G81+J81)&lt;(H81+K81),(CY81+DB81)&lt;(CZ81+DC81))),Bonu16+Bonu9,Bonu9),0),IF(OR(AND((G81+J81)&gt;(H81+K81),(CY81+DB81)&gt;(CZ81+DC81)),AND((G81+J81)&lt;(H81+K81),(CY81+DB81)&lt;(CZ81+DC81))),Bonu16,0)),0)</f>
        <v>0</v>
      </c>
      <c r="DG81" s="68"/>
      <c r="DH81" s="365" t="str">
        <f t="shared" ca="1" si="84"/>
        <v>United States</v>
      </c>
      <c r="DI81" s="178" t="str">
        <f>IF(DJ4&lt;&gt;"",IF(KOMatchRule=1,F81,IF(AND(DJ72&lt;&gt;"",DK72&lt;&gt;""),IF((DJ72+DM72)&gt;(DK72+DN72),DI72,IF((DJ72+DM72)&lt;(DK72+DN72),DL72,"Match 49 Winner")),"Match 49 Winner")),"")</f>
        <v>Match 49 Winner</v>
      </c>
      <c r="DJ81" s="77"/>
      <c r="DK81" s="77"/>
      <c r="DL81" s="66" t="str">
        <f>IF(DJ4&lt;&gt;"",IF(KOMatchRule=1,I81,IF(AND(DJ73&lt;&gt;"",DK73&lt;&gt;""),IF((DJ73+DM73)&gt;(DK73+DN73),DI73,IF((DJ73+DM73)&lt;(DK73+DN73),DL73,"Match 50 Winner")),"Match 50 Winner")),"")</f>
        <v>Match 50 Winner</v>
      </c>
      <c r="DM81" s="97"/>
      <c r="DN81" s="97"/>
      <c r="DO81" s="65"/>
      <c r="DP81" s="80">
        <f>IF(KOMatchRule=1,IFERROR(IF(AND(G81&lt;&gt;"",H81&lt;&gt;"",DJ81&lt;&gt;"",DK81&lt;&gt;""),IF(AND(G81=DJ81,H81=DK81),Quar1,IF((G81-H81)=(DJ81-DK81),Quar2,IF(AND((G81&gt;H81),(DJ81&gt;DK81)),Quar3,IF(AND((H81&gt;G81),(DK81&gt;DJ81)),Quar3,0)))),0),0)+IFERROR(IF(KOPSO=1,IF(AND(J81&lt;&gt;"",K81&lt;&gt;"",DM81&lt;&gt;"",DN81&lt;&gt;"",(G81-H81)=(DJ81-DK81)),IF(AND(J81=DM81,K81=DN81),Pena1,IF((J81-K81)=(DM81-DN81),Pena2,IF(AND((J81&gt;K81),(DM81&gt;DN81)),Pena3,IF(AND((J81&lt;K81),(DN81&gt;DM81)),Pena3,0)))),0),0),0),IFERROR(IF(AND(F81=DI81,I81=DL81,G81&lt;&gt;"",H81&lt;&gt;"",DJ81&lt;&gt;"",DK81&lt;&gt;""),IF(AND(G81=DJ81,H81=DK81),Quar1,IF((G81-H81)=(DJ81-DK81),Quar2,IF(AND((G81&gt;H81),(DJ81&gt;DK81)),Quar3,IF(AND((H81&gt;G81),(DK81&gt;DJ81)),Quar3,0)))),0),0)+IFERROR(IF(KOPSO=1,IF(AND(F81=DI81,I81=DL81,J81&lt;&gt;"",K81&lt;&gt;"",DM81&lt;&gt;"",DN81&lt;&gt;"",(G81-H81)=(DJ81-DK81)),IF(AND(J81=DM81,K81=DN81),Pena1,IF((J81-K81)=(DM81-DN81),Pena2,IF(AND((J81&gt;K81),(DM81&gt;DN81)),Pena3,IF(AND((J81&lt;K81),(DN81&gt;DM81)),Pena3,0)))),0),0),0))</f>
        <v>0</v>
      </c>
      <c r="DQ81" s="80">
        <f>IF(DJ55&lt;&gt;"",IF(KOMatchRule=0,IF(AND(G55&lt;&gt;"",DI81=F81,DL81=I81),IF(OR(AND((G81+J81)&gt;(H81+K81),(DJ81+DM81)&gt;(DK81+DN81)),AND((G81+J81)&lt;(H81+K81),(DJ81+DM81)&lt;(DK81+DN81))),Bonu16+Bonu9,Bonu9),0),IF(OR(AND((G81+J81)&gt;(H81+K81),(DJ81+DM81)&gt;(DK81+DN81)),AND((G81+J81)&lt;(H81+K81),(DJ81+DM81)&lt;(DK81+DN81))),Bonu16,0)),0)</f>
        <v>0</v>
      </c>
      <c r="DR81" s="68"/>
    </row>
    <row r="82" spans="1:122" x14ac:dyDescent="0.35">
      <c r="A82" s="164">
        <f t="shared" si="73"/>
        <v>0</v>
      </c>
      <c r="B82" s="81" t="str">
        <f t="shared" si="85"/>
        <v>Mexico</v>
      </c>
      <c r="C82" s="71">
        <v>60</v>
      </c>
      <c r="D82" s="72" t="s">
        <v>102</v>
      </c>
      <c r="E82" s="73">
        <v>44905.416666666664</v>
      </c>
      <c r="F82" s="74" t="str">
        <f>IF(AND(G78&lt;&gt;"",H78&lt;&gt;""),IF((G78+J78)&gt;(H78+K78),F78,IF((G78+J78)&lt;(H78+K78),I78,"Match #55 Winner")),"Match #55 Winner")</f>
        <v>Match #55 Winner</v>
      </c>
      <c r="G82" s="75"/>
      <c r="H82" s="75"/>
      <c r="I82" s="76" t="str">
        <f>IF(AND(G79&lt;&gt;"",H79&lt;&gt;""),IF((G79+J79)&gt;(H79+K79),F79,IF((G79+J79)&lt;(H79+K79),I79,"Match #56 Winner")),"Match #56 Winner")</f>
        <v>Match #56 Winner</v>
      </c>
      <c r="J82" s="95"/>
      <c r="K82" s="95"/>
      <c r="L82" s="62"/>
      <c r="M82" s="88" t="str">
        <f t="shared" ca="1" si="86"/>
        <v>Mexico</v>
      </c>
      <c r="N82" s="178" t="str">
        <f>IF(O4&lt;&gt;"",IF(KOMatchRule=1,F82,IF(AND(O78&lt;&gt;"",P78&lt;&gt;""),IF((O78+R78)&gt;(P78+S78),N78,IF((O78+R78)&lt;(P78+S78),Q78,"Match 55 Winner")),"Match 55 Winner")),"")</f>
        <v>Match 55 Winner</v>
      </c>
      <c r="O82" s="77"/>
      <c r="P82" s="77"/>
      <c r="Q82" s="66" t="str">
        <f>IF(O4&lt;&gt;"",IF(KOMatchRule=1,I82,IF(AND(O79&lt;&gt;"",P79&lt;&gt;""),IF((O79+R79)&gt;(P79+S79),N79,IF((O79+R79)&lt;(P79+S79),Q79,"Match 56 Winner")),"Match 56 Winner")),"")</f>
        <v>Match 56 Winner</v>
      </c>
      <c r="R82" s="97"/>
      <c r="S82" s="97"/>
      <c r="T82" s="65"/>
      <c r="U82" s="80">
        <f>IF(KOMatchRule=1,IFERROR(IF(AND(G82&lt;&gt;"",H82&lt;&gt;"",O82&lt;&gt;"",P82&lt;&gt;""),IF(AND(G82=O82,H82=P82),Quar1,IF((G82-H82)=(O82-P82),Quar2,IF(AND((G82&gt;H82),(O82&gt;P82)),Quar3,IF(AND((H82&gt;G82),(P82&gt;O82)),Quar3,0)))),0),0)+IFERROR(IF(KOPSO=1,IF(AND(J82&lt;&gt;"",K82&lt;&gt;"",R82&lt;&gt;"",S82&lt;&gt;"",(G82-H82)=(O82-P82)),IF(AND(J82=R82,K82=S82),Pena1,IF((J82-K82)=(R82-S82),Pena2,IF(AND((J82&gt;K82),(R82&gt;S82)),Pena3,IF(AND((J82&lt;K82),(S82&gt;R82)),Pena3,0)))),0),0),0),IFERROR(IF(AND(F82=N82,I82=Q82,G82&lt;&gt;"",H82&lt;&gt;"",O82&lt;&gt;"",P82&lt;&gt;""),IF(AND(G82=O82,H82=P82),Quar1,IF((G82-H82)=(O82-P82),Quar2,IF(AND((G82&gt;H82),(O82&gt;P82)),Quar3,IF(AND((H82&gt;G82),(P82&gt;O82)),Quar3,0)))),0),0)+IFERROR(IF(KOPSO=1,IF(AND(F82=N82,I82=Q82,J82&lt;&gt;"",K82&lt;&gt;"",R82&lt;&gt;"",S82&lt;&gt;"",(G82-H82)=(O82-P82)),IF(AND(J82=R82,K82=S82),Pena1,IF((J82-K82)=(R82-S82),Pena2,IF(AND((J82&gt;K82),(R82&gt;S82)),Pena3,IF(AND((J82&lt;K82),(S82&gt;R82)),Pena3,0)))),0),0),0))</f>
        <v>0</v>
      </c>
      <c r="V82" s="80">
        <f>IF(O55&lt;&gt;"",IF(KOMatchRule=0,IF(AND(G55&lt;&gt;"",N82=F82,Q82=I82),IF(OR(AND((G82+J82)&gt;(H82+K82),(O82+R82)&gt;(P82+S82)),AND((G82+J82)&lt;(H82+K82),(O82+R82)&lt;(P82+S82))),Bonu16+Bonu9,Bonu9),0),IF(OR(AND((G82+J82)&gt;(H82+K82),(O82+R82)&gt;(P82+S82)),AND((G82+J82)&lt;(H82+K82),(O82+R82)&lt;(P82+S82))),Bonu16,0)),0)</f>
        <v>0</v>
      </c>
      <c r="W82" s="68"/>
      <c r="X82" s="365" t="str">
        <f t="shared" ca="1" si="87"/>
        <v>Mexico</v>
      </c>
      <c r="Y82" s="178" t="str">
        <f>IF(Z4&lt;&gt;"",IF(KOMatchRule=1,F82,IF(AND(Z78&lt;&gt;"",AA78&lt;&gt;""),IF((Z78+AC78)&gt;(AA78+AD78),Y78,IF((Z78+AC78)&lt;(AA78+AD78),AB78,"Match 55 Winner")),"Match 55 Winner")),"")</f>
        <v>Match 55 Winner</v>
      </c>
      <c r="Z82" s="77"/>
      <c r="AA82" s="77"/>
      <c r="AB82" s="66" t="str">
        <f>IF(Z4&lt;&gt;"",IF(KOMatchRule=1,I82,IF(AND(Z79&lt;&gt;"",AA79&lt;&gt;""),IF((Z79+AC79)&gt;(AA79+AD79),Y79,IF((Z79+AC79)&lt;(AA79+AD79),AB79,"Match 56 Winner")),"Match 56 Winner")),"")</f>
        <v>Match 56 Winner</v>
      </c>
      <c r="AC82" s="97"/>
      <c r="AD82" s="97"/>
      <c r="AE82" s="65"/>
      <c r="AF82" s="80">
        <f>IF(KOMatchRule=1,IFERROR(IF(AND(G82&lt;&gt;"",H82&lt;&gt;"",Z82&lt;&gt;"",AA82&lt;&gt;""),IF(AND(G82=Z82,H82=AA82),Quar1,IF((G82-H82)=(Z82-AA82),Quar2,IF(AND((G82&gt;H82),(Z82&gt;AA82)),Quar3,IF(AND((H82&gt;G82),(AA82&gt;Z82)),Quar3,0)))),0),0)+IFERROR(IF(KOPSO=1,IF(AND(J82&lt;&gt;"",K82&lt;&gt;"",AC82&lt;&gt;"",AD82&lt;&gt;"",(G82-H82)=(Z82-AA82)),IF(AND(J82=AC82,K82=AD82),Pena1,IF((J82-K82)=(AC82-AD82),Pena2,IF(AND((J82&gt;K82),(AC82&gt;AD82)),Pena3,IF(AND((J82&lt;K82),(AD82&gt;AC82)),Pena3,0)))),0),0),0),IFERROR(IF(AND(F82=Y82,I82=AB82,G82&lt;&gt;"",H82&lt;&gt;"",Z82&lt;&gt;"",AA82&lt;&gt;""),IF(AND(G82=Z82,H82=AA82),Quar1,IF((G82-H82)=(Z82-AA82),Quar2,IF(AND((G82&gt;H82),(Z82&gt;AA82)),Quar3,IF(AND((H82&gt;G82),(AA82&gt;Z82)),Quar3,0)))),0),0)+IFERROR(IF(KOPSO=1,IF(AND(F82=Y82,I82=AB82,J82&lt;&gt;"",K82&lt;&gt;"",AC82&lt;&gt;"",AD82&lt;&gt;"",(G82-H82)=(Z82-AA82)),IF(AND(J82=AC82,K82=AD82),Pena1,IF((J82-K82)=(AC82-AD82),Pena2,IF(AND((J82&gt;K82),(AC82&gt;AD82)),Pena3,IF(AND((J82&lt;K82),(AD82&gt;AC82)),Pena3,0)))),0),0),0))</f>
        <v>0</v>
      </c>
      <c r="AG82" s="80">
        <f>IF(Z55&lt;&gt;"",IF(KOMatchRule=0,IF(AND(G55&lt;&gt;"",Y82=F82,AB82=I82),IF(OR(AND((G82+J82)&gt;(H82+K82),(Z82+AC82)&gt;(AA82+AD82)),AND((G82+J82)&lt;(H82+K82),(Z82+AC82)&lt;(AA82+AD82))),Bonu16+Bonu9,Bonu9),0),IF(OR(AND((G82+J82)&gt;(H82+K82),(Z82+AC82)&gt;(AA82+AD82)),AND((G82+J82)&lt;(H82+K82),(Z82+AC82)&lt;(AA82+AD82))),Bonu16,0)),0)</f>
        <v>0</v>
      </c>
      <c r="AH82" s="68"/>
      <c r="AI82" s="365" t="str">
        <f t="shared" ca="1" si="77"/>
        <v>Mexico</v>
      </c>
      <c r="AJ82" s="178" t="str">
        <f>IF(AK4&lt;&gt;"",IF(KOMatchRule=1,F82,IF(AND(AK78&lt;&gt;"",AL78&lt;&gt;""),IF((AK78+AN78)&gt;(AL78+AO78),AJ78,IF((AK78+AN78)&lt;(AL78+AO78),AM78,"Match 55 Winner")),"Match 55 Winner")),"")</f>
        <v>Match 55 Winner</v>
      </c>
      <c r="AK82" s="77"/>
      <c r="AL82" s="77"/>
      <c r="AM82" s="66" t="str">
        <f>IF(AK4&lt;&gt;"",IF(KOMatchRule=1,I82,IF(AND(AK79&lt;&gt;"",AL79&lt;&gt;""),IF((AK79+AN79)&gt;(AL79+AO79),AJ79,IF((AK79+AN79)&lt;(AL79+AO79),AM79,"Match 56 Winner")),"Match 56 Winner")),"")</f>
        <v>Match 56 Winner</v>
      </c>
      <c r="AN82" s="97"/>
      <c r="AO82" s="97"/>
      <c r="AP82" s="65"/>
      <c r="AQ82" s="80">
        <f>IF(KOMatchRule=1,IFERROR(IF(AND(G82&lt;&gt;"",H82&lt;&gt;"",AK82&lt;&gt;"",AL82&lt;&gt;""),IF(AND(G82=AK82,H82=AL82),Quar1,IF((G82-H82)=(AK82-AL82),Quar2,IF(AND((G82&gt;H82),(AK82&gt;AL82)),Quar3,IF(AND((H82&gt;G82),(AL82&gt;AK82)),Quar3,0)))),0),0)+IFERROR(IF(KOPSO=1,IF(AND(J82&lt;&gt;"",K82&lt;&gt;"",AN82&lt;&gt;"",AO82&lt;&gt;"",(G82-H82)=(AK82-AL82)),IF(AND(J82=AN82,K82=AO82),Pena1,IF((J82-K82)=(AN82-AO82),Pena2,IF(AND((J82&gt;K82),(AN82&gt;AO82)),Pena3,IF(AND((J82&lt;K82),(AO82&gt;AN82)),Pena3,0)))),0),0),0),IFERROR(IF(AND(F82=AJ82,I82=AM82,G82&lt;&gt;"",H82&lt;&gt;"",AK82&lt;&gt;"",AL82&lt;&gt;""),IF(AND(G82=AK82,H82=AL82),Quar1,IF((G82-H82)=(AK82-AL82),Quar2,IF(AND((G82&gt;H82),(AK82&gt;AL82)),Quar3,IF(AND((H82&gt;G82),(AL82&gt;AK82)),Quar3,0)))),0),0)+IFERROR(IF(KOPSO=1,IF(AND(F82=AJ82,I82=AM82,J82&lt;&gt;"",K82&lt;&gt;"",AN82&lt;&gt;"",AO82&lt;&gt;"",(G82-H82)=(AK82-AL82)),IF(AND(J82=AN82,K82=AO82),Pena1,IF((J82-K82)=(AN82-AO82),Pena2,IF(AND((J82&gt;K82),(AN82&gt;AO82)),Pena3,IF(AND((J82&lt;K82),(AO82&gt;AN82)),Pena3,0)))),0),0),0))</f>
        <v>0</v>
      </c>
      <c r="AR82" s="80">
        <f>IF(AK55&lt;&gt;"",IF(KOMatchRule=0,IF(AND(G55&lt;&gt;"",AJ82=F82,AM82=I82),IF(OR(AND((G82+J82)&gt;(H82+K82),(AK82+AN82)&gt;(AL82+AO82)),AND((G82+J82)&lt;(H82+K82),(AK82+AN82)&lt;(AL82+AO82))),Bonu16+Bonu9,Bonu9),0),IF(OR(AND((G82+J82)&gt;(H82+K82),(AK82+AN82)&gt;(AL82+AO82)),AND((G82+J82)&lt;(H82+K82),(AK82+AN82)&lt;(AL82+AO82))),Bonu16,0)),0)</f>
        <v>0</v>
      </c>
      <c r="AS82" s="68"/>
      <c r="AT82" s="365" t="str">
        <f t="shared" ca="1" si="78"/>
        <v>Mexico</v>
      </c>
      <c r="AU82" s="178" t="str">
        <f>IF(AV4&lt;&gt;"",IF(KOMatchRule=1,F82,IF(AND(AV78&lt;&gt;"",AW78&lt;&gt;""),IF((AV78+AY78)&gt;(AW78+AZ78),AU78,IF((AV78+AY78)&lt;(AW78+AZ78),AX78,"Match 55 Winner")),"Match 55 Winner")),"")</f>
        <v>Match 55 Winner</v>
      </c>
      <c r="AV82" s="77"/>
      <c r="AW82" s="77"/>
      <c r="AX82" s="66" t="str">
        <f>IF(AV4&lt;&gt;"",IF(KOMatchRule=1,I82,IF(AND(AV79&lt;&gt;"",AW79&lt;&gt;""),IF((AV79+AY79)&gt;(AW79+AZ79),AU79,IF((AV79+AY79)&lt;(AW79+AZ79),AX79,"Match 56 Winner")),"Match 56 Winner")),"")</f>
        <v>Match 56 Winner</v>
      </c>
      <c r="AY82" s="97"/>
      <c r="AZ82" s="97"/>
      <c r="BA82" s="65"/>
      <c r="BB82" s="80">
        <f>IF(KOMatchRule=1,IFERROR(IF(AND(G82&lt;&gt;"",H82&lt;&gt;"",AV82&lt;&gt;"",AW82&lt;&gt;""),IF(AND(G82=AV82,H82=AW82),Quar1,IF((G82-H82)=(AV82-AW82),Quar2,IF(AND((G82&gt;H82),(AV82&gt;AW82)),Quar3,IF(AND((H82&gt;G82),(AW82&gt;AV82)),Quar3,0)))),0),0)+IFERROR(IF(KOPSO=1,IF(AND(J82&lt;&gt;"",K82&lt;&gt;"",AY82&lt;&gt;"",AZ82&lt;&gt;"",(G82-H82)=(AV82-AW82)),IF(AND(J82=AY82,K82=AZ82),Pena1,IF((J82-K82)=(AY82-AZ82),Pena2,IF(AND((J82&gt;K82),(AY82&gt;AZ82)),Pena3,IF(AND((J82&lt;K82),(AZ82&gt;AY82)),Pena3,0)))),0),0),0),IFERROR(IF(AND(F82=AU82,I82=AX82,G82&lt;&gt;"",H82&lt;&gt;"",AV82&lt;&gt;"",AW82&lt;&gt;""),IF(AND(G82=AV82,H82=AW82),Quar1,IF((G82-H82)=(AV82-AW82),Quar2,IF(AND((G82&gt;H82),(AV82&gt;AW82)),Quar3,IF(AND((H82&gt;G82),(AW82&gt;AV82)),Quar3,0)))),0),0)+IFERROR(IF(KOPSO=1,IF(AND(F82=AU82,I82=AX82,J82&lt;&gt;"",K82&lt;&gt;"",AY82&lt;&gt;"",AZ82&lt;&gt;"",(G82-H82)=(AV82-AW82)),IF(AND(J82=AY82,K82=AZ82),Pena1,IF((J82-K82)=(AY82-AZ82),Pena2,IF(AND((J82&gt;K82),(AY82&gt;AZ82)),Pena3,IF(AND((J82&lt;K82),(AZ82&gt;AY82)),Pena3,0)))),0),0),0))</f>
        <v>0</v>
      </c>
      <c r="BC82" s="80">
        <f>IF(AV55&lt;&gt;"",IF(KOMatchRule=0,IF(AND(G55&lt;&gt;"",AU82=F82,AX82=I82),IF(OR(AND((G82+J82)&gt;(H82+K82),(AV82+AY82)&gt;(AW82+AZ82)),AND((G82+J82)&lt;(H82+K82),(AV82+AY82)&lt;(AW82+AZ82))),Bonu16+Bonu9,Bonu9),0),IF(OR(AND((G82+J82)&gt;(H82+K82),(AV82+AY82)&gt;(AW82+AZ82)),AND((G82+J82)&lt;(H82+K82),(AV82+AY82)&lt;(AW82+AZ82))),Bonu16,0)),0)</f>
        <v>0</v>
      </c>
      <c r="BD82" s="68"/>
      <c r="BE82" s="365" t="str">
        <f t="shared" ca="1" si="79"/>
        <v>Mexico</v>
      </c>
      <c r="BF82" s="178" t="str">
        <f>IF(BG4&lt;&gt;"",IF(KOMatchRule=1,F82,IF(AND(BG78&lt;&gt;"",BH78&lt;&gt;""),IF((BG78+BJ78)&gt;(BH78+BK78),BF78,IF((BG78+BJ78)&lt;(BH78+BK78),BI78,"Match 55 Winner")),"Match 55 Winner")),"")</f>
        <v>Match 55 Winner</v>
      </c>
      <c r="BG82" s="77"/>
      <c r="BH82" s="77"/>
      <c r="BI82" s="66" t="str">
        <f>IF(BG4&lt;&gt;"",IF(KOMatchRule=1,I82,IF(AND(BG79&lt;&gt;"",BH79&lt;&gt;""),IF((BG79+BJ79)&gt;(BH79+BK79),BF79,IF((BG79+BJ79)&lt;(BH79+BK79),BI79,"Match 56 Winner")),"Match 56 Winner")),"")</f>
        <v>Match 56 Winner</v>
      </c>
      <c r="BJ82" s="97"/>
      <c r="BK82" s="97"/>
      <c r="BL82" s="65"/>
      <c r="BM82" s="80">
        <f>IF(KOMatchRule=1,IFERROR(IF(AND(G82&lt;&gt;"",H82&lt;&gt;"",BG82&lt;&gt;"",BH82&lt;&gt;""),IF(AND(G82=BG82,H82=BH82),Quar1,IF((G82-H82)=(BG82-BH82),Quar2,IF(AND((G82&gt;H82),(BG82&gt;BH82)),Quar3,IF(AND((H82&gt;G82),(BH82&gt;BG82)),Quar3,0)))),0),0)+IFERROR(IF(KOPSO=1,IF(AND(J82&lt;&gt;"",K82&lt;&gt;"",BJ82&lt;&gt;"",BK82&lt;&gt;"",(G82-H82)=(BG82-BH82)),IF(AND(J82=BJ82,K82=BK82),Pena1,IF((J82-K82)=(BJ82-BK82),Pena2,IF(AND((J82&gt;K82),(BJ82&gt;BK82)),Pena3,IF(AND((J82&lt;K82),(BK82&gt;BJ82)),Pena3,0)))),0),0),0),IFERROR(IF(AND(F82=BF82,I82=BI82,G82&lt;&gt;"",H82&lt;&gt;"",BG82&lt;&gt;"",BH82&lt;&gt;""),IF(AND(G82=BG82,H82=BH82),Quar1,IF((G82-H82)=(BG82-BH82),Quar2,IF(AND((G82&gt;H82),(BG82&gt;BH82)),Quar3,IF(AND((H82&gt;G82),(BH82&gt;BG82)),Quar3,0)))),0),0)+IFERROR(IF(KOPSO=1,IF(AND(F82=BF82,I82=BI82,J82&lt;&gt;"",K82&lt;&gt;"",BJ82&lt;&gt;"",BK82&lt;&gt;"",(G82-H82)=(BG82-BH82)),IF(AND(J82=BJ82,K82=BK82),Pena1,IF((J82-K82)=(BJ82-BK82),Pena2,IF(AND((J82&gt;K82),(BJ82&gt;BK82)),Pena3,IF(AND((J82&lt;K82),(BK82&gt;BJ82)),Pena3,0)))),0),0),0))</f>
        <v>0</v>
      </c>
      <c r="BN82" s="80">
        <f>IF(BG55&lt;&gt;"",IF(KOMatchRule=0,IF(AND(G55&lt;&gt;"",BF82=F82,BI82=I82),IF(OR(AND((G82+J82)&gt;(H82+K82),(BG82+BJ82)&gt;(BH82+BK82)),AND((G82+J82)&lt;(H82+K82),(BG82+BJ82)&lt;(BH82+BK82))),Bonu16+Bonu9,Bonu9),0),IF(OR(AND((G82+J82)&gt;(H82+K82),(BG82+BJ82)&gt;(BH82+BK82)),AND((G82+J82)&lt;(H82+K82),(BG82+BJ82)&lt;(BH82+BK82))),Bonu16,0)),0)</f>
        <v>0</v>
      </c>
      <c r="BO82" s="68"/>
      <c r="BP82" s="365" t="str">
        <f t="shared" ca="1" si="80"/>
        <v>Mexico</v>
      </c>
      <c r="BQ82" s="178" t="str">
        <f>IF(BR4&lt;&gt;"",IF(KOMatchRule=1,F82,IF(AND(BR78&lt;&gt;"",BS78&lt;&gt;""),IF((BR78+BU78)&gt;(BS78+BV78),BQ78,IF((BR78+BU78)&lt;(BS78+BV78),BT78,"Match 55 Winner")),"Match 55 Winner")),"")</f>
        <v>Match 55 Winner</v>
      </c>
      <c r="BR82" s="77"/>
      <c r="BS82" s="77"/>
      <c r="BT82" s="66" t="str">
        <f>IF(BR4&lt;&gt;"",IF(KOMatchRule=1,I82,IF(AND(BR79&lt;&gt;"",BS79&lt;&gt;""),IF((BR79+BU79)&gt;(BS79+BV79),BQ79,IF((BR79+BU79)&lt;(BS79+BV79),BT79,"Match 56 Winner")),"Match 56 Winner")),"")</f>
        <v>Match 56 Winner</v>
      </c>
      <c r="BU82" s="97"/>
      <c r="BV82" s="97"/>
      <c r="BW82" s="65"/>
      <c r="BX82" s="80">
        <f>IF(KOMatchRule=1,IFERROR(IF(AND(G82&lt;&gt;"",H82&lt;&gt;"",BR82&lt;&gt;"",BS82&lt;&gt;""),IF(AND(G82=BR82,H82=BS82),Quar1,IF((G82-H82)=(BR82-BS82),Quar2,IF(AND((G82&gt;H82),(BR82&gt;BS82)),Quar3,IF(AND((H82&gt;G82),(BS82&gt;BR82)),Quar3,0)))),0),0)+IFERROR(IF(KOPSO=1,IF(AND(J82&lt;&gt;"",K82&lt;&gt;"",BU82&lt;&gt;"",BV82&lt;&gt;"",(G82-H82)=(BR82-BS82)),IF(AND(J82=BU82,K82=BV82),Pena1,IF((J82-K82)=(BU82-BV82),Pena2,IF(AND((J82&gt;K82),(BU82&gt;BV82)),Pena3,IF(AND((J82&lt;K82),(BV82&gt;BU82)),Pena3,0)))),0),0),0),IFERROR(IF(AND(F82=BQ82,I82=BT82,G82&lt;&gt;"",H82&lt;&gt;"",BR82&lt;&gt;"",BS82&lt;&gt;""),IF(AND(G82=BR82,H82=BS82),Quar1,IF((G82-H82)=(BR82-BS82),Quar2,IF(AND((G82&gt;H82),(BR82&gt;BS82)),Quar3,IF(AND((H82&gt;G82),(BS82&gt;BR82)),Quar3,0)))),0),0)+IFERROR(IF(KOPSO=1,IF(AND(F82=BQ82,I82=BT82,J82&lt;&gt;"",K82&lt;&gt;"",BU82&lt;&gt;"",BV82&lt;&gt;"",(G82-H82)=(BR82-BS82)),IF(AND(J82=BU82,K82=BV82),Pena1,IF((J82-K82)=(BU82-BV82),Pena2,IF(AND((J82&gt;K82),(BU82&gt;BV82)),Pena3,IF(AND((J82&lt;K82),(BV82&gt;BU82)),Pena3,0)))),0),0),0))</f>
        <v>0</v>
      </c>
      <c r="BY82" s="80">
        <f>IF(BR55&lt;&gt;"",IF(KOMatchRule=0,IF(AND(G55&lt;&gt;"",BQ82=F82,BT82=I82),IF(OR(AND((G82+J82)&gt;(H82+K82),(BR82+BU82)&gt;(BS82+BV82)),AND((G82+J82)&lt;(H82+K82),(BR82+BU82)&lt;(BS82+BV82))),Bonu16+Bonu9,Bonu9),0),IF(OR(AND((G82+J82)&gt;(H82+K82),(BR82+BU82)&gt;(BS82+BV82)),AND((G82+J82)&lt;(H82+K82),(BR82+BU82)&lt;(BS82+BV82))),Bonu16,0)),0)</f>
        <v>0</v>
      </c>
      <c r="BZ82" s="68"/>
      <c r="CA82" s="365" t="str">
        <f t="shared" ca="1" si="81"/>
        <v>Mexico</v>
      </c>
      <c r="CB82" s="178" t="str">
        <f>IF(CC4&lt;&gt;"",IF(KOMatchRule=1,F82,IF(AND(CC78&lt;&gt;"",CD78&lt;&gt;""),IF((CC78+CF78)&gt;(CD78+CG78),CB78,IF((CC78+CF78)&lt;(CD78+CG78),CE78,"Match 55 Winner")),"Match 55 Winner")),"")</f>
        <v>Match 55 Winner</v>
      </c>
      <c r="CC82" s="77"/>
      <c r="CD82" s="77"/>
      <c r="CE82" s="66" t="str">
        <f>IF(CC4&lt;&gt;"",IF(KOMatchRule=1,I82,IF(AND(CC79&lt;&gt;"",CD79&lt;&gt;""),IF((CC79+CF79)&gt;(CD79+CG79),CB79,IF((CC79+CF79)&lt;(CD79+CG79),CE79,"Match 56 Winner")),"Match 56 Winner")),"")</f>
        <v>Match 56 Winner</v>
      </c>
      <c r="CF82" s="97"/>
      <c r="CG82" s="97"/>
      <c r="CH82" s="65"/>
      <c r="CI82" s="80">
        <f>IF(KOMatchRule=1,IFERROR(IF(AND(G82&lt;&gt;"",H82&lt;&gt;"",CC82&lt;&gt;"",CD82&lt;&gt;""),IF(AND(G82=CC82,H82=CD82),Quar1,IF((G82-H82)=(CC82-CD82),Quar2,IF(AND((G82&gt;H82),(CC82&gt;CD82)),Quar3,IF(AND((H82&gt;G82),(CD82&gt;CC82)),Quar3,0)))),0),0)+IFERROR(IF(KOPSO=1,IF(AND(J82&lt;&gt;"",K82&lt;&gt;"",CF82&lt;&gt;"",CG82&lt;&gt;"",(G82-H82)=(CC82-CD82)),IF(AND(J82=CF82,K82=CG82),Pena1,IF((J82-K82)=(CF82-CG82),Pena2,IF(AND((J82&gt;K82),(CF82&gt;CG82)),Pena3,IF(AND((J82&lt;K82),(CG82&gt;CF82)),Pena3,0)))),0),0),0),IFERROR(IF(AND(F82=CB82,I82=CE82,G82&lt;&gt;"",H82&lt;&gt;"",CC82&lt;&gt;"",CD82&lt;&gt;""),IF(AND(G82=CC82,H82=CD82),Quar1,IF((G82-H82)=(CC82-CD82),Quar2,IF(AND((G82&gt;H82),(CC82&gt;CD82)),Quar3,IF(AND((H82&gt;G82),(CD82&gt;CC82)),Quar3,0)))),0),0)+IFERROR(IF(KOPSO=1,IF(AND(F82=CB82,I82=CE82,J82&lt;&gt;"",K82&lt;&gt;"",CF82&lt;&gt;"",CG82&lt;&gt;"",(G82-H82)=(CC82-CD82)),IF(AND(J82=CF82,K82=CG82),Pena1,IF((J82-K82)=(CF82-CG82),Pena2,IF(AND((J82&gt;K82),(CF82&gt;CG82)),Pena3,IF(AND((J82&lt;K82),(CG82&gt;CF82)),Pena3,0)))),0),0),0))</f>
        <v>0</v>
      </c>
      <c r="CJ82" s="80">
        <f>IF(CC55&lt;&gt;"",IF(KOMatchRule=0,IF(AND(G55&lt;&gt;"",CB82=F82,CE82=I82),IF(OR(AND((G82+J82)&gt;(H82+K82),(CC82+CF82)&gt;(CD82+CG82)),AND((G82+J82)&lt;(H82+K82),(CC82+CF82)&lt;(CD82+CG82))),Bonu16+Bonu9,Bonu9),0),IF(OR(AND((G82+J82)&gt;(H82+K82),(CC82+CF82)&gt;(CD82+CG82)),AND((G82+J82)&lt;(H82+K82),(CC82+CF82)&lt;(CD82+CG82))),Bonu16,0)),0)</f>
        <v>0</v>
      </c>
      <c r="CK82" s="68"/>
      <c r="CL82" s="365" t="str">
        <f t="shared" ca="1" si="82"/>
        <v>Mexico</v>
      </c>
      <c r="CM82" s="178" t="str">
        <f>IF(CN4&lt;&gt;"",IF(KOMatchRule=1,F82,IF(AND(CN78&lt;&gt;"",CO78&lt;&gt;""),IF((CN78+CQ78)&gt;(CO78+CR78),CM78,IF((CN78+CQ78)&lt;(CO78+CR78),CP78,"Match 55 Winner")),"Match 55 Winner")),"")</f>
        <v>Match 55 Winner</v>
      </c>
      <c r="CN82" s="77"/>
      <c r="CO82" s="77"/>
      <c r="CP82" s="66" t="str">
        <f>IF(CN4&lt;&gt;"",IF(KOMatchRule=1,I82,IF(AND(CN79&lt;&gt;"",CO79&lt;&gt;""),IF((CN79+CQ79)&gt;(CO79+CR79),CM79,IF((CN79+CQ79)&lt;(CO79+CR79),CP79,"Match 56 Winner")),"Match 56 Winner")),"")</f>
        <v>Match 56 Winner</v>
      </c>
      <c r="CQ82" s="97"/>
      <c r="CR82" s="97"/>
      <c r="CS82" s="65"/>
      <c r="CT82" s="80">
        <f>IF(KOMatchRule=1,IFERROR(IF(AND(G82&lt;&gt;"",H82&lt;&gt;"",CN82&lt;&gt;"",CO82&lt;&gt;""),IF(AND(G82=CN82,H82=CO82),Quar1,IF((G82-H82)=(CN82-CO82),Quar2,IF(AND((G82&gt;H82),(CN82&gt;CO82)),Quar3,IF(AND((H82&gt;G82),(CO82&gt;CN82)),Quar3,0)))),0),0)+IFERROR(IF(KOPSO=1,IF(AND(J82&lt;&gt;"",K82&lt;&gt;"",CQ82&lt;&gt;"",CR82&lt;&gt;"",(G82-H82)=(CN82-CO82)),IF(AND(J82=CQ82,K82=CR82),Pena1,IF((J82-K82)=(CQ82-CR82),Pena2,IF(AND((J82&gt;K82),(CQ82&gt;CR82)),Pena3,IF(AND((J82&lt;K82),(CR82&gt;CQ82)),Pena3,0)))),0),0),0),IFERROR(IF(AND(F82=CM82,I82=CP82,G82&lt;&gt;"",H82&lt;&gt;"",CN82&lt;&gt;"",CO82&lt;&gt;""),IF(AND(G82=CN82,H82=CO82),Quar1,IF((G82-H82)=(CN82-CO82),Quar2,IF(AND((G82&gt;H82),(CN82&gt;CO82)),Quar3,IF(AND((H82&gt;G82),(CO82&gt;CN82)),Quar3,0)))),0),0)+IFERROR(IF(KOPSO=1,IF(AND(F82=CM82,I82=CP82,J82&lt;&gt;"",K82&lt;&gt;"",CQ82&lt;&gt;"",CR82&lt;&gt;"",(G82-H82)=(CN82-CO82)),IF(AND(J82=CQ82,K82=CR82),Pena1,IF((J82-K82)=(CQ82-CR82),Pena2,IF(AND((J82&gt;K82),(CQ82&gt;CR82)),Pena3,IF(AND((J82&lt;K82),(CR82&gt;CQ82)),Pena3,0)))),0),0),0))</f>
        <v>0</v>
      </c>
      <c r="CU82" s="80">
        <f>IF(CN55&lt;&gt;"",IF(KOMatchRule=0,IF(AND(G55&lt;&gt;"",CM82=F82,CP82=I82),IF(OR(AND((G82+J82)&gt;(H82+K82),(CN82+CQ82)&gt;(CO82+CR82)),AND((G82+J82)&lt;(H82+K82),(CN82+CQ82)&lt;(CO82+CR82))),Bonu16+Bonu9,Bonu9),0),IF(OR(AND((G82+J82)&gt;(H82+K82),(CN82+CQ82)&gt;(CO82+CR82)),AND((G82+J82)&lt;(H82+K82),(CN82+CQ82)&lt;(CO82+CR82))),Bonu16,0)),0)</f>
        <v>0</v>
      </c>
      <c r="CV82" s="68"/>
      <c r="CW82" s="365" t="str">
        <f t="shared" ca="1" si="83"/>
        <v>Mexico</v>
      </c>
      <c r="CX82" s="178" t="str">
        <f>IF(CY4&lt;&gt;"",IF(KOMatchRule=1,F82,IF(AND(CY78&lt;&gt;"",CZ78&lt;&gt;""),IF((CY78+DB78)&gt;(CZ78+DC78),CX78,IF((CY78+DB78)&lt;(CZ78+DC78),DA78,"Match 55 Winner")),"Match 55 Winner")),"")</f>
        <v>Match 55 Winner</v>
      </c>
      <c r="CY82" s="77"/>
      <c r="CZ82" s="77"/>
      <c r="DA82" s="66" t="str">
        <f>IF(CY4&lt;&gt;"",IF(KOMatchRule=1,I82,IF(AND(CY79&lt;&gt;"",CZ79&lt;&gt;""),IF((CY79+DB79)&gt;(CZ79+DC79),CX79,IF((CY79+DB79)&lt;(CZ79+DC79),DA79,"Match 56 Winner")),"Match 56 Winner")),"")</f>
        <v>Match 56 Winner</v>
      </c>
      <c r="DB82" s="97"/>
      <c r="DC82" s="97"/>
      <c r="DD82" s="65"/>
      <c r="DE82" s="80">
        <f>IF(KOMatchRule=1,IFERROR(IF(AND(G82&lt;&gt;"",H82&lt;&gt;"",CY82&lt;&gt;"",CZ82&lt;&gt;""),IF(AND(G82=CY82,H82=CZ82),Quar1,IF((G82-H82)=(CY82-CZ82),Quar2,IF(AND((G82&gt;H82),(CY82&gt;CZ82)),Quar3,IF(AND((H82&gt;G82),(CZ82&gt;CY82)),Quar3,0)))),0),0)+IFERROR(IF(KOPSO=1,IF(AND(J82&lt;&gt;"",K82&lt;&gt;"",DB82&lt;&gt;"",DC82&lt;&gt;"",(G82-H82)=(CY82-CZ82)),IF(AND(J82=DB82,K82=DC82),Pena1,IF((J82-K82)=(DB82-DC82),Pena2,IF(AND((J82&gt;K82),(DB82&gt;DC82)),Pena3,IF(AND((J82&lt;K82),(DC82&gt;DB82)),Pena3,0)))),0),0),0),IFERROR(IF(AND(F82=CX82,I82=DA82,G82&lt;&gt;"",H82&lt;&gt;"",CY82&lt;&gt;"",CZ82&lt;&gt;""),IF(AND(G82=CY82,H82=CZ82),Quar1,IF((G82-H82)=(CY82-CZ82),Quar2,IF(AND((G82&gt;H82),(CY82&gt;CZ82)),Quar3,IF(AND((H82&gt;G82),(CZ82&gt;CY82)),Quar3,0)))),0),0)+IFERROR(IF(KOPSO=1,IF(AND(F82=CX82,I82=DA82,J82&lt;&gt;"",K82&lt;&gt;"",DB82&lt;&gt;"",DC82&lt;&gt;"",(G82-H82)=(CY82-CZ82)),IF(AND(J82=DB82,K82=DC82),Pena1,IF((J82-K82)=(DB82-DC82),Pena2,IF(AND((J82&gt;K82),(DB82&gt;DC82)),Pena3,IF(AND((J82&lt;K82),(DC82&gt;DB82)),Pena3,0)))),0),0),0))</f>
        <v>0</v>
      </c>
      <c r="DF82" s="80">
        <f>IF(CY55&lt;&gt;"",IF(KOMatchRule=0,IF(AND(G55&lt;&gt;"",CX82=F82,DA82=I82),IF(OR(AND((G82+J82)&gt;(H82+K82),(CY82+DB82)&gt;(CZ82+DC82)),AND((G82+J82)&lt;(H82+K82),(CY82+DB82)&lt;(CZ82+DC82))),Bonu16+Bonu9,Bonu9),0),IF(OR(AND((G82+J82)&gt;(H82+K82),(CY82+DB82)&gt;(CZ82+DC82)),AND((G82+J82)&lt;(H82+K82),(CY82+DB82)&lt;(CZ82+DC82))),Bonu16,0)),0)</f>
        <v>0</v>
      </c>
      <c r="DG82" s="68"/>
      <c r="DH82" s="365" t="str">
        <f t="shared" ca="1" si="84"/>
        <v>Mexico</v>
      </c>
      <c r="DI82" s="178" t="str">
        <f>IF(DJ4&lt;&gt;"",IF(KOMatchRule=1,F82,IF(AND(DJ78&lt;&gt;"",DK78&lt;&gt;""),IF((DJ78+DM78)&gt;(DK78+DN78),DI78,IF((DJ78+DM78)&lt;(DK78+DN78),DL78,"Match 55 Winner")),"Match 55 Winner")),"")</f>
        <v>Match 55 Winner</v>
      </c>
      <c r="DJ82" s="77"/>
      <c r="DK82" s="77"/>
      <c r="DL82" s="66" t="str">
        <f>IF(DJ4&lt;&gt;"",IF(KOMatchRule=1,I82,IF(AND(DJ79&lt;&gt;"",DK79&lt;&gt;""),IF((DJ79+DM79)&gt;(DK79+DN79),DI79,IF((DJ79+DM79)&lt;(DK79+DN79),DL79,"Match 56 Winner")),"Match 56 Winner")),"")</f>
        <v>Match 56 Winner</v>
      </c>
      <c r="DM82" s="97"/>
      <c r="DN82" s="97"/>
      <c r="DO82" s="65"/>
      <c r="DP82" s="80">
        <f>IF(KOMatchRule=1,IFERROR(IF(AND(G82&lt;&gt;"",H82&lt;&gt;"",DJ82&lt;&gt;"",DK82&lt;&gt;""),IF(AND(G82=DJ82,H82=DK82),Quar1,IF((G82-H82)=(DJ82-DK82),Quar2,IF(AND((G82&gt;H82),(DJ82&gt;DK82)),Quar3,IF(AND((H82&gt;G82),(DK82&gt;DJ82)),Quar3,0)))),0),0)+IFERROR(IF(KOPSO=1,IF(AND(J82&lt;&gt;"",K82&lt;&gt;"",DM82&lt;&gt;"",DN82&lt;&gt;"",(G82-H82)=(DJ82-DK82)),IF(AND(J82=DM82,K82=DN82),Pena1,IF((J82-K82)=(DM82-DN82),Pena2,IF(AND((J82&gt;K82),(DM82&gt;DN82)),Pena3,IF(AND((J82&lt;K82),(DN82&gt;DM82)),Pena3,0)))),0),0),0),IFERROR(IF(AND(F82=DI82,I82=DL82,G82&lt;&gt;"",H82&lt;&gt;"",DJ82&lt;&gt;"",DK82&lt;&gt;""),IF(AND(G82=DJ82,H82=DK82),Quar1,IF((G82-H82)=(DJ82-DK82),Quar2,IF(AND((G82&gt;H82),(DJ82&gt;DK82)),Quar3,IF(AND((H82&gt;G82),(DK82&gt;DJ82)),Quar3,0)))),0),0)+IFERROR(IF(KOPSO=1,IF(AND(F82=DI82,I82=DL82,J82&lt;&gt;"",K82&lt;&gt;"",DM82&lt;&gt;"",DN82&lt;&gt;"",(G82-H82)=(DJ82-DK82)),IF(AND(J82=DM82,K82=DN82),Pena1,IF((J82-K82)=(DM82-DN82),Pena2,IF(AND((J82&gt;K82),(DM82&gt;DN82)),Pena3,IF(AND((J82&lt;K82),(DN82&gt;DM82)),Pena3,0)))),0),0),0))</f>
        <v>0</v>
      </c>
      <c r="DQ82" s="80">
        <f>IF(DJ55&lt;&gt;"",IF(KOMatchRule=0,IF(AND(G55&lt;&gt;"",DI82=F82,DL82=I82),IF(OR(AND((G82+J82)&gt;(H82+K82),(DJ82+DM82)&gt;(DK82+DN82)),AND((G82+J82)&lt;(H82+K82),(DJ82+DM82)&lt;(DK82+DN82))),Bonu16+Bonu9,Bonu9),0),IF(OR(AND((G82+J82)&gt;(H82+K82),(DJ82+DM82)&gt;(DK82+DN82)),AND((G82+J82)&lt;(H82+K82),(DJ82+DM82)&lt;(DK82+DN82))),Bonu16,0)),0)</f>
        <v>0</v>
      </c>
      <c r="DR82" s="68"/>
    </row>
    <row r="83" spans="1:122" x14ac:dyDescent="0.35">
      <c r="A83" s="164">
        <f t="shared" si="73"/>
        <v>0</v>
      </c>
      <c r="B83" s="81" t="str">
        <f t="shared" si="85"/>
        <v>Denmark</v>
      </c>
      <c r="C83" s="98">
        <v>59</v>
      </c>
      <c r="D83" s="99" t="s">
        <v>102</v>
      </c>
      <c r="E83" s="100">
        <v>44905.25</v>
      </c>
      <c r="F83" s="101" t="str">
        <f>IF(AND(G75&lt;&gt;"",H75&lt;&gt;""),IF((G75+J75)&gt;(H75+K75),F75,IF((G75+J75)&lt;(H75+K75),I75,"Match #51 Winner")),"Match #51 Winner")</f>
        <v>Match #51 Winner</v>
      </c>
      <c r="G83" s="75"/>
      <c r="H83" s="75"/>
      <c r="I83" s="102" t="str">
        <f>IF(AND(G74&lt;&gt;"",H74&lt;&gt;""),IF((G74+J74)&gt;(H74+K74),F74,IF((G74+J74)&lt;(H74+K74),I74,"Match #52 Winner")),"Match #52 Winner")</f>
        <v>Match #52 Winner</v>
      </c>
      <c r="J83" s="95"/>
      <c r="K83" s="95"/>
      <c r="L83" s="62"/>
      <c r="M83" s="88" t="str">
        <f t="shared" ca="1" si="86"/>
        <v>Denmark</v>
      </c>
      <c r="N83" s="179" t="str">
        <f>IF(O4&lt;&gt;"",IF(KOMatchRule=1,F83,IF(AND(O75&lt;&gt;"",P75&lt;&gt;""),IF((O75+R75)&gt;(P75+S75),N75,IF((O75+R75)&lt;(P75+S75),Q75,"Match 51 Winner")),"Match 51 Winner")),"")</f>
        <v>Match 51 Winner</v>
      </c>
      <c r="O83" s="77"/>
      <c r="P83" s="77"/>
      <c r="Q83" s="90" t="str">
        <f>IF(O4&lt;&gt;"",IF(KOMatchRule=1,I83,IF(AND(O74&lt;&gt;"",P74&lt;&gt;""),IF((O74+R74)&gt;(P74+S74),N74,IF((O74+R74)&lt;(P74+S74),Q74,"Match 52 Winner")),"Match 52 Winner")),"")</f>
        <v>Match 52 Winner</v>
      </c>
      <c r="R83" s="97"/>
      <c r="S83" s="97"/>
      <c r="T83" s="65"/>
      <c r="U83" s="80">
        <f>IF(KOMatchRule=1,IFERROR(IF(AND(G83&lt;&gt;"",H83&lt;&gt;"",O83&lt;&gt;"",P83&lt;&gt;""),IF(AND(G83=O83,H83=P83),Quar1,IF((G83-H83)=(O83-P83),Quar2,IF(AND((G83&gt;H83),(O83&gt;P83)),Quar3,IF(AND((H83&gt;G83),(P83&gt;O83)),Quar3,0)))),0),0)+IFERROR(IF(KOPSO=1,IF(AND(J83&lt;&gt;"",K83&lt;&gt;"",R83&lt;&gt;"",S83&lt;&gt;"",(G83-H83)=(O83-P83)),IF(AND(J83=R83,K83=S83),Pena1,IF((J83-K83)=(R83-S83),Pena2,IF(AND((J83&gt;K83),(R83&gt;S83)),Pena3,IF(AND((J83&lt;K83),(S83&gt;R83)),Pena3,0)))),0),0),0),IFERROR(IF(AND(F83=N83,I83=Q83,G83&lt;&gt;"",H83&lt;&gt;"",O83&lt;&gt;"",P83&lt;&gt;""),IF(AND(G83=O83,H83=P83),Quar1,IF((G83-H83)=(O83-P83),Quar2,IF(AND((G83&gt;H83),(O83&gt;P83)),Quar3,IF(AND((H83&gt;G83),(P83&gt;O83)),Quar3,0)))),0),0)+IFERROR(IF(KOPSO=1,IF(AND(F83=N83,I83=Q83,J83&lt;&gt;"",K83&lt;&gt;"",R83&lt;&gt;"",S83&lt;&gt;"",(G83-H83)=(O83-P83)),IF(AND(J83=R83,K83=S83),Pena1,IF((J83-K83)=(R83-S83),Pena2,IF(AND((J83&gt;K83),(R83&gt;S83)),Pena3,IF(AND((J83&lt;K83),(S83&gt;R83)),Pena3,0)))),0),0),0))</f>
        <v>0</v>
      </c>
      <c r="V83" s="80">
        <f>IF(O55&lt;&gt;"",IF(KOMatchRule=0,IF(AND(G55&lt;&gt;"",N83=F83,Q83=I83),IF(OR(AND((G83+J83)&gt;(H83+K83),(O83+R83)&gt;(P83+S83)),AND((G83+J83)&lt;(H83+K83),(O83+R83)&lt;(P83+S83))),Bonu16+Bonu9,Bonu9),0),IF(OR(AND((G83+J83)&gt;(H83+K83),(O83+R83)&gt;(P83+S83)),AND((G83+J83)&lt;(H83+K83),(O83+R83)&lt;(P83+S83))),Bonu16,0)),0)</f>
        <v>0</v>
      </c>
      <c r="W83" s="68"/>
      <c r="X83" s="365" t="str">
        <f t="shared" ca="1" si="87"/>
        <v>Denmark</v>
      </c>
      <c r="Y83" s="179" t="str">
        <f>IF(Z4&lt;&gt;"",IF(KOMatchRule=1,F83,IF(AND(Z75&lt;&gt;"",AA75&lt;&gt;""),IF((Z75+AC75)&gt;(AA75+AD75),Y75,IF((Z75+AC75)&lt;(AA75+AD75),AB75,"Match 51 Winner")),"Match 51 Winner")),"")</f>
        <v>Match 51 Winner</v>
      </c>
      <c r="Z83" s="77"/>
      <c r="AA83" s="77"/>
      <c r="AB83" s="90" t="str">
        <f>IF(Z4&lt;&gt;"",IF(KOMatchRule=1,I83,IF(AND(Z74&lt;&gt;"",AA74&lt;&gt;""),IF((Z74+AC74)&gt;(AA74+AD74),Y74,IF((Z74+AC74)&lt;(AA74+AD74),AB74,"Match 52 Winner")),"Match 52 Winner")),"")</f>
        <v>Match 52 Winner</v>
      </c>
      <c r="AC83" s="97"/>
      <c r="AD83" s="97"/>
      <c r="AE83" s="65"/>
      <c r="AF83" s="80">
        <f>IF(KOMatchRule=1,IFERROR(IF(AND(G83&lt;&gt;"",H83&lt;&gt;"",Z83&lt;&gt;"",AA83&lt;&gt;""),IF(AND(G83=Z83,H83=AA83),Quar1,IF((G83-H83)=(Z83-AA83),Quar2,IF(AND((G83&gt;H83),(Z83&gt;AA83)),Quar3,IF(AND((H83&gt;G83),(AA83&gt;Z83)),Quar3,0)))),0),0)+IFERROR(IF(KOPSO=1,IF(AND(J83&lt;&gt;"",K83&lt;&gt;"",AC83&lt;&gt;"",AD83&lt;&gt;"",(G83-H83)=(Z83-AA83)),IF(AND(J83=AC83,K83=AD83),Pena1,IF((J83-K83)=(AC83-AD83),Pena2,IF(AND((J83&gt;K83),(AC83&gt;AD83)),Pena3,IF(AND((J83&lt;K83),(AD83&gt;AC83)),Pena3,0)))),0),0),0),IFERROR(IF(AND(F83=Y83,I83=AB83,G83&lt;&gt;"",H83&lt;&gt;"",Z83&lt;&gt;"",AA83&lt;&gt;""),IF(AND(G83=Z83,H83=AA83),Quar1,IF((G83-H83)=(Z83-AA83),Quar2,IF(AND((G83&gt;H83),(Z83&gt;AA83)),Quar3,IF(AND((H83&gt;G83),(AA83&gt;Z83)),Quar3,0)))),0),0)+IFERROR(IF(KOPSO=1,IF(AND(F83=Y83,I83=AB83,J83&lt;&gt;"",K83&lt;&gt;"",AC83&lt;&gt;"",AD83&lt;&gt;"",(G83-H83)=(Z83-AA83)),IF(AND(J83=AC83,K83=AD83),Pena1,IF((J83-K83)=(AC83-AD83),Pena2,IF(AND((J83&gt;K83),(AC83&gt;AD83)),Pena3,IF(AND((J83&lt;K83),(AD83&gt;AC83)),Pena3,0)))),0),0),0))</f>
        <v>0</v>
      </c>
      <c r="AG83" s="80">
        <f>IF(Z55&lt;&gt;"",IF(KOMatchRule=0,IF(AND(G55&lt;&gt;"",Y83=F83,AB83=I83),IF(OR(AND((G83+J83)&gt;(H83+K83),(Z83+AC83)&gt;(AA83+AD83)),AND((G83+J83)&lt;(H83+K83),(Z83+AC83)&lt;(AA83+AD83))),Bonu16+Bonu9,Bonu9),0),IF(OR(AND((G83+J83)&gt;(H83+K83),(Z83+AC83)&gt;(AA83+AD83)),AND((G83+J83)&lt;(H83+K83),(Z83+AC83)&lt;(AA83+AD83))),Bonu16,0)),0)</f>
        <v>0</v>
      </c>
      <c r="AH83" s="68"/>
      <c r="AI83" s="365" t="str">
        <f t="shared" ca="1" si="77"/>
        <v>Denmark</v>
      </c>
      <c r="AJ83" s="179" t="str">
        <f>IF(AK4&lt;&gt;"",IF(KOMatchRule=1,F83,IF(AND(AK75&lt;&gt;"",AL75&lt;&gt;""),IF((AK75+AN75)&gt;(AL75+AO75),AJ75,IF((AK75+AN75)&lt;(AL75+AO75),AM75,"Match 51 Winner")),"Match 51 Winner")),"")</f>
        <v>Match 51 Winner</v>
      </c>
      <c r="AK83" s="77"/>
      <c r="AL83" s="77"/>
      <c r="AM83" s="90" t="str">
        <f>IF(AK4&lt;&gt;"",IF(KOMatchRule=1,I83,IF(AND(AK74&lt;&gt;"",AL74&lt;&gt;""),IF((AK74+AN74)&gt;(AL74+AO74),AJ74,IF((AK74+AN74)&lt;(AL74+AO74),AM74,"Match 52 Winner")),"Match 52 Winner")),"")</f>
        <v>Match 52 Winner</v>
      </c>
      <c r="AN83" s="97"/>
      <c r="AO83" s="97"/>
      <c r="AP83" s="65"/>
      <c r="AQ83" s="80">
        <f>IF(KOMatchRule=1,IFERROR(IF(AND(G83&lt;&gt;"",H83&lt;&gt;"",AK83&lt;&gt;"",AL83&lt;&gt;""),IF(AND(G83=AK83,H83=AL83),Quar1,IF((G83-H83)=(AK83-AL83),Quar2,IF(AND((G83&gt;H83),(AK83&gt;AL83)),Quar3,IF(AND((H83&gt;G83),(AL83&gt;AK83)),Quar3,0)))),0),0)+IFERROR(IF(KOPSO=1,IF(AND(J83&lt;&gt;"",K83&lt;&gt;"",AN83&lt;&gt;"",AO83&lt;&gt;"",(G83-H83)=(AK83-AL83)),IF(AND(J83=AN83,K83=AO83),Pena1,IF((J83-K83)=(AN83-AO83),Pena2,IF(AND((J83&gt;K83),(AN83&gt;AO83)),Pena3,IF(AND((J83&lt;K83),(AO83&gt;AN83)),Pena3,0)))),0),0),0),IFERROR(IF(AND(F83=AJ83,I83=AM83,G83&lt;&gt;"",H83&lt;&gt;"",AK83&lt;&gt;"",AL83&lt;&gt;""),IF(AND(G83=AK83,H83=AL83),Quar1,IF((G83-H83)=(AK83-AL83),Quar2,IF(AND((G83&gt;H83),(AK83&gt;AL83)),Quar3,IF(AND((H83&gt;G83),(AL83&gt;AK83)),Quar3,0)))),0),0)+IFERROR(IF(KOPSO=1,IF(AND(F83=AJ83,I83=AM83,J83&lt;&gt;"",K83&lt;&gt;"",AN83&lt;&gt;"",AO83&lt;&gt;"",(G83-H83)=(AK83-AL83)),IF(AND(J83=AN83,K83=AO83),Pena1,IF((J83-K83)=(AN83-AO83),Pena2,IF(AND((J83&gt;K83),(AN83&gt;AO83)),Pena3,IF(AND((J83&lt;K83),(AO83&gt;AN83)),Pena3,0)))),0),0),0))</f>
        <v>0</v>
      </c>
      <c r="AR83" s="80">
        <f>IF(AK55&lt;&gt;"",IF(KOMatchRule=0,IF(AND(G55&lt;&gt;"",AJ83=F83,AM83=I83),IF(OR(AND((G83+J83)&gt;(H83+K83),(AK83+AN83)&gt;(AL83+AO83)),AND((G83+J83)&lt;(H83+K83),(AK83+AN83)&lt;(AL83+AO83))),Bonu16+Bonu9,Bonu9),0),IF(OR(AND((G83+J83)&gt;(H83+K83),(AK83+AN83)&gt;(AL83+AO83)),AND((G83+J83)&lt;(H83+K83),(AK83+AN83)&lt;(AL83+AO83))),Bonu16,0)),0)</f>
        <v>0</v>
      </c>
      <c r="AS83" s="68"/>
      <c r="AT83" s="365" t="str">
        <f t="shared" ca="1" si="78"/>
        <v>Denmark</v>
      </c>
      <c r="AU83" s="179" t="str">
        <f>IF(AV4&lt;&gt;"",IF(KOMatchRule=1,F83,IF(AND(AV75&lt;&gt;"",AW75&lt;&gt;""),IF((AV75+AY75)&gt;(AW75+AZ75),AU75,IF((AV75+AY75)&lt;(AW75+AZ75),AX75,"Match 51 Winner")),"Match 51 Winner")),"")</f>
        <v>Match 51 Winner</v>
      </c>
      <c r="AV83" s="77"/>
      <c r="AW83" s="77"/>
      <c r="AX83" s="90" t="str">
        <f>IF(AV4&lt;&gt;"",IF(KOMatchRule=1,I83,IF(AND(AV74&lt;&gt;"",AW74&lt;&gt;""),IF((AV74+AY74)&gt;(AW74+AZ74),AU74,IF((AV74+AY74)&lt;(AW74+AZ74),AX74,"Match 52 Winner")),"Match 52 Winner")),"")</f>
        <v>Match 52 Winner</v>
      </c>
      <c r="AY83" s="97"/>
      <c r="AZ83" s="97"/>
      <c r="BA83" s="65"/>
      <c r="BB83" s="80">
        <f>IF(KOMatchRule=1,IFERROR(IF(AND(G83&lt;&gt;"",H83&lt;&gt;"",AV83&lt;&gt;"",AW83&lt;&gt;""),IF(AND(G83=AV83,H83=AW83),Quar1,IF((G83-H83)=(AV83-AW83),Quar2,IF(AND((G83&gt;H83),(AV83&gt;AW83)),Quar3,IF(AND((H83&gt;G83),(AW83&gt;AV83)),Quar3,0)))),0),0)+IFERROR(IF(KOPSO=1,IF(AND(J83&lt;&gt;"",K83&lt;&gt;"",AY83&lt;&gt;"",AZ83&lt;&gt;"",(G83-H83)=(AV83-AW83)),IF(AND(J83=AY83,K83=AZ83),Pena1,IF((J83-K83)=(AY83-AZ83),Pena2,IF(AND((J83&gt;K83),(AY83&gt;AZ83)),Pena3,IF(AND((J83&lt;K83),(AZ83&gt;AY83)),Pena3,0)))),0),0),0),IFERROR(IF(AND(F83=AU83,I83=AX83,G83&lt;&gt;"",H83&lt;&gt;"",AV83&lt;&gt;"",AW83&lt;&gt;""),IF(AND(G83=AV83,H83=AW83),Quar1,IF((G83-H83)=(AV83-AW83),Quar2,IF(AND((G83&gt;H83),(AV83&gt;AW83)),Quar3,IF(AND((H83&gt;G83),(AW83&gt;AV83)),Quar3,0)))),0),0)+IFERROR(IF(KOPSO=1,IF(AND(F83=AU83,I83=AX83,J83&lt;&gt;"",K83&lt;&gt;"",AY83&lt;&gt;"",AZ83&lt;&gt;"",(G83-H83)=(AV83-AW83)),IF(AND(J83=AY83,K83=AZ83),Pena1,IF((J83-K83)=(AY83-AZ83),Pena2,IF(AND((J83&gt;K83),(AY83&gt;AZ83)),Pena3,IF(AND((J83&lt;K83),(AZ83&gt;AY83)),Pena3,0)))),0),0),0))</f>
        <v>0</v>
      </c>
      <c r="BC83" s="80">
        <f>IF(AV55&lt;&gt;"",IF(KOMatchRule=0,IF(AND(G55&lt;&gt;"",AU83=F83,AX83=I83),IF(OR(AND((G83+J83)&gt;(H83+K83),(AV83+AY83)&gt;(AW83+AZ83)),AND((G83+J83)&lt;(H83+K83),(AV83+AY83)&lt;(AW83+AZ83))),Bonu16+Bonu9,Bonu9),0),IF(OR(AND((G83+J83)&gt;(H83+K83),(AV83+AY83)&gt;(AW83+AZ83)),AND((G83+J83)&lt;(H83+K83),(AV83+AY83)&lt;(AW83+AZ83))),Bonu16,0)),0)</f>
        <v>0</v>
      </c>
      <c r="BD83" s="68"/>
      <c r="BE83" s="365" t="str">
        <f t="shared" ca="1" si="79"/>
        <v>Denmark</v>
      </c>
      <c r="BF83" s="179" t="str">
        <f>IF(BG4&lt;&gt;"",IF(KOMatchRule=1,F83,IF(AND(BG75&lt;&gt;"",BH75&lt;&gt;""),IF((BG75+BJ75)&gt;(BH75+BK75),BF75,IF((BG75+BJ75)&lt;(BH75+BK75),BI75,"Match 51 Winner")),"Match 51 Winner")),"")</f>
        <v>Match 51 Winner</v>
      </c>
      <c r="BG83" s="77"/>
      <c r="BH83" s="77"/>
      <c r="BI83" s="90" t="str">
        <f>IF(BG4&lt;&gt;"",IF(KOMatchRule=1,I83,IF(AND(BG74&lt;&gt;"",BH74&lt;&gt;""),IF((BG74+BJ74)&gt;(BH74+BK74),BF74,IF((BG74+BJ74)&lt;(BH74+BK74),BI74,"Match 52 Winner")),"Match 52 Winner")),"")</f>
        <v>Match 52 Winner</v>
      </c>
      <c r="BJ83" s="97"/>
      <c r="BK83" s="97"/>
      <c r="BL83" s="65"/>
      <c r="BM83" s="80">
        <f>IF(KOMatchRule=1,IFERROR(IF(AND(G83&lt;&gt;"",H83&lt;&gt;"",BG83&lt;&gt;"",BH83&lt;&gt;""),IF(AND(G83=BG83,H83=BH83),Quar1,IF((G83-H83)=(BG83-BH83),Quar2,IF(AND((G83&gt;H83),(BG83&gt;BH83)),Quar3,IF(AND((H83&gt;G83),(BH83&gt;BG83)),Quar3,0)))),0),0)+IFERROR(IF(KOPSO=1,IF(AND(J83&lt;&gt;"",K83&lt;&gt;"",BJ83&lt;&gt;"",BK83&lt;&gt;"",(G83-H83)=(BG83-BH83)),IF(AND(J83=BJ83,K83=BK83),Pena1,IF((J83-K83)=(BJ83-BK83),Pena2,IF(AND((J83&gt;K83),(BJ83&gt;BK83)),Pena3,IF(AND((J83&lt;K83),(BK83&gt;BJ83)),Pena3,0)))),0),0),0),IFERROR(IF(AND(F83=BF83,I83=BI83,G83&lt;&gt;"",H83&lt;&gt;"",BG83&lt;&gt;"",BH83&lt;&gt;""),IF(AND(G83=BG83,H83=BH83),Quar1,IF((G83-H83)=(BG83-BH83),Quar2,IF(AND((G83&gt;H83),(BG83&gt;BH83)),Quar3,IF(AND((H83&gt;G83),(BH83&gt;BG83)),Quar3,0)))),0),0)+IFERROR(IF(KOPSO=1,IF(AND(F83=BF83,I83=BI83,J83&lt;&gt;"",K83&lt;&gt;"",BJ83&lt;&gt;"",BK83&lt;&gt;"",(G83-H83)=(BG83-BH83)),IF(AND(J83=BJ83,K83=BK83),Pena1,IF((J83-K83)=(BJ83-BK83),Pena2,IF(AND((J83&gt;K83),(BJ83&gt;BK83)),Pena3,IF(AND((J83&lt;K83),(BK83&gt;BJ83)),Pena3,0)))),0),0),0))</f>
        <v>0</v>
      </c>
      <c r="BN83" s="80">
        <f>IF(BG55&lt;&gt;"",IF(KOMatchRule=0,IF(AND(G55&lt;&gt;"",BF83=F83,BI83=I83),IF(OR(AND((G83+J83)&gt;(H83+K83),(BG83+BJ83)&gt;(BH83+BK83)),AND((G83+J83)&lt;(H83+K83),(BG83+BJ83)&lt;(BH83+BK83))),Bonu16+Bonu9,Bonu9),0),IF(OR(AND((G83+J83)&gt;(H83+K83),(BG83+BJ83)&gt;(BH83+BK83)),AND((G83+J83)&lt;(H83+K83),(BG83+BJ83)&lt;(BH83+BK83))),Bonu16,0)),0)</f>
        <v>0</v>
      </c>
      <c r="BO83" s="68"/>
      <c r="BP83" s="365" t="str">
        <f t="shared" ca="1" si="80"/>
        <v>Denmark</v>
      </c>
      <c r="BQ83" s="179" t="str">
        <f>IF(BR4&lt;&gt;"",IF(KOMatchRule=1,F83,IF(AND(BR75&lt;&gt;"",BS75&lt;&gt;""),IF((BR75+BU75)&gt;(BS75+BV75),BQ75,IF((BR75+BU75)&lt;(BS75+BV75),BT75,"Match 51 Winner")),"Match 51 Winner")),"")</f>
        <v>Match 51 Winner</v>
      </c>
      <c r="BR83" s="77"/>
      <c r="BS83" s="77"/>
      <c r="BT83" s="90" t="str">
        <f>IF(BR4&lt;&gt;"",IF(KOMatchRule=1,I83,IF(AND(BR74&lt;&gt;"",BS74&lt;&gt;""),IF((BR74+BU74)&gt;(BS74+BV74),BQ74,IF((BR74+BU74)&lt;(BS74+BV74),BT74,"Match 52 Winner")),"Match 52 Winner")),"")</f>
        <v>Match 52 Winner</v>
      </c>
      <c r="BU83" s="97"/>
      <c r="BV83" s="97"/>
      <c r="BW83" s="65"/>
      <c r="BX83" s="80">
        <f>IF(KOMatchRule=1,IFERROR(IF(AND(G83&lt;&gt;"",H83&lt;&gt;"",BR83&lt;&gt;"",BS83&lt;&gt;""),IF(AND(G83=BR83,H83=BS83),Quar1,IF((G83-H83)=(BR83-BS83),Quar2,IF(AND((G83&gt;H83),(BR83&gt;BS83)),Quar3,IF(AND((H83&gt;G83),(BS83&gt;BR83)),Quar3,0)))),0),0)+IFERROR(IF(KOPSO=1,IF(AND(J83&lt;&gt;"",K83&lt;&gt;"",BU83&lt;&gt;"",BV83&lt;&gt;"",(G83-H83)=(BR83-BS83)),IF(AND(J83=BU83,K83=BV83),Pena1,IF((J83-K83)=(BU83-BV83),Pena2,IF(AND((J83&gt;K83),(BU83&gt;BV83)),Pena3,IF(AND((J83&lt;K83),(BV83&gt;BU83)),Pena3,0)))),0),0),0),IFERROR(IF(AND(F83=BQ83,I83=BT83,G83&lt;&gt;"",H83&lt;&gt;"",BR83&lt;&gt;"",BS83&lt;&gt;""),IF(AND(G83=BR83,H83=BS83),Quar1,IF((G83-H83)=(BR83-BS83),Quar2,IF(AND((G83&gt;H83),(BR83&gt;BS83)),Quar3,IF(AND((H83&gt;G83),(BS83&gt;BR83)),Quar3,0)))),0),0)+IFERROR(IF(KOPSO=1,IF(AND(F83=BQ83,I83=BT83,J83&lt;&gt;"",K83&lt;&gt;"",BU83&lt;&gt;"",BV83&lt;&gt;"",(G83-H83)=(BR83-BS83)),IF(AND(J83=BU83,K83=BV83),Pena1,IF((J83-K83)=(BU83-BV83),Pena2,IF(AND((J83&gt;K83),(BU83&gt;BV83)),Pena3,IF(AND((J83&lt;K83),(BV83&gt;BU83)),Pena3,0)))),0),0),0))</f>
        <v>0</v>
      </c>
      <c r="BY83" s="80">
        <f>IF(BR55&lt;&gt;"",IF(KOMatchRule=0,IF(AND(G55&lt;&gt;"",BQ83=F83,BT83=I83),IF(OR(AND((G83+J83)&gt;(H83+K83),(BR83+BU83)&gt;(BS83+BV83)),AND((G83+J83)&lt;(H83+K83),(BR83+BU83)&lt;(BS83+BV83))),Bonu16+Bonu9,Bonu9),0),IF(OR(AND((G83+J83)&gt;(H83+K83),(BR83+BU83)&gt;(BS83+BV83)),AND((G83+J83)&lt;(H83+K83),(BR83+BU83)&lt;(BS83+BV83))),Bonu16,0)),0)</f>
        <v>0</v>
      </c>
      <c r="BZ83" s="68"/>
      <c r="CA83" s="365" t="str">
        <f t="shared" ca="1" si="81"/>
        <v>Denmark</v>
      </c>
      <c r="CB83" s="179" t="str">
        <f>IF(CC4&lt;&gt;"",IF(KOMatchRule=1,F83,IF(AND(CC75&lt;&gt;"",CD75&lt;&gt;""),IF((CC75+CF75)&gt;(CD75+CG75),CB75,IF((CC75+CF75)&lt;(CD75+CG75),CE75,"Match 51 Winner")),"Match 51 Winner")),"")</f>
        <v>Match 51 Winner</v>
      </c>
      <c r="CC83" s="77"/>
      <c r="CD83" s="77"/>
      <c r="CE83" s="90" t="str">
        <f>IF(CC4&lt;&gt;"",IF(KOMatchRule=1,I83,IF(AND(CC74&lt;&gt;"",CD74&lt;&gt;""),IF((CC74+CF74)&gt;(CD74+CG74),CB74,IF((CC74+CF74)&lt;(CD74+CG74),CE74,"Match 52 Winner")),"Match 52 Winner")),"")</f>
        <v>Match 52 Winner</v>
      </c>
      <c r="CF83" s="97"/>
      <c r="CG83" s="97"/>
      <c r="CH83" s="65"/>
      <c r="CI83" s="80">
        <f>IF(KOMatchRule=1,IFERROR(IF(AND(G83&lt;&gt;"",H83&lt;&gt;"",CC83&lt;&gt;"",CD83&lt;&gt;""),IF(AND(G83=CC83,H83=CD83),Quar1,IF((G83-H83)=(CC83-CD83),Quar2,IF(AND((G83&gt;H83),(CC83&gt;CD83)),Quar3,IF(AND((H83&gt;G83),(CD83&gt;CC83)),Quar3,0)))),0),0)+IFERROR(IF(KOPSO=1,IF(AND(J83&lt;&gt;"",K83&lt;&gt;"",CF83&lt;&gt;"",CG83&lt;&gt;"",(G83-H83)=(CC83-CD83)),IF(AND(J83=CF83,K83=CG83),Pena1,IF((J83-K83)=(CF83-CG83),Pena2,IF(AND((J83&gt;K83),(CF83&gt;CG83)),Pena3,IF(AND((J83&lt;K83),(CG83&gt;CF83)),Pena3,0)))),0),0),0),IFERROR(IF(AND(F83=CB83,I83=CE83,G83&lt;&gt;"",H83&lt;&gt;"",CC83&lt;&gt;"",CD83&lt;&gt;""),IF(AND(G83=CC83,H83=CD83),Quar1,IF((G83-H83)=(CC83-CD83),Quar2,IF(AND((G83&gt;H83),(CC83&gt;CD83)),Quar3,IF(AND((H83&gt;G83),(CD83&gt;CC83)),Quar3,0)))),0),0)+IFERROR(IF(KOPSO=1,IF(AND(F83=CB83,I83=CE83,J83&lt;&gt;"",K83&lt;&gt;"",CF83&lt;&gt;"",CG83&lt;&gt;"",(G83-H83)=(CC83-CD83)),IF(AND(J83=CF83,K83=CG83),Pena1,IF((J83-K83)=(CF83-CG83),Pena2,IF(AND((J83&gt;K83),(CF83&gt;CG83)),Pena3,IF(AND((J83&lt;K83),(CG83&gt;CF83)),Pena3,0)))),0),0),0))</f>
        <v>0</v>
      </c>
      <c r="CJ83" s="80">
        <f>IF(CC55&lt;&gt;"",IF(KOMatchRule=0,IF(AND(G55&lt;&gt;"",CB83=F83,CE83=I83),IF(OR(AND((G83+J83)&gt;(H83+K83),(CC83+CF83)&gt;(CD83+CG83)),AND((G83+J83)&lt;(H83+K83),(CC83+CF83)&lt;(CD83+CG83))),Bonu16+Bonu9,Bonu9),0),IF(OR(AND((G83+J83)&gt;(H83+K83),(CC83+CF83)&gt;(CD83+CG83)),AND((G83+J83)&lt;(H83+K83),(CC83+CF83)&lt;(CD83+CG83))),Bonu16,0)),0)</f>
        <v>0</v>
      </c>
      <c r="CK83" s="68"/>
      <c r="CL83" s="365" t="str">
        <f t="shared" ca="1" si="82"/>
        <v>Denmark</v>
      </c>
      <c r="CM83" s="179" t="str">
        <f>IF(CN4&lt;&gt;"",IF(KOMatchRule=1,F83,IF(AND(CN75&lt;&gt;"",CO75&lt;&gt;""),IF((CN75+CQ75)&gt;(CO75+CR75),CM75,IF((CN75+CQ75)&lt;(CO75+CR75),CP75,"Match 51 Winner")),"Match 51 Winner")),"")</f>
        <v>Match 51 Winner</v>
      </c>
      <c r="CN83" s="77"/>
      <c r="CO83" s="77"/>
      <c r="CP83" s="90" t="str">
        <f>IF(CN4&lt;&gt;"",IF(KOMatchRule=1,I83,IF(AND(CN74&lt;&gt;"",CO74&lt;&gt;""),IF((CN74+CQ74)&gt;(CO74+CR74),CM74,IF((CN74+CQ74)&lt;(CO74+CR74),CP74,"Match 52 Winner")),"Match 52 Winner")),"")</f>
        <v>Match 52 Winner</v>
      </c>
      <c r="CQ83" s="97"/>
      <c r="CR83" s="97"/>
      <c r="CS83" s="65"/>
      <c r="CT83" s="80">
        <f>IF(KOMatchRule=1,IFERROR(IF(AND(G83&lt;&gt;"",H83&lt;&gt;"",CN83&lt;&gt;"",CO83&lt;&gt;""),IF(AND(G83=CN83,H83=CO83),Quar1,IF((G83-H83)=(CN83-CO83),Quar2,IF(AND((G83&gt;H83),(CN83&gt;CO83)),Quar3,IF(AND((H83&gt;G83),(CO83&gt;CN83)),Quar3,0)))),0),0)+IFERROR(IF(KOPSO=1,IF(AND(J83&lt;&gt;"",K83&lt;&gt;"",CQ83&lt;&gt;"",CR83&lt;&gt;"",(G83-H83)=(CN83-CO83)),IF(AND(J83=CQ83,K83=CR83),Pena1,IF((J83-K83)=(CQ83-CR83),Pena2,IF(AND((J83&gt;K83),(CQ83&gt;CR83)),Pena3,IF(AND((J83&lt;K83),(CR83&gt;CQ83)),Pena3,0)))),0),0),0),IFERROR(IF(AND(F83=CM83,I83=CP83,G83&lt;&gt;"",H83&lt;&gt;"",CN83&lt;&gt;"",CO83&lt;&gt;""),IF(AND(G83=CN83,H83=CO83),Quar1,IF((G83-H83)=(CN83-CO83),Quar2,IF(AND((G83&gt;H83),(CN83&gt;CO83)),Quar3,IF(AND((H83&gt;G83),(CO83&gt;CN83)),Quar3,0)))),0),0)+IFERROR(IF(KOPSO=1,IF(AND(F83=CM83,I83=CP83,J83&lt;&gt;"",K83&lt;&gt;"",CQ83&lt;&gt;"",CR83&lt;&gt;"",(G83-H83)=(CN83-CO83)),IF(AND(J83=CQ83,K83=CR83),Pena1,IF((J83-K83)=(CQ83-CR83),Pena2,IF(AND((J83&gt;K83),(CQ83&gt;CR83)),Pena3,IF(AND((J83&lt;K83),(CR83&gt;CQ83)),Pena3,0)))),0),0),0))</f>
        <v>0</v>
      </c>
      <c r="CU83" s="80">
        <f>IF(CN55&lt;&gt;"",IF(KOMatchRule=0,IF(AND(G55&lt;&gt;"",CM83=F83,CP83=I83),IF(OR(AND((G83+J83)&gt;(H83+K83),(CN83+CQ83)&gt;(CO83+CR83)),AND((G83+J83)&lt;(H83+K83),(CN83+CQ83)&lt;(CO83+CR83))),Bonu16+Bonu9,Bonu9),0),IF(OR(AND((G83+J83)&gt;(H83+K83),(CN83+CQ83)&gt;(CO83+CR83)),AND((G83+J83)&lt;(H83+K83),(CN83+CQ83)&lt;(CO83+CR83))),Bonu16,0)),0)</f>
        <v>0</v>
      </c>
      <c r="CV83" s="68"/>
      <c r="CW83" s="365" t="str">
        <f t="shared" ca="1" si="83"/>
        <v>Denmark</v>
      </c>
      <c r="CX83" s="179" t="str">
        <f>IF(CY4&lt;&gt;"",IF(KOMatchRule=1,F83,IF(AND(CY75&lt;&gt;"",CZ75&lt;&gt;""),IF((CY75+DB75)&gt;(CZ75+DC75),CX75,IF((CY75+DB75)&lt;(CZ75+DC75),DA75,"Match 51 Winner")),"Match 51 Winner")),"")</f>
        <v>Match 51 Winner</v>
      </c>
      <c r="CY83" s="77"/>
      <c r="CZ83" s="77"/>
      <c r="DA83" s="90" t="str">
        <f>IF(CY4&lt;&gt;"",IF(KOMatchRule=1,I83,IF(AND(CY74&lt;&gt;"",CZ74&lt;&gt;""),IF((CY74+DB74)&gt;(CZ74+DC74),CX74,IF((CY74+DB74)&lt;(CZ74+DC74),DA74,"Match 52 Winner")),"Match 52 Winner")),"")</f>
        <v>Match 52 Winner</v>
      </c>
      <c r="DB83" s="97"/>
      <c r="DC83" s="97"/>
      <c r="DD83" s="65"/>
      <c r="DE83" s="80">
        <f>IF(KOMatchRule=1,IFERROR(IF(AND(G83&lt;&gt;"",H83&lt;&gt;"",CY83&lt;&gt;"",CZ83&lt;&gt;""),IF(AND(G83=CY83,H83=CZ83),Quar1,IF((G83-H83)=(CY83-CZ83),Quar2,IF(AND((G83&gt;H83),(CY83&gt;CZ83)),Quar3,IF(AND((H83&gt;G83),(CZ83&gt;CY83)),Quar3,0)))),0),0)+IFERROR(IF(KOPSO=1,IF(AND(J83&lt;&gt;"",K83&lt;&gt;"",DB83&lt;&gt;"",DC83&lt;&gt;"",(G83-H83)=(CY83-CZ83)),IF(AND(J83=DB83,K83=DC83),Pena1,IF((J83-K83)=(DB83-DC83),Pena2,IF(AND((J83&gt;K83),(DB83&gt;DC83)),Pena3,IF(AND((J83&lt;K83),(DC83&gt;DB83)),Pena3,0)))),0),0),0),IFERROR(IF(AND(F83=CX83,I83=DA83,G83&lt;&gt;"",H83&lt;&gt;"",CY83&lt;&gt;"",CZ83&lt;&gt;""),IF(AND(G83=CY83,H83=CZ83),Quar1,IF((G83-H83)=(CY83-CZ83),Quar2,IF(AND((G83&gt;H83),(CY83&gt;CZ83)),Quar3,IF(AND((H83&gt;G83),(CZ83&gt;CY83)),Quar3,0)))),0),0)+IFERROR(IF(KOPSO=1,IF(AND(F83=CX83,I83=DA83,J83&lt;&gt;"",K83&lt;&gt;"",DB83&lt;&gt;"",DC83&lt;&gt;"",(G83-H83)=(CY83-CZ83)),IF(AND(J83=DB83,K83=DC83),Pena1,IF((J83-K83)=(DB83-DC83),Pena2,IF(AND((J83&gt;K83),(DB83&gt;DC83)),Pena3,IF(AND((J83&lt;K83),(DC83&gt;DB83)),Pena3,0)))),0),0),0))</f>
        <v>0</v>
      </c>
      <c r="DF83" s="80">
        <f>IF(CY55&lt;&gt;"",IF(KOMatchRule=0,IF(AND(G55&lt;&gt;"",CX83=F83,DA83=I83),IF(OR(AND((G83+J83)&gt;(H83+K83),(CY83+DB83)&gt;(CZ83+DC83)),AND((G83+J83)&lt;(H83+K83),(CY83+DB83)&lt;(CZ83+DC83))),Bonu16+Bonu9,Bonu9),0),IF(OR(AND((G83+J83)&gt;(H83+K83),(CY83+DB83)&gt;(CZ83+DC83)),AND((G83+J83)&lt;(H83+K83),(CY83+DB83)&lt;(CZ83+DC83))),Bonu16,0)),0)</f>
        <v>0</v>
      </c>
      <c r="DG83" s="68"/>
      <c r="DH83" s="365" t="str">
        <f t="shared" ca="1" si="84"/>
        <v>Denmark</v>
      </c>
      <c r="DI83" s="179" t="str">
        <f>IF(DJ4&lt;&gt;"",IF(KOMatchRule=1,F83,IF(AND(DJ75&lt;&gt;"",DK75&lt;&gt;""),IF((DJ75+DM75)&gt;(DK75+DN75),DI75,IF((DJ75+DM75)&lt;(DK75+DN75),DL75,"Match 51 Winner")),"Match 51 Winner")),"")</f>
        <v>Match 51 Winner</v>
      </c>
      <c r="DJ83" s="77"/>
      <c r="DK83" s="77"/>
      <c r="DL83" s="90" t="str">
        <f>IF(DJ4&lt;&gt;"",IF(KOMatchRule=1,I83,IF(AND(DJ74&lt;&gt;"",DK74&lt;&gt;""),IF((DJ74+DM74)&gt;(DK74+DN74),DI74,IF((DJ74+DM74)&lt;(DK74+DN74),DL74,"Match 52 Winner")),"Match 52 Winner")),"")</f>
        <v>Match 52 Winner</v>
      </c>
      <c r="DM83" s="97"/>
      <c r="DN83" s="97"/>
      <c r="DO83" s="65"/>
      <c r="DP83" s="80">
        <f>IF(KOMatchRule=1,IFERROR(IF(AND(G83&lt;&gt;"",H83&lt;&gt;"",DJ83&lt;&gt;"",DK83&lt;&gt;""),IF(AND(G83=DJ83,H83=DK83),Quar1,IF((G83-H83)=(DJ83-DK83),Quar2,IF(AND((G83&gt;H83),(DJ83&gt;DK83)),Quar3,IF(AND((H83&gt;G83),(DK83&gt;DJ83)),Quar3,0)))),0),0)+IFERROR(IF(KOPSO=1,IF(AND(J83&lt;&gt;"",K83&lt;&gt;"",DM83&lt;&gt;"",DN83&lt;&gt;"",(G83-H83)=(DJ83-DK83)),IF(AND(J83=DM83,K83=DN83),Pena1,IF((J83-K83)=(DM83-DN83),Pena2,IF(AND((J83&gt;K83),(DM83&gt;DN83)),Pena3,IF(AND((J83&lt;K83),(DN83&gt;DM83)),Pena3,0)))),0),0),0),IFERROR(IF(AND(F83=DI83,I83=DL83,G83&lt;&gt;"",H83&lt;&gt;"",DJ83&lt;&gt;"",DK83&lt;&gt;""),IF(AND(G83=DJ83,H83=DK83),Quar1,IF((G83-H83)=(DJ83-DK83),Quar2,IF(AND((G83&gt;H83),(DJ83&gt;DK83)),Quar3,IF(AND((H83&gt;G83),(DK83&gt;DJ83)),Quar3,0)))),0),0)+IFERROR(IF(KOPSO=1,IF(AND(F83=DI83,I83=DL83,J83&lt;&gt;"",K83&lt;&gt;"",DM83&lt;&gt;"",DN83&lt;&gt;"",(G83-H83)=(DJ83-DK83)),IF(AND(J83=DM83,K83=DN83),Pena1,IF((J83-K83)=(DM83-DN83),Pena2,IF(AND((J83&gt;K83),(DM83&gt;DN83)),Pena3,IF(AND((J83&lt;K83),(DN83&gt;DM83)),Pena3,0)))),0),0),0))</f>
        <v>0</v>
      </c>
      <c r="DQ83" s="80">
        <f>IF(DJ55&lt;&gt;"",IF(KOMatchRule=0,IF(AND(G55&lt;&gt;"",DI83=F83,DL83=I83),IF(OR(AND((G83+J83)&gt;(H83+K83),(DJ83+DM83)&gt;(DK83+DN83)),AND((G83+J83)&lt;(H83+K83),(DJ83+DM83)&lt;(DK83+DN83))),Bonu16+Bonu9,Bonu9),0),IF(OR(AND((G83+J83)&gt;(H83+K83),(DJ83+DM83)&gt;(DK83+DN83)),AND((G83+J83)&lt;(H83+K83),(DJ83+DM83)&lt;(DK83+DN83))),Bonu16,0)),0)</f>
        <v>0</v>
      </c>
      <c r="DR83" s="68"/>
    </row>
    <row r="84" spans="1:122" x14ac:dyDescent="0.35">
      <c r="A84" s="164">
        <f t="shared" si="73"/>
        <v>0</v>
      </c>
      <c r="B84" s="81" t="str">
        <f t="shared" si="85"/>
        <v>Germany</v>
      </c>
      <c r="C84" s="71">
        <v>61</v>
      </c>
      <c r="D84" s="72" t="s">
        <v>103</v>
      </c>
      <c r="E84" s="73">
        <v>44908.416666666664</v>
      </c>
      <c r="F84" s="74" t="str">
        <f>IF(AND(G81&lt;&gt;"",H81&lt;&gt;""),IF((G81+J81)&gt;(H81+K81),F81,IF((G81+J81)&lt;(H81+K81),I81,"Match #57 Winner")),"Match #57 Winner")</f>
        <v>Match #57 Winner</v>
      </c>
      <c r="G84" s="75"/>
      <c r="H84" s="75"/>
      <c r="I84" s="76" t="str">
        <f>IF(AND(G80&lt;&gt;"",H80&lt;&gt;""),IF((G80+J80)&gt;(H80+K80),F80,IF((G80+J80)&lt;(H80+K80),I80,"Match #58 Winner")),"Match #58 Winner")</f>
        <v>Match #58 Winner</v>
      </c>
      <c r="J84" s="95"/>
      <c r="K84" s="95"/>
      <c r="L84" s="62"/>
      <c r="M84" s="88" t="str">
        <f t="shared" ca="1" si="86"/>
        <v>Germany</v>
      </c>
      <c r="N84" s="178" t="str">
        <f>IF(O4&lt;&gt;"",IF(KOMatchRule=1,F84,IF(AND(O81&lt;&gt;"",P81&lt;&gt;""),IF((O81+R81)&gt;(P81+S81),N81,IF((O81+R81)&lt;(P81+S81),Q81,"Match 57 Winner")),"Match 57 Winner")),"")</f>
        <v>Match 57 Winner</v>
      </c>
      <c r="O84" s="96"/>
      <c r="P84" s="96"/>
      <c r="Q84" s="66" t="str">
        <f>IF(O4&lt;&gt;"",IF(KOMatchRule=1,I84,IF(AND(O80&lt;&gt;"",P80&lt;&gt;""),IF((O80+R80)&gt;(P80+S80),N80,IF((O80+R80)&lt;(P80+S80),Q80,"Match 58 Winner")),"Match 58 Winner")),"")</f>
        <v>Match 58 Winner</v>
      </c>
      <c r="R84" s="97"/>
      <c r="S84" s="97"/>
      <c r="T84" s="65"/>
      <c r="U84" s="80">
        <f>IF(KOMatchRule=1,IFERROR(IF(AND(G84&lt;&gt;"",H84&lt;&gt;"",O84&lt;&gt;"",P84&lt;&gt;""),IF(AND(G84=O84,H84=P84),Semi1,IF((G84-H84)=(O84-P84),Semi2,IF(AND((G84&gt;H84),(O84&gt;P84)),Semi3,IF(AND((H84&gt;G84),(P84&gt;O84)),Semi3,0)))),0),0)+IFERROR(IF(KOPSO=1,IF(AND(J84&lt;&gt;"",K84&lt;&gt;"",R84&lt;&gt;"",S84&lt;&gt;"",(G84-H84)=(O84-P84)),IF(AND(J84=R84,K84=S84),Pena1,IF((J84-K84)=(R84-S84),Pena2,IF(AND((J84&gt;K84),(R84&gt;S84)),Pena3,IF(AND((J84&lt;K84),(S84&gt;R84)),Pena3,0)))),0),0),0),IFERROR(IF(AND(F84=N84,I84=Q84,G84&lt;&gt;"",H84&lt;&gt;"",O84&lt;&gt;"",P84&lt;&gt;""),IF(AND(G84=O84,H84=P84),Semi1,IF((G84-H84)=(O84-P84),Semi2,IF(AND((G84&gt;H84),(O84&gt;P84)),Semi3,IF(AND((H84&gt;G84),(P84&gt;O84)),Semi3,0)))),0),0)+IFERROR(IF(KOPSO=1,IF(AND(F84=N84,I84=Q84,J84&lt;&gt;"",K84&lt;&gt;"",R84&lt;&gt;"",S84&lt;&gt;"",(G84-H84)=(O84-P84)),IF(AND(J84=R84,K84=S84),Pena1,IF((J84-K84)=(R84-S84),Pena2,IF(AND((J84&gt;K84),(R84&gt;S84)),Pena3,IF(AND((J84&lt;K84),(S84&gt;R84)),Pena3,0)))),0),0),0))</f>
        <v>0</v>
      </c>
      <c r="V84" s="80">
        <f>IF(O55&lt;&gt;"",IF(KOMatchRule=0,IF(AND(G55&lt;&gt;"",N84=F84,Q84=I84),IF(OR(AND((G84+J84)&gt;(H84+K84),(O84+R84)&gt;(P84+S84)),AND((G84+J84)&lt;(H84+K84),(O84+R84)&lt;(P84+S84))),Bonu16+Bonu9,Bonu9),0),IF(OR(AND((G84+J84)&gt;(H84+K84),(O84+R84)&gt;(P84+S84)),AND((G84+J84)&lt;(H84+K84),(O84+R84)&lt;(P84+S84))),Bonu16,0)),0)</f>
        <v>0</v>
      </c>
      <c r="W84" s="68"/>
      <c r="X84" s="365" t="str">
        <f t="shared" ca="1" si="87"/>
        <v>Germany</v>
      </c>
      <c r="Y84" s="178" t="str">
        <f>IF(Z4&lt;&gt;"",IF(KOMatchRule=1,F84,IF(AND(Z81&lt;&gt;"",AA81&lt;&gt;""),IF((Z81+AC81)&gt;(AA81+AD81),Y81,IF((Z81+AC81)&lt;(AA81+AD81),AB81,"Match 57 Winner")),"Match 57 Winner")),"")</f>
        <v>Match 57 Winner</v>
      </c>
      <c r="Z84" s="96"/>
      <c r="AA84" s="96"/>
      <c r="AB84" s="66" t="str">
        <f>IF(Z4&lt;&gt;"",IF(KOMatchRule=1,I84,IF(AND(Z80&lt;&gt;"",AA80&lt;&gt;""),IF((Z80+AC80)&gt;(AA80+AD80),Y80,IF((Z80+AC80)&lt;(AA80+AD80),AB80,"Match 58 Winner")),"Match 58 Winner")),"")</f>
        <v>Match 58 Winner</v>
      </c>
      <c r="AC84" s="97"/>
      <c r="AD84" s="97"/>
      <c r="AE84" s="65"/>
      <c r="AF84" s="80">
        <f>IF(KOMatchRule=1,IFERROR(IF(AND(G84&lt;&gt;"",H84&lt;&gt;"",Z84&lt;&gt;"",AA84&lt;&gt;""),IF(AND(G84=Z84,H84=AA84),Semi1,IF((G84-H84)=(Z84-AA84),Semi2,IF(AND((G84&gt;H84),(Z84&gt;AA84)),Semi3,IF(AND((H84&gt;G84),(AA84&gt;Z84)),Semi3,0)))),0),0)+IFERROR(IF(KOPSO=1,IF(AND(J84&lt;&gt;"",K84&lt;&gt;"",AC84&lt;&gt;"",AD84&lt;&gt;"",(G84-H84)=(Z84-AA84)),IF(AND(J84=AC84,K84=AD84),Pena1,IF((J84-K84)=(AC84-AD84),Pena2,IF(AND((J84&gt;K84),(AC84&gt;AD84)),Pena3,IF(AND((J84&lt;K84),(AD84&gt;AC84)),Pena3,0)))),0),0),0),IFERROR(IF(AND(F84=Y84,I84=AB84,G84&lt;&gt;"",H84&lt;&gt;"",Z84&lt;&gt;"",AA84&lt;&gt;""),IF(AND(G84=Z84,H84=AA84),Semi1,IF((G84-H84)=(Z84-AA84),Semi2,IF(AND((G84&gt;H84),(Z84&gt;AA84)),Semi3,IF(AND((H84&gt;G84),(AA84&gt;Z84)),Semi3,0)))),0),0)+IFERROR(IF(KOPSO=1,IF(AND(F84=Y84,I84=AB84,J84&lt;&gt;"",K84&lt;&gt;"",AC84&lt;&gt;"",AD84&lt;&gt;"",(G84-H84)=(Z84-AA84)),IF(AND(J84=AC84,K84=AD84),Pena1,IF((J84-K84)=(AC84-AD84),Pena2,IF(AND((J84&gt;K84),(AC84&gt;AD84)),Pena3,IF(AND((J84&lt;K84),(AD84&gt;AC84)),Pena3,0)))),0),0),0))</f>
        <v>0</v>
      </c>
      <c r="AG84" s="80">
        <f>IF(Z55&lt;&gt;"",IF(KOMatchRule=0,IF(AND(G55&lt;&gt;"",Y84=F84,AB84=I84),IF(OR(AND((G84+J84)&gt;(H84+K84),(Z84+AC84)&gt;(AA84+AD84)),AND((G84+J84)&lt;(H84+K84),(Z84+AC84)&lt;(AA84+AD84))),Bonu16+Bonu9,Bonu9),0),IF(OR(AND((G84+J84)&gt;(H84+K84),(Z84+AC84)&gt;(AA84+AD84)),AND((G84+J84)&lt;(H84+K84),(Z84+AC84)&lt;(AA84+AD84))),Bonu16,0)),0)</f>
        <v>0</v>
      </c>
      <c r="AH84" s="68"/>
      <c r="AI84" s="365" t="str">
        <f t="shared" ca="1" si="77"/>
        <v>Germany</v>
      </c>
      <c r="AJ84" s="178" t="str">
        <f>IF(AK4&lt;&gt;"",IF(KOMatchRule=1,F84,IF(AND(AK81&lt;&gt;"",AL81&lt;&gt;""),IF((AK81+AN81)&gt;(AL81+AO81),AJ81,IF((AK81+AN81)&lt;(AL81+AO81),AM81,"Match 57 Winner")),"Match 57 Winner")),"")</f>
        <v>Match 57 Winner</v>
      </c>
      <c r="AK84" s="96"/>
      <c r="AL84" s="96"/>
      <c r="AM84" s="66" t="str">
        <f>IF(AK4&lt;&gt;"",IF(KOMatchRule=1,I84,IF(AND(AK80&lt;&gt;"",AL80&lt;&gt;""),IF((AK80+AN80)&gt;(AL80+AO80),AJ80,IF((AK80+AN80)&lt;(AL80+AO80),AM80,"Match 58 Winner")),"Match 58 Winner")),"")</f>
        <v>Match 58 Winner</v>
      </c>
      <c r="AN84" s="97"/>
      <c r="AO84" s="97"/>
      <c r="AP84" s="65"/>
      <c r="AQ84" s="80">
        <f>IF(KOMatchRule=1,IFERROR(IF(AND(G84&lt;&gt;"",H84&lt;&gt;"",AK84&lt;&gt;"",AL84&lt;&gt;""),IF(AND(G84=AK84,H84=AL84),Semi1,IF((G84-H84)=(AK84-AL84),Semi2,IF(AND((G84&gt;H84),(AK84&gt;AL84)),Semi3,IF(AND((H84&gt;G84),(AL84&gt;AK84)),Semi3,0)))),0),0)+IFERROR(IF(KOPSO=1,IF(AND(J84&lt;&gt;"",K84&lt;&gt;"",AN84&lt;&gt;"",AO84&lt;&gt;"",(G84-H84)=(AK84-AL84)),IF(AND(J84=AN84,K84=AO84),Pena1,IF((J84-K84)=(AN84-AO84),Pena2,IF(AND((J84&gt;K84),(AN84&gt;AO84)),Pena3,IF(AND((J84&lt;K84),(AO84&gt;AN84)),Pena3,0)))),0),0),0),IFERROR(IF(AND(F84=AJ84,I84=AM84,G84&lt;&gt;"",H84&lt;&gt;"",AK84&lt;&gt;"",AL84&lt;&gt;""),IF(AND(G84=AK84,H84=AL84),Semi1,IF((G84-H84)=(AK84-AL84),Semi2,IF(AND((G84&gt;H84),(AK84&gt;AL84)),Semi3,IF(AND((H84&gt;G84),(AL84&gt;AK84)),Semi3,0)))),0),0)+IFERROR(IF(KOPSO=1,IF(AND(F84=AJ84,I84=AM84,J84&lt;&gt;"",K84&lt;&gt;"",AN84&lt;&gt;"",AO84&lt;&gt;"",(G84-H84)=(AK84-AL84)),IF(AND(J84=AN84,K84=AO84),Pena1,IF((J84-K84)=(AN84-AO84),Pena2,IF(AND((J84&gt;K84),(AN84&gt;AO84)),Pena3,IF(AND((J84&lt;K84),(AO84&gt;AN84)),Pena3,0)))),0),0),0))</f>
        <v>0</v>
      </c>
      <c r="AR84" s="80">
        <f>IF(AK55&lt;&gt;"",IF(KOMatchRule=0,IF(AND(G55&lt;&gt;"",AJ84=F84,AM84=I84),IF(OR(AND((G84+J84)&gt;(H84+K84),(AK84+AN84)&gt;(AL84+AO84)),AND((G84+J84)&lt;(H84+K84),(AK84+AN84)&lt;(AL84+AO84))),Bonu16+Bonu9,Bonu9),0),IF(OR(AND((G84+J84)&gt;(H84+K84),(AK84+AN84)&gt;(AL84+AO84)),AND((G84+J84)&lt;(H84+K84),(AK84+AN84)&lt;(AL84+AO84))),Bonu16,0)),0)</f>
        <v>0</v>
      </c>
      <c r="AS84" s="68"/>
      <c r="AT84" s="365" t="str">
        <f t="shared" ca="1" si="78"/>
        <v>Germany</v>
      </c>
      <c r="AU84" s="178" t="str">
        <f>IF(AV4&lt;&gt;"",IF(KOMatchRule=1,F84,IF(AND(AV81&lt;&gt;"",AW81&lt;&gt;""),IF((AV81+AY81)&gt;(AW81+AZ81),AU81,IF((AV81+AY81)&lt;(AW81+AZ81),AX81,"Match 57 Winner")),"Match 57 Winner")),"")</f>
        <v>Match 57 Winner</v>
      </c>
      <c r="AV84" s="96"/>
      <c r="AW84" s="96"/>
      <c r="AX84" s="66" t="str">
        <f>IF(AV4&lt;&gt;"",IF(KOMatchRule=1,I84,IF(AND(AV80&lt;&gt;"",AW80&lt;&gt;""),IF((AV80+AY80)&gt;(AW80+AZ80),AU80,IF((AV80+AY80)&lt;(AW80+AZ80),AX80,"Match 58 Winner")),"Match 58 Winner")),"")</f>
        <v>Match 58 Winner</v>
      </c>
      <c r="AY84" s="97"/>
      <c r="AZ84" s="97"/>
      <c r="BA84" s="65"/>
      <c r="BB84" s="80">
        <f>IF(KOMatchRule=1,IFERROR(IF(AND(G84&lt;&gt;"",H84&lt;&gt;"",AV84&lt;&gt;"",AW84&lt;&gt;""),IF(AND(G84=AV84,H84=AW84),Semi1,IF((G84-H84)=(AV84-AW84),Semi2,IF(AND((G84&gt;H84),(AV84&gt;AW84)),Semi3,IF(AND((H84&gt;G84),(AW84&gt;AV84)),Semi3,0)))),0),0)+IFERROR(IF(KOPSO=1,IF(AND(J84&lt;&gt;"",K84&lt;&gt;"",AY84&lt;&gt;"",AZ84&lt;&gt;"",(G84-H84)=(AV84-AW84)),IF(AND(J84=AY84,K84=AZ84),Pena1,IF((J84-K84)=(AY84-AZ84),Pena2,IF(AND((J84&gt;K84),(AY84&gt;AZ84)),Pena3,IF(AND((J84&lt;K84),(AZ84&gt;AY84)),Pena3,0)))),0),0),0),IFERROR(IF(AND(F84=AU84,I84=AX84,G84&lt;&gt;"",H84&lt;&gt;"",AV84&lt;&gt;"",AW84&lt;&gt;""),IF(AND(G84=AV84,H84=AW84),Semi1,IF((G84-H84)=(AV84-AW84),Semi2,IF(AND((G84&gt;H84),(AV84&gt;AW84)),Semi3,IF(AND((H84&gt;G84),(AW84&gt;AV84)),Semi3,0)))),0),0)+IFERROR(IF(KOPSO=1,IF(AND(F84=AU84,I84=AX84,J84&lt;&gt;"",K84&lt;&gt;"",AY84&lt;&gt;"",AZ84&lt;&gt;"",(G84-H84)=(AV84-AW84)),IF(AND(J84=AY84,K84=AZ84),Pena1,IF((J84-K84)=(AY84-AZ84),Pena2,IF(AND((J84&gt;K84),(AY84&gt;AZ84)),Pena3,IF(AND((J84&lt;K84),(AZ84&gt;AY84)),Pena3,0)))),0),0),0))</f>
        <v>0</v>
      </c>
      <c r="BC84" s="80">
        <f>IF(AV55&lt;&gt;"",IF(KOMatchRule=0,IF(AND(G55&lt;&gt;"",AU84=F84,AX84=I84),IF(OR(AND((G84+J84)&gt;(H84+K84),(AV84+AY84)&gt;(AW84+AZ84)),AND((G84+J84)&lt;(H84+K84),(AV84+AY84)&lt;(AW84+AZ84))),Bonu16+Bonu9,Bonu9),0),IF(OR(AND((G84+J84)&gt;(H84+K84),(AV84+AY84)&gt;(AW84+AZ84)),AND((G84+J84)&lt;(H84+K84),(AV84+AY84)&lt;(AW84+AZ84))),Bonu16,0)),0)</f>
        <v>0</v>
      </c>
      <c r="BD84" s="68"/>
      <c r="BE84" s="365" t="str">
        <f t="shared" ca="1" si="79"/>
        <v>Germany</v>
      </c>
      <c r="BF84" s="178" t="str">
        <f>IF(BG4&lt;&gt;"",IF(KOMatchRule=1,F84,IF(AND(BG81&lt;&gt;"",BH81&lt;&gt;""),IF((BG81+BJ81)&gt;(BH81+BK81),BF81,IF((BG81+BJ81)&lt;(BH81+BK81),BI81,"Match 57 Winner")),"Match 57 Winner")),"")</f>
        <v>Match 57 Winner</v>
      </c>
      <c r="BG84" s="96"/>
      <c r="BH84" s="96"/>
      <c r="BI84" s="66" t="str">
        <f>IF(BG4&lt;&gt;"",IF(KOMatchRule=1,I84,IF(AND(BG80&lt;&gt;"",BH80&lt;&gt;""),IF((BG80+BJ80)&gt;(BH80+BK80),BF80,IF((BG80+BJ80)&lt;(BH80+BK80),BI80,"Match 58 Winner")),"Match 58 Winner")),"")</f>
        <v>Match 58 Winner</v>
      </c>
      <c r="BJ84" s="97"/>
      <c r="BK84" s="97"/>
      <c r="BL84" s="65"/>
      <c r="BM84" s="80">
        <f>IF(KOMatchRule=1,IFERROR(IF(AND(G84&lt;&gt;"",H84&lt;&gt;"",BG84&lt;&gt;"",BH84&lt;&gt;""),IF(AND(G84=BG84,H84=BH84),Semi1,IF((G84-H84)=(BG84-BH84),Semi2,IF(AND((G84&gt;H84),(BG84&gt;BH84)),Semi3,IF(AND((H84&gt;G84),(BH84&gt;BG84)),Semi3,0)))),0),0)+IFERROR(IF(KOPSO=1,IF(AND(J84&lt;&gt;"",K84&lt;&gt;"",BJ84&lt;&gt;"",BK84&lt;&gt;"",(G84-H84)=(BG84-BH84)),IF(AND(J84=BJ84,K84=BK84),Pena1,IF((J84-K84)=(BJ84-BK84),Pena2,IF(AND((J84&gt;K84),(BJ84&gt;BK84)),Pena3,IF(AND((J84&lt;K84),(BK84&gt;BJ84)),Pena3,0)))),0),0),0),IFERROR(IF(AND(F84=BF84,I84=BI84,G84&lt;&gt;"",H84&lt;&gt;"",BG84&lt;&gt;"",BH84&lt;&gt;""),IF(AND(G84=BG84,H84=BH84),Semi1,IF((G84-H84)=(BG84-BH84),Semi2,IF(AND((G84&gt;H84),(BG84&gt;BH84)),Semi3,IF(AND((H84&gt;G84),(BH84&gt;BG84)),Semi3,0)))),0),0)+IFERROR(IF(KOPSO=1,IF(AND(F84=BF84,I84=BI84,J84&lt;&gt;"",K84&lt;&gt;"",BJ84&lt;&gt;"",BK84&lt;&gt;"",(G84-H84)=(BG84-BH84)),IF(AND(J84=BJ84,K84=BK84),Pena1,IF((J84-K84)=(BJ84-BK84),Pena2,IF(AND((J84&gt;K84),(BJ84&gt;BK84)),Pena3,IF(AND((J84&lt;K84),(BK84&gt;BJ84)),Pena3,0)))),0),0),0))</f>
        <v>0</v>
      </c>
      <c r="BN84" s="80">
        <f>IF(BG55&lt;&gt;"",IF(KOMatchRule=0,IF(AND(G55&lt;&gt;"",BF84=F84,BI84=I84),IF(OR(AND((G84+J84)&gt;(H84+K84),(BG84+BJ84)&gt;(BH84+BK84)),AND((G84+J84)&lt;(H84+K84),(BG84+BJ84)&lt;(BH84+BK84))),Bonu16+Bonu9,Bonu9),0),IF(OR(AND((G84+J84)&gt;(H84+K84),(BG84+BJ84)&gt;(BH84+BK84)),AND((G84+J84)&lt;(H84+K84),(BG84+BJ84)&lt;(BH84+BK84))),Bonu16,0)),0)</f>
        <v>0</v>
      </c>
      <c r="BO84" s="68"/>
      <c r="BP84" s="365" t="str">
        <f t="shared" ca="1" si="80"/>
        <v>Germany</v>
      </c>
      <c r="BQ84" s="178" t="str">
        <f>IF(BR4&lt;&gt;"",IF(KOMatchRule=1,F84,IF(AND(BR81&lt;&gt;"",BS81&lt;&gt;""),IF((BR81+BU81)&gt;(BS81+BV81),BQ81,IF((BR81+BU81)&lt;(BS81+BV81),BT81,"Match 57 Winner")),"Match 57 Winner")),"")</f>
        <v>Match 57 Winner</v>
      </c>
      <c r="BR84" s="96"/>
      <c r="BS84" s="96"/>
      <c r="BT84" s="66" t="str">
        <f>IF(BR4&lt;&gt;"",IF(KOMatchRule=1,I84,IF(AND(BR80&lt;&gt;"",BS80&lt;&gt;""),IF((BR80+BU80)&gt;(BS80+BV80),BQ80,IF((BR80+BU80)&lt;(BS80+BV80),BT80,"Match 58 Winner")),"Match 58 Winner")),"")</f>
        <v>Match 58 Winner</v>
      </c>
      <c r="BU84" s="97"/>
      <c r="BV84" s="97"/>
      <c r="BW84" s="65"/>
      <c r="BX84" s="80">
        <f>IF(KOMatchRule=1,IFERROR(IF(AND(G84&lt;&gt;"",H84&lt;&gt;"",BR84&lt;&gt;"",BS84&lt;&gt;""),IF(AND(G84=BR84,H84=BS84),Semi1,IF((G84-H84)=(BR84-BS84),Semi2,IF(AND((G84&gt;H84),(BR84&gt;BS84)),Semi3,IF(AND((H84&gt;G84),(BS84&gt;BR84)),Semi3,0)))),0),0)+IFERROR(IF(KOPSO=1,IF(AND(J84&lt;&gt;"",K84&lt;&gt;"",BU84&lt;&gt;"",BV84&lt;&gt;"",(G84-H84)=(BR84-BS84)),IF(AND(J84=BU84,K84=BV84),Pena1,IF((J84-K84)=(BU84-BV84),Pena2,IF(AND((J84&gt;K84),(BU84&gt;BV84)),Pena3,IF(AND((J84&lt;K84),(BV84&gt;BU84)),Pena3,0)))),0),0),0),IFERROR(IF(AND(F84=BQ84,I84=BT84,G84&lt;&gt;"",H84&lt;&gt;"",BR84&lt;&gt;"",BS84&lt;&gt;""),IF(AND(G84=BR84,H84=BS84),Semi1,IF((G84-H84)=(BR84-BS84),Semi2,IF(AND((G84&gt;H84),(BR84&gt;BS84)),Semi3,IF(AND((H84&gt;G84),(BS84&gt;BR84)),Semi3,0)))),0),0)+IFERROR(IF(KOPSO=1,IF(AND(F84=BQ84,I84=BT84,J84&lt;&gt;"",K84&lt;&gt;"",BU84&lt;&gt;"",BV84&lt;&gt;"",(G84-H84)=(BR84-BS84)),IF(AND(J84=BU84,K84=BV84),Pena1,IF((J84-K84)=(BU84-BV84),Pena2,IF(AND((J84&gt;K84),(BU84&gt;BV84)),Pena3,IF(AND((J84&lt;K84),(BV84&gt;BU84)),Pena3,0)))),0),0),0))</f>
        <v>0</v>
      </c>
      <c r="BY84" s="80">
        <f>IF(BR55&lt;&gt;"",IF(KOMatchRule=0,IF(AND(G55&lt;&gt;"",BQ84=F84,BT84=I84),IF(OR(AND((G84+J84)&gt;(H84+K84),(BR84+BU84)&gt;(BS84+BV84)),AND((G84+J84)&lt;(H84+K84),(BR84+BU84)&lt;(BS84+BV84))),Bonu16+Bonu9,Bonu9),0),IF(OR(AND((G84+J84)&gt;(H84+K84),(BR84+BU84)&gt;(BS84+BV84)),AND((G84+J84)&lt;(H84+K84),(BR84+BU84)&lt;(BS84+BV84))),Bonu16,0)),0)</f>
        <v>0</v>
      </c>
      <c r="BZ84" s="68"/>
      <c r="CA84" s="365" t="str">
        <f t="shared" ca="1" si="81"/>
        <v>Germany</v>
      </c>
      <c r="CB84" s="178" t="str">
        <f>IF(CC4&lt;&gt;"",IF(KOMatchRule=1,F84,IF(AND(CC81&lt;&gt;"",CD81&lt;&gt;""),IF((CC81+CF81)&gt;(CD81+CG81),CB81,IF((CC81+CF81)&lt;(CD81+CG81),CE81,"Match 57 Winner")),"Match 57 Winner")),"")</f>
        <v>Match 57 Winner</v>
      </c>
      <c r="CC84" s="96"/>
      <c r="CD84" s="96"/>
      <c r="CE84" s="66" t="str">
        <f>IF(CC4&lt;&gt;"",IF(KOMatchRule=1,I84,IF(AND(CC80&lt;&gt;"",CD80&lt;&gt;""),IF((CC80+CF80)&gt;(CD80+CG80),CB80,IF((CC80+CF80)&lt;(CD80+CG80),CE80,"Match 58 Winner")),"Match 58 Winner")),"")</f>
        <v>Match 58 Winner</v>
      </c>
      <c r="CF84" s="97"/>
      <c r="CG84" s="97"/>
      <c r="CH84" s="65"/>
      <c r="CI84" s="80">
        <f>IF(KOMatchRule=1,IFERROR(IF(AND(G84&lt;&gt;"",H84&lt;&gt;"",CC84&lt;&gt;"",CD84&lt;&gt;""),IF(AND(G84=CC84,H84=CD84),Semi1,IF((G84-H84)=(CC84-CD84),Semi2,IF(AND((G84&gt;H84),(CC84&gt;CD84)),Semi3,IF(AND((H84&gt;G84),(CD84&gt;CC84)),Semi3,0)))),0),0)+IFERROR(IF(KOPSO=1,IF(AND(J84&lt;&gt;"",K84&lt;&gt;"",CF84&lt;&gt;"",CG84&lt;&gt;"",(G84-H84)=(CC84-CD84)),IF(AND(J84=CF84,K84=CG84),Pena1,IF((J84-K84)=(CF84-CG84),Pena2,IF(AND((J84&gt;K84),(CF84&gt;CG84)),Pena3,IF(AND((J84&lt;K84),(CG84&gt;CF84)),Pena3,0)))),0),0),0),IFERROR(IF(AND(F84=CB84,I84=CE84,G84&lt;&gt;"",H84&lt;&gt;"",CC84&lt;&gt;"",CD84&lt;&gt;""),IF(AND(G84=CC84,H84=CD84),Semi1,IF((G84-H84)=(CC84-CD84),Semi2,IF(AND((G84&gt;H84),(CC84&gt;CD84)),Semi3,IF(AND((H84&gt;G84),(CD84&gt;CC84)),Semi3,0)))),0),0)+IFERROR(IF(KOPSO=1,IF(AND(F84=CB84,I84=CE84,J84&lt;&gt;"",K84&lt;&gt;"",CF84&lt;&gt;"",CG84&lt;&gt;"",(G84-H84)=(CC84-CD84)),IF(AND(J84=CF84,K84=CG84),Pena1,IF((J84-K84)=(CF84-CG84),Pena2,IF(AND((J84&gt;K84),(CF84&gt;CG84)),Pena3,IF(AND((J84&lt;K84),(CG84&gt;CF84)),Pena3,0)))),0),0),0))</f>
        <v>0</v>
      </c>
      <c r="CJ84" s="80">
        <f>IF(CC55&lt;&gt;"",IF(KOMatchRule=0,IF(AND(G55&lt;&gt;"",CB84=F84,CE84=I84),IF(OR(AND((G84+J84)&gt;(H84+K84),(CC84+CF84)&gt;(CD84+CG84)),AND((G84+J84)&lt;(H84+K84),(CC84+CF84)&lt;(CD84+CG84))),Bonu16+Bonu9,Bonu9),0),IF(OR(AND((G84+J84)&gt;(H84+K84),(CC84+CF84)&gt;(CD84+CG84)),AND((G84+J84)&lt;(H84+K84),(CC84+CF84)&lt;(CD84+CG84))),Bonu16,0)),0)</f>
        <v>0</v>
      </c>
      <c r="CK84" s="68"/>
      <c r="CL84" s="365" t="str">
        <f t="shared" ca="1" si="82"/>
        <v>Germany</v>
      </c>
      <c r="CM84" s="178" t="str">
        <f>IF(CN4&lt;&gt;"",IF(KOMatchRule=1,F84,IF(AND(CN81&lt;&gt;"",CO81&lt;&gt;""),IF((CN81+CQ81)&gt;(CO81+CR81),CM81,IF((CN81+CQ81)&lt;(CO81+CR81),CP81,"Match 57 Winner")),"Match 57 Winner")),"")</f>
        <v>Match 57 Winner</v>
      </c>
      <c r="CN84" s="96"/>
      <c r="CO84" s="96"/>
      <c r="CP84" s="66" t="str">
        <f>IF(CN4&lt;&gt;"",IF(KOMatchRule=1,I84,IF(AND(CN80&lt;&gt;"",CO80&lt;&gt;""),IF((CN80+CQ80)&gt;(CO80+CR80),CM80,IF((CN80+CQ80)&lt;(CO80+CR80),CP80,"Match 58 Winner")),"Match 58 Winner")),"")</f>
        <v>Match 58 Winner</v>
      </c>
      <c r="CQ84" s="97"/>
      <c r="CR84" s="97"/>
      <c r="CS84" s="65"/>
      <c r="CT84" s="80">
        <f>IF(KOMatchRule=1,IFERROR(IF(AND(G84&lt;&gt;"",H84&lt;&gt;"",CN84&lt;&gt;"",CO84&lt;&gt;""),IF(AND(G84=CN84,H84=CO84),Semi1,IF((G84-H84)=(CN84-CO84),Semi2,IF(AND((G84&gt;H84),(CN84&gt;CO84)),Semi3,IF(AND((H84&gt;G84),(CO84&gt;CN84)),Semi3,0)))),0),0)+IFERROR(IF(KOPSO=1,IF(AND(J84&lt;&gt;"",K84&lt;&gt;"",CQ84&lt;&gt;"",CR84&lt;&gt;"",(G84-H84)=(CN84-CO84)),IF(AND(J84=CQ84,K84=CR84),Pena1,IF((J84-K84)=(CQ84-CR84),Pena2,IF(AND((J84&gt;K84),(CQ84&gt;CR84)),Pena3,IF(AND((J84&lt;K84),(CR84&gt;CQ84)),Pena3,0)))),0),0),0),IFERROR(IF(AND(F84=CM84,I84=CP84,G84&lt;&gt;"",H84&lt;&gt;"",CN84&lt;&gt;"",CO84&lt;&gt;""),IF(AND(G84=CN84,H84=CO84),Semi1,IF((G84-H84)=(CN84-CO84),Semi2,IF(AND((G84&gt;H84),(CN84&gt;CO84)),Semi3,IF(AND((H84&gt;G84),(CO84&gt;CN84)),Semi3,0)))),0),0)+IFERROR(IF(KOPSO=1,IF(AND(F84=CM84,I84=CP84,J84&lt;&gt;"",K84&lt;&gt;"",CQ84&lt;&gt;"",CR84&lt;&gt;"",(G84-H84)=(CN84-CO84)),IF(AND(J84=CQ84,K84=CR84),Pena1,IF((J84-K84)=(CQ84-CR84),Pena2,IF(AND((J84&gt;K84),(CQ84&gt;CR84)),Pena3,IF(AND((J84&lt;K84),(CR84&gt;CQ84)),Pena3,0)))),0),0),0))</f>
        <v>0</v>
      </c>
      <c r="CU84" s="80">
        <f>IF(CN55&lt;&gt;"",IF(KOMatchRule=0,IF(AND(G55&lt;&gt;"",CM84=F84,CP84=I84),IF(OR(AND((G84+J84)&gt;(H84+K84),(CN84+CQ84)&gt;(CO84+CR84)),AND((G84+J84)&lt;(H84+K84),(CN84+CQ84)&lt;(CO84+CR84))),Bonu16+Bonu9,Bonu9),0),IF(OR(AND((G84+J84)&gt;(H84+K84),(CN84+CQ84)&gt;(CO84+CR84)),AND((G84+J84)&lt;(H84+K84),(CN84+CQ84)&lt;(CO84+CR84))),Bonu16,0)),0)</f>
        <v>0</v>
      </c>
      <c r="CV84" s="68"/>
      <c r="CW84" s="365" t="str">
        <f t="shared" ca="1" si="83"/>
        <v>Germany</v>
      </c>
      <c r="CX84" s="178" t="str">
        <f>IF(CY4&lt;&gt;"",IF(KOMatchRule=1,F84,IF(AND(CY81&lt;&gt;"",CZ81&lt;&gt;""),IF((CY81+DB81)&gt;(CZ81+DC81),CX81,IF((CY81+DB81)&lt;(CZ81+DC81),DA81,"Match 57 Winner")),"Match 57 Winner")),"")</f>
        <v>Match 57 Winner</v>
      </c>
      <c r="CY84" s="96"/>
      <c r="CZ84" s="96"/>
      <c r="DA84" s="66" t="str">
        <f>IF(CY4&lt;&gt;"",IF(KOMatchRule=1,I84,IF(AND(CY80&lt;&gt;"",CZ80&lt;&gt;""),IF((CY80+DB80)&gt;(CZ80+DC80),CX80,IF((CY80+DB80)&lt;(CZ80+DC80),DA80,"Match 58 Winner")),"Match 58 Winner")),"")</f>
        <v>Match 58 Winner</v>
      </c>
      <c r="DB84" s="97"/>
      <c r="DC84" s="97"/>
      <c r="DD84" s="65"/>
      <c r="DE84" s="80">
        <f>IF(KOMatchRule=1,IFERROR(IF(AND(G84&lt;&gt;"",H84&lt;&gt;"",CY84&lt;&gt;"",CZ84&lt;&gt;""),IF(AND(G84=CY84,H84=CZ84),Semi1,IF((G84-H84)=(CY84-CZ84),Semi2,IF(AND((G84&gt;H84),(CY84&gt;CZ84)),Semi3,IF(AND((H84&gt;G84),(CZ84&gt;CY84)),Semi3,0)))),0),0)+IFERROR(IF(KOPSO=1,IF(AND(J84&lt;&gt;"",K84&lt;&gt;"",DB84&lt;&gt;"",DC84&lt;&gt;"",(G84-H84)=(CY84-CZ84)),IF(AND(J84=DB84,K84=DC84),Pena1,IF((J84-K84)=(DB84-DC84),Pena2,IF(AND((J84&gt;K84),(DB84&gt;DC84)),Pena3,IF(AND((J84&lt;K84),(DC84&gt;DB84)),Pena3,0)))),0),0),0),IFERROR(IF(AND(F84=CX84,I84=DA84,G84&lt;&gt;"",H84&lt;&gt;"",CY84&lt;&gt;"",CZ84&lt;&gt;""),IF(AND(G84=CY84,H84=CZ84),Semi1,IF((G84-H84)=(CY84-CZ84),Semi2,IF(AND((G84&gt;H84),(CY84&gt;CZ84)),Semi3,IF(AND((H84&gt;G84),(CZ84&gt;CY84)),Semi3,0)))),0),0)+IFERROR(IF(KOPSO=1,IF(AND(F84=CX84,I84=DA84,J84&lt;&gt;"",K84&lt;&gt;"",DB84&lt;&gt;"",DC84&lt;&gt;"",(G84-H84)=(CY84-CZ84)),IF(AND(J84=DB84,K84=DC84),Pena1,IF((J84-K84)=(DB84-DC84),Pena2,IF(AND((J84&gt;K84),(DB84&gt;DC84)),Pena3,IF(AND((J84&lt;K84),(DC84&gt;DB84)),Pena3,0)))),0),0),0))</f>
        <v>0</v>
      </c>
      <c r="DF84" s="80">
        <f>IF(CY55&lt;&gt;"",IF(KOMatchRule=0,IF(AND(G55&lt;&gt;"",CX84=F84,DA84=I84),IF(OR(AND((G84+J84)&gt;(H84+K84),(CY84+DB84)&gt;(CZ84+DC84)),AND((G84+J84)&lt;(H84+K84),(CY84+DB84)&lt;(CZ84+DC84))),Bonu16+Bonu9,Bonu9),0),IF(OR(AND((G84+J84)&gt;(H84+K84),(CY84+DB84)&gt;(CZ84+DC84)),AND((G84+J84)&lt;(H84+K84),(CY84+DB84)&lt;(CZ84+DC84))),Bonu16,0)),0)</f>
        <v>0</v>
      </c>
      <c r="DG84" s="68"/>
      <c r="DH84" s="365" t="str">
        <f t="shared" ca="1" si="84"/>
        <v>Germany</v>
      </c>
      <c r="DI84" s="178" t="str">
        <f>IF(DJ4&lt;&gt;"",IF(KOMatchRule=1,F84,IF(AND(DJ81&lt;&gt;"",DK81&lt;&gt;""),IF((DJ81+DM81)&gt;(DK81+DN81),DI81,IF((DJ81+DM81)&lt;(DK81+DN81),DL81,"Match 57 Winner")),"Match 57 Winner")),"")</f>
        <v>Match 57 Winner</v>
      </c>
      <c r="DJ84" s="96"/>
      <c r="DK84" s="96"/>
      <c r="DL84" s="66" t="str">
        <f>IF(DJ4&lt;&gt;"",IF(KOMatchRule=1,I84,IF(AND(DJ80&lt;&gt;"",DK80&lt;&gt;""),IF((DJ80+DM80)&gt;(DK80+DN80),DI80,IF((DJ80+DM80)&lt;(DK80+DN80),DL80,"Match 58 Winner")),"Match 58 Winner")),"")</f>
        <v>Match 58 Winner</v>
      </c>
      <c r="DM84" s="97"/>
      <c r="DN84" s="97"/>
      <c r="DO84" s="65"/>
      <c r="DP84" s="80">
        <f>IF(KOMatchRule=1,IFERROR(IF(AND(G84&lt;&gt;"",H84&lt;&gt;"",DJ84&lt;&gt;"",DK84&lt;&gt;""),IF(AND(G84=DJ84,H84=DK84),Semi1,IF((G84-H84)=(DJ84-DK84),Semi2,IF(AND((G84&gt;H84),(DJ84&gt;DK84)),Semi3,IF(AND((H84&gt;G84),(DK84&gt;DJ84)),Semi3,0)))),0),0)+IFERROR(IF(KOPSO=1,IF(AND(J84&lt;&gt;"",K84&lt;&gt;"",DM84&lt;&gt;"",DN84&lt;&gt;"",(G84-H84)=(DJ84-DK84)),IF(AND(J84=DM84,K84=DN84),Pena1,IF((J84-K84)=(DM84-DN84),Pena2,IF(AND((J84&gt;K84),(DM84&gt;DN84)),Pena3,IF(AND((J84&lt;K84),(DN84&gt;DM84)),Pena3,0)))),0),0),0),IFERROR(IF(AND(F84=DI84,I84=DL84,G84&lt;&gt;"",H84&lt;&gt;"",DJ84&lt;&gt;"",DK84&lt;&gt;""),IF(AND(G84=DJ84,H84=DK84),Semi1,IF((G84-H84)=(DJ84-DK84),Semi2,IF(AND((G84&gt;H84),(DJ84&gt;DK84)),Semi3,IF(AND((H84&gt;G84),(DK84&gt;DJ84)),Semi3,0)))),0),0)+IFERROR(IF(KOPSO=1,IF(AND(F84=DI84,I84=DL84,J84&lt;&gt;"",K84&lt;&gt;"",DM84&lt;&gt;"",DN84&lt;&gt;"",(G84-H84)=(DJ84-DK84)),IF(AND(J84=DM84,K84=DN84),Pena1,IF((J84-K84)=(DM84-DN84),Pena2,IF(AND((J84&gt;K84),(DM84&gt;DN84)),Pena3,IF(AND((J84&lt;K84),(DN84&gt;DM84)),Pena3,0)))),0),0),0))</f>
        <v>0</v>
      </c>
      <c r="DQ84" s="80">
        <f>IF(DJ55&lt;&gt;"",IF(KOMatchRule=0,IF(AND(G55&lt;&gt;"",DI84=F84,DL84=I84),IF(OR(AND((G84+J84)&gt;(H84+K84),(DJ84+DM84)&gt;(DK84+DN84)),AND((G84+J84)&lt;(H84+K84),(DJ84+DM84)&lt;(DK84+DN84))),Bonu16+Bonu9,Bonu9),0),IF(OR(AND((G84+J84)&gt;(H84+K84),(DJ84+DM84)&gt;(DK84+DN84)),AND((G84+J84)&lt;(H84+K84),(DJ84+DM84)&lt;(DK84+DN84))),Bonu16,0)),0)</f>
        <v>0</v>
      </c>
      <c r="DR84" s="68"/>
    </row>
    <row r="85" spans="1:122" x14ac:dyDescent="0.35">
      <c r="A85" s="164">
        <f t="shared" si="73"/>
        <v>0</v>
      </c>
      <c r="B85" s="81" t="str">
        <f t="shared" si="85"/>
        <v>Croatia</v>
      </c>
      <c r="C85" s="98">
        <v>62</v>
      </c>
      <c r="D85" s="99" t="s">
        <v>103</v>
      </c>
      <c r="E85" s="100">
        <v>44909.416666666664</v>
      </c>
      <c r="F85" s="101" t="str">
        <f>IF(AND(G83&lt;&gt;"",H83&lt;&gt;""),IF((G83+J83)&gt;(H83+K83),F83,IF((G83+J83)&lt;(H83+K83),I83,"Match #59 Winner")),"Match #59 Winner")</f>
        <v>Match #59 Winner</v>
      </c>
      <c r="G85" s="75"/>
      <c r="H85" s="75"/>
      <c r="I85" s="102" t="str">
        <f>IF(AND(G82&lt;&gt;"",H82&lt;&gt;""),IF((G82+J82)&gt;(H82+K82),F82,IF((G82+J82)&lt;(H82+K82),I82,"Match #60 Winner")),"Match #60 Winner")</f>
        <v>Match #60 Winner</v>
      </c>
      <c r="J85" s="95"/>
      <c r="K85" s="95"/>
      <c r="L85" s="62"/>
      <c r="M85" s="88" t="str">
        <f t="shared" ca="1" si="86"/>
        <v>Croatia</v>
      </c>
      <c r="N85" s="179" t="str">
        <f>IF(O4&lt;&gt;"",IF(KOMatchRule=1,F85,IF(AND(O83&lt;&gt;"",P83&lt;&gt;""),IF((O83+R83)&gt;(P83+S83),N83,IF((O83+R83)&lt;(P83+S83),Q83,"Match 59 Winner")),"Match 59 Winner")),"")</f>
        <v>Match 59 Winner</v>
      </c>
      <c r="O85" s="77"/>
      <c r="P85" s="77"/>
      <c r="Q85" s="90" t="str">
        <f>IF(O4&lt;&gt;"",IF(KOMatchRule=1,I85,IF(AND(O82&lt;&gt;"",P82&lt;&gt;""),IF((O82+R82)&gt;(P82+S82),N82,IF((O82+R82)&lt;(P82+S82),Q82,"Match 60 Winner")),"Match 60 Winner")),"")</f>
        <v>Match 60 Winner</v>
      </c>
      <c r="R85" s="97"/>
      <c r="S85" s="97"/>
      <c r="T85" s="65"/>
      <c r="U85" s="80">
        <f>IF(KOMatchRule=1,IFERROR(IF(AND(G85&lt;&gt;"",H85&lt;&gt;"",O85&lt;&gt;"",P85&lt;&gt;""),IF(AND(G85=O85,H85=P85),Semi1,IF((G85-H85)=(O85-P85),Semi2,IF(AND((G85&gt;H85),(O85&gt;P85)),Semi3,IF(AND((H85&gt;G85),(P85&gt;O85)),Semi3,0)))),0),0)+IFERROR(IF(KOPSO=1,IF(AND(J85&lt;&gt;"",K85&lt;&gt;"",R85&lt;&gt;"",S85&lt;&gt;"",(G85-H85)=(O85-P85)),IF(AND(J85=R85,K85=S85),Pena1,IF((J85-K85)=(R85-S85),Pena2,IF(AND((J85&gt;K85),(R85&gt;S85)),Pena3,IF(AND((J85&lt;K85),(S85&gt;R85)),Pena3,0)))),0),0),0),IFERROR(IF(AND(F85=N85,I85=Q85,G85&lt;&gt;"",H85&lt;&gt;"",O85&lt;&gt;"",P85&lt;&gt;""),IF(AND(G85=O85,H85=P85),Semi1,IF((G85-H85)=(O85-P85),Semi2,IF(AND((G85&gt;H85),(O85&gt;P85)),Semi3,IF(AND((H85&gt;G85),(P85&gt;O85)),Semi3,0)))),0),0)+IFERROR(IF(KOPSO=1,IF(AND(F85=N85,I85=Q85,J85&lt;&gt;"",K85&lt;&gt;"",R85&lt;&gt;"",S85&lt;&gt;"",(G85-H85)=(O85-P85)),IF(AND(J85=R85,K85=S85),Pena1,IF((J85-K85)=(R85-S85),Pena2,IF(AND((J85&gt;K85),(R85&gt;S85)),Pena3,IF(AND((J85&lt;K85),(S85&gt;R85)),Pena3,0)))),0),0),0))</f>
        <v>0</v>
      </c>
      <c r="V85" s="80">
        <f>IF(O55&lt;&gt;"",IF(KOMatchRule=0,IF(AND(G55&lt;&gt;"",N85=F85,Q85=I85),IF(OR(AND((G85+J85)&gt;(H85+K85),(O85+R85)&gt;(P85+S85)),AND((G85+J85)&lt;(H85+K85),(O85+R85)&lt;(P85+S85))),Bonu16+Bonu9,Bonu9),0),IF(OR(AND((G85+J85)&gt;(H85+K85),(O85+R85)&gt;(P85+S85)),AND((G85+J85)&lt;(H85+K85),(O85+R85)&lt;(P85+S85))),Bonu16,0)),0)</f>
        <v>0</v>
      </c>
      <c r="W85" s="68"/>
      <c r="X85" s="365" t="str">
        <f t="shared" ca="1" si="87"/>
        <v>Croatia</v>
      </c>
      <c r="Y85" s="179" t="str">
        <f>IF(Z4&lt;&gt;"",IF(KOMatchRule=1,F85,IF(AND(Z83&lt;&gt;"",AA83&lt;&gt;""),IF((Z83+AC83)&gt;(AA83+AD83),Y83,IF((Z83+AC83)&lt;(AA83+AD83),AB83,"Match 59 Winner")),"Match 59 Winner")),"")</f>
        <v>Match 59 Winner</v>
      </c>
      <c r="Z85" s="77"/>
      <c r="AA85" s="77"/>
      <c r="AB85" s="90" t="str">
        <f>IF(Z4&lt;&gt;"",IF(KOMatchRule=1,I85,IF(AND(Z82&lt;&gt;"",AA82&lt;&gt;""),IF((Z82+AC82)&gt;(AA82+AD82),Y82,IF((Z82+AC82)&lt;(AA82+AD82),AB82,"Match 60 Winner")),"Match 60 Winner")),"")</f>
        <v>Match 60 Winner</v>
      </c>
      <c r="AC85" s="97"/>
      <c r="AD85" s="97"/>
      <c r="AE85" s="65"/>
      <c r="AF85" s="80">
        <f>IF(KOMatchRule=1,IFERROR(IF(AND(G85&lt;&gt;"",H85&lt;&gt;"",Z85&lt;&gt;"",AA85&lt;&gt;""),IF(AND(G85=Z85,H85=AA85),Semi1,IF((G85-H85)=(Z85-AA85),Semi2,IF(AND((G85&gt;H85),(Z85&gt;AA85)),Semi3,IF(AND((H85&gt;G85),(AA85&gt;Z85)),Semi3,0)))),0),0)+IFERROR(IF(KOPSO=1,IF(AND(J85&lt;&gt;"",K85&lt;&gt;"",AC85&lt;&gt;"",AD85&lt;&gt;"",(G85-H85)=(Z85-AA85)),IF(AND(J85=AC85,K85=AD85),Pena1,IF((J85-K85)=(AC85-AD85),Pena2,IF(AND((J85&gt;K85),(AC85&gt;AD85)),Pena3,IF(AND((J85&lt;K85),(AD85&gt;AC85)),Pena3,0)))),0),0),0),IFERROR(IF(AND(F85=Y85,I85=AB85,G85&lt;&gt;"",H85&lt;&gt;"",Z85&lt;&gt;"",AA85&lt;&gt;""),IF(AND(G85=Z85,H85=AA85),Semi1,IF((G85-H85)=(Z85-AA85),Semi2,IF(AND((G85&gt;H85),(Z85&gt;AA85)),Semi3,IF(AND((H85&gt;G85),(AA85&gt;Z85)),Semi3,0)))),0),0)+IFERROR(IF(KOPSO=1,IF(AND(F85=Y85,I85=AB85,J85&lt;&gt;"",K85&lt;&gt;"",AC85&lt;&gt;"",AD85&lt;&gt;"",(G85-H85)=(Z85-AA85)),IF(AND(J85=AC85,K85=AD85),Pena1,IF((J85-K85)=(AC85-AD85),Pena2,IF(AND((J85&gt;K85),(AC85&gt;AD85)),Pena3,IF(AND((J85&lt;K85),(AD85&gt;AC85)),Pena3,0)))),0),0),0))</f>
        <v>0</v>
      </c>
      <c r="AG85" s="80">
        <f>IF(Z55&lt;&gt;"",IF(KOMatchRule=0,IF(AND(G55&lt;&gt;"",Y85=F85,AB85=I85),IF(OR(AND((G85+J85)&gt;(H85+K85),(Z85+AC85)&gt;(AA85+AD85)),AND((G85+J85)&lt;(H85+K85),(Z85+AC85)&lt;(AA85+AD85))),Bonu16+Bonu9,Bonu9),0),IF(OR(AND((G85+J85)&gt;(H85+K85),(Z85+AC85)&gt;(AA85+AD85)),AND((G85+J85)&lt;(H85+K85),(Z85+AC85)&lt;(AA85+AD85))),Bonu16,0)),0)</f>
        <v>0</v>
      </c>
      <c r="AH85" s="68"/>
      <c r="AI85" s="365" t="str">
        <f t="shared" ca="1" si="77"/>
        <v>Croatia</v>
      </c>
      <c r="AJ85" s="179" t="str">
        <f>IF(AK4&lt;&gt;"",IF(KOMatchRule=1,F85,IF(AND(AK83&lt;&gt;"",AL83&lt;&gt;""),IF((AK83+AN83)&gt;(AL83+AO83),AJ83,IF((AK83+AN83)&lt;(AL83+AO83),AM83,"Match 59 Winner")),"Match 59 Winner")),"")</f>
        <v>Match 59 Winner</v>
      </c>
      <c r="AK85" s="77"/>
      <c r="AL85" s="77"/>
      <c r="AM85" s="90" t="str">
        <f>IF(AK4&lt;&gt;"",IF(KOMatchRule=1,I85,IF(AND(AK82&lt;&gt;"",AL82&lt;&gt;""),IF((AK82+AN82)&gt;(AL82+AO82),AJ82,IF((AK82+AN82)&lt;(AL82+AO82),AM82,"Match 60 Winner")),"Match 60 Winner")),"")</f>
        <v>Match 60 Winner</v>
      </c>
      <c r="AN85" s="97"/>
      <c r="AO85" s="97"/>
      <c r="AP85" s="65"/>
      <c r="AQ85" s="80">
        <f>IF(KOMatchRule=1,IFERROR(IF(AND(G85&lt;&gt;"",H85&lt;&gt;"",AK85&lt;&gt;"",AL85&lt;&gt;""),IF(AND(G85=AK85,H85=AL85),Semi1,IF((G85-H85)=(AK85-AL85),Semi2,IF(AND((G85&gt;H85),(AK85&gt;AL85)),Semi3,IF(AND((H85&gt;G85),(AL85&gt;AK85)),Semi3,0)))),0),0)+IFERROR(IF(KOPSO=1,IF(AND(J85&lt;&gt;"",K85&lt;&gt;"",AN85&lt;&gt;"",AO85&lt;&gt;"",(G85-H85)=(AK85-AL85)),IF(AND(J85=AN85,K85=AO85),Pena1,IF((J85-K85)=(AN85-AO85),Pena2,IF(AND((J85&gt;K85),(AN85&gt;AO85)),Pena3,IF(AND((J85&lt;K85),(AO85&gt;AN85)),Pena3,0)))),0),0),0),IFERROR(IF(AND(F85=AJ85,I85=AM85,G85&lt;&gt;"",H85&lt;&gt;"",AK85&lt;&gt;"",AL85&lt;&gt;""),IF(AND(G85=AK85,H85=AL85),Semi1,IF((G85-H85)=(AK85-AL85),Semi2,IF(AND((G85&gt;H85),(AK85&gt;AL85)),Semi3,IF(AND((H85&gt;G85),(AL85&gt;AK85)),Semi3,0)))),0),0)+IFERROR(IF(KOPSO=1,IF(AND(F85=AJ85,I85=AM85,J85&lt;&gt;"",K85&lt;&gt;"",AN85&lt;&gt;"",AO85&lt;&gt;"",(G85-H85)=(AK85-AL85)),IF(AND(J85=AN85,K85=AO85),Pena1,IF((J85-K85)=(AN85-AO85),Pena2,IF(AND((J85&gt;K85),(AN85&gt;AO85)),Pena3,IF(AND((J85&lt;K85),(AO85&gt;AN85)),Pena3,0)))),0),0),0))</f>
        <v>0</v>
      </c>
      <c r="AR85" s="80">
        <f>IF(AK55&lt;&gt;"",IF(KOMatchRule=0,IF(AND(G55&lt;&gt;"",AJ85=F85,AM85=I85),IF(OR(AND((G85+J85)&gt;(H85+K85),(AK85+AN85)&gt;(AL85+AO85)),AND((G85+J85)&lt;(H85+K85),(AK85+AN85)&lt;(AL85+AO85))),Bonu16+Bonu9,Bonu9),0),IF(OR(AND((G85+J85)&gt;(H85+K85),(AK85+AN85)&gt;(AL85+AO85)),AND((G85+J85)&lt;(H85+K85),(AK85+AN85)&lt;(AL85+AO85))),Bonu16,0)),0)</f>
        <v>0</v>
      </c>
      <c r="AS85" s="68"/>
      <c r="AT85" s="365" t="str">
        <f t="shared" ca="1" si="78"/>
        <v>Croatia</v>
      </c>
      <c r="AU85" s="179" t="str">
        <f>IF(AV4&lt;&gt;"",IF(KOMatchRule=1,F85,IF(AND(AV83&lt;&gt;"",AW83&lt;&gt;""),IF((AV83+AY83)&gt;(AW83+AZ83),AU83,IF((AV83+AY83)&lt;(AW83+AZ83),AX83,"Match 59 Winner")),"Match 59 Winner")),"")</f>
        <v>Match 59 Winner</v>
      </c>
      <c r="AV85" s="77"/>
      <c r="AW85" s="77"/>
      <c r="AX85" s="90" t="str">
        <f>IF(AV4&lt;&gt;"",IF(KOMatchRule=1,I85,IF(AND(AV82&lt;&gt;"",AW82&lt;&gt;""),IF((AV82+AY82)&gt;(AW82+AZ82),AU82,IF((AV82+AY82)&lt;(AW82+AZ82),AX82,"Match 60 Winner")),"Match 60 Winner")),"")</f>
        <v>Match 60 Winner</v>
      </c>
      <c r="AY85" s="97"/>
      <c r="AZ85" s="97"/>
      <c r="BA85" s="65"/>
      <c r="BB85" s="80">
        <f>IF(KOMatchRule=1,IFERROR(IF(AND(G85&lt;&gt;"",H85&lt;&gt;"",AV85&lt;&gt;"",AW85&lt;&gt;""),IF(AND(G85=AV85,H85=AW85),Semi1,IF((G85-H85)=(AV85-AW85),Semi2,IF(AND((G85&gt;H85),(AV85&gt;AW85)),Semi3,IF(AND((H85&gt;G85),(AW85&gt;AV85)),Semi3,0)))),0),0)+IFERROR(IF(KOPSO=1,IF(AND(J85&lt;&gt;"",K85&lt;&gt;"",AY85&lt;&gt;"",AZ85&lt;&gt;"",(G85-H85)=(AV85-AW85)),IF(AND(J85=AY85,K85=AZ85),Pena1,IF((J85-K85)=(AY85-AZ85),Pena2,IF(AND((J85&gt;K85),(AY85&gt;AZ85)),Pena3,IF(AND((J85&lt;K85),(AZ85&gt;AY85)),Pena3,0)))),0),0),0),IFERROR(IF(AND(F85=AU85,I85=AX85,G85&lt;&gt;"",H85&lt;&gt;"",AV85&lt;&gt;"",AW85&lt;&gt;""),IF(AND(G85=AV85,H85=AW85),Semi1,IF((G85-H85)=(AV85-AW85),Semi2,IF(AND((G85&gt;H85),(AV85&gt;AW85)),Semi3,IF(AND((H85&gt;G85),(AW85&gt;AV85)),Semi3,0)))),0),0)+IFERROR(IF(KOPSO=1,IF(AND(F85=AU85,I85=AX85,J85&lt;&gt;"",K85&lt;&gt;"",AY85&lt;&gt;"",AZ85&lt;&gt;"",(G85-H85)=(AV85-AW85)),IF(AND(J85=AY85,K85=AZ85),Pena1,IF((J85-K85)=(AY85-AZ85),Pena2,IF(AND((J85&gt;K85),(AY85&gt;AZ85)),Pena3,IF(AND((J85&lt;K85),(AZ85&gt;AY85)),Pena3,0)))),0),0),0))</f>
        <v>0</v>
      </c>
      <c r="BC85" s="80">
        <f>IF(AV55&lt;&gt;"",IF(KOMatchRule=0,IF(AND(G55&lt;&gt;"",AU85=F85,AX85=I85),IF(OR(AND((G85+J85)&gt;(H85+K85),(AV85+AY85)&gt;(AW85+AZ85)),AND((G85+J85)&lt;(H85+K85),(AV85+AY85)&lt;(AW85+AZ85))),Bonu16+Bonu9,Bonu9),0),IF(OR(AND((G85+J85)&gt;(H85+K85),(AV85+AY85)&gt;(AW85+AZ85)),AND((G85+J85)&lt;(H85+K85),(AV85+AY85)&lt;(AW85+AZ85))),Bonu16,0)),0)</f>
        <v>0</v>
      </c>
      <c r="BD85" s="68"/>
      <c r="BE85" s="365" t="str">
        <f t="shared" ca="1" si="79"/>
        <v>Croatia</v>
      </c>
      <c r="BF85" s="179" t="str">
        <f>IF(BG4&lt;&gt;"",IF(KOMatchRule=1,F85,IF(AND(BG83&lt;&gt;"",BH83&lt;&gt;""),IF((BG83+BJ83)&gt;(BH83+BK83),BF83,IF((BG83+BJ83)&lt;(BH83+BK83),BI83,"Match 59 Winner")),"Match 59 Winner")),"")</f>
        <v>Match 59 Winner</v>
      </c>
      <c r="BG85" s="77"/>
      <c r="BH85" s="77"/>
      <c r="BI85" s="90" t="str">
        <f>IF(BG4&lt;&gt;"",IF(KOMatchRule=1,I85,IF(AND(BG82&lt;&gt;"",BH82&lt;&gt;""),IF((BG82+BJ82)&gt;(BH82+BK82),BF82,IF((BG82+BJ82)&lt;(BH82+BK82),BI82,"Match 60 Winner")),"Match 60 Winner")),"")</f>
        <v>Match 60 Winner</v>
      </c>
      <c r="BJ85" s="97"/>
      <c r="BK85" s="97"/>
      <c r="BL85" s="65"/>
      <c r="BM85" s="80">
        <f>IF(KOMatchRule=1,IFERROR(IF(AND(G85&lt;&gt;"",H85&lt;&gt;"",BG85&lt;&gt;"",BH85&lt;&gt;""),IF(AND(G85=BG85,H85=BH85),Semi1,IF((G85-H85)=(BG85-BH85),Semi2,IF(AND((G85&gt;H85),(BG85&gt;BH85)),Semi3,IF(AND((H85&gt;G85),(BH85&gt;BG85)),Semi3,0)))),0),0)+IFERROR(IF(KOPSO=1,IF(AND(J85&lt;&gt;"",K85&lt;&gt;"",BJ85&lt;&gt;"",BK85&lt;&gt;"",(G85-H85)=(BG85-BH85)),IF(AND(J85=BJ85,K85=BK85),Pena1,IF((J85-K85)=(BJ85-BK85),Pena2,IF(AND((J85&gt;K85),(BJ85&gt;BK85)),Pena3,IF(AND((J85&lt;K85),(BK85&gt;BJ85)),Pena3,0)))),0),0),0),IFERROR(IF(AND(F85=BF85,I85=BI85,G85&lt;&gt;"",H85&lt;&gt;"",BG85&lt;&gt;"",BH85&lt;&gt;""),IF(AND(G85=BG85,H85=BH85),Semi1,IF((G85-H85)=(BG85-BH85),Semi2,IF(AND((G85&gt;H85),(BG85&gt;BH85)),Semi3,IF(AND((H85&gt;G85),(BH85&gt;BG85)),Semi3,0)))),0),0)+IFERROR(IF(KOPSO=1,IF(AND(F85=BF85,I85=BI85,J85&lt;&gt;"",K85&lt;&gt;"",BJ85&lt;&gt;"",BK85&lt;&gt;"",(G85-H85)=(BG85-BH85)),IF(AND(J85=BJ85,K85=BK85),Pena1,IF((J85-K85)=(BJ85-BK85),Pena2,IF(AND((J85&gt;K85),(BJ85&gt;BK85)),Pena3,IF(AND((J85&lt;K85),(BK85&gt;BJ85)),Pena3,0)))),0),0),0))</f>
        <v>0</v>
      </c>
      <c r="BN85" s="80">
        <f>IF(BG55&lt;&gt;"",IF(KOMatchRule=0,IF(AND(G55&lt;&gt;"",BF85=F85,BI85=I85),IF(OR(AND((G85+J85)&gt;(H85+K85),(BG85+BJ85)&gt;(BH85+BK85)),AND((G85+J85)&lt;(H85+K85),(BG85+BJ85)&lt;(BH85+BK85))),Bonu16+Bonu9,Bonu9),0),IF(OR(AND((G85+J85)&gt;(H85+K85),(BG85+BJ85)&gt;(BH85+BK85)),AND((G85+J85)&lt;(H85+K85),(BG85+BJ85)&lt;(BH85+BK85))),Bonu16,0)),0)</f>
        <v>0</v>
      </c>
      <c r="BO85" s="68"/>
      <c r="BP85" s="365" t="str">
        <f t="shared" ca="1" si="80"/>
        <v>Croatia</v>
      </c>
      <c r="BQ85" s="179" t="str">
        <f>IF(BR4&lt;&gt;"",IF(KOMatchRule=1,F85,IF(AND(BR83&lt;&gt;"",BS83&lt;&gt;""),IF((BR83+BU83)&gt;(BS83+BV83),BQ83,IF((BR83+BU83)&lt;(BS83+BV83),BT83,"Match 59 Winner")),"Match 59 Winner")),"")</f>
        <v>Match 59 Winner</v>
      </c>
      <c r="BR85" s="77"/>
      <c r="BS85" s="77"/>
      <c r="BT85" s="90" t="str">
        <f>IF(BR4&lt;&gt;"",IF(KOMatchRule=1,I85,IF(AND(BR82&lt;&gt;"",BS82&lt;&gt;""),IF((BR82+BU82)&gt;(BS82+BV82),BQ82,IF((BR82+BU82)&lt;(BS82+BV82),BT82,"Match 60 Winner")),"Match 60 Winner")),"")</f>
        <v>Match 60 Winner</v>
      </c>
      <c r="BU85" s="97"/>
      <c r="BV85" s="97"/>
      <c r="BW85" s="65"/>
      <c r="BX85" s="80">
        <f>IF(KOMatchRule=1,IFERROR(IF(AND(G85&lt;&gt;"",H85&lt;&gt;"",BR85&lt;&gt;"",BS85&lt;&gt;""),IF(AND(G85=BR85,H85=BS85),Semi1,IF((G85-H85)=(BR85-BS85),Semi2,IF(AND((G85&gt;H85),(BR85&gt;BS85)),Semi3,IF(AND((H85&gt;G85),(BS85&gt;BR85)),Semi3,0)))),0),0)+IFERROR(IF(KOPSO=1,IF(AND(J85&lt;&gt;"",K85&lt;&gt;"",BU85&lt;&gt;"",BV85&lt;&gt;"",(G85-H85)=(BR85-BS85)),IF(AND(J85=BU85,K85=BV85),Pena1,IF((J85-K85)=(BU85-BV85),Pena2,IF(AND((J85&gt;K85),(BU85&gt;BV85)),Pena3,IF(AND((J85&lt;K85),(BV85&gt;BU85)),Pena3,0)))),0),0),0),IFERROR(IF(AND(F85=BQ85,I85=BT85,G85&lt;&gt;"",H85&lt;&gt;"",BR85&lt;&gt;"",BS85&lt;&gt;""),IF(AND(G85=BR85,H85=BS85),Semi1,IF((G85-H85)=(BR85-BS85),Semi2,IF(AND((G85&gt;H85),(BR85&gt;BS85)),Semi3,IF(AND((H85&gt;G85),(BS85&gt;BR85)),Semi3,0)))),0),0)+IFERROR(IF(KOPSO=1,IF(AND(F85=BQ85,I85=BT85,J85&lt;&gt;"",K85&lt;&gt;"",BU85&lt;&gt;"",BV85&lt;&gt;"",(G85-H85)=(BR85-BS85)),IF(AND(J85=BU85,K85=BV85),Pena1,IF((J85-K85)=(BU85-BV85),Pena2,IF(AND((J85&gt;K85),(BU85&gt;BV85)),Pena3,IF(AND((J85&lt;K85),(BV85&gt;BU85)),Pena3,0)))),0),0),0))</f>
        <v>0</v>
      </c>
      <c r="BY85" s="80">
        <f>IF(BR55&lt;&gt;"",IF(KOMatchRule=0,IF(AND(G55&lt;&gt;"",BQ85=F85,BT85=I85),IF(OR(AND((G85+J85)&gt;(H85+K85),(BR85+BU85)&gt;(BS85+BV85)),AND((G85+J85)&lt;(H85+K85),(BR85+BU85)&lt;(BS85+BV85))),Bonu16+Bonu9,Bonu9),0),IF(OR(AND((G85+J85)&gt;(H85+K85),(BR85+BU85)&gt;(BS85+BV85)),AND((G85+J85)&lt;(H85+K85),(BR85+BU85)&lt;(BS85+BV85))),Bonu16,0)),0)</f>
        <v>0</v>
      </c>
      <c r="BZ85" s="68"/>
      <c r="CA85" s="365" t="str">
        <f t="shared" ca="1" si="81"/>
        <v>Croatia</v>
      </c>
      <c r="CB85" s="179" t="str">
        <f>IF(CC4&lt;&gt;"",IF(KOMatchRule=1,F85,IF(AND(CC83&lt;&gt;"",CD83&lt;&gt;""),IF((CC83+CF83)&gt;(CD83+CG83),CB83,IF((CC83+CF83)&lt;(CD83+CG83),CE83,"Match 59 Winner")),"Match 59 Winner")),"")</f>
        <v>Match 59 Winner</v>
      </c>
      <c r="CC85" s="77"/>
      <c r="CD85" s="77"/>
      <c r="CE85" s="90" t="str">
        <f>IF(CC4&lt;&gt;"",IF(KOMatchRule=1,I85,IF(AND(CC82&lt;&gt;"",CD82&lt;&gt;""),IF((CC82+CF82)&gt;(CD82+CG82),CB82,IF((CC82+CF82)&lt;(CD82+CG82),CE82,"Match 60 Winner")),"Match 60 Winner")),"")</f>
        <v>Match 60 Winner</v>
      </c>
      <c r="CF85" s="97"/>
      <c r="CG85" s="97"/>
      <c r="CH85" s="65"/>
      <c r="CI85" s="80">
        <f>IF(KOMatchRule=1,IFERROR(IF(AND(G85&lt;&gt;"",H85&lt;&gt;"",CC85&lt;&gt;"",CD85&lt;&gt;""),IF(AND(G85=CC85,H85=CD85),Semi1,IF((G85-H85)=(CC85-CD85),Semi2,IF(AND((G85&gt;H85),(CC85&gt;CD85)),Semi3,IF(AND((H85&gt;G85),(CD85&gt;CC85)),Semi3,0)))),0),0)+IFERROR(IF(KOPSO=1,IF(AND(J85&lt;&gt;"",K85&lt;&gt;"",CF85&lt;&gt;"",CG85&lt;&gt;"",(G85-H85)=(CC85-CD85)),IF(AND(J85=CF85,K85=CG85),Pena1,IF((J85-K85)=(CF85-CG85),Pena2,IF(AND((J85&gt;K85),(CF85&gt;CG85)),Pena3,IF(AND((J85&lt;K85),(CG85&gt;CF85)),Pena3,0)))),0),0),0),IFERROR(IF(AND(F85=CB85,I85=CE85,G85&lt;&gt;"",H85&lt;&gt;"",CC85&lt;&gt;"",CD85&lt;&gt;""),IF(AND(G85=CC85,H85=CD85),Semi1,IF((G85-H85)=(CC85-CD85),Semi2,IF(AND((G85&gt;H85),(CC85&gt;CD85)),Semi3,IF(AND((H85&gt;G85),(CD85&gt;CC85)),Semi3,0)))),0),0)+IFERROR(IF(KOPSO=1,IF(AND(F85=CB85,I85=CE85,J85&lt;&gt;"",K85&lt;&gt;"",CF85&lt;&gt;"",CG85&lt;&gt;"",(G85-H85)=(CC85-CD85)),IF(AND(J85=CF85,K85=CG85),Pena1,IF((J85-K85)=(CF85-CG85),Pena2,IF(AND((J85&gt;K85),(CF85&gt;CG85)),Pena3,IF(AND((J85&lt;K85),(CG85&gt;CF85)),Pena3,0)))),0),0),0))</f>
        <v>0</v>
      </c>
      <c r="CJ85" s="80">
        <f>IF(CC55&lt;&gt;"",IF(KOMatchRule=0,IF(AND(G55&lt;&gt;"",CB85=F85,CE85=I85),IF(OR(AND((G85+J85)&gt;(H85+K85),(CC85+CF85)&gt;(CD85+CG85)),AND((G85+J85)&lt;(H85+K85),(CC85+CF85)&lt;(CD85+CG85))),Bonu16+Bonu9,Bonu9),0),IF(OR(AND((G85+J85)&gt;(H85+K85),(CC85+CF85)&gt;(CD85+CG85)),AND((G85+J85)&lt;(H85+K85),(CC85+CF85)&lt;(CD85+CG85))),Bonu16,0)),0)</f>
        <v>0</v>
      </c>
      <c r="CK85" s="68"/>
      <c r="CL85" s="365" t="str">
        <f t="shared" ca="1" si="82"/>
        <v>Croatia</v>
      </c>
      <c r="CM85" s="179" t="str">
        <f>IF(CN4&lt;&gt;"",IF(KOMatchRule=1,F85,IF(AND(CN83&lt;&gt;"",CO83&lt;&gt;""),IF((CN83+CQ83)&gt;(CO83+CR83),CM83,IF((CN83+CQ83)&lt;(CO83+CR83),CP83,"Match 59 Winner")),"Match 59 Winner")),"")</f>
        <v>Match 59 Winner</v>
      </c>
      <c r="CN85" s="77"/>
      <c r="CO85" s="77"/>
      <c r="CP85" s="90" t="str">
        <f>IF(CN4&lt;&gt;"",IF(KOMatchRule=1,I85,IF(AND(CN82&lt;&gt;"",CO82&lt;&gt;""),IF((CN82+CQ82)&gt;(CO82+CR82),CM82,IF((CN82+CQ82)&lt;(CO82+CR82),CP82,"Match 60 Winner")),"Match 60 Winner")),"")</f>
        <v>Match 60 Winner</v>
      </c>
      <c r="CQ85" s="97"/>
      <c r="CR85" s="97"/>
      <c r="CS85" s="65"/>
      <c r="CT85" s="80">
        <f>IF(KOMatchRule=1,IFERROR(IF(AND(G85&lt;&gt;"",H85&lt;&gt;"",CN85&lt;&gt;"",CO85&lt;&gt;""),IF(AND(G85=CN85,H85=CO85),Semi1,IF((G85-H85)=(CN85-CO85),Semi2,IF(AND((G85&gt;H85),(CN85&gt;CO85)),Semi3,IF(AND((H85&gt;G85),(CO85&gt;CN85)),Semi3,0)))),0),0)+IFERROR(IF(KOPSO=1,IF(AND(J85&lt;&gt;"",K85&lt;&gt;"",CQ85&lt;&gt;"",CR85&lt;&gt;"",(G85-H85)=(CN85-CO85)),IF(AND(J85=CQ85,K85=CR85),Pena1,IF((J85-K85)=(CQ85-CR85),Pena2,IF(AND((J85&gt;K85),(CQ85&gt;CR85)),Pena3,IF(AND((J85&lt;K85),(CR85&gt;CQ85)),Pena3,0)))),0),0),0),IFERROR(IF(AND(F85=CM85,I85=CP85,G85&lt;&gt;"",H85&lt;&gt;"",CN85&lt;&gt;"",CO85&lt;&gt;""),IF(AND(G85=CN85,H85=CO85),Semi1,IF((G85-H85)=(CN85-CO85),Semi2,IF(AND((G85&gt;H85),(CN85&gt;CO85)),Semi3,IF(AND((H85&gt;G85),(CO85&gt;CN85)),Semi3,0)))),0),0)+IFERROR(IF(KOPSO=1,IF(AND(F85=CM85,I85=CP85,J85&lt;&gt;"",K85&lt;&gt;"",CQ85&lt;&gt;"",CR85&lt;&gt;"",(G85-H85)=(CN85-CO85)),IF(AND(J85=CQ85,K85=CR85),Pena1,IF((J85-K85)=(CQ85-CR85),Pena2,IF(AND((J85&gt;K85),(CQ85&gt;CR85)),Pena3,IF(AND((J85&lt;K85),(CR85&gt;CQ85)),Pena3,0)))),0),0),0))</f>
        <v>0</v>
      </c>
      <c r="CU85" s="80">
        <f>IF(CN55&lt;&gt;"",IF(KOMatchRule=0,IF(AND(G55&lt;&gt;"",CM85=F85,CP85=I85),IF(OR(AND((G85+J85)&gt;(H85+K85),(CN85+CQ85)&gt;(CO85+CR85)),AND((G85+J85)&lt;(H85+K85),(CN85+CQ85)&lt;(CO85+CR85))),Bonu16+Bonu9,Bonu9),0),IF(OR(AND((G85+J85)&gt;(H85+K85),(CN85+CQ85)&gt;(CO85+CR85)),AND((G85+J85)&lt;(H85+K85),(CN85+CQ85)&lt;(CO85+CR85))),Bonu16,0)),0)</f>
        <v>0</v>
      </c>
      <c r="CV85" s="68"/>
      <c r="CW85" s="365" t="str">
        <f t="shared" ca="1" si="83"/>
        <v>Croatia</v>
      </c>
      <c r="CX85" s="179" t="str">
        <f>IF(CY4&lt;&gt;"",IF(KOMatchRule=1,F85,IF(AND(CY83&lt;&gt;"",CZ83&lt;&gt;""),IF((CY83+DB83)&gt;(CZ83+DC83),CX83,IF((CY83+DB83)&lt;(CZ83+DC83),DA83,"Match 59 Winner")),"Match 59 Winner")),"")</f>
        <v>Match 59 Winner</v>
      </c>
      <c r="CY85" s="77"/>
      <c r="CZ85" s="77"/>
      <c r="DA85" s="90" t="str">
        <f>IF(CY4&lt;&gt;"",IF(KOMatchRule=1,I85,IF(AND(CY82&lt;&gt;"",CZ82&lt;&gt;""),IF((CY82+DB82)&gt;(CZ82+DC82),CX82,IF((CY82+DB82)&lt;(CZ82+DC82),DA82,"Match 60 Winner")),"Match 60 Winner")),"")</f>
        <v>Match 60 Winner</v>
      </c>
      <c r="DB85" s="97"/>
      <c r="DC85" s="97"/>
      <c r="DD85" s="65"/>
      <c r="DE85" s="80">
        <f>IF(KOMatchRule=1,IFERROR(IF(AND(G85&lt;&gt;"",H85&lt;&gt;"",CY85&lt;&gt;"",CZ85&lt;&gt;""),IF(AND(G85=CY85,H85=CZ85),Semi1,IF((G85-H85)=(CY85-CZ85),Semi2,IF(AND((G85&gt;H85),(CY85&gt;CZ85)),Semi3,IF(AND((H85&gt;G85),(CZ85&gt;CY85)),Semi3,0)))),0),0)+IFERROR(IF(KOPSO=1,IF(AND(J85&lt;&gt;"",K85&lt;&gt;"",DB85&lt;&gt;"",DC85&lt;&gt;"",(G85-H85)=(CY85-CZ85)),IF(AND(J85=DB85,K85=DC85),Pena1,IF((J85-K85)=(DB85-DC85),Pena2,IF(AND((J85&gt;K85),(DB85&gt;DC85)),Pena3,IF(AND((J85&lt;K85),(DC85&gt;DB85)),Pena3,0)))),0),0),0),IFERROR(IF(AND(F85=CX85,I85=DA85,G85&lt;&gt;"",H85&lt;&gt;"",CY85&lt;&gt;"",CZ85&lt;&gt;""),IF(AND(G85=CY85,H85=CZ85),Semi1,IF((G85-H85)=(CY85-CZ85),Semi2,IF(AND((G85&gt;H85),(CY85&gt;CZ85)),Semi3,IF(AND((H85&gt;G85),(CZ85&gt;CY85)),Semi3,0)))),0),0)+IFERROR(IF(KOPSO=1,IF(AND(F85=CX85,I85=DA85,J85&lt;&gt;"",K85&lt;&gt;"",DB85&lt;&gt;"",DC85&lt;&gt;"",(G85-H85)=(CY85-CZ85)),IF(AND(J85=DB85,K85=DC85),Pena1,IF((J85-K85)=(DB85-DC85),Pena2,IF(AND((J85&gt;K85),(DB85&gt;DC85)),Pena3,IF(AND((J85&lt;K85),(DC85&gt;DB85)),Pena3,0)))),0),0),0))</f>
        <v>0</v>
      </c>
      <c r="DF85" s="80">
        <f>IF(CY55&lt;&gt;"",IF(KOMatchRule=0,IF(AND(G55&lt;&gt;"",CX85=F85,DA85=I85),IF(OR(AND((G85+J85)&gt;(H85+K85),(CY85+DB85)&gt;(CZ85+DC85)),AND((G85+J85)&lt;(H85+K85),(CY85+DB85)&lt;(CZ85+DC85))),Bonu16+Bonu9,Bonu9),0),IF(OR(AND((G85+J85)&gt;(H85+K85),(CY85+DB85)&gt;(CZ85+DC85)),AND((G85+J85)&lt;(H85+K85),(CY85+DB85)&lt;(CZ85+DC85))),Bonu16,0)),0)</f>
        <v>0</v>
      </c>
      <c r="DG85" s="68"/>
      <c r="DH85" s="365" t="str">
        <f t="shared" ca="1" si="84"/>
        <v>Croatia</v>
      </c>
      <c r="DI85" s="179" t="str">
        <f>IF(DJ4&lt;&gt;"",IF(KOMatchRule=1,F85,IF(AND(DJ83&lt;&gt;"",DK83&lt;&gt;""),IF((DJ83+DM83)&gt;(DK83+DN83),DI83,IF((DJ83+DM83)&lt;(DK83+DN83),DL83,"Match 59 Winner")),"Match 59 Winner")),"")</f>
        <v>Match 59 Winner</v>
      </c>
      <c r="DJ85" s="77"/>
      <c r="DK85" s="77"/>
      <c r="DL85" s="90" t="str">
        <f>IF(DJ4&lt;&gt;"",IF(KOMatchRule=1,I85,IF(AND(DJ82&lt;&gt;"",DK82&lt;&gt;""),IF((DJ82+DM82)&gt;(DK82+DN82),DI82,IF((DJ82+DM82)&lt;(DK82+DN82),DL82,"Match 60 Winner")),"Match 60 Winner")),"")</f>
        <v>Match 60 Winner</v>
      </c>
      <c r="DM85" s="97"/>
      <c r="DN85" s="97"/>
      <c r="DO85" s="65"/>
      <c r="DP85" s="80">
        <f>IF(KOMatchRule=1,IFERROR(IF(AND(G85&lt;&gt;"",H85&lt;&gt;"",DJ85&lt;&gt;"",DK85&lt;&gt;""),IF(AND(G85=DJ85,H85=DK85),Semi1,IF((G85-H85)=(DJ85-DK85),Semi2,IF(AND((G85&gt;H85),(DJ85&gt;DK85)),Semi3,IF(AND((H85&gt;G85),(DK85&gt;DJ85)),Semi3,0)))),0),0)+IFERROR(IF(KOPSO=1,IF(AND(J85&lt;&gt;"",K85&lt;&gt;"",DM85&lt;&gt;"",DN85&lt;&gt;"",(G85-H85)=(DJ85-DK85)),IF(AND(J85=DM85,K85=DN85),Pena1,IF((J85-K85)=(DM85-DN85),Pena2,IF(AND((J85&gt;K85),(DM85&gt;DN85)),Pena3,IF(AND((J85&lt;K85),(DN85&gt;DM85)),Pena3,0)))),0),0),0),IFERROR(IF(AND(F85=DI85,I85=DL85,G85&lt;&gt;"",H85&lt;&gt;"",DJ85&lt;&gt;"",DK85&lt;&gt;""),IF(AND(G85=DJ85,H85=DK85),Semi1,IF((G85-H85)=(DJ85-DK85),Semi2,IF(AND((G85&gt;H85),(DJ85&gt;DK85)),Semi3,IF(AND((H85&gt;G85),(DK85&gt;DJ85)),Semi3,0)))),0),0)+IFERROR(IF(KOPSO=1,IF(AND(F85=DI85,I85=DL85,J85&lt;&gt;"",K85&lt;&gt;"",DM85&lt;&gt;"",DN85&lt;&gt;"",(G85-H85)=(DJ85-DK85)),IF(AND(J85=DM85,K85=DN85),Pena1,IF((J85-K85)=(DM85-DN85),Pena2,IF(AND((J85&gt;K85),(DM85&gt;DN85)),Pena3,IF(AND((J85&lt;K85),(DN85&gt;DM85)),Pena3,0)))),0),0),0))</f>
        <v>0</v>
      </c>
      <c r="DQ85" s="80">
        <f>IF(DJ55&lt;&gt;"",IF(KOMatchRule=0,IF(AND(G55&lt;&gt;"",DI85=F85,DL85=I85),IF(OR(AND((G85+J85)&gt;(H85+K85),(DJ85+DM85)&gt;(DK85+DN85)),AND((G85+J85)&lt;(H85+K85),(DJ85+DM85)&lt;(DK85+DN85))),Bonu16+Bonu9,Bonu9),0),IF(OR(AND((G85+J85)&gt;(H85+K85),(DJ85+DM85)&gt;(DK85+DN85)),AND((G85+J85)&lt;(H85+K85),(DJ85+DM85)&lt;(DK85+DN85))),Bonu16,0)),0)</f>
        <v>0</v>
      </c>
      <c r="DR85" s="68"/>
    </row>
    <row r="86" spans="1:122" x14ac:dyDescent="0.35">
      <c r="A86" s="164">
        <f t="shared" si="73"/>
        <v>0</v>
      </c>
      <c r="B86" s="81" t="str">
        <f t="shared" si="85"/>
        <v>Switzerland</v>
      </c>
      <c r="C86" s="103">
        <v>63</v>
      </c>
      <c r="D86" s="104" t="s">
        <v>104</v>
      </c>
      <c r="E86" s="105">
        <v>44912.25</v>
      </c>
      <c r="F86" s="106" t="str">
        <f>IF(AND(G84&lt;&gt;"",H84&lt;&gt;""),IF((G84+J84)&lt;(H84+K84),F84,IF((G84+J84)&gt;(H84+K84),I84,"Match #61 Loser")),"Match #61 Loser")</f>
        <v>Match #61 Loser</v>
      </c>
      <c r="G86" s="75"/>
      <c r="H86" s="75"/>
      <c r="I86" s="107" t="str">
        <f>IF(AND(G85&lt;&gt;"",H85&lt;&gt;""),IF((G85+J85)&lt;(H85+K85),F85,IF((G85+J85)&gt;(H85+K85),I85,"Match #62 Loser")),"Match #62 Loser")</f>
        <v>Match #62 Loser</v>
      </c>
      <c r="J86" s="95"/>
      <c r="K86" s="95"/>
      <c r="L86" s="62"/>
      <c r="M86" s="88" t="str">
        <f t="shared" ca="1" si="86"/>
        <v>Switzerland</v>
      </c>
      <c r="N86" s="180" t="str">
        <f>IF(O4&lt;&gt;"",IF(KOMatchRule=1,F86,IF(AND(O84&lt;&gt;"",P84&lt;&gt;""),IF((O84+R84)&lt;(P84+S84),N84,IF((O84+R84)&gt;(P84+S84),Q84,"Match 61 Loser")),"Match 61 Loser")),"")</f>
        <v>Match 61 Loser</v>
      </c>
      <c r="O86" s="77"/>
      <c r="P86" s="77"/>
      <c r="Q86" s="108" t="str">
        <f>IF(O4&lt;&gt;"",IF(KOMatchRule=1,I86,IF(AND(O85&lt;&gt;"",P85&lt;&gt;""),IF((O85+R85)&lt;(P85+S85),N85,IF((O85+R85)&gt;(P85+S85),Q85,"Match 62 Loser")),"Match 62 Loser")),"")</f>
        <v>Match 62 Loser</v>
      </c>
      <c r="R86" s="97"/>
      <c r="S86" s="97"/>
      <c r="T86" s="65"/>
      <c r="U86" s="80">
        <f>IF(KOMatchRule=1,IFERROR(IF(AND(G86&lt;&gt;"",H86&lt;&gt;"",O86&lt;&gt;"",P86&lt;&gt;""),IF(AND(G86=O86,H86=P86),Thir1,IF((G86-H86)=(O86-P86),Thir2,IF(AND((G86&gt;H86),(O86&gt;P86)),Thir3,IF(AND((H86&gt;G86),(P86&gt;O86)),Thir3,0)))),0),0)+IFERROR(IF(KOPSO=1,IF(AND(J86&lt;&gt;"",K86&lt;&gt;"",R86&lt;&gt;"",S86&lt;&gt;"",(G86-H86)=(O86-P86)),IF(AND(J86=R86,K86=S86),Pena1,IF((J86-K86)=(R86-S86),Pena2,IF(AND((J86&gt;K86),(R86&gt;S86)),Pena3,IF(AND((J86&lt;K86),(S86&gt;R86)),Pena3,0)))),0),0),0),IFERROR(IF(AND(F86=N86,I86=Q86,G86&lt;&gt;"",H86&lt;&gt;"",O86&lt;&gt;"",P86&lt;&gt;""),IF(AND(G86=O86,H86=P86),Thir1,IF((G86-H86)=(O86-P86),Thir2,IF(AND((G86&gt;H86),(O86&gt;P86)),Thir3,IF(AND((H86&gt;G86),(P86&gt;O86)),Thir3,0)))),0),0)+IFERROR(IF(KOPSO=1,IF(AND(F86=N86,I86=Q86,J86&lt;&gt;"",K86&lt;&gt;"",R86&lt;&gt;"",S86&lt;&gt;"",(G86-H86)=(O86-P86)),IF(AND(J86=R86,K86=S86),Pena1,IF((J86-K86)=(R86-S86),Pena2,IF(AND((J86&gt;K86),(R86&gt;S86)),Pena3,IF(AND((J86&lt;K86),(S86&gt;R86)),Pena3,0)))),0),0),0))</f>
        <v>0</v>
      </c>
      <c r="V86" s="80">
        <f>IF(O55&lt;&gt;"",IF(KOMatchRule=0,IF(AND(G55&lt;&gt;"",N86=F86,Q86=I86),IF(OR(AND((G86+J86)&gt;(H86+K86),(O86+R86)&gt;(P86+S86)),AND((G86+J86)&lt;(H86+K86),(O86+R86)&lt;(P86+S86))),Bonu16+Bonu9,Bonu9),0),IF(OR(AND((G86+J86)&gt;(H86+K86),(O86+R86)&gt;(P86+S86)),AND((G86+J86)&lt;(H86+K86),(O86+R86)&lt;(P86+S86))),Bonu16,0)),0)</f>
        <v>0</v>
      </c>
      <c r="W86" s="68"/>
      <c r="X86" s="365" t="str">
        <f t="shared" ca="1" si="87"/>
        <v>Switzerland</v>
      </c>
      <c r="Y86" s="180" t="str">
        <f>IF(Z4&lt;&gt;"",IF(KOMatchRule=1,F86,IF(AND(Z84&lt;&gt;"",AA84&lt;&gt;""),IF((Z84+AC84)&lt;(AA84+AD84),Y84,IF((Z84+AC84)&gt;(AA84+AD84),AB84,"Match 61 Loser")),"Match 61 Loser")),"")</f>
        <v>Match 61 Loser</v>
      </c>
      <c r="Z86" s="77"/>
      <c r="AA86" s="77"/>
      <c r="AB86" s="108" t="str">
        <f>IF(Z4&lt;&gt;"",IF(KOMatchRule=1,I86,IF(AND(Z85&lt;&gt;"",AA85&lt;&gt;""),IF((Z85+AC85)&lt;(AA85+AD85),Y85,IF((Z85+AC85)&gt;(AA85+AD85),AB85,"Match 62 Loser")),"Match 62 Loser")),"")</f>
        <v>Match 62 Loser</v>
      </c>
      <c r="AC86" s="97"/>
      <c r="AD86" s="97"/>
      <c r="AE86" s="65"/>
      <c r="AF86" s="80">
        <f>IF(KOMatchRule=1,IFERROR(IF(AND(G86&lt;&gt;"",H86&lt;&gt;"",Z86&lt;&gt;"",AA86&lt;&gt;""),IF(AND(G86=Z86,H86=AA86),Thir1,IF((G86-H86)=(Z86-AA86),Thir2,IF(AND((G86&gt;H86),(Z86&gt;AA86)),Thir3,IF(AND((H86&gt;G86),(AA86&gt;Z86)),Thir3,0)))),0),0)+IFERROR(IF(KOPSO=1,IF(AND(J86&lt;&gt;"",K86&lt;&gt;"",AC86&lt;&gt;"",AD86&lt;&gt;"",(G86-H86)=(Z86-AA86)),IF(AND(J86=AC86,K86=AD86),Pena1,IF((J86-K86)=(AC86-AD86),Pena2,IF(AND((J86&gt;K86),(AC86&gt;AD86)),Pena3,IF(AND((J86&lt;K86),(AD86&gt;AC86)),Pena3,0)))),0),0),0),IFERROR(IF(AND(F86=Y86,I86=AB86,G86&lt;&gt;"",H86&lt;&gt;"",Z86&lt;&gt;"",AA86&lt;&gt;""),IF(AND(G86=Z86,H86=AA86),Thir1,IF((G86-H86)=(Z86-AA86),Thir2,IF(AND((G86&gt;H86),(Z86&gt;AA86)),Thir3,IF(AND((H86&gt;G86),(AA86&gt;Z86)),Thir3,0)))),0),0)+IFERROR(IF(KOPSO=1,IF(AND(F86=Y86,I86=AB86,J86&lt;&gt;"",K86&lt;&gt;"",AC86&lt;&gt;"",AD86&lt;&gt;"",(G86-H86)=(Z86-AA86)),IF(AND(J86=AC86,K86=AD86),Pena1,IF((J86-K86)=(AC86-AD86),Pena2,IF(AND((J86&gt;K86),(AC86&gt;AD86)),Pena3,IF(AND((J86&lt;K86),(AD86&gt;AC86)),Pena3,0)))),0),0),0))</f>
        <v>0</v>
      </c>
      <c r="AG86" s="80">
        <f>IF(Z55&lt;&gt;"",IF(KOMatchRule=0,IF(AND(G55&lt;&gt;"",Y86=F86,AB86=I86),IF(OR(AND((G86+J86)&gt;(H86+K86),(Z86+AC86)&gt;(AA86+AD86)),AND((G86+J86)&lt;(H86+K86),(Z86+AC86)&lt;(AA86+AD86))),Bonu16+Bonu9,Bonu9),0),IF(OR(AND((G86+J86)&gt;(H86+K86),(Z86+AC86)&gt;(AA86+AD86)),AND((G86+J86)&lt;(H86+K86),(Z86+AC86)&lt;(AA86+AD86))),Bonu16,0)),0)</f>
        <v>0</v>
      </c>
      <c r="AH86" s="68"/>
      <c r="AI86" s="365" t="str">
        <f t="shared" ca="1" si="77"/>
        <v>Switzerland</v>
      </c>
      <c r="AJ86" s="180" t="str">
        <f>IF(AK4&lt;&gt;"",IF(KOMatchRule=1,F86,IF(AND(AK84&lt;&gt;"",AL84&lt;&gt;""),IF((AK84+AN84)&lt;(AL84+AO84),AJ84,IF((AK84+AN84)&gt;(AL84+AO84),AM84,"Match 61 Loser")),"Match 61 Loser")),"")</f>
        <v>Match 61 Loser</v>
      </c>
      <c r="AK86" s="77"/>
      <c r="AL86" s="77"/>
      <c r="AM86" s="108" t="str">
        <f>IF(AK4&lt;&gt;"",IF(KOMatchRule=1,I86,IF(AND(AK85&lt;&gt;"",AL85&lt;&gt;""),IF((AK85+AN85)&lt;(AL85+AO85),AJ85,IF((AK85+AN85)&gt;(AL85+AO85),AM85,"Match 62 Loser")),"Match 62 Loser")),"")</f>
        <v>Match 62 Loser</v>
      </c>
      <c r="AN86" s="97"/>
      <c r="AO86" s="97"/>
      <c r="AP86" s="65"/>
      <c r="AQ86" s="80">
        <f>IF(KOMatchRule=1,IFERROR(IF(AND(G86&lt;&gt;"",H86&lt;&gt;"",AK86&lt;&gt;"",AL86&lt;&gt;""),IF(AND(G86=AK86,H86=AL86),Thir1,IF((G86-H86)=(AK86-AL86),Thir2,IF(AND((G86&gt;H86),(AK86&gt;AL86)),Thir3,IF(AND((H86&gt;G86),(AL86&gt;AK86)),Thir3,0)))),0),0)+IFERROR(IF(KOPSO=1,IF(AND(J86&lt;&gt;"",K86&lt;&gt;"",AN86&lt;&gt;"",AO86&lt;&gt;"",(G86-H86)=(AK86-AL86)),IF(AND(J86=AN86,K86=AO86),Pena1,IF((J86-K86)=(AN86-AO86),Pena2,IF(AND((J86&gt;K86),(AN86&gt;AO86)),Pena3,IF(AND((J86&lt;K86),(AO86&gt;AN86)),Pena3,0)))),0),0),0),IFERROR(IF(AND(F86=AJ86,I86=AM86,G86&lt;&gt;"",H86&lt;&gt;"",AK86&lt;&gt;"",AL86&lt;&gt;""),IF(AND(G86=AK86,H86=AL86),Thir1,IF((G86-H86)=(AK86-AL86),Thir2,IF(AND((G86&gt;H86),(AK86&gt;AL86)),Thir3,IF(AND((H86&gt;G86),(AL86&gt;AK86)),Thir3,0)))),0),0)+IFERROR(IF(KOPSO=1,IF(AND(F86=AJ86,I86=AM86,J86&lt;&gt;"",K86&lt;&gt;"",AN86&lt;&gt;"",AO86&lt;&gt;"",(G86-H86)=(AK86-AL86)),IF(AND(J86=AN86,K86=AO86),Pena1,IF((J86-K86)=(AN86-AO86),Pena2,IF(AND((J86&gt;K86),(AN86&gt;AO86)),Pena3,IF(AND((J86&lt;K86),(AO86&gt;AN86)),Pena3,0)))),0),0),0))</f>
        <v>0</v>
      </c>
      <c r="AR86" s="80">
        <f>IF(AK55&lt;&gt;"",IF(KOMatchRule=0,IF(AND(G55&lt;&gt;"",AJ86=F86,AM86=I86),IF(OR(AND((G86+J86)&gt;(H86+K86),(AK86+AN86)&gt;(AL86+AO86)),AND((G86+J86)&lt;(H86+K86),(AK86+AN86)&lt;(AL86+AO86))),Bonu16+Bonu9,Bonu9),0),IF(OR(AND((G86+J86)&gt;(H86+K86),(AK86+AN86)&gt;(AL86+AO86)),AND((G86+J86)&lt;(H86+K86),(AK86+AN86)&lt;(AL86+AO86))),Bonu16,0)),0)</f>
        <v>0</v>
      </c>
      <c r="AS86" s="68"/>
      <c r="AT86" s="365" t="str">
        <f t="shared" ca="1" si="78"/>
        <v>Switzerland</v>
      </c>
      <c r="AU86" s="180" t="str">
        <f>IF(AV4&lt;&gt;"",IF(KOMatchRule=1,F86,IF(AND(AV84&lt;&gt;"",AW84&lt;&gt;""),IF((AV84+AY84)&lt;(AW84+AZ84),AU84,IF((AV84+AY84)&gt;(AW84+AZ84),AX84,"Match 61 Loser")),"Match 61 Loser")),"")</f>
        <v>Match 61 Loser</v>
      </c>
      <c r="AV86" s="77"/>
      <c r="AW86" s="77"/>
      <c r="AX86" s="108" t="str">
        <f>IF(AV4&lt;&gt;"",IF(KOMatchRule=1,I86,IF(AND(AV85&lt;&gt;"",AW85&lt;&gt;""),IF((AV85+AY85)&lt;(AW85+AZ85),AU85,IF((AV85+AY85)&gt;(AW85+AZ85),AX85,"Match 62 Loser")),"Match 62 Loser")),"")</f>
        <v>Match 62 Loser</v>
      </c>
      <c r="AY86" s="97"/>
      <c r="AZ86" s="97"/>
      <c r="BA86" s="65"/>
      <c r="BB86" s="80">
        <f>IF(KOMatchRule=1,IFERROR(IF(AND(G86&lt;&gt;"",H86&lt;&gt;"",AV86&lt;&gt;"",AW86&lt;&gt;""),IF(AND(G86=AV86,H86=AW86),Thir1,IF((G86-H86)=(AV86-AW86),Thir2,IF(AND((G86&gt;H86),(AV86&gt;AW86)),Thir3,IF(AND((H86&gt;G86),(AW86&gt;AV86)),Thir3,0)))),0),0)+IFERROR(IF(KOPSO=1,IF(AND(J86&lt;&gt;"",K86&lt;&gt;"",AY86&lt;&gt;"",AZ86&lt;&gt;"",(G86-H86)=(AV86-AW86)),IF(AND(J86=AY86,K86=AZ86),Pena1,IF((J86-K86)=(AY86-AZ86),Pena2,IF(AND((J86&gt;K86),(AY86&gt;AZ86)),Pena3,IF(AND((J86&lt;K86),(AZ86&gt;AY86)),Pena3,0)))),0),0),0),IFERROR(IF(AND(F86=AU86,I86=AX86,G86&lt;&gt;"",H86&lt;&gt;"",AV86&lt;&gt;"",AW86&lt;&gt;""),IF(AND(G86=AV86,H86=AW86),Thir1,IF((G86-H86)=(AV86-AW86),Thir2,IF(AND((G86&gt;H86),(AV86&gt;AW86)),Thir3,IF(AND((H86&gt;G86),(AW86&gt;AV86)),Thir3,0)))),0),0)+IFERROR(IF(KOPSO=1,IF(AND(F86=AU86,I86=AX86,J86&lt;&gt;"",K86&lt;&gt;"",AY86&lt;&gt;"",AZ86&lt;&gt;"",(G86-H86)=(AV86-AW86)),IF(AND(J86=AY86,K86=AZ86),Pena1,IF((J86-K86)=(AY86-AZ86),Pena2,IF(AND((J86&gt;K86),(AY86&gt;AZ86)),Pena3,IF(AND((J86&lt;K86),(AZ86&gt;AY86)),Pena3,0)))),0),0),0))</f>
        <v>0</v>
      </c>
      <c r="BC86" s="80">
        <f>IF(AV55&lt;&gt;"",IF(KOMatchRule=0,IF(AND(G55&lt;&gt;"",AU86=F86,AX86=I86),IF(OR(AND((G86+J86)&gt;(H86+K86),(AV86+AY86)&gt;(AW86+AZ86)),AND((G86+J86)&lt;(H86+K86),(AV86+AY86)&lt;(AW86+AZ86))),Bonu16+Bonu9,Bonu9),0),IF(OR(AND((G86+J86)&gt;(H86+K86),(AV86+AY86)&gt;(AW86+AZ86)),AND((G86+J86)&lt;(H86+K86),(AV86+AY86)&lt;(AW86+AZ86))),Bonu16,0)),0)</f>
        <v>0</v>
      </c>
      <c r="BD86" s="68"/>
      <c r="BE86" s="365" t="str">
        <f t="shared" ca="1" si="79"/>
        <v>Switzerland</v>
      </c>
      <c r="BF86" s="180" t="str">
        <f>IF(BG4&lt;&gt;"",IF(KOMatchRule=1,F86,IF(AND(BG84&lt;&gt;"",BH84&lt;&gt;""),IF((BG84+BJ84)&lt;(BH84+BK84),BF84,IF((BG84+BJ84)&gt;(BH84+BK84),BI84,"Match 61 Loser")),"Match 61 Loser")),"")</f>
        <v>Match 61 Loser</v>
      </c>
      <c r="BG86" s="77"/>
      <c r="BH86" s="77"/>
      <c r="BI86" s="108" t="str">
        <f>IF(BG4&lt;&gt;"",IF(KOMatchRule=1,I86,IF(AND(BG85&lt;&gt;"",BH85&lt;&gt;""),IF((BG85+BJ85)&lt;(BH85+BK85),BF85,IF((BG85+BJ85)&gt;(BH85+BK85),BI85,"Match 62 Loser")),"Match 62 Loser")),"")</f>
        <v>Match 62 Loser</v>
      </c>
      <c r="BJ86" s="97"/>
      <c r="BK86" s="97"/>
      <c r="BL86" s="65"/>
      <c r="BM86" s="80">
        <f>IF(KOMatchRule=1,IFERROR(IF(AND(G86&lt;&gt;"",H86&lt;&gt;"",BG86&lt;&gt;"",BH86&lt;&gt;""),IF(AND(G86=BG86,H86=BH86),Thir1,IF((G86-H86)=(BG86-BH86),Thir2,IF(AND((G86&gt;H86),(BG86&gt;BH86)),Thir3,IF(AND((H86&gt;G86),(BH86&gt;BG86)),Thir3,0)))),0),0)+IFERROR(IF(KOPSO=1,IF(AND(J86&lt;&gt;"",K86&lt;&gt;"",BJ86&lt;&gt;"",BK86&lt;&gt;"",(G86-H86)=(BG86-BH86)),IF(AND(J86=BJ86,K86=BK86),Pena1,IF((J86-K86)=(BJ86-BK86),Pena2,IF(AND((J86&gt;K86),(BJ86&gt;BK86)),Pena3,IF(AND((J86&lt;K86),(BK86&gt;BJ86)),Pena3,0)))),0),0),0),IFERROR(IF(AND(F86=BF86,I86=BI86,G86&lt;&gt;"",H86&lt;&gt;"",BG86&lt;&gt;"",BH86&lt;&gt;""),IF(AND(G86=BG86,H86=BH86),Thir1,IF((G86-H86)=(BG86-BH86),Thir2,IF(AND((G86&gt;H86),(BG86&gt;BH86)),Thir3,IF(AND((H86&gt;G86),(BH86&gt;BG86)),Thir3,0)))),0),0)+IFERROR(IF(KOPSO=1,IF(AND(F86=BF86,I86=BI86,J86&lt;&gt;"",K86&lt;&gt;"",BJ86&lt;&gt;"",BK86&lt;&gt;"",(G86-H86)=(BG86-BH86)),IF(AND(J86=BJ86,K86=BK86),Pena1,IF((J86-K86)=(BJ86-BK86),Pena2,IF(AND((J86&gt;K86),(BJ86&gt;BK86)),Pena3,IF(AND((J86&lt;K86),(BK86&gt;BJ86)),Pena3,0)))),0),0),0))</f>
        <v>0</v>
      </c>
      <c r="BN86" s="80">
        <f>IF(BG55&lt;&gt;"",IF(KOMatchRule=0,IF(AND(G55&lt;&gt;"",BF86=F86,BI86=I86),IF(OR(AND((G86+J86)&gt;(H86+K86),(BG86+BJ86)&gt;(BH86+BK86)),AND((G86+J86)&lt;(H86+K86),(BG86+BJ86)&lt;(BH86+BK86))),Bonu16+Bonu9,Bonu9),0),IF(OR(AND((G86+J86)&gt;(H86+K86),(BG86+BJ86)&gt;(BH86+BK86)),AND((G86+J86)&lt;(H86+K86),(BG86+BJ86)&lt;(BH86+BK86))),Bonu16,0)),0)</f>
        <v>0</v>
      </c>
      <c r="BO86" s="68"/>
      <c r="BP86" s="365" t="str">
        <f t="shared" ca="1" si="80"/>
        <v>Switzerland</v>
      </c>
      <c r="BQ86" s="180" t="str">
        <f>IF(BR4&lt;&gt;"",IF(KOMatchRule=1,F86,IF(AND(BR84&lt;&gt;"",BS84&lt;&gt;""),IF((BR84+BU84)&lt;(BS84+BV84),BQ84,IF((BR84+BU84)&gt;(BS84+BV84),BT84,"Match 61 Loser")),"Match 61 Loser")),"")</f>
        <v>Match 61 Loser</v>
      </c>
      <c r="BR86" s="77"/>
      <c r="BS86" s="77"/>
      <c r="BT86" s="108" t="str">
        <f>IF(BR4&lt;&gt;"",IF(KOMatchRule=1,I86,IF(AND(BR85&lt;&gt;"",BS85&lt;&gt;""),IF((BR85+BU85)&lt;(BS85+BV85),BQ85,IF((BR85+BU85)&gt;(BS85+BV85),BT85,"Match 62 Loser")),"Match 62 Loser")),"")</f>
        <v>Match 62 Loser</v>
      </c>
      <c r="BU86" s="97"/>
      <c r="BV86" s="97"/>
      <c r="BW86" s="65"/>
      <c r="BX86" s="80">
        <f>IF(KOMatchRule=1,IFERROR(IF(AND(G86&lt;&gt;"",H86&lt;&gt;"",BR86&lt;&gt;"",BS86&lt;&gt;""),IF(AND(G86=BR86,H86=BS86),Thir1,IF((G86-H86)=(BR86-BS86),Thir2,IF(AND((G86&gt;H86),(BR86&gt;BS86)),Thir3,IF(AND((H86&gt;G86),(BS86&gt;BR86)),Thir3,0)))),0),0)+IFERROR(IF(KOPSO=1,IF(AND(J86&lt;&gt;"",K86&lt;&gt;"",BU86&lt;&gt;"",BV86&lt;&gt;"",(G86-H86)=(BR86-BS86)),IF(AND(J86=BU86,K86=BV86),Pena1,IF((J86-K86)=(BU86-BV86),Pena2,IF(AND((J86&gt;K86),(BU86&gt;BV86)),Pena3,IF(AND((J86&lt;K86),(BV86&gt;BU86)),Pena3,0)))),0),0),0),IFERROR(IF(AND(F86=BQ86,I86=BT86,G86&lt;&gt;"",H86&lt;&gt;"",BR86&lt;&gt;"",BS86&lt;&gt;""),IF(AND(G86=BR86,H86=BS86),Thir1,IF((G86-H86)=(BR86-BS86),Thir2,IF(AND((G86&gt;H86),(BR86&gt;BS86)),Thir3,IF(AND((H86&gt;G86),(BS86&gt;BR86)),Thir3,0)))),0),0)+IFERROR(IF(KOPSO=1,IF(AND(F86=BQ86,I86=BT86,J86&lt;&gt;"",K86&lt;&gt;"",BU86&lt;&gt;"",BV86&lt;&gt;"",(G86-H86)=(BR86-BS86)),IF(AND(J86=BU86,K86=BV86),Pena1,IF((J86-K86)=(BU86-BV86),Pena2,IF(AND((J86&gt;K86),(BU86&gt;BV86)),Pena3,IF(AND((J86&lt;K86),(BV86&gt;BU86)),Pena3,0)))),0),0),0))</f>
        <v>0</v>
      </c>
      <c r="BY86" s="80">
        <f>IF(BR55&lt;&gt;"",IF(KOMatchRule=0,IF(AND(G55&lt;&gt;"",BQ86=F86,BT86=I86),IF(OR(AND((G86+J86)&gt;(H86+K86),(BR86+BU86)&gt;(BS86+BV86)),AND((G86+J86)&lt;(H86+K86),(BR86+BU86)&lt;(BS86+BV86))),Bonu16+Bonu9,Bonu9),0),IF(OR(AND((G86+J86)&gt;(H86+K86),(BR86+BU86)&gt;(BS86+BV86)),AND((G86+J86)&lt;(H86+K86),(BR86+BU86)&lt;(BS86+BV86))),Bonu16,0)),0)</f>
        <v>0</v>
      </c>
      <c r="BZ86" s="68"/>
      <c r="CA86" s="365" t="str">
        <f t="shared" ca="1" si="81"/>
        <v>Switzerland</v>
      </c>
      <c r="CB86" s="180" t="str">
        <f>IF(CC4&lt;&gt;"",IF(KOMatchRule=1,F86,IF(AND(CC84&lt;&gt;"",CD84&lt;&gt;""),IF((CC84+CF84)&lt;(CD84+CG84),CB84,IF((CC84+CF84)&gt;(CD84+CG84),CE84,"Match 61 Loser")),"Match 61 Loser")),"")</f>
        <v>Match 61 Loser</v>
      </c>
      <c r="CC86" s="77"/>
      <c r="CD86" s="77"/>
      <c r="CE86" s="108" t="str">
        <f>IF(CC4&lt;&gt;"",IF(KOMatchRule=1,I86,IF(AND(CC85&lt;&gt;"",CD85&lt;&gt;""),IF((CC85+CF85)&lt;(CD85+CG85),CB85,IF((CC85+CF85)&gt;(CD85+CG85),CE85,"Match 62 Loser")),"Match 62 Loser")),"")</f>
        <v>Match 62 Loser</v>
      </c>
      <c r="CF86" s="97"/>
      <c r="CG86" s="97"/>
      <c r="CH86" s="65"/>
      <c r="CI86" s="80">
        <f>IF(KOMatchRule=1,IFERROR(IF(AND(G86&lt;&gt;"",H86&lt;&gt;"",CC86&lt;&gt;"",CD86&lt;&gt;""),IF(AND(G86=CC86,H86=CD86),Thir1,IF((G86-H86)=(CC86-CD86),Thir2,IF(AND((G86&gt;H86),(CC86&gt;CD86)),Thir3,IF(AND((H86&gt;G86),(CD86&gt;CC86)),Thir3,0)))),0),0)+IFERROR(IF(KOPSO=1,IF(AND(J86&lt;&gt;"",K86&lt;&gt;"",CF86&lt;&gt;"",CG86&lt;&gt;"",(G86-H86)=(CC86-CD86)),IF(AND(J86=CF86,K86=CG86),Pena1,IF((J86-K86)=(CF86-CG86),Pena2,IF(AND((J86&gt;K86),(CF86&gt;CG86)),Pena3,IF(AND((J86&lt;K86),(CG86&gt;CF86)),Pena3,0)))),0),0),0),IFERROR(IF(AND(F86=CB86,I86=CE86,G86&lt;&gt;"",H86&lt;&gt;"",CC86&lt;&gt;"",CD86&lt;&gt;""),IF(AND(G86=CC86,H86=CD86),Thir1,IF((G86-H86)=(CC86-CD86),Thir2,IF(AND((G86&gt;H86),(CC86&gt;CD86)),Thir3,IF(AND((H86&gt;G86),(CD86&gt;CC86)),Thir3,0)))),0),0)+IFERROR(IF(KOPSO=1,IF(AND(F86=CB86,I86=CE86,J86&lt;&gt;"",K86&lt;&gt;"",CF86&lt;&gt;"",CG86&lt;&gt;"",(G86-H86)=(CC86-CD86)),IF(AND(J86=CF86,K86=CG86),Pena1,IF((J86-K86)=(CF86-CG86),Pena2,IF(AND((J86&gt;K86),(CF86&gt;CG86)),Pena3,IF(AND((J86&lt;K86),(CG86&gt;CF86)),Pena3,0)))),0),0),0))</f>
        <v>0</v>
      </c>
      <c r="CJ86" s="80">
        <f>IF(CC55&lt;&gt;"",IF(KOMatchRule=0,IF(AND(G55&lt;&gt;"",CB86=F86,CE86=I86),IF(OR(AND((G86+J86)&gt;(H86+K86),(CC86+CF86)&gt;(CD86+CG86)),AND((G86+J86)&lt;(H86+K86),(CC86+CF86)&lt;(CD86+CG86))),Bonu16+Bonu9,Bonu9),0),IF(OR(AND((G86+J86)&gt;(H86+K86),(CC86+CF86)&gt;(CD86+CG86)),AND((G86+J86)&lt;(H86+K86),(CC86+CF86)&lt;(CD86+CG86))),Bonu16,0)),0)</f>
        <v>0</v>
      </c>
      <c r="CK86" s="68"/>
      <c r="CL86" s="365" t="str">
        <f t="shared" ca="1" si="82"/>
        <v>Switzerland</v>
      </c>
      <c r="CM86" s="180" t="str">
        <f>IF(CN4&lt;&gt;"",IF(KOMatchRule=1,F86,IF(AND(CN84&lt;&gt;"",CO84&lt;&gt;""),IF((CN84+CQ84)&lt;(CO84+CR84),CM84,IF((CN84+CQ84)&gt;(CO84+CR84),CP84,"Match 61 Loser")),"Match 61 Loser")),"")</f>
        <v>Match 61 Loser</v>
      </c>
      <c r="CN86" s="77"/>
      <c r="CO86" s="77"/>
      <c r="CP86" s="108" t="str">
        <f>IF(CN4&lt;&gt;"",IF(KOMatchRule=1,I86,IF(AND(CN85&lt;&gt;"",CO85&lt;&gt;""),IF((CN85+CQ85)&lt;(CO85+CR85),CM85,IF((CN85+CQ85)&gt;(CO85+CR85),CP85,"Match 62 Loser")),"Match 62 Loser")),"")</f>
        <v>Match 62 Loser</v>
      </c>
      <c r="CQ86" s="97"/>
      <c r="CR86" s="97"/>
      <c r="CS86" s="65"/>
      <c r="CT86" s="80">
        <f>IF(KOMatchRule=1,IFERROR(IF(AND(G86&lt;&gt;"",H86&lt;&gt;"",CN86&lt;&gt;"",CO86&lt;&gt;""),IF(AND(G86=CN86,H86=CO86),Thir1,IF((G86-H86)=(CN86-CO86),Thir2,IF(AND((G86&gt;H86),(CN86&gt;CO86)),Thir3,IF(AND((H86&gt;G86),(CO86&gt;CN86)),Thir3,0)))),0),0)+IFERROR(IF(KOPSO=1,IF(AND(J86&lt;&gt;"",K86&lt;&gt;"",CQ86&lt;&gt;"",CR86&lt;&gt;"",(G86-H86)=(CN86-CO86)),IF(AND(J86=CQ86,K86=CR86),Pena1,IF((J86-K86)=(CQ86-CR86),Pena2,IF(AND((J86&gt;K86),(CQ86&gt;CR86)),Pena3,IF(AND((J86&lt;K86),(CR86&gt;CQ86)),Pena3,0)))),0),0),0),IFERROR(IF(AND(F86=CM86,I86=CP86,G86&lt;&gt;"",H86&lt;&gt;"",CN86&lt;&gt;"",CO86&lt;&gt;""),IF(AND(G86=CN86,H86=CO86),Thir1,IF((G86-H86)=(CN86-CO86),Thir2,IF(AND((G86&gt;H86),(CN86&gt;CO86)),Thir3,IF(AND((H86&gt;G86),(CO86&gt;CN86)),Thir3,0)))),0),0)+IFERROR(IF(KOPSO=1,IF(AND(F86=CM86,I86=CP86,J86&lt;&gt;"",K86&lt;&gt;"",CQ86&lt;&gt;"",CR86&lt;&gt;"",(G86-H86)=(CN86-CO86)),IF(AND(J86=CQ86,K86=CR86),Pena1,IF((J86-K86)=(CQ86-CR86),Pena2,IF(AND((J86&gt;K86),(CQ86&gt;CR86)),Pena3,IF(AND((J86&lt;K86),(CR86&gt;CQ86)),Pena3,0)))),0),0),0))</f>
        <v>0</v>
      </c>
      <c r="CU86" s="80">
        <f>IF(CN55&lt;&gt;"",IF(KOMatchRule=0,IF(AND(G55&lt;&gt;"",CM86=F86,CP86=I86),IF(OR(AND((G86+J86)&gt;(H86+K86),(CN86+CQ86)&gt;(CO86+CR86)),AND((G86+J86)&lt;(H86+K86),(CN86+CQ86)&lt;(CO86+CR86))),Bonu16+Bonu9,Bonu9),0),IF(OR(AND((G86+J86)&gt;(H86+K86),(CN86+CQ86)&gt;(CO86+CR86)),AND((G86+J86)&lt;(H86+K86),(CN86+CQ86)&lt;(CO86+CR86))),Bonu16,0)),0)</f>
        <v>0</v>
      </c>
      <c r="CV86" s="68"/>
      <c r="CW86" s="365" t="str">
        <f t="shared" ca="1" si="83"/>
        <v>Switzerland</v>
      </c>
      <c r="CX86" s="180" t="str">
        <f>IF(CY4&lt;&gt;"",IF(KOMatchRule=1,F86,IF(AND(CY84&lt;&gt;"",CZ84&lt;&gt;""),IF((CY84+DB84)&lt;(CZ84+DC84),CX84,IF((CY84+DB84)&gt;(CZ84+DC84),DA84,"Match 61 Loser")),"Match 61 Loser")),"")</f>
        <v>Match 61 Loser</v>
      </c>
      <c r="CY86" s="77"/>
      <c r="CZ86" s="77"/>
      <c r="DA86" s="108" t="str">
        <f>IF(CY4&lt;&gt;"",IF(KOMatchRule=1,I86,IF(AND(CY85&lt;&gt;"",CZ85&lt;&gt;""),IF((CY85+DB85)&lt;(CZ85+DC85),CX85,IF((CY85+DB85)&gt;(CZ85+DC85),DA85,"Match 62 Loser")),"Match 62 Loser")),"")</f>
        <v>Match 62 Loser</v>
      </c>
      <c r="DB86" s="97"/>
      <c r="DC86" s="97"/>
      <c r="DD86" s="65"/>
      <c r="DE86" s="80">
        <f>IF(KOMatchRule=1,IFERROR(IF(AND(G86&lt;&gt;"",H86&lt;&gt;"",CY86&lt;&gt;"",CZ86&lt;&gt;""),IF(AND(G86=CY86,H86=CZ86),Thir1,IF((G86-H86)=(CY86-CZ86),Thir2,IF(AND((G86&gt;H86),(CY86&gt;CZ86)),Thir3,IF(AND((H86&gt;G86),(CZ86&gt;CY86)),Thir3,0)))),0),0)+IFERROR(IF(KOPSO=1,IF(AND(J86&lt;&gt;"",K86&lt;&gt;"",DB86&lt;&gt;"",DC86&lt;&gt;"",(G86-H86)=(CY86-CZ86)),IF(AND(J86=DB86,K86=DC86),Pena1,IF((J86-K86)=(DB86-DC86),Pena2,IF(AND((J86&gt;K86),(DB86&gt;DC86)),Pena3,IF(AND((J86&lt;K86),(DC86&gt;DB86)),Pena3,0)))),0),0),0),IFERROR(IF(AND(F86=CX86,I86=DA86,G86&lt;&gt;"",H86&lt;&gt;"",CY86&lt;&gt;"",CZ86&lt;&gt;""),IF(AND(G86=CY86,H86=CZ86),Thir1,IF((G86-H86)=(CY86-CZ86),Thir2,IF(AND((G86&gt;H86),(CY86&gt;CZ86)),Thir3,IF(AND((H86&gt;G86),(CZ86&gt;CY86)),Thir3,0)))),0),0)+IFERROR(IF(KOPSO=1,IF(AND(F86=CX86,I86=DA86,J86&lt;&gt;"",K86&lt;&gt;"",DB86&lt;&gt;"",DC86&lt;&gt;"",(G86-H86)=(CY86-CZ86)),IF(AND(J86=DB86,K86=DC86),Pena1,IF((J86-K86)=(DB86-DC86),Pena2,IF(AND((J86&gt;K86),(DB86&gt;DC86)),Pena3,IF(AND((J86&lt;K86),(DC86&gt;DB86)),Pena3,0)))),0),0),0))</f>
        <v>0</v>
      </c>
      <c r="DF86" s="80">
        <f>IF(CY55&lt;&gt;"",IF(KOMatchRule=0,IF(AND(G55&lt;&gt;"",CX86=F86,DA86=I86),IF(OR(AND((G86+J86)&gt;(H86+K86),(CY86+DB86)&gt;(CZ86+DC86)),AND((G86+J86)&lt;(H86+K86),(CY86+DB86)&lt;(CZ86+DC86))),Bonu16+Bonu9,Bonu9),0),IF(OR(AND((G86+J86)&gt;(H86+K86),(CY86+DB86)&gt;(CZ86+DC86)),AND((G86+J86)&lt;(H86+K86),(CY86+DB86)&lt;(CZ86+DC86))),Bonu16,0)),0)</f>
        <v>0</v>
      </c>
      <c r="DG86" s="68"/>
      <c r="DH86" s="365" t="str">
        <f t="shared" ca="1" si="84"/>
        <v>Switzerland</v>
      </c>
      <c r="DI86" s="180" t="str">
        <f>IF(DJ4&lt;&gt;"",IF(KOMatchRule=1,F86,IF(AND(DJ84&lt;&gt;"",DK84&lt;&gt;""),IF((DJ84+DM84)&lt;(DK84+DN84),DI84,IF((DJ84+DM84)&gt;(DK84+DN84),DL84,"Match 61 Loser")),"Match 61 Loser")),"")</f>
        <v>Match 61 Loser</v>
      </c>
      <c r="DJ86" s="77"/>
      <c r="DK86" s="77"/>
      <c r="DL86" s="108" t="str">
        <f>IF(DJ4&lt;&gt;"",IF(KOMatchRule=1,I86,IF(AND(DJ85&lt;&gt;"",DK85&lt;&gt;""),IF((DJ85+DM85)&lt;(DK85+DN85),DI85,IF((DJ85+DM85)&gt;(DK85+DN85),DL85,"Match 62 Loser")),"Match 62 Loser")),"")</f>
        <v>Match 62 Loser</v>
      </c>
      <c r="DM86" s="97"/>
      <c r="DN86" s="97"/>
      <c r="DO86" s="65"/>
      <c r="DP86" s="80">
        <f>IF(KOMatchRule=1,IFERROR(IF(AND(G86&lt;&gt;"",H86&lt;&gt;"",DJ86&lt;&gt;"",DK86&lt;&gt;""),IF(AND(G86=DJ86,H86=DK86),Thir1,IF((G86-H86)=(DJ86-DK86),Thir2,IF(AND((G86&gt;H86),(DJ86&gt;DK86)),Thir3,IF(AND((H86&gt;G86),(DK86&gt;DJ86)),Thir3,0)))),0),0)+IFERROR(IF(KOPSO=1,IF(AND(J86&lt;&gt;"",K86&lt;&gt;"",DM86&lt;&gt;"",DN86&lt;&gt;"",(G86-H86)=(DJ86-DK86)),IF(AND(J86=DM86,K86=DN86),Pena1,IF((J86-K86)=(DM86-DN86),Pena2,IF(AND((J86&gt;K86),(DM86&gt;DN86)),Pena3,IF(AND((J86&lt;K86),(DN86&gt;DM86)),Pena3,0)))),0),0),0),IFERROR(IF(AND(F86=DI86,I86=DL86,G86&lt;&gt;"",H86&lt;&gt;"",DJ86&lt;&gt;"",DK86&lt;&gt;""),IF(AND(G86=DJ86,H86=DK86),Thir1,IF((G86-H86)=(DJ86-DK86),Thir2,IF(AND((G86&gt;H86),(DJ86&gt;DK86)),Thir3,IF(AND((H86&gt;G86),(DK86&gt;DJ86)),Thir3,0)))),0),0)+IFERROR(IF(KOPSO=1,IF(AND(F86=DI86,I86=DL86,J86&lt;&gt;"",K86&lt;&gt;"",DM86&lt;&gt;"",DN86&lt;&gt;"",(G86-H86)=(DJ86-DK86)),IF(AND(J86=DM86,K86=DN86),Pena1,IF((J86-K86)=(DM86-DN86),Pena2,IF(AND((J86&gt;K86),(DM86&gt;DN86)),Pena3,IF(AND((J86&lt;K86),(DN86&gt;DM86)),Pena3,0)))),0),0),0))</f>
        <v>0</v>
      </c>
      <c r="DQ86" s="80">
        <f>IF(DJ55&lt;&gt;"",IF(KOMatchRule=0,IF(AND(G55&lt;&gt;"",DI86=F86,DL86=I86),IF(OR(AND((G86+J86)&gt;(H86+K86),(DJ86+DM86)&gt;(DK86+DN86)),AND((G86+J86)&lt;(H86+K86),(DJ86+DM86)&lt;(DK86+DN86))),Bonu16+Bonu9,Bonu9),0),IF(OR(AND((G86+J86)&gt;(H86+K86),(DJ86+DM86)&gt;(DK86+DN86)),AND((G86+J86)&lt;(H86+K86),(DJ86+DM86)&lt;(DK86+DN86))),Bonu16,0)),0)</f>
        <v>0</v>
      </c>
      <c r="DR86" s="68"/>
    </row>
    <row r="87" spans="1:122" x14ac:dyDescent="0.35">
      <c r="A87" s="164">
        <f t="shared" si="73"/>
        <v>0</v>
      </c>
      <c r="B87" s="81" t="str">
        <f t="shared" si="85"/>
        <v>Uruguay</v>
      </c>
      <c r="C87" s="103">
        <v>64</v>
      </c>
      <c r="D87" s="104" t="s">
        <v>66</v>
      </c>
      <c r="E87" s="105">
        <v>44913.25</v>
      </c>
      <c r="F87" s="106" t="str">
        <f>IF(AND(G84&lt;&gt;"",H84&lt;&gt;""),IF((G84+J84)&gt;(H84+K84),F84,IF((G84+J84)&lt;(H84+K84),I84,"Match #61 Winner")),"Match #61 Winner")</f>
        <v>Match #61 Winner</v>
      </c>
      <c r="G87" s="75"/>
      <c r="H87" s="75"/>
      <c r="I87" s="107" t="str">
        <f>IF(AND(G85&lt;&gt;"",H85&lt;&gt;""),IF((G85+J85)&gt;(H85+K85),F85,IF((G85+J85)&lt;(H85+K85),I85,"Match #62 Winner")),"Match #62 Winner")</f>
        <v>Match #62 Winner</v>
      </c>
      <c r="J87" s="95"/>
      <c r="K87" s="95"/>
      <c r="L87" s="62"/>
      <c r="M87" s="88" t="str">
        <f t="shared" ca="1" si="86"/>
        <v>Uruguay</v>
      </c>
      <c r="N87" s="180" t="str">
        <f>IF(O4&lt;&gt;"",IF(KOMatchRule=1,F87,IF(AND(O84&lt;&gt;"",P84&lt;&gt;""),IF((O84+R84)&gt;(P84+S84),N84,IF((O84+R84)&lt;(P84+S84),Q84,"Match 61 Winner")),"Match 61 Winner")),"")</f>
        <v>Match 61 Winner</v>
      </c>
      <c r="O87" s="77"/>
      <c r="P87" s="77"/>
      <c r="Q87" s="108" t="str">
        <f>IF(O4&lt;&gt;"",IF(KOMatchRule=1,I87,IF(AND(O85&lt;&gt;"",P85&lt;&gt;""),IF((O85+R85)&gt;(P85+S85),N85,IF((O85+R85)&lt;(P85+S85),Q85,"Match 62 Winner")),"Match 62 Winner")),"")</f>
        <v>Match 62 Winner</v>
      </c>
      <c r="R87" s="97"/>
      <c r="S87" s="97"/>
      <c r="T87" s="65"/>
      <c r="U87" s="80">
        <f>IF(KOMatchRule=1,IFERROR(IF(AND(G87&lt;&gt;"",H87&lt;&gt;"",O87&lt;&gt;"",P87&lt;&gt;""),IF(AND(G87=O87,H87=P87),Fina1,IF((G87-H87)=(O87-P87),Fina2,IF(AND((G87&gt;H87),(O87&gt;P87)),Fina3,IF(AND((H87&gt;G87),(P87&gt;O87)),Fina3,0)))),0),0)+IFERROR(IF(KOPSO=1,IF(AND(J87&lt;&gt;"",K87&lt;&gt;"",R87&lt;&gt;"",S87&lt;&gt;"",(G87-H87)=(O87-P87)),IF(AND(J87=R87,K87=S87),Pena1,IF((J87-K87)=(R87-S87),Pena2,IF(AND((J87&gt;K87),(R87&gt;S87)),Pena3,IF(AND((J87&lt;K87),(S87&gt;R87)),Pena3,0)))),0),0),0),IFERROR(IF(AND(F87=N87,I87=Q87,G87&lt;&gt;"",H87&lt;&gt;"",O87&lt;&gt;"",P87&lt;&gt;""),IF(AND(G87=O87,H87=P87),Fina1,IF((G87-H87)=(O87-P87),Fina2,IF(AND((G87&gt;H87),(O87&gt;P87)),Fina3,IF(AND((H87&gt;G87),(P87&gt;O87)),Fina3,0)))),0),0)+IFERROR(IF(KOPSO=1,IF(AND(F87=N87,I87=Q87,J87&lt;&gt;"",K87&lt;&gt;"",R87&lt;&gt;"",S87&lt;&gt;"",(G87-H87)=(O87-P87)),IF(AND(J87=R87,K87=S87),Pena1,IF((J87-K87)=(R87-S87),Pena2,IF(AND((J87&gt;K87),(R87&gt;S87)),Pena3,IF(AND((J87&lt;K87),(S87&gt;R87)),Pena3,0)))),0),0),0))</f>
        <v>0</v>
      </c>
      <c r="V87" s="80">
        <f>IF(O55&lt;&gt;"",IF(KOMatchRule=0,IF(AND(G55&lt;&gt;"",N87=F87,Q87=I87),IF(OR(AND((G87+J87)&gt;(H87+K87),(O87+R87)&gt;(P87+S87)),AND((G87+J87)&lt;(H87+K87),(O87+R87)&lt;(P87+S87))),Bonu16+Bonu9,Bonu9),0),IF(OR(AND((G87+J87)&gt;(H87+K87),(O87+R87)&gt;(P87+S87)),AND((G87+J87)&lt;(H87+K87),(O87+R87)&lt;(P87+S87))),Bonu16,0)),0)</f>
        <v>0</v>
      </c>
      <c r="W87" s="68"/>
      <c r="X87" s="365" t="str">
        <f t="shared" ca="1" si="87"/>
        <v>Uruguay</v>
      </c>
      <c r="Y87" s="180" t="str">
        <f>IF(Z4&lt;&gt;"",IF(KOMatchRule=1,F87,IF(AND(Z84&lt;&gt;"",AA84&lt;&gt;""),IF((Z84+AC84)&gt;(AA84+AD84),Y84,IF((Z84+AC84)&lt;(AA84+AD84),AB84,"Match 61 Winner")),"Match 61 Winner")),"")</f>
        <v>Match 61 Winner</v>
      </c>
      <c r="Z87" s="77"/>
      <c r="AA87" s="77"/>
      <c r="AB87" s="108" t="str">
        <f>IF(Z4&lt;&gt;"",IF(KOMatchRule=1,I87,IF(AND(Z85&lt;&gt;"",AA85&lt;&gt;""),IF((Z85+AC85)&gt;(AA85+AD85),Y85,IF((Z85+AC85)&lt;(AA85+AD85),AB85,"Match 62 Winner")),"Match 62 Winner")),"")</f>
        <v>Match 62 Winner</v>
      </c>
      <c r="AC87" s="97"/>
      <c r="AD87" s="97"/>
      <c r="AE87" s="65"/>
      <c r="AF87" s="80">
        <f>IF(KOMatchRule=1,IFERROR(IF(AND(G87&lt;&gt;"",H87&lt;&gt;"",Z87&lt;&gt;"",AA87&lt;&gt;""),IF(AND(G87=Z87,H87=AA87),Fina1,IF((G87-H87)=(Z87-AA87),Fina2,IF(AND((G87&gt;H87),(Z87&gt;AA87)),Fina3,IF(AND((H87&gt;G87),(AA87&gt;Z87)),Fina3,0)))),0),0)+IFERROR(IF(KOPSO=1,IF(AND(J87&lt;&gt;"",K87&lt;&gt;"",AC87&lt;&gt;"",AD87&lt;&gt;"",(G87-H87)=(Z87-AA87)),IF(AND(J87=AC87,K87=AD87),Pena1,IF((J87-K87)=(AC87-AD87),Pena2,IF(AND((J87&gt;K87),(AC87&gt;AD87)),Pena3,IF(AND((J87&lt;K87),(AD87&gt;AC87)),Pena3,0)))),0),0),0),IFERROR(IF(AND(F87=Y87,I87=AB87,G87&lt;&gt;"",H87&lt;&gt;"",Z87&lt;&gt;"",AA87&lt;&gt;""),IF(AND(G87=Z87,H87=AA87),Fina1,IF((G87-H87)=(Z87-AA87),Fina2,IF(AND((G87&gt;H87),(Z87&gt;AA87)),Fina3,IF(AND((H87&gt;G87),(AA87&gt;Z87)),Fina3,0)))),0),0)+IFERROR(IF(KOPSO=1,IF(AND(F87=Y87,I87=AB87,J87&lt;&gt;"",K87&lt;&gt;"",AC87&lt;&gt;"",AD87&lt;&gt;"",(G87-H87)=(Z87-AA87)),IF(AND(J87=AC87,K87=AD87),Pena1,IF((J87-K87)=(AC87-AD87),Pena2,IF(AND((J87&gt;K87),(AC87&gt;AD87)),Pena3,IF(AND((J87&lt;K87),(AD87&gt;AC87)),Pena3,0)))),0),0),0))</f>
        <v>0</v>
      </c>
      <c r="AG87" s="80">
        <f>IF(Z55&lt;&gt;"",IF(KOMatchRule=0,IF(AND(G55&lt;&gt;"",Y87=F87,AB87=I87),IF(OR(AND((G87+J87)&gt;(H87+K87),(Z87+AC87)&gt;(AA87+AD87)),AND((G87+J87)&lt;(H87+K87),(Z87+AC87)&lt;(AA87+AD87))),Bonu16+Bonu9,Bonu9),0),IF(OR(AND((G87+J87)&gt;(H87+K87),(Z87+AC87)&gt;(AA87+AD87)),AND((G87+J87)&lt;(H87+K87),(Z87+AC87)&lt;(AA87+AD87))),Bonu16,0)),0)</f>
        <v>0</v>
      </c>
      <c r="AH87" s="68"/>
      <c r="AI87" s="365" t="str">
        <f t="shared" ca="1" si="77"/>
        <v>Uruguay</v>
      </c>
      <c r="AJ87" s="180" t="str">
        <f>IF(AK4&lt;&gt;"",IF(KOMatchRule=1,F87,IF(AND(AK84&lt;&gt;"",AL84&lt;&gt;""),IF((AK84+AN84)&gt;(AL84+AO84),AJ84,IF((AK84+AN84)&lt;(AL84+AO84),AM84,"Match 61 Winner")),"Match 61 Winner")),"")</f>
        <v>Match 61 Winner</v>
      </c>
      <c r="AK87" s="77"/>
      <c r="AL87" s="77"/>
      <c r="AM87" s="108" t="str">
        <f>IF(AK4&lt;&gt;"",IF(KOMatchRule=1,I87,IF(AND(AK85&lt;&gt;"",AL85&lt;&gt;""),IF((AK85+AN85)&gt;(AL85+AO85),AJ85,IF((AK85+AN85)&lt;(AL85+AO85),AM85,"Match 62 Winner")),"Match 62 Winner")),"")</f>
        <v>Match 62 Winner</v>
      </c>
      <c r="AN87" s="97"/>
      <c r="AO87" s="97"/>
      <c r="AP87" s="65"/>
      <c r="AQ87" s="80">
        <f>IF(KOMatchRule=1,IFERROR(IF(AND(G87&lt;&gt;"",H87&lt;&gt;"",AK87&lt;&gt;"",AL87&lt;&gt;""),IF(AND(G87=AK87,H87=AL87),Fina1,IF((G87-H87)=(AK87-AL87),Fina2,IF(AND((G87&gt;H87),(AK87&gt;AL87)),Fina3,IF(AND((H87&gt;G87),(AL87&gt;AK87)),Fina3,0)))),0),0)+IFERROR(IF(KOPSO=1,IF(AND(J87&lt;&gt;"",K87&lt;&gt;"",AN87&lt;&gt;"",AO87&lt;&gt;"",(G87-H87)=(AK87-AL87)),IF(AND(J87=AN87,K87=AO87),Pena1,IF((J87-K87)=(AN87-AO87),Pena2,IF(AND((J87&gt;K87),(AN87&gt;AO87)),Pena3,IF(AND((J87&lt;K87),(AO87&gt;AN87)),Pena3,0)))),0),0),0),IFERROR(IF(AND(F87=AJ87,I87=AM87,G87&lt;&gt;"",H87&lt;&gt;"",AK87&lt;&gt;"",AL87&lt;&gt;""),IF(AND(G87=AK87,H87=AL87),Fina1,IF((G87-H87)=(AK87-AL87),Fina2,IF(AND((G87&gt;H87),(AK87&gt;AL87)),Fina3,IF(AND((H87&gt;G87),(AL87&gt;AK87)),Fina3,0)))),0),0)+IFERROR(IF(KOPSO=1,IF(AND(F87=AJ87,I87=AM87,J87&lt;&gt;"",K87&lt;&gt;"",AN87&lt;&gt;"",AO87&lt;&gt;"",(G87-H87)=(AK87-AL87)),IF(AND(J87=AN87,K87=AO87),Pena1,IF((J87-K87)=(AN87-AO87),Pena2,IF(AND((J87&gt;K87),(AN87&gt;AO87)),Pena3,IF(AND((J87&lt;K87),(AO87&gt;AN87)),Pena3,0)))),0),0),0))</f>
        <v>0</v>
      </c>
      <c r="AR87" s="80">
        <f>IF(AK55&lt;&gt;"",IF(KOMatchRule=0,IF(AND(G55&lt;&gt;"",AJ87=F87,AM87=I87),IF(OR(AND((G87+J87)&gt;(H87+K87),(AK87+AN87)&gt;(AL87+AO87)),AND((G87+J87)&lt;(H87+K87),(AK87+AN87)&lt;(AL87+AO87))),Bonu16+Bonu9,Bonu9),0),IF(OR(AND((G87+J87)&gt;(H87+K87),(AK87+AN87)&gt;(AL87+AO87)),AND((G87+J87)&lt;(H87+K87),(AK87+AN87)&lt;(AL87+AO87))),Bonu16,0)),0)</f>
        <v>0</v>
      </c>
      <c r="AS87" s="68"/>
      <c r="AT87" s="365" t="str">
        <f t="shared" ca="1" si="78"/>
        <v>Uruguay</v>
      </c>
      <c r="AU87" s="180" t="str">
        <f>IF(AV4&lt;&gt;"",IF(KOMatchRule=1,F87,IF(AND(AV84&lt;&gt;"",AW84&lt;&gt;""),IF((AV84+AY84)&gt;(AW84+AZ84),AU84,IF((AV84+AY84)&lt;(AW84+AZ84),AX84,"Match 61 Winner")),"Match 61 Winner")),"")</f>
        <v>Match 61 Winner</v>
      </c>
      <c r="AV87" s="77"/>
      <c r="AW87" s="77"/>
      <c r="AX87" s="108" t="str">
        <f>IF(AV4&lt;&gt;"",IF(KOMatchRule=1,I87,IF(AND(AV85&lt;&gt;"",AW85&lt;&gt;""),IF((AV85+AY85)&gt;(AW85+AZ85),AU85,IF((AV85+AY85)&lt;(AW85+AZ85),AX85,"Match 62 Winner")),"Match 62 Winner")),"")</f>
        <v>Match 62 Winner</v>
      </c>
      <c r="AY87" s="97"/>
      <c r="AZ87" s="97"/>
      <c r="BA87" s="65"/>
      <c r="BB87" s="80">
        <f>IF(KOMatchRule=1,IFERROR(IF(AND(G87&lt;&gt;"",H87&lt;&gt;"",AV87&lt;&gt;"",AW87&lt;&gt;""),IF(AND(G87=AV87,H87=AW87),Fina1,IF((G87-H87)=(AV87-AW87),Fina2,IF(AND((G87&gt;H87),(AV87&gt;AW87)),Fina3,IF(AND((H87&gt;G87),(AW87&gt;AV87)),Fina3,0)))),0),0)+IFERROR(IF(KOPSO=1,IF(AND(J87&lt;&gt;"",K87&lt;&gt;"",AY87&lt;&gt;"",AZ87&lt;&gt;"",(G87-H87)=(AV87-AW87)),IF(AND(J87=AY87,K87=AZ87),Pena1,IF((J87-K87)=(AY87-AZ87),Pena2,IF(AND((J87&gt;K87),(AY87&gt;AZ87)),Pena3,IF(AND((J87&lt;K87),(AZ87&gt;AY87)),Pena3,0)))),0),0),0),IFERROR(IF(AND(F87=AU87,I87=AX87,G87&lt;&gt;"",H87&lt;&gt;"",AV87&lt;&gt;"",AW87&lt;&gt;""),IF(AND(G87=AV87,H87=AW87),Fina1,IF((G87-H87)=(AV87-AW87),Fina2,IF(AND((G87&gt;H87),(AV87&gt;AW87)),Fina3,IF(AND((H87&gt;G87),(AW87&gt;AV87)),Fina3,0)))),0),0)+IFERROR(IF(KOPSO=1,IF(AND(F87=AU87,I87=AX87,J87&lt;&gt;"",K87&lt;&gt;"",AY87&lt;&gt;"",AZ87&lt;&gt;"",(G87-H87)=(AV87-AW87)),IF(AND(J87=AY87,K87=AZ87),Pena1,IF((J87-K87)=(AY87-AZ87),Pena2,IF(AND((J87&gt;K87),(AY87&gt;AZ87)),Pena3,IF(AND((J87&lt;K87),(AZ87&gt;AY87)),Pena3,0)))),0),0),0))</f>
        <v>0</v>
      </c>
      <c r="BC87" s="80">
        <f>IF(AV55&lt;&gt;"",IF(KOMatchRule=0,IF(AND(G55&lt;&gt;"",AU87=F87,AX87=I87),IF(OR(AND((G87+J87)&gt;(H87+K87),(AV87+AY87)&gt;(AW87+AZ87)),AND((G87+J87)&lt;(H87+K87),(AV87+AY87)&lt;(AW87+AZ87))),Bonu16+Bonu9,Bonu9),0),IF(OR(AND((G87+J87)&gt;(H87+K87),(AV87+AY87)&gt;(AW87+AZ87)),AND((G87+J87)&lt;(H87+K87),(AV87+AY87)&lt;(AW87+AZ87))),Bonu16,0)),0)</f>
        <v>0</v>
      </c>
      <c r="BD87" s="68"/>
      <c r="BE87" s="365" t="str">
        <f t="shared" ca="1" si="79"/>
        <v>Uruguay</v>
      </c>
      <c r="BF87" s="180" t="str">
        <f>IF(BG4&lt;&gt;"",IF(KOMatchRule=1,F87,IF(AND(BG84&lt;&gt;"",BH84&lt;&gt;""),IF((BG84+BJ84)&gt;(BH84+BK84),BF84,IF((BG84+BJ84)&lt;(BH84+BK84),BI84,"Match 61 Winner")),"Match 61 Winner")),"")</f>
        <v>Match 61 Winner</v>
      </c>
      <c r="BG87" s="77"/>
      <c r="BH87" s="77"/>
      <c r="BI87" s="108" t="str">
        <f>IF(BG4&lt;&gt;"",IF(KOMatchRule=1,I87,IF(AND(BG85&lt;&gt;"",BH85&lt;&gt;""),IF((BG85+BJ85)&gt;(BH85+BK85),BF85,IF((BG85+BJ85)&lt;(BH85+BK85),BI85,"Match 62 Winner")),"Match 62 Winner")),"")</f>
        <v>Match 62 Winner</v>
      </c>
      <c r="BJ87" s="97"/>
      <c r="BK87" s="97"/>
      <c r="BL87" s="65"/>
      <c r="BM87" s="80">
        <f>IF(KOMatchRule=1,IFERROR(IF(AND(G87&lt;&gt;"",H87&lt;&gt;"",BG87&lt;&gt;"",BH87&lt;&gt;""),IF(AND(G87=BG87,H87=BH87),Fina1,IF((G87-H87)=(BG87-BH87),Fina2,IF(AND((G87&gt;H87),(BG87&gt;BH87)),Fina3,IF(AND((H87&gt;G87),(BH87&gt;BG87)),Fina3,0)))),0),0)+IFERROR(IF(KOPSO=1,IF(AND(J87&lt;&gt;"",K87&lt;&gt;"",BJ87&lt;&gt;"",BK87&lt;&gt;"",(G87-H87)=(BG87-BH87)),IF(AND(J87=BJ87,K87=BK87),Pena1,IF((J87-K87)=(BJ87-BK87),Pena2,IF(AND((J87&gt;K87),(BJ87&gt;BK87)),Pena3,IF(AND((J87&lt;K87),(BK87&gt;BJ87)),Pena3,0)))),0),0),0),IFERROR(IF(AND(F87=BF87,I87=BI87,G87&lt;&gt;"",H87&lt;&gt;"",BG87&lt;&gt;"",BH87&lt;&gt;""),IF(AND(G87=BG87,H87=BH87),Fina1,IF((G87-H87)=(BG87-BH87),Fina2,IF(AND((G87&gt;H87),(BG87&gt;BH87)),Fina3,IF(AND((H87&gt;G87),(BH87&gt;BG87)),Fina3,0)))),0),0)+IFERROR(IF(KOPSO=1,IF(AND(F87=BF87,I87=BI87,J87&lt;&gt;"",K87&lt;&gt;"",BJ87&lt;&gt;"",BK87&lt;&gt;"",(G87-H87)=(BG87-BH87)),IF(AND(J87=BJ87,K87=BK87),Pena1,IF((J87-K87)=(BJ87-BK87),Pena2,IF(AND((J87&gt;K87),(BJ87&gt;BK87)),Pena3,IF(AND((J87&lt;K87),(BK87&gt;BJ87)),Pena3,0)))),0),0),0))</f>
        <v>0</v>
      </c>
      <c r="BN87" s="80">
        <f>IF(BG55&lt;&gt;"",IF(KOMatchRule=0,IF(AND(G55&lt;&gt;"",BF87=F87,BI87=I87),IF(OR(AND((G87+J87)&gt;(H87+K87),(BG87+BJ87)&gt;(BH87+BK87)),AND((G87+J87)&lt;(H87+K87),(BG87+BJ87)&lt;(BH87+BK87))),Bonu16+Bonu9,Bonu9),0),IF(OR(AND((G87+J87)&gt;(H87+K87),(BG87+BJ87)&gt;(BH87+BK87)),AND((G87+J87)&lt;(H87+K87),(BG87+BJ87)&lt;(BH87+BK87))),Bonu16,0)),0)</f>
        <v>0</v>
      </c>
      <c r="BO87" s="68"/>
      <c r="BP87" s="365" t="str">
        <f t="shared" ca="1" si="80"/>
        <v>Uruguay</v>
      </c>
      <c r="BQ87" s="180" t="str">
        <f>IF(BR4&lt;&gt;"",IF(KOMatchRule=1,F87,IF(AND(BR84&lt;&gt;"",BS84&lt;&gt;""),IF((BR84+BU84)&gt;(BS84+BV84),BQ84,IF((BR84+BU84)&lt;(BS84+BV84),BT84,"Match 61 Winner")),"Match 61 Winner")),"")</f>
        <v>Match 61 Winner</v>
      </c>
      <c r="BR87" s="77"/>
      <c r="BS87" s="77"/>
      <c r="BT87" s="108" t="str">
        <f>IF(BR4&lt;&gt;"",IF(KOMatchRule=1,I87,IF(AND(BR85&lt;&gt;"",BS85&lt;&gt;""),IF((BR85+BU85)&gt;(BS85+BV85),BQ85,IF((BR85+BU85)&lt;(BS85+BV85),BT85,"Match 62 Winner")),"Match 62 Winner")),"")</f>
        <v>Match 62 Winner</v>
      </c>
      <c r="BU87" s="97"/>
      <c r="BV87" s="97"/>
      <c r="BW87" s="65"/>
      <c r="BX87" s="80">
        <f>IF(KOMatchRule=1,IFERROR(IF(AND(G87&lt;&gt;"",H87&lt;&gt;"",BR87&lt;&gt;"",BS87&lt;&gt;""),IF(AND(G87=BR87,H87=BS87),Fina1,IF((G87-H87)=(BR87-BS87),Fina2,IF(AND((G87&gt;H87),(BR87&gt;BS87)),Fina3,IF(AND((H87&gt;G87),(BS87&gt;BR87)),Fina3,0)))),0),0)+IFERROR(IF(KOPSO=1,IF(AND(J87&lt;&gt;"",K87&lt;&gt;"",BU87&lt;&gt;"",BV87&lt;&gt;"",(G87-H87)=(BR87-BS87)),IF(AND(J87=BU87,K87=BV87),Pena1,IF((J87-K87)=(BU87-BV87),Pena2,IF(AND((J87&gt;K87),(BU87&gt;BV87)),Pena3,IF(AND((J87&lt;K87),(BV87&gt;BU87)),Pena3,0)))),0),0),0),IFERROR(IF(AND(F87=BQ87,I87=BT87,G87&lt;&gt;"",H87&lt;&gt;"",BR87&lt;&gt;"",BS87&lt;&gt;""),IF(AND(G87=BR87,H87=BS87),Fina1,IF((G87-H87)=(BR87-BS87),Fina2,IF(AND((G87&gt;H87),(BR87&gt;BS87)),Fina3,IF(AND((H87&gt;G87),(BS87&gt;BR87)),Fina3,0)))),0),0)+IFERROR(IF(KOPSO=1,IF(AND(F87=BQ87,I87=BT87,J87&lt;&gt;"",K87&lt;&gt;"",BU87&lt;&gt;"",BV87&lt;&gt;"",(G87-H87)=(BR87-BS87)),IF(AND(J87=BU87,K87=BV87),Pena1,IF((J87-K87)=(BU87-BV87),Pena2,IF(AND((J87&gt;K87),(BU87&gt;BV87)),Pena3,IF(AND((J87&lt;K87),(BV87&gt;BU87)),Pena3,0)))),0),0),0))</f>
        <v>0</v>
      </c>
      <c r="BY87" s="80">
        <f>IF(BR55&lt;&gt;"",IF(KOMatchRule=0,IF(AND(G55&lt;&gt;"",BQ87=F87,BT87=I87),IF(OR(AND((G87+J87)&gt;(H87+K87),(BR87+BU87)&gt;(BS87+BV87)),AND((G87+J87)&lt;(H87+K87),(BR87+BU87)&lt;(BS87+BV87))),Bonu16+Bonu9,Bonu9),0),IF(OR(AND((G87+J87)&gt;(H87+K87),(BR87+BU87)&gt;(BS87+BV87)),AND((G87+J87)&lt;(H87+K87),(BR87+BU87)&lt;(BS87+BV87))),Bonu16,0)),0)</f>
        <v>0</v>
      </c>
      <c r="BZ87" s="68"/>
      <c r="CA87" s="365" t="str">
        <f t="shared" ca="1" si="81"/>
        <v>Uruguay</v>
      </c>
      <c r="CB87" s="180" t="str">
        <f>IF(CC4&lt;&gt;"",IF(KOMatchRule=1,F87,IF(AND(CC84&lt;&gt;"",CD84&lt;&gt;""),IF((CC84+CF84)&gt;(CD84+CG84),CB84,IF((CC84+CF84)&lt;(CD84+CG84),CE84,"Match 61 Winner")),"Match 61 Winner")),"")</f>
        <v>Match 61 Winner</v>
      </c>
      <c r="CC87" s="77"/>
      <c r="CD87" s="77"/>
      <c r="CE87" s="108" t="str">
        <f>IF(CC4&lt;&gt;"",IF(KOMatchRule=1,I87,IF(AND(CC85&lt;&gt;"",CD85&lt;&gt;""),IF((CC85+CF85)&gt;(CD85+CG85),CB85,IF((CC85+CF85)&lt;(CD85+CG85),CE85,"Match 62 Winner")),"Match 62 Winner")),"")</f>
        <v>Match 62 Winner</v>
      </c>
      <c r="CF87" s="97"/>
      <c r="CG87" s="97"/>
      <c r="CH87" s="65"/>
      <c r="CI87" s="80">
        <f>IF(KOMatchRule=1,IFERROR(IF(AND(G87&lt;&gt;"",H87&lt;&gt;"",CC87&lt;&gt;"",CD87&lt;&gt;""),IF(AND(G87=CC87,H87=CD87),Fina1,IF((G87-H87)=(CC87-CD87),Fina2,IF(AND((G87&gt;H87),(CC87&gt;CD87)),Fina3,IF(AND((H87&gt;G87),(CD87&gt;CC87)),Fina3,0)))),0),0)+IFERROR(IF(KOPSO=1,IF(AND(J87&lt;&gt;"",K87&lt;&gt;"",CF87&lt;&gt;"",CG87&lt;&gt;"",(G87-H87)=(CC87-CD87)),IF(AND(J87=CF87,K87=CG87),Pena1,IF((J87-K87)=(CF87-CG87),Pena2,IF(AND((J87&gt;K87),(CF87&gt;CG87)),Pena3,IF(AND((J87&lt;K87),(CG87&gt;CF87)),Pena3,0)))),0),0),0),IFERROR(IF(AND(F87=CB87,I87=CE87,G87&lt;&gt;"",H87&lt;&gt;"",CC87&lt;&gt;"",CD87&lt;&gt;""),IF(AND(G87=CC87,H87=CD87),Fina1,IF((G87-H87)=(CC87-CD87),Fina2,IF(AND((G87&gt;H87),(CC87&gt;CD87)),Fina3,IF(AND((H87&gt;G87),(CD87&gt;CC87)),Fina3,0)))),0),0)+IFERROR(IF(KOPSO=1,IF(AND(F87=CB87,I87=CE87,J87&lt;&gt;"",K87&lt;&gt;"",CF87&lt;&gt;"",CG87&lt;&gt;"",(G87-H87)=(CC87-CD87)),IF(AND(J87=CF87,K87=CG87),Pena1,IF((J87-K87)=(CF87-CG87),Pena2,IF(AND((J87&gt;K87),(CF87&gt;CG87)),Pena3,IF(AND((J87&lt;K87),(CG87&gt;CF87)),Pena3,0)))),0),0),0))</f>
        <v>0</v>
      </c>
      <c r="CJ87" s="80">
        <f>IF(CC55&lt;&gt;"",IF(KOMatchRule=0,IF(AND(G55&lt;&gt;"",CB87=F87,CE87=I87),IF(OR(AND((G87+J87)&gt;(H87+K87),(CC87+CF87)&gt;(CD87+CG87)),AND((G87+J87)&lt;(H87+K87),(CC87+CF87)&lt;(CD87+CG87))),Bonu16+Bonu9,Bonu9),0),IF(OR(AND((G87+J87)&gt;(H87+K87),(CC87+CF87)&gt;(CD87+CG87)),AND((G87+J87)&lt;(H87+K87),(CC87+CF87)&lt;(CD87+CG87))),Bonu16,0)),0)</f>
        <v>0</v>
      </c>
      <c r="CK87" s="68"/>
      <c r="CL87" s="365" t="str">
        <f t="shared" ca="1" si="82"/>
        <v>Uruguay</v>
      </c>
      <c r="CM87" s="180" t="str">
        <f>IF(CN4&lt;&gt;"",IF(KOMatchRule=1,F87,IF(AND(CN84&lt;&gt;"",CO84&lt;&gt;""),IF((CN84+CQ84)&gt;(CO84+CR84),CM84,IF((CN84+CQ84)&lt;(CO84+CR84),CP84,"Match 61 Winner")),"Match 61 Winner")),"")</f>
        <v>Match 61 Winner</v>
      </c>
      <c r="CN87" s="77"/>
      <c r="CO87" s="77"/>
      <c r="CP87" s="108" t="str">
        <f>IF(CN4&lt;&gt;"",IF(KOMatchRule=1,I87,IF(AND(CN85&lt;&gt;"",CO85&lt;&gt;""),IF((CN85+CQ85)&gt;(CO85+CR85),CM85,IF((CN85+CQ85)&lt;(CO85+CR85),CP85,"Match 62 Winner")),"Match 62 Winner")),"")</f>
        <v>Match 62 Winner</v>
      </c>
      <c r="CQ87" s="97"/>
      <c r="CR87" s="97"/>
      <c r="CS87" s="65"/>
      <c r="CT87" s="80">
        <f>IF(KOMatchRule=1,IFERROR(IF(AND(G87&lt;&gt;"",H87&lt;&gt;"",CN87&lt;&gt;"",CO87&lt;&gt;""),IF(AND(G87=CN87,H87=CO87),Fina1,IF((G87-H87)=(CN87-CO87),Fina2,IF(AND((G87&gt;H87),(CN87&gt;CO87)),Fina3,IF(AND((H87&gt;G87),(CO87&gt;CN87)),Fina3,0)))),0),0)+IFERROR(IF(KOPSO=1,IF(AND(J87&lt;&gt;"",K87&lt;&gt;"",CQ87&lt;&gt;"",CR87&lt;&gt;"",(G87-H87)=(CN87-CO87)),IF(AND(J87=CQ87,K87=CR87),Pena1,IF((J87-K87)=(CQ87-CR87),Pena2,IF(AND((J87&gt;K87),(CQ87&gt;CR87)),Pena3,IF(AND((J87&lt;K87),(CR87&gt;CQ87)),Pena3,0)))),0),0),0),IFERROR(IF(AND(F87=CM87,I87=CP87,G87&lt;&gt;"",H87&lt;&gt;"",CN87&lt;&gt;"",CO87&lt;&gt;""),IF(AND(G87=CN87,H87=CO87),Fina1,IF((G87-H87)=(CN87-CO87),Fina2,IF(AND((G87&gt;H87),(CN87&gt;CO87)),Fina3,IF(AND((H87&gt;G87),(CO87&gt;CN87)),Fina3,0)))),0),0)+IFERROR(IF(KOPSO=1,IF(AND(F87=CM87,I87=CP87,J87&lt;&gt;"",K87&lt;&gt;"",CQ87&lt;&gt;"",CR87&lt;&gt;"",(G87-H87)=(CN87-CO87)),IF(AND(J87=CQ87,K87=CR87),Pena1,IF((J87-K87)=(CQ87-CR87),Pena2,IF(AND((J87&gt;K87),(CQ87&gt;CR87)),Pena3,IF(AND((J87&lt;K87),(CR87&gt;CQ87)),Pena3,0)))),0),0),0))</f>
        <v>0</v>
      </c>
      <c r="CU87" s="80">
        <f>IF(CN55&lt;&gt;"",IF(KOMatchRule=0,IF(AND(G55&lt;&gt;"",CM87=F87,CP87=I87),IF(OR(AND((G87+J87)&gt;(H87+K87),(CN87+CQ87)&gt;(CO87+CR87)),AND((G87+J87)&lt;(H87+K87),(CN87+CQ87)&lt;(CO87+CR87))),Bonu16+Bonu9,Bonu9),0),IF(OR(AND((G87+J87)&gt;(H87+K87),(CN87+CQ87)&gt;(CO87+CR87)),AND((G87+J87)&lt;(H87+K87),(CN87+CQ87)&lt;(CO87+CR87))),Bonu16,0)),0)</f>
        <v>0</v>
      </c>
      <c r="CV87" s="68"/>
      <c r="CW87" s="365" t="str">
        <f t="shared" ca="1" si="83"/>
        <v>Uruguay</v>
      </c>
      <c r="CX87" s="180" t="str">
        <f>IF(CY4&lt;&gt;"",IF(KOMatchRule=1,F87,IF(AND(CY84&lt;&gt;"",CZ84&lt;&gt;""),IF((CY84+DB84)&gt;(CZ84+DC84),CX84,IF((CY84+DB84)&lt;(CZ84+DC84),DA84,"Match 61 Winner")),"Match 61 Winner")),"")</f>
        <v>Match 61 Winner</v>
      </c>
      <c r="CY87" s="77"/>
      <c r="CZ87" s="77"/>
      <c r="DA87" s="108" t="str">
        <f>IF(CY4&lt;&gt;"",IF(KOMatchRule=1,I87,IF(AND(CY85&lt;&gt;"",CZ85&lt;&gt;""),IF((CY85+DB85)&gt;(CZ85+DC85),CX85,IF((CY85+DB85)&lt;(CZ85+DC85),DA85,"Match 62 Winner")),"Match 62 Winner")),"")</f>
        <v>Match 62 Winner</v>
      </c>
      <c r="DB87" s="97"/>
      <c r="DC87" s="97"/>
      <c r="DD87" s="65"/>
      <c r="DE87" s="80">
        <f>IF(KOMatchRule=1,IFERROR(IF(AND(G87&lt;&gt;"",H87&lt;&gt;"",CY87&lt;&gt;"",CZ87&lt;&gt;""),IF(AND(G87=CY87,H87=CZ87),Fina1,IF((G87-H87)=(CY87-CZ87),Fina2,IF(AND((G87&gt;H87),(CY87&gt;CZ87)),Fina3,IF(AND((H87&gt;G87),(CZ87&gt;CY87)),Fina3,0)))),0),0)+IFERROR(IF(KOPSO=1,IF(AND(J87&lt;&gt;"",K87&lt;&gt;"",DB87&lt;&gt;"",DC87&lt;&gt;"",(G87-H87)=(CY87-CZ87)),IF(AND(J87=DB87,K87=DC87),Pena1,IF((J87-K87)=(DB87-DC87),Pena2,IF(AND((J87&gt;K87),(DB87&gt;DC87)),Pena3,IF(AND((J87&lt;K87),(DC87&gt;DB87)),Pena3,0)))),0),0),0),IFERROR(IF(AND(F87=CX87,I87=DA87,G87&lt;&gt;"",H87&lt;&gt;"",CY87&lt;&gt;"",CZ87&lt;&gt;""),IF(AND(G87=CY87,H87=CZ87),Fina1,IF((G87-H87)=(CY87-CZ87),Fina2,IF(AND((G87&gt;H87),(CY87&gt;CZ87)),Fina3,IF(AND((H87&gt;G87),(CZ87&gt;CY87)),Fina3,0)))),0),0)+IFERROR(IF(KOPSO=1,IF(AND(F87=CX87,I87=DA87,J87&lt;&gt;"",K87&lt;&gt;"",DB87&lt;&gt;"",DC87&lt;&gt;"",(G87-H87)=(CY87-CZ87)),IF(AND(J87=DB87,K87=DC87),Pena1,IF((J87-K87)=(DB87-DC87),Pena2,IF(AND((J87&gt;K87),(DB87&gt;DC87)),Pena3,IF(AND((J87&lt;K87),(DC87&gt;DB87)),Pena3,0)))),0),0),0))</f>
        <v>0</v>
      </c>
      <c r="DF87" s="80">
        <f>IF(CY55&lt;&gt;"",IF(KOMatchRule=0,IF(AND(G55&lt;&gt;"",CX87=F87,DA87=I87),IF(OR(AND((G87+J87)&gt;(H87+K87),(CY87+DB87)&gt;(CZ87+DC87)),AND((G87+J87)&lt;(H87+K87),(CY87+DB87)&lt;(CZ87+DC87))),Bonu16+Bonu9,Bonu9),0),IF(OR(AND((G87+J87)&gt;(H87+K87),(CY87+DB87)&gt;(CZ87+DC87)),AND((G87+J87)&lt;(H87+K87),(CY87+DB87)&lt;(CZ87+DC87))),Bonu16,0)),0)</f>
        <v>0</v>
      </c>
      <c r="DG87" s="68"/>
      <c r="DH87" s="365" t="str">
        <f t="shared" ca="1" si="84"/>
        <v>Uruguay</v>
      </c>
      <c r="DI87" s="180" t="str">
        <f>IF(DJ4&lt;&gt;"",IF(KOMatchRule=1,F87,IF(AND(DJ84&lt;&gt;"",DK84&lt;&gt;""),IF((DJ84+DM84)&gt;(DK84+DN84),DI84,IF((DJ84+DM84)&lt;(DK84+DN84),DL84,"Match 61 Winner")),"Match 61 Winner")),"")</f>
        <v>Match 61 Winner</v>
      </c>
      <c r="DJ87" s="77"/>
      <c r="DK87" s="77"/>
      <c r="DL87" s="108" t="str">
        <f>IF(DJ4&lt;&gt;"",IF(KOMatchRule=1,I87,IF(AND(DJ85&lt;&gt;"",DK85&lt;&gt;""),IF((DJ85+DM85)&gt;(DK85+DN85),DI85,IF((DJ85+DM85)&lt;(DK85+DN85),DL85,"Match 62 Winner")),"Match 62 Winner")),"")</f>
        <v>Match 62 Winner</v>
      </c>
      <c r="DM87" s="97"/>
      <c r="DN87" s="97"/>
      <c r="DO87" s="65"/>
      <c r="DP87" s="80">
        <f>IF(KOMatchRule=1,IFERROR(IF(AND(G87&lt;&gt;"",H87&lt;&gt;"",DJ87&lt;&gt;"",DK87&lt;&gt;""),IF(AND(G87=DJ87,H87=DK87),Fina1,IF((G87-H87)=(DJ87-DK87),Fina2,IF(AND((G87&gt;H87),(DJ87&gt;DK87)),Fina3,IF(AND((H87&gt;G87),(DK87&gt;DJ87)),Fina3,0)))),0),0)+IFERROR(IF(KOPSO=1,IF(AND(J87&lt;&gt;"",K87&lt;&gt;"",DM87&lt;&gt;"",DN87&lt;&gt;"",(G87-H87)=(DJ87-DK87)),IF(AND(J87=DM87,K87=DN87),Pena1,IF((J87-K87)=(DM87-DN87),Pena2,IF(AND((J87&gt;K87),(DM87&gt;DN87)),Pena3,IF(AND((J87&lt;K87),(DN87&gt;DM87)),Pena3,0)))),0),0),0),IFERROR(IF(AND(F87=DI87,I87=DL87,G87&lt;&gt;"",H87&lt;&gt;"",DJ87&lt;&gt;"",DK87&lt;&gt;""),IF(AND(G87=DJ87,H87=DK87),Fina1,IF((G87-H87)=(DJ87-DK87),Fina2,IF(AND((G87&gt;H87),(DJ87&gt;DK87)),Fina3,IF(AND((H87&gt;G87),(DK87&gt;DJ87)),Fina3,0)))),0),0)+IFERROR(IF(KOPSO=1,IF(AND(F87=DI87,I87=DL87,J87&lt;&gt;"",K87&lt;&gt;"",DM87&lt;&gt;"",DN87&lt;&gt;"",(G87-H87)=(DJ87-DK87)),IF(AND(J87=DM87,K87=DN87),Pena1,IF((J87-K87)=(DM87-DN87),Pena2,IF(AND((J87&gt;K87),(DM87&gt;DN87)),Pena3,IF(AND((J87&lt;K87),(DN87&gt;DM87)),Pena3,0)))),0),0),0))</f>
        <v>0</v>
      </c>
      <c r="DQ87" s="80">
        <f>IF(DJ55&lt;&gt;"",IF(KOMatchRule=0,IF(AND(G55&lt;&gt;"",DI87=F87,DL87=I87),IF(OR(AND((G87+J87)&gt;(H87+K87),(DJ87+DM87)&gt;(DK87+DN87)),AND((G87+J87)&lt;(H87+K87),(DJ87+DM87)&lt;(DK87+DN87))),Bonu16+Bonu9,Bonu9),0),IF(OR(AND((G87+J87)&gt;(H87+K87),(DJ87+DM87)&gt;(DK87+DN87)),AND((G87+J87)&lt;(H87+K87),(DJ87+DM87)&lt;(DK87+DN87))),Bonu16,0)),0)</f>
        <v>0</v>
      </c>
      <c r="DR87" s="68"/>
    </row>
    <row r="88" spans="1:122" ht="15" thickBot="1" x14ac:dyDescent="0.4">
      <c r="B88" s="70"/>
      <c r="C88" s="58"/>
      <c r="D88" s="58"/>
      <c r="E88" s="59"/>
      <c r="F88" s="60"/>
      <c r="G88" s="57"/>
      <c r="H88" s="57"/>
      <c r="I88" s="61"/>
      <c r="J88" s="57"/>
      <c r="K88" s="57"/>
      <c r="L88" s="62"/>
      <c r="M88" s="406"/>
      <c r="N88" s="64"/>
      <c r="O88" s="65"/>
      <c r="P88" s="65"/>
      <c r="Q88" s="66"/>
      <c r="R88" s="65"/>
      <c r="S88" s="65"/>
      <c r="T88" s="65"/>
      <c r="U88" s="65"/>
      <c r="V88" s="405" t="s">
        <v>85</v>
      </c>
      <c r="W88" s="68"/>
      <c r="X88" s="365"/>
      <c r="Y88" s="89"/>
      <c r="Z88" s="397"/>
      <c r="AA88" s="397"/>
      <c r="AB88" s="90"/>
      <c r="AC88" s="65"/>
      <c r="AD88" s="397"/>
      <c r="AE88" s="397"/>
      <c r="AF88" s="397"/>
      <c r="AG88" s="398" t="s">
        <v>85</v>
      </c>
      <c r="AH88" s="68"/>
      <c r="AI88" s="365"/>
      <c r="AJ88" s="89"/>
      <c r="AK88" s="397"/>
      <c r="AL88" s="397"/>
      <c r="AM88" s="90"/>
      <c r="AN88" s="65"/>
      <c r="AO88" s="397"/>
      <c r="AP88" s="397"/>
      <c r="AQ88" s="397"/>
      <c r="AR88" s="398" t="s">
        <v>85</v>
      </c>
      <c r="AS88" s="68"/>
      <c r="AT88" s="365"/>
      <c r="AU88" s="89"/>
      <c r="AV88" s="397"/>
      <c r="AW88" s="397"/>
      <c r="AX88" s="90"/>
      <c r="AY88" s="65"/>
      <c r="AZ88" s="397"/>
      <c r="BA88" s="397"/>
      <c r="BB88" s="397"/>
      <c r="BC88" s="398" t="s">
        <v>85</v>
      </c>
      <c r="BD88" s="68"/>
      <c r="BE88" s="365"/>
      <c r="BF88" s="89"/>
      <c r="BG88" s="397"/>
      <c r="BH88" s="397"/>
      <c r="BI88" s="90"/>
      <c r="BJ88" s="65"/>
      <c r="BK88" s="397"/>
      <c r="BL88" s="397"/>
      <c r="BM88" s="397"/>
      <c r="BN88" s="398" t="s">
        <v>85</v>
      </c>
      <c r="BO88" s="68"/>
      <c r="BP88" s="365"/>
      <c r="BQ88" s="89"/>
      <c r="BR88" s="397"/>
      <c r="BS88" s="397"/>
      <c r="BT88" s="90"/>
      <c r="BU88" s="65"/>
      <c r="BV88" s="397"/>
      <c r="BW88" s="397"/>
      <c r="BX88" s="397"/>
      <c r="BY88" s="398" t="s">
        <v>85</v>
      </c>
      <c r="BZ88" s="68"/>
      <c r="CA88" s="365"/>
      <c r="CB88" s="89"/>
      <c r="CC88" s="397"/>
      <c r="CD88" s="397"/>
      <c r="CE88" s="90"/>
      <c r="CF88" s="65"/>
      <c r="CG88" s="397"/>
      <c r="CH88" s="397"/>
      <c r="CI88" s="397"/>
      <c r="CJ88" s="398" t="s">
        <v>85</v>
      </c>
      <c r="CK88" s="68"/>
      <c r="CL88" s="365"/>
      <c r="CM88" s="89"/>
      <c r="CN88" s="397"/>
      <c r="CO88" s="397"/>
      <c r="CP88" s="90"/>
      <c r="CQ88" s="65"/>
      <c r="CR88" s="397"/>
      <c r="CS88" s="397"/>
      <c r="CT88" s="397"/>
      <c r="CU88" s="398" t="s">
        <v>85</v>
      </c>
      <c r="CV88" s="68"/>
      <c r="CW88" s="365"/>
      <c r="CX88" s="89"/>
      <c r="CY88" s="397"/>
      <c r="CZ88" s="397"/>
      <c r="DA88" s="90"/>
      <c r="DB88" s="65"/>
      <c r="DC88" s="397"/>
      <c r="DD88" s="397"/>
      <c r="DE88" s="397"/>
      <c r="DF88" s="398" t="s">
        <v>85</v>
      </c>
      <c r="DG88" s="68"/>
      <c r="DH88" s="365"/>
      <c r="DI88" s="89"/>
      <c r="DJ88" s="397"/>
      <c r="DK88" s="397"/>
      <c r="DL88" s="90"/>
      <c r="DM88" s="65"/>
      <c r="DN88" s="397"/>
      <c r="DO88" s="397"/>
      <c r="DP88" s="397"/>
      <c r="DQ88" s="398" t="s">
        <v>85</v>
      </c>
      <c r="DR88" s="68"/>
    </row>
    <row r="89" spans="1:122" ht="14.5" customHeight="1" x14ac:dyDescent="0.35">
      <c r="B89" s="70"/>
      <c r="C89" s="58"/>
      <c r="D89" s="58"/>
      <c r="E89" s="59"/>
      <c r="F89" s="109" t="s">
        <v>105</v>
      </c>
      <c r="G89" s="468" t="str">
        <f>IF(AND(G87&lt;&gt;"",H87&lt;&gt;""),IF((G87+J87)&gt;(H87+K87),F87,IF((G87+J87)&lt;(H87+K87),I87,"Match #64 Winner")),"Match #64 Winner")</f>
        <v>Match #64 Winner</v>
      </c>
      <c r="H89" s="468"/>
      <c r="I89" s="468"/>
      <c r="J89" s="57"/>
      <c r="K89" s="57"/>
      <c r="L89" s="62"/>
      <c r="M89" s="406">
        <f>SUM(V89:V91)</f>
        <v>0</v>
      </c>
      <c r="N89" s="407" t="s">
        <v>105</v>
      </c>
      <c r="O89" s="445" t="str">
        <f>IF(KOMatchRule=1,G89,IF(AND(O87&lt;&gt;"",P87&lt;&gt;""),IF((O87+R87)&gt;(P87+S87),N87,IF((O87+R87)&lt;(P87+S87),Q87,"Match 64 Winner")),"Match 64 Winner"))</f>
        <v>Match 64 Winner</v>
      </c>
      <c r="P89" s="445"/>
      <c r="Q89" s="445"/>
      <c r="S89" s="457" t="s">
        <v>339</v>
      </c>
      <c r="T89" s="458"/>
      <c r="U89" s="458"/>
      <c r="V89" s="459"/>
      <c r="W89" s="68"/>
      <c r="X89" s="365">
        <f>SUM(AG89:AG91)</f>
        <v>0</v>
      </c>
      <c r="Y89" s="402" t="s">
        <v>105</v>
      </c>
      <c r="Z89" s="445" t="str">
        <f>IF(KOMatchRule=1,G89,IF(AND(Z87&lt;&gt;"",AA87&lt;&gt;""),IF((Z87+AC87)&gt;(AA87+AD87),Y87,IF((Z87+AC87)&lt;(AA87+AD87),AB87,"Match 64 Winner")),"Match 64 Winner"))</f>
        <v>Match 64 Winner</v>
      </c>
      <c r="AA89" s="445"/>
      <c r="AB89" s="445"/>
      <c r="AC89" s="413"/>
      <c r="AD89" s="457" t="s">
        <v>339</v>
      </c>
      <c r="AE89" s="458"/>
      <c r="AF89" s="458"/>
      <c r="AG89" s="459"/>
      <c r="AH89" s="68"/>
      <c r="AI89" s="365">
        <f t="shared" ref="AI89" si="88">SUM(AR89:AR91)</f>
        <v>0</v>
      </c>
      <c r="AJ89" s="402" t="s">
        <v>105</v>
      </c>
      <c r="AK89" s="445" t="str">
        <f>IF(KOMatchRule=1,G89,IF(AND(AK87&lt;&gt;"",AL87&lt;&gt;""),IF((AK87+AN87)&gt;(AL87+AO87),AJ87,IF((AK87+AN87)&lt;(AL87+AO87),AM87,"Match 64 Winner")),"Match 64 Winner"))</f>
        <v>Match 64 Winner</v>
      </c>
      <c r="AL89" s="445"/>
      <c r="AM89" s="445"/>
      <c r="AN89" s="413"/>
      <c r="AO89" s="457" t="s">
        <v>339</v>
      </c>
      <c r="AP89" s="458"/>
      <c r="AQ89" s="458"/>
      <c r="AR89" s="459"/>
      <c r="AS89" s="68"/>
      <c r="AT89" s="365">
        <f t="shared" ref="AT89" si="89">SUM(BC89:BC91)</f>
        <v>0</v>
      </c>
      <c r="AU89" s="402" t="s">
        <v>105</v>
      </c>
      <c r="AV89" s="445" t="str">
        <f>IF(KOMatchRule=1,G89,IF(AND(AV87&lt;&gt;"",AW87&lt;&gt;""),IF((AV87+AY87)&gt;(AW87+AZ87),AU87,IF((AV87+AY87)&lt;(AW87+AZ87),AX87,"Match 64 Winner")),"Match 64 Winner"))</f>
        <v>Match 64 Winner</v>
      </c>
      <c r="AW89" s="445"/>
      <c r="AX89" s="445"/>
      <c r="AY89" s="413"/>
      <c r="AZ89" s="457" t="s">
        <v>339</v>
      </c>
      <c r="BA89" s="458"/>
      <c r="BB89" s="458"/>
      <c r="BC89" s="459"/>
      <c r="BD89" s="68"/>
      <c r="BE89" s="365">
        <f t="shared" ref="BE89" si="90">SUM(BN89:BN91)</f>
        <v>0</v>
      </c>
      <c r="BF89" s="402" t="s">
        <v>105</v>
      </c>
      <c r="BG89" s="445" t="str">
        <f>IF(KOMatchRule=1,G89,IF(AND(BG87&lt;&gt;"",BH87&lt;&gt;""),IF((BG87+BJ87)&gt;(BH87+BK87),BF87,IF((BG87+BJ87)&lt;(BH87+BK87),BI87,"Match 64 Winner")),"Match 64 Winner"))</f>
        <v>Match 64 Winner</v>
      </c>
      <c r="BH89" s="445"/>
      <c r="BI89" s="445"/>
      <c r="BJ89" s="413"/>
      <c r="BK89" s="457" t="s">
        <v>339</v>
      </c>
      <c r="BL89" s="458"/>
      <c r="BM89" s="458"/>
      <c r="BN89" s="459"/>
      <c r="BO89" s="68"/>
      <c r="BP89" s="365">
        <f t="shared" ref="BP89" si="91">SUM(BY89:BY91)</f>
        <v>0</v>
      </c>
      <c r="BQ89" s="402" t="s">
        <v>105</v>
      </c>
      <c r="BR89" s="445" t="str">
        <f>IF(KOMatchRule=1,G89,IF(AND(BR87&lt;&gt;"",BS87&lt;&gt;""),IF((BR87+BU87)&gt;(BS87+BV87),BQ87,IF((BR87+BU87)&lt;(BS87+BV87),BT87,"Match 64 Winner")),"Match 64 Winner"))</f>
        <v>Match 64 Winner</v>
      </c>
      <c r="BS89" s="445"/>
      <c r="BT89" s="445"/>
      <c r="BU89" s="413"/>
      <c r="BV89" s="457" t="s">
        <v>339</v>
      </c>
      <c r="BW89" s="458"/>
      <c r="BX89" s="458"/>
      <c r="BY89" s="459"/>
      <c r="BZ89" s="68"/>
      <c r="CA89" s="365">
        <f t="shared" ref="CA89" si="92">SUM(CJ89:CJ91)</f>
        <v>0</v>
      </c>
      <c r="CB89" s="402" t="s">
        <v>105</v>
      </c>
      <c r="CC89" s="445" t="str">
        <f>IF(KOMatchRule=1,G89,IF(AND(CC87&lt;&gt;"",CD87&lt;&gt;""),IF((CC87+CF87)&gt;(CD87+CG87),CB87,IF((CC87+CF87)&lt;(CD87+CG87),CE87,"Match 64 Winner")),"Match 64 Winner"))</f>
        <v>Match 64 Winner</v>
      </c>
      <c r="CD89" s="445"/>
      <c r="CE89" s="445"/>
      <c r="CF89" s="413"/>
      <c r="CG89" s="457" t="s">
        <v>339</v>
      </c>
      <c r="CH89" s="458"/>
      <c r="CI89" s="458"/>
      <c r="CJ89" s="459"/>
      <c r="CK89" s="68"/>
      <c r="CL89" s="365">
        <f t="shared" ref="CL89" si="93">SUM(CU89:CU91)</f>
        <v>0</v>
      </c>
      <c r="CM89" s="402" t="s">
        <v>105</v>
      </c>
      <c r="CN89" s="445" t="str">
        <f>IF(KOMatchRule=1,G89,IF(AND(CN87&lt;&gt;"",CO87&lt;&gt;""),IF((CN87+CQ87)&gt;(CO87+CR87),CM87,IF((CN87+CQ87)&lt;(CO87+CR87),CP87,"Match 64 Winner")),"Match 64 Winner"))</f>
        <v>Match 64 Winner</v>
      </c>
      <c r="CO89" s="445"/>
      <c r="CP89" s="445"/>
      <c r="CQ89" s="413"/>
      <c r="CR89" s="457" t="s">
        <v>339</v>
      </c>
      <c r="CS89" s="458"/>
      <c r="CT89" s="458"/>
      <c r="CU89" s="459"/>
      <c r="CV89" s="68"/>
      <c r="CW89" s="365">
        <f t="shared" ref="CW89" si="94">SUM(DF89:DF91)</f>
        <v>0</v>
      </c>
      <c r="CX89" s="402" t="s">
        <v>105</v>
      </c>
      <c r="CY89" s="445" t="str">
        <f>IF(KOMatchRule=1,G89,IF(AND(CY87&lt;&gt;"",CZ87&lt;&gt;""),IF((CY87+DB87)&gt;(CZ87+DC87),CX87,IF((CY87+DB87)&lt;(CZ87+DC87),DA87,"Match 64 Winner")),"Match 64 Winner"))</f>
        <v>Match 64 Winner</v>
      </c>
      <c r="CZ89" s="445"/>
      <c r="DA89" s="445"/>
      <c r="DB89" s="413"/>
      <c r="DC89" s="457" t="s">
        <v>339</v>
      </c>
      <c r="DD89" s="458"/>
      <c r="DE89" s="458"/>
      <c r="DF89" s="459"/>
      <c r="DG89" s="68"/>
      <c r="DH89" s="365">
        <f t="shared" ref="DH89" si="95">SUM(DQ89:DQ91)</f>
        <v>0</v>
      </c>
      <c r="DI89" s="402" t="s">
        <v>105</v>
      </c>
      <c r="DJ89" s="445" t="str">
        <f>IF(KOMatchRule=1,G89,IF(AND(DJ87&lt;&gt;"",DK87&lt;&gt;""),IF((DJ87+DM87)&gt;(DK87+DN87),DI87,IF((DJ87+DM87)&lt;(DK87+DN87),DL87,"Match 64 Winner")),"Match 64 Winner"))</f>
        <v>Match 64 Winner</v>
      </c>
      <c r="DK89" s="445"/>
      <c r="DL89" s="445"/>
      <c r="DM89" s="413"/>
      <c r="DN89" s="457" t="s">
        <v>339</v>
      </c>
      <c r="DO89" s="458"/>
      <c r="DP89" s="458"/>
      <c r="DQ89" s="459"/>
      <c r="DR89" s="68"/>
    </row>
    <row r="90" spans="1:122" x14ac:dyDescent="0.35">
      <c r="B90" s="70"/>
      <c r="C90" s="58"/>
      <c r="D90" s="58"/>
      <c r="E90" s="59"/>
      <c r="F90" s="110" t="s">
        <v>106</v>
      </c>
      <c r="G90" s="468" t="str">
        <f>IF(AND(G87&lt;&gt;"",H87&lt;&gt;""),IF((G87+J87)&lt;(H87+K87),F87,IF((G87+J87)&gt;(H87+K87),I87,"Match #64 Loser")),"Match #64 Loser")</f>
        <v>Match #64 Loser</v>
      </c>
      <c r="H90" s="468"/>
      <c r="I90" s="468"/>
      <c r="J90" s="57"/>
      <c r="K90" s="57"/>
      <c r="L90" s="62"/>
      <c r="M90" s="63">
        <f>SUM(V72:V87)</f>
        <v>0</v>
      </c>
      <c r="N90" s="82" t="s">
        <v>106</v>
      </c>
      <c r="O90" s="445" t="str">
        <f>IF(KOMatchRule=1,G90,IF(AND(O87&lt;&gt;"",P87&lt;&gt;""),IF((O87+R87)&lt;(P87+S87),N87,IF((O87+R87)&gt;(P87+S87),Q87,"Match 64 Loser")),"Match 64 Loser"))</f>
        <v>Match 64 Loser</v>
      </c>
      <c r="P90" s="445"/>
      <c r="Q90" s="445"/>
      <c r="S90" s="460"/>
      <c r="T90" s="461"/>
      <c r="U90" s="461"/>
      <c r="V90" s="462"/>
      <c r="W90" s="68"/>
      <c r="X90" s="365">
        <f>SUM(AG72:AG87)</f>
        <v>0</v>
      </c>
      <c r="Y90" s="82" t="s">
        <v>106</v>
      </c>
      <c r="Z90" s="445" t="str">
        <f>IF(KOMatchRule=1,G90,IF(AND(Z87&lt;&gt;"",AA87&lt;&gt;""),IF((Z87+AC87)&lt;(AA87+AD87),Y87,IF((Z87+AC87)&gt;(AA87+AD87),AB87,"Match 64 Loser")),"Match 64 Loser"))</f>
        <v>Match 64 Loser</v>
      </c>
      <c r="AA90" s="445"/>
      <c r="AB90" s="445"/>
      <c r="AD90" s="460"/>
      <c r="AE90" s="461"/>
      <c r="AF90" s="461"/>
      <c r="AG90" s="462"/>
      <c r="AH90" s="68"/>
      <c r="AI90" s="365">
        <f t="shared" ref="AI90" si="96">SUM(AR72:AR87)</f>
        <v>0</v>
      </c>
      <c r="AJ90" s="82" t="s">
        <v>106</v>
      </c>
      <c r="AK90" s="445" t="str">
        <f>IF(KOMatchRule=1,G90,IF(AND(AK87&lt;&gt;"",AL87&lt;&gt;""),IF((AK87+AN87)&lt;(AL87+AO87),AJ87,IF((AK87+AN87)&gt;(AL87+AO87),AM87,"Match 64 Loser")),"Match 64 Loser"))</f>
        <v>Match 64 Loser</v>
      </c>
      <c r="AL90" s="445"/>
      <c r="AM90" s="445"/>
      <c r="AO90" s="460"/>
      <c r="AP90" s="461"/>
      <c r="AQ90" s="461"/>
      <c r="AR90" s="462"/>
      <c r="AS90" s="68"/>
      <c r="AT90" s="365">
        <f t="shared" ref="AT90" si="97">SUM(BC72:BC87)</f>
        <v>0</v>
      </c>
      <c r="AU90" s="82" t="s">
        <v>106</v>
      </c>
      <c r="AV90" s="445" t="str">
        <f>IF(KOMatchRule=1,G90,IF(AND(AV87&lt;&gt;"",AW87&lt;&gt;""),IF((AV87+AY87)&lt;(AW87+AZ87),AU87,IF((AV87+AY87)&gt;(AW87+AZ87),AX87,"Match 64 Loser")),"Match 64 Loser"))</f>
        <v>Match 64 Loser</v>
      </c>
      <c r="AW90" s="445"/>
      <c r="AX90" s="445"/>
      <c r="AZ90" s="460"/>
      <c r="BA90" s="461"/>
      <c r="BB90" s="461"/>
      <c r="BC90" s="462"/>
      <c r="BD90" s="68"/>
      <c r="BE90" s="365">
        <f t="shared" ref="BE90" si="98">SUM(BN72:BN87)</f>
        <v>0</v>
      </c>
      <c r="BF90" s="82" t="s">
        <v>106</v>
      </c>
      <c r="BG90" s="445" t="str">
        <f>IF(KOMatchRule=1,G90,IF(AND(BG87&lt;&gt;"",BH87&lt;&gt;""),IF((BG87+BJ87)&lt;(BH87+BK87),BF87,IF((BG87+BJ87)&gt;(BH87+BK87),BI87,"Match 64 Loser")),"Match 64 Loser"))</f>
        <v>Match 64 Loser</v>
      </c>
      <c r="BH90" s="445"/>
      <c r="BI90" s="445"/>
      <c r="BK90" s="460"/>
      <c r="BL90" s="461"/>
      <c r="BM90" s="461"/>
      <c r="BN90" s="462"/>
      <c r="BO90" s="68"/>
      <c r="BP90" s="365">
        <f t="shared" ref="BP90" si="99">SUM(BY72:BY87)</f>
        <v>0</v>
      </c>
      <c r="BQ90" s="82" t="s">
        <v>106</v>
      </c>
      <c r="BR90" s="445" t="str">
        <f>IF(KOMatchRule=1,G90,IF(AND(BR87&lt;&gt;"",BS87&lt;&gt;""),IF((BR87+BU87)&lt;(BS87+BV87),BQ87,IF((BR87+BU87)&gt;(BS87+BV87),BT87,"Match 64 Loser")),"Match 64 Loser"))</f>
        <v>Match 64 Loser</v>
      </c>
      <c r="BS90" s="445"/>
      <c r="BT90" s="445"/>
      <c r="BV90" s="460"/>
      <c r="BW90" s="461"/>
      <c r="BX90" s="461"/>
      <c r="BY90" s="462"/>
      <c r="BZ90" s="68"/>
      <c r="CA90" s="365">
        <f t="shared" ref="CA90" si="100">SUM(CJ72:CJ87)</f>
        <v>0</v>
      </c>
      <c r="CB90" s="82" t="s">
        <v>106</v>
      </c>
      <c r="CC90" s="445" t="str">
        <f>IF(KOMatchRule=1,G90,IF(AND(CC87&lt;&gt;"",CD87&lt;&gt;""),IF((CC87+CF87)&lt;(CD87+CG87),CB87,IF((CC87+CF87)&gt;(CD87+CG87),CE87,"Match 64 Loser")),"Match 64 Loser"))</f>
        <v>Match 64 Loser</v>
      </c>
      <c r="CD90" s="445"/>
      <c r="CE90" s="445"/>
      <c r="CG90" s="460"/>
      <c r="CH90" s="461"/>
      <c r="CI90" s="461"/>
      <c r="CJ90" s="462"/>
      <c r="CK90" s="68"/>
      <c r="CL90" s="365">
        <f t="shared" ref="CL90" si="101">SUM(CU72:CU87)</f>
        <v>0</v>
      </c>
      <c r="CM90" s="82" t="s">
        <v>106</v>
      </c>
      <c r="CN90" s="445" t="str">
        <f>IF(KOMatchRule=1,G90,IF(AND(CN87&lt;&gt;"",CO87&lt;&gt;""),IF((CN87+CQ87)&lt;(CO87+CR87),CM87,IF((CN87+CQ87)&gt;(CO87+CR87),CP87,"Match 64 Loser")),"Match 64 Loser"))</f>
        <v>Match 64 Loser</v>
      </c>
      <c r="CO90" s="445"/>
      <c r="CP90" s="445"/>
      <c r="CR90" s="460"/>
      <c r="CS90" s="461"/>
      <c r="CT90" s="461"/>
      <c r="CU90" s="462"/>
      <c r="CV90" s="68"/>
      <c r="CW90" s="365">
        <f t="shared" ref="CW90" si="102">SUM(DF72:DF87)</f>
        <v>0</v>
      </c>
      <c r="CX90" s="82" t="s">
        <v>106</v>
      </c>
      <c r="CY90" s="445" t="str">
        <f>IF(KOMatchRule=1,G90,IF(AND(CY87&lt;&gt;"",CZ87&lt;&gt;""),IF((CY87+DB87)&lt;(CZ87+DC87),CX87,IF((CY87+DB87)&gt;(CZ87+DC87),DA87,"Match 64 Loser")),"Match 64 Loser"))</f>
        <v>Match 64 Loser</v>
      </c>
      <c r="CZ90" s="445"/>
      <c r="DA90" s="445"/>
      <c r="DC90" s="460"/>
      <c r="DD90" s="461"/>
      <c r="DE90" s="461"/>
      <c r="DF90" s="462"/>
      <c r="DG90" s="68"/>
      <c r="DH90" s="365">
        <f t="shared" ref="DH90" si="103">SUM(DQ72:DQ87)</f>
        <v>0</v>
      </c>
      <c r="DI90" s="82" t="s">
        <v>106</v>
      </c>
      <c r="DJ90" s="445" t="str">
        <f>IF(KOMatchRule=1,G90,IF(AND(DJ87&lt;&gt;"",DK87&lt;&gt;""),IF((DJ87+DM87)&lt;(DK87+DN87),DI87,IF((DJ87+DM87)&gt;(DK87+DN87),DL87,"Match 64 Loser")),"Match 64 Loser"))</f>
        <v>Match 64 Loser</v>
      </c>
      <c r="DK90" s="445"/>
      <c r="DL90" s="445"/>
      <c r="DN90" s="460"/>
      <c r="DO90" s="461"/>
      <c r="DP90" s="461"/>
      <c r="DQ90" s="462"/>
      <c r="DR90" s="68"/>
    </row>
    <row r="91" spans="1:122" x14ac:dyDescent="0.35">
      <c r="B91" s="70"/>
      <c r="C91" s="58"/>
      <c r="D91" s="58"/>
      <c r="E91" s="59"/>
      <c r="F91" s="111" t="s">
        <v>107</v>
      </c>
      <c r="G91" s="468" t="str">
        <f>IF(AND(G86&lt;&gt;"",H86&lt;&gt;""),IF((G86+J86)&gt;(H86+K86),F86,IF((G86+J86)&lt;(H86+K86),I86,"Match #63 Winner")),"Match #63 Winner")</f>
        <v>Match #63 Winner</v>
      </c>
      <c r="H91" s="468"/>
      <c r="I91" s="468"/>
      <c r="J91" s="57"/>
      <c r="K91" s="57"/>
      <c r="L91" s="62"/>
      <c r="M91" s="63">
        <f ca="1">COUNTIF(U72:U79,Round1)+COUNTIF(U80:U83,Quar1)+COUNTIF(U84:U85,Semi1)+COUNTIF(U86,Thir1)+COUNTIF(U87,Fina1)</f>
        <v>0</v>
      </c>
      <c r="N91" s="82" t="s">
        <v>107</v>
      </c>
      <c r="O91" s="445" t="str">
        <f>IF(KOMatchRule=1,G91,IF(AND(O86&lt;&gt;"",P86&lt;&gt;""),IF((O86+R86)&gt;(P86+S86),N86,IF((O86+R86)&lt;(P86+S86),Q86,"Match 63 Winner")),"Match 63 Winner"))</f>
        <v>Match 63 Winner</v>
      </c>
      <c r="P91" s="445"/>
      <c r="Q91" s="445"/>
      <c r="S91" s="460"/>
      <c r="T91" s="461"/>
      <c r="U91" s="461"/>
      <c r="V91" s="462"/>
      <c r="W91" s="68"/>
      <c r="X91" s="365">
        <f ca="1">COUNTIF(AF72:AF79,Round1)+COUNTIF(AF80:AF83,Quar1)+COUNTIF(AF84:AF85,Semi1)+COUNTIF(AF86,Thir1)+COUNTIF(AF87,Fina1)</f>
        <v>0</v>
      </c>
      <c r="Y91" s="82" t="s">
        <v>107</v>
      </c>
      <c r="Z91" s="445" t="str">
        <f>IF(KOMatchRule=1,G91,IF(AND(Z86&lt;&gt;"",AA86&lt;&gt;""),IF((Z86+AC86)&gt;(AA86+AD86),Y86,IF((Z86+AC86)&lt;(AA86+AD86),AB86,"Match 63 Winner")),"Match 63 Winner"))</f>
        <v>Match 63 Winner</v>
      </c>
      <c r="AA91" s="445"/>
      <c r="AB91" s="445"/>
      <c r="AD91" s="460"/>
      <c r="AE91" s="461"/>
      <c r="AF91" s="461"/>
      <c r="AG91" s="462"/>
      <c r="AH91" s="68"/>
      <c r="AI91" s="365">
        <f ca="1">COUNTIF(AQ72:AQ79,Round1)+COUNTIF(AQ80:AQ83,Quar1)+COUNTIF(AQ84:AQ85,Semi1)+COUNTIF(AQ86,Thir1)+COUNTIF(AQ87,Fina1)</f>
        <v>0</v>
      </c>
      <c r="AJ91" s="82" t="s">
        <v>107</v>
      </c>
      <c r="AK91" s="445" t="str">
        <f>IF(KOMatchRule=1,G91,IF(AND(AK86&lt;&gt;"",AL86&lt;&gt;""),IF((AK86+AN86)&gt;(AL86+AO86),AJ86,IF((AK86+AN86)&lt;(AL86+AO86),AM86,"Match 63 Winner")),"Match 63 Winner"))</f>
        <v>Match 63 Winner</v>
      </c>
      <c r="AL91" s="445"/>
      <c r="AM91" s="445"/>
      <c r="AO91" s="460"/>
      <c r="AP91" s="461"/>
      <c r="AQ91" s="461"/>
      <c r="AR91" s="462"/>
      <c r="AS91" s="68"/>
      <c r="AT91" s="365">
        <f ca="1">COUNTIF(BB72:BB79,Round1)+COUNTIF(BB80:BB83,Quar1)+COUNTIF(BB84:BB85,Semi1)+COUNTIF(BB86,Thir1)+COUNTIF(BB87,Fina1)</f>
        <v>0</v>
      </c>
      <c r="AU91" s="82" t="s">
        <v>107</v>
      </c>
      <c r="AV91" s="445" t="str">
        <f>IF(KOMatchRule=1,G91,IF(AND(AV86&lt;&gt;"",AW86&lt;&gt;""),IF((AV86+AY86)&gt;(AW86+AZ86),AU86,IF((AV86+AY86)&lt;(AW86+AZ86),AX86,"Match 63 Winner")),"Match 63 Winner"))</f>
        <v>Match 63 Winner</v>
      </c>
      <c r="AW91" s="445"/>
      <c r="AX91" s="445"/>
      <c r="AZ91" s="460"/>
      <c r="BA91" s="461"/>
      <c r="BB91" s="461"/>
      <c r="BC91" s="462"/>
      <c r="BD91" s="68"/>
      <c r="BE91" s="365">
        <f ca="1">COUNTIF(BM72:BM79,Round1)+COUNTIF(BM80:BM83,Quar1)+COUNTIF(BM84:BM85,Semi1)+COUNTIF(BM86,Thir1)+COUNTIF(BM87,Fina1)</f>
        <v>0</v>
      </c>
      <c r="BF91" s="82" t="s">
        <v>107</v>
      </c>
      <c r="BG91" s="445" t="str">
        <f>IF(KOMatchRule=1,G91,IF(AND(BG86&lt;&gt;"",BH86&lt;&gt;""),IF((BG86+BJ86)&gt;(BH86+BK86),BF86,IF((BG86+BJ86)&lt;(BH86+BK86),BI86,"Match 63 Winner")),"Match 63 Winner"))</f>
        <v>Match 63 Winner</v>
      </c>
      <c r="BH91" s="445"/>
      <c r="BI91" s="445"/>
      <c r="BK91" s="460"/>
      <c r="BL91" s="461"/>
      <c r="BM91" s="461"/>
      <c r="BN91" s="462"/>
      <c r="BO91" s="68"/>
      <c r="BP91" s="365">
        <f ca="1">COUNTIF(BX72:BX79,Round1)+COUNTIF(BX80:BX83,Quar1)+COUNTIF(BX84:BX85,Semi1)+COUNTIF(BX86,Thir1)+COUNTIF(BX87,Fina1)</f>
        <v>0</v>
      </c>
      <c r="BQ91" s="82" t="s">
        <v>107</v>
      </c>
      <c r="BR91" s="445" t="str">
        <f>IF(KOMatchRule=1,G91,IF(AND(BR86&lt;&gt;"",BS86&lt;&gt;""),IF((BR86+BU86)&gt;(BS86+BV86),BQ86,IF((BR86+BU86)&lt;(BS86+BV86),BT86,"Match 63 Winner")),"Match 63 Winner"))</f>
        <v>Match 63 Winner</v>
      </c>
      <c r="BS91" s="445"/>
      <c r="BT91" s="445"/>
      <c r="BV91" s="460"/>
      <c r="BW91" s="461"/>
      <c r="BX91" s="461"/>
      <c r="BY91" s="462"/>
      <c r="BZ91" s="68"/>
      <c r="CA91" s="365">
        <f ca="1">COUNTIF(CI72:CI79,Round1)+COUNTIF(CI80:CI83,Quar1)+COUNTIF(CI84:CI85,Semi1)+COUNTIF(CI86,Thir1)+COUNTIF(CI87,Fina1)</f>
        <v>0</v>
      </c>
      <c r="CB91" s="82" t="s">
        <v>107</v>
      </c>
      <c r="CC91" s="445" t="str">
        <f>IF(KOMatchRule=1,G91,IF(AND(CC86&lt;&gt;"",CD86&lt;&gt;""),IF((CC86+CF86)&gt;(CD86+CG86),CB86,IF((CC86+CF86)&lt;(CD86+CG86),CE86,"Match 63 Winner")),"Match 63 Winner"))</f>
        <v>Match 63 Winner</v>
      </c>
      <c r="CD91" s="445"/>
      <c r="CE91" s="445"/>
      <c r="CG91" s="460"/>
      <c r="CH91" s="461"/>
      <c r="CI91" s="461"/>
      <c r="CJ91" s="462"/>
      <c r="CK91" s="68"/>
      <c r="CL91" s="365">
        <f ca="1">COUNTIF(CT72:CT79,Round1)+COUNTIF(CT80:CT83,Quar1)+COUNTIF(CT84:CT85,Semi1)+COUNTIF(CT86,Thir1)+COUNTIF(CT87,Fina1)</f>
        <v>0</v>
      </c>
      <c r="CM91" s="82" t="s">
        <v>107</v>
      </c>
      <c r="CN91" s="445" t="str">
        <f>IF(KOMatchRule=1,G91,IF(AND(CN86&lt;&gt;"",CO86&lt;&gt;""),IF((CN86+CQ86)&gt;(CO86+CR86),CM86,IF((CN86+CQ86)&lt;(CO86+CR86),CP86,"Match 63 Winner")),"Match 63 Winner"))</f>
        <v>Match 63 Winner</v>
      </c>
      <c r="CO91" s="445"/>
      <c r="CP91" s="445"/>
      <c r="CR91" s="460"/>
      <c r="CS91" s="461"/>
      <c r="CT91" s="461"/>
      <c r="CU91" s="462"/>
      <c r="CV91" s="68"/>
      <c r="CW91" s="365">
        <f ca="1">COUNTIF(DE72:DE79,Round1)+COUNTIF(DE80:DE83,Quar1)+COUNTIF(DE84:DE85,Semi1)+COUNTIF(DE86,Thir1)+COUNTIF(DE87,Fina1)</f>
        <v>0</v>
      </c>
      <c r="CX91" s="82" t="s">
        <v>107</v>
      </c>
      <c r="CY91" s="445" t="str">
        <f>IF(KOMatchRule=1,G91,IF(AND(CY86&lt;&gt;"",CZ86&lt;&gt;""),IF((CY86+DB86)&gt;(CZ86+DC86),CX86,IF((CY86+DB86)&lt;(CZ86+DC86),DA86,"Match 63 Winner")),"Match 63 Winner"))</f>
        <v>Match 63 Winner</v>
      </c>
      <c r="CZ91" s="445"/>
      <c r="DA91" s="445"/>
      <c r="DC91" s="460"/>
      <c r="DD91" s="461"/>
      <c r="DE91" s="461"/>
      <c r="DF91" s="462"/>
      <c r="DG91" s="68"/>
      <c r="DH91" s="365">
        <f ca="1">COUNTIF(DP72:DP79,Round1)+COUNTIF(DP80:DP83,Quar1)+COUNTIF(DP84:DP85,Semi1)+COUNTIF(DP86,Thir1)+COUNTIF(DP87,Fina1)</f>
        <v>0</v>
      </c>
      <c r="DI91" s="82" t="s">
        <v>107</v>
      </c>
      <c r="DJ91" s="445" t="str">
        <f>IF(KOMatchRule=1,G91,IF(AND(DJ86&lt;&gt;"",DK86&lt;&gt;""),IF((DJ86+DM86)&gt;(DK86+DN86),DI86,IF((DJ86+DM86)&lt;(DK86+DN86),DL86,"Match 63 Winner")),"Match 63 Winner"))</f>
        <v>Match 63 Winner</v>
      </c>
      <c r="DK91" s="445"/>
      <c r="DL91" s="445"/>
      <c r="DN91" s="460"/>
      <c r="DO91" s="461"/>
      <c r="DP91" s="461"/>
      <c r="DQ91" s="462"/>
      <c r="DR91" s="68"/>
    </row>
    <row r="92" spans="1:122" x14ac:dyDescent="0.35">
      <c r="B92" s="70"/>
      <c r="C92" s="58"/>
      <c r="D92" s="58"/>
      <c r="E92" s="59"/>
      <c r="F92" s="60"/>
      <c r="G92" s="61"/>
      <c r="H92" s="61"/>
      <c r="I92" s="61"/>
      <c r="J92" s="57"/>
      <c r="K92" s="57"/>
      <c r="L92" s="62"/>
      <c r="M92" s="65"/>
      <c r="N92" s="65"/>
      <c r="O92" s="66"/>
      <c r="P92" s="66"/>
      <c r="Q92" s="66"/>
      <c r="S92" s="460"/>
      <c r="T92" s="461"/>
      <c r="U92" s="461"/>
      <c r="V92" s="462"/>
      <c r="W92" s="68"/>
      <c r="X92" s="365"/>
      <c r="Y92" s="65"/>
      <c r="Z92" s="66"/>
      <c r="AA92" s="66"/>
      <c r="AB92" s="66"/>
      <c r="AD92" s="460"/>
      <c r="AE92" s="461"/>
      <c r="AF92" s="461"/>
      <c r="AG92" s="462"/>
      <c r="AH92" s="68"/>
      <c r="AI92" s="365"/>
      <c r="AJ92" s="65"/>
      <c r="AK92" s="66"/>
      <c r="AL92" s="66"/>
      <c r="AM92" s="66"/>
      <c r="AO92" s="460"/>
      <c r="AP92" s="461"/>
      <c r="AQ92" s="461"/>
      <c r="AR92" s="462"/>
      <c r="AS92" s="403"/>
      <c r="AT92" s="365"/>
      <c r="AU92" s="65"/>
      <c r="AV92" s="66"/>
      <c r="AW92" s="66"/>
      <c r="AX92" s="66"/>
      <c r="AZ92" s="460"/>
      <c r="BA92" s="461"/>
      <c r="BB92" s="461"/>
      <c r="BC92" s="462"/>
      <c r="BD92" s="403"/>
      <c r="BE92" s="365"/>
      <c r="BF92" s="65"/>
      <c r="BG92" s="66"/>
      <c r="BH92" s="66"/>
      <c r="BI92" s="66"/>
      <c r="BK92" s="460"/>
      <c r="BL92" s="461"/>
      <c r="BM92" s="461"/>
      <c r="BN92" s="462"/>
      <c r="BO92" s="403"/>
      <c r="BP92" s="365"/>
      <c r="BQ92" s="65"/>
      <c r="BR92" s="66"/>
      <c r="BS92" s="66"/>
      <c r="BT92" s="66"/>
      <c r="BV92" s="460"/>
      <c r="BW92" s="461"/>
      <c r="BX92" s="461"/>
      <c r="BY92" s="462"/>
      <c r="BZ92" s="403"/>
      <c r="CA92" s="365"/>
      <c r="CB92" s="65"/>
      <c r="CC92" s="66"/>
      <c r="CD92" s="66"/>
      <c r="CE92" s="66"/>
      <c r="CG92" s="460"/>
      <c r="CH92" s="461"/>
      <c r="CI92" s="461"/>
      <c r="CJ92" s="462"/>
      <c r="CK92" s="403"/>
      <c r="CL92" s="365"/>
      <c r="CM92" s="65"/>
      <c r="CN92" s="66"/>
      <c r="CO92" s="66"/>
      <c r="CP92" s="66"/>
      <c r="CR92" s="460"/>
      <c r="CS92" s="461"/>
      <c r="CT92" s="461"/>
      <c r="CU92" s="462"/>
      <c r="CV92" s="403"/>
      <c r="CW92" s="365"/>
      <c r="CX92" s="65"/>
      <c r="CY92" s="66"/>
      <c r="CZ92" s="66"/>
      <c r="DA92" s="66"/>
      <c r="DC92" s="460"/>
      <c r="DD92" s="461"/>
      <c r="DE92" s="461"/>
      <c r="DF92" s="462"/>
      <c r="DG92" s="403"/>
      <c r="DH92" s="365"/>
      <c r="DI92" s="65"/>
      <c r="DJ92" s="66"/>
      <c r="DK92" s="66"/>
      <c r="DL92" s="66"/>
      <c r="DN92" s="460"/>
      <c r="DO92" s="461"/>
      <c r="DP92" s="461"/>
      <c r="DQ92" s="462"/>
      <c r="DR92" s="403"/>
    </row>
    <row r="93" spans="1:122" x14ac:dyDescent="0.35">
      <c r="B93" s="70"/>
      <c r="C93" s="58"/>
      <c r="D93" s="58"/>
      <c r="E93" s="59"/>
      <c r="F93" s="112" t="s">
        <v>27</v>
      </c>
      <c r="G93" s="471"/>
      <c r="H93" s="471"/>
      <c r="I93" s="471"/>
      <c r="J93" s="57"/>
      <c r="K93" s="57"/>
      <c r="L93" s="62"/>
      <c r="M93" s="65"/>
      <c r="N93" s="404" t="s">
        <v>27</v>
      </c>
      <c r="O93" s="444" t="s">
        <v>155</v>
      </c>
      <c r="P93" s="444"/>
      <c r="Q93" s="444"/>
      <c r="S93" s="460"/>
      <c r="T93" s="461"/>
      <c r="U93" s="461"/>
      <c r="V93" s="462"/>
      <c r="W93" s="65"/>
      <c r="X93" s="365"/>
      <c r="Y93" s="404" t="s">
        <v>27</v>
      </c>
      <c r="Z93" s="444" t="s">
        <v>155</v>
      </c>
      <c r="AA93" s="444"/>
      <c r="AB93" s="444"/>
      <c r="AD93" s="460"/>
      <c r="AE93" s="461"/>
      <c r="AF93" s="461"/>
      <c r="AG93" s="462"/>
      <c r="AH93" s="65"/>
      <c r="AI93" s="365"/>
      <c r="AJ93" s="404" t="s">
        <v>27</v>
      </c>
      <c r="AK93" s="444" t="s">
        <v>155</v>
      </c>
      <c r="AL93" s="444"/>
      <c r="AM93" s="444"/>
      <c r="AO93" s="460"/>
      <c r="AP93" s="461"/>
      <c r="AQ93" s="461"/>
      <c r="AR93" s="462"/>
      <c r="AS93" s="403"/>
      <c r="AT93" s="365"/>
      <c r="AU93" s="404" t="s">
        <v>27</v>
      </c>
      <c r="AV93" s="444" t="s">
        <v>155</v>
      </c>
      <c r="AW93" s="444"/>
      <c r="AX93" s="444"/>
      <c r="AZ93" s="460"/>
      <c r="BA93" s="461"/>
      <c r="BB93" s="461"/>
      <c r="BC93" s="462"/>
      <c r="BD93" s="403"/>
      <c r="BE93" s="365"/>
      <c r="BF93" s="404" t="s">
        <v>27</v>
      </c>
      <c r="BG93" s="444" t="s">
        <v>155</v>
      </c>
      <c r="BH93" s="444"/>
      <c r="BI93" s="444"/>
      <c r="BK93" s="460"/>
      <c r="BL93" s="461"/>
      <c r="BM93" s="461"/>
      <c r="BN93" s="462"/>
      <c r="BO93" s="403"/>
      <c r="BP93" s="365"/>
      <c r="BQ93" s="404" t="s">
        <v>27</v>
      </c>
      <c r="BR93" s="444" t="s">
        <v>155</v>
      </c>
      <c r="BS93" s="444"/>
      <c r="BT93" s="444"/>
      <c r="BV93" s="460"/>
      <c r="BW93" s="461"/>
      <c r="BX93" s="461"/>
      <c r="BY93" s="462"/>
      <c r="BZ93" s="403"/>
      <c r="CA93" s="365"/>
      <c r="CB93" s="404" t="s">
        <v>27</v>
      </c>
      <c r="CC93" s="444" t="s">
        <v>155</v>
      </c>
      <c r="CD93" s="444"/>
      <c r="CE93" s="444"/>
      <c r="CG93" s="460"/>
      <c r="CH93" s="461"/>
      <c r="CI93" s="461"/>
      <c r="CJ93" s="462"/>
      <c r="CK93" s="403"/>
      <c r="CL93" s="365"/>
      <c r="CM93" s="404" t="s">
        <v>27</v>
      </c>
      <c r="CN93" s="444" t="s">
        <v>155</v>
      </c>
      <c r="CO93" s="444"/>
      <c r="CP93" s="444"/>
      <c r="CR93" s="460"/>
      <c r="CS93" s="461"/>
      <c r="CT93" s="461"/>
      <c r="CU93" s="462"/>
      <c r="CV93" s="403"/>
      <c r="CW93" s="365"/>
      <c r="CX93" s="404" t="s">
        <v>27</v>
      </c>
      <c r="CY93" s="444" t="s">
        <v>155</v>
      </c>
      <c r="CZ93" s="444"/>
      <c r="DA93" s="444"/>
      <c r="DC93" s="460"/>
      <c r="DD93" s="461"/>
      <c r="DE93" s="461"/>
      <c r="DF93" s="462"/>
      <c r="DG93" s="403"/>
      <c r="DH93" s="365"/>
      <c r="DI93" s="404" t="s">
        <v>27</v>
      </c>
      <c r="DJ93" s="444" t="s">
        <v>155</v>
      </c>
      <c r="DK93" s="444"/>
      <c r="DL93" s="444"/>
      <c r="DN93" s="460"/>
      <c r="DO93" s="461"/>
      <c r="DP93" s="461"/>
      <c r="DQ93" s="462"/>
      <c r="DR93" s="403"/>
    </row>
    <row r="94" spans="1:122" ht="15" thickBot="1" x14ac:dyDescent="0.4">
      <c r="B94" s="70"/>
      <c r="C94" s="58"/>
      <c r="D94" s="58"/>
      <c r="E94" s="59"/>
      <c r="F94" s="113" t="s">
        <v>28</v>
      </c>
      <c r="G94" s="471"/>
      <c r="H94" s="471"/>
      <c r="I94" s="471"/>
      <c r="J94" s="57"/>
      <c r="K94" s="57"/>
      <c r="L94" s="62"/>
      <c r="M94" s="65"/>
      <c r="N94" s="404" t="s">
        <v>28</v>
      </c>
      <c r="O94" s="444" t="s">
        <v>154</v>
      </c>
      <c r="P94" s="444"/>
      <c r="Q94" s="444"/>
      <c r="S94" s="463"/>
      <c r="T94" s="464"/>
      <c r="U94" s="464"/>
      <c r="V94" s="465"/>
      <c r="W94" s="65"/>
      <c r="X94" s="365"/>
      <c r="Y94" s="404" t="s">
        <v>28</v>
      </c>
      <c r="Z94" s="444" t="s">
        <v>154</v>
      </c>
      <c r="AA94" s="444"/>
      <c r="AB94" s="444"/>
      <c r="AD94" s="463"/>
      <c r="AE94" s="464"/>
      <c r="AF94" s="464"/>
      <c r="AG94" s="465"/>
      <c r="AH94" s="65"/>
      <c r="AI94" s="365"/>
      <c r="AJ94" s="404" t="s">
        <v>28</v>
      </c>
      <c r="AK94" s="444" t="s">
        <v>154</v>
      </c>
      <c r="AL94" s="444"/>
      <c r="AM94" s="444"/>
      <c r="AO94" s="463"/>
      <c r="AP94" s="464"/>
      <c r="AQ94" s="464"/>
      <c r="AR94" s="465"/>
      <c r="AS94" s="403"/>
      <c r="AT94" s="365"/>
      <c r="AU94" s="404" t="s">
        <v>28</v>
      </c>
      <c r="AV94" s="444" t="s">
        <v>154</v>
      </c>
      <c r="AW94" s="444"/>
      <c r="AX94" s="444"/>
      <c r="AZ94" s="463"/>
      <c r="BA94" s="464"/>
      <c r="BB94" s="464"/>
      <c r="BC94" s="465"/>
      <c r="BD94" s="403"/>
      <c r="BE94" s="365"/>
      <c r="BF94" s="404" t="s">
        <v>28</v>
      </c>
      <c r="BG94" s="444" t="s">
        <v>154</v>
      </c>
      <c r="BH94" s="444"/>
      <c r="BI94" s="444"/>
      <c r="BK94" s="463"/>
      <c r="BL94" s="464"/>
      <c r="BM94" s="464"/>
      <c r="BN94" s="465"/>
      <c r="BO94" s="403"/>
      <c r="BP94" s="365"/>
      <c r="BQ94" s="404" t="s">
        <v>28</v>
      </c>
      <c r="BR94" s="444" t="s">
        <v>154</v>
      </c>
      <c r="BS94" s="444"/>
      <c r="BT94" s="444"/>
      <c r="BV94" s="463"/>
      <c r="BW94" s="464"/>
      <c r="BX94" s="464"/>
      <c r="BY94" s="465"/>
      <c r="BZ94" s="403"/>
      <c r="CA94" s="365"/>
      <c r="CB94" s="404" t="s">
        <v>28</v>
      </c>
      <c r="CC94" s="444" t="s">
        <v>154</v>
      </c>
      <c r="CD94" s="444"/>
      <c r="CE94" s="444"/>
      <c r="CG94" s="463"/>
      <c r="CH94" s="464"/>
      <c r="CI94" s="464"/>
      <c r="CJ94" s="465"/>
      <c r="CK94" s="403"/>
      <c r="CL94" s="365"/>
      <c r="CM94" s="404" t="s">
        <v>28</v>
      </c>
      <c r="CN94" s="444" t="s">
        <v>154</v>
      </c>
      <c r="CO94" s="444"/>
      <c r="CP94" s="444"/>
      <c r="CR94" s="463"/>
      <c r="CS94" s="464"/>
      <c r="CT94" s="464"/>
      <c r="CU94" s="465"/>
      <c r="CV94" s="403"/>
      <c r="CW94" s="365"/>
      <c r="CX94" s="404" t="s">
        <v>28</v>
      </c>
      <c r="CY94" s="444" t="s">
        <v>154</v>
      </c>
      <c r="CZ94" s="444"/>
      <c r="DA94" s="444"/>
      <c r="DC94" s="463"/>
      <c r="DD94" s="464"/>
      <c r="DE94" s="464"/>
      <c r="DF94" s="465"/>
      <c r="DG94" s="403"/>
      <c r="DH94" s="365"/>
      <c r="DI94" s="404" t="s">
        <v>28</v>
      </c>
      <c r="DJ94" s="444" t="s">
        <v>154</v>
      </c>
      <c r="DK94" s="444"/>
      <c r="DL94" s="444"/>
      <c r="DN94" s="463"/>
      <c r="DO94" s="464"/>
      <c r="DP94" s="464"/>
      <c r="DQ94" s="465"/>
      <c r="DR94" s="403"/>
    </row>
    <row r="95" spans="1:122" x14ac:dyDescent="0.35">
      <c r="B95" s="70"/>
      <c r="C95" s="58"/>
      <c r="D95" s="58"/>
      <c r="E95" s="59"/>
      <c r="F95" s="60"/>
      <c r="G95" s="57"/>
      <c r="H95" s="57"/>
      <c r="I95" s="61"/>
      <c r="J95" s="57"/>
      <c r="K95" s="57"/>
      <c r="L95" s="62"/>
      <c r="M95" s="408"/>
      <c r="N95" s="408"/>
      <c r="O95" s="408"/>
      <c r="P95" s="408"/>
      <c r="Q95" s="408"/>
      <c r="R95" s="408"/>
      <c r="S95" s="408"/>
      <c r="T95" s="408"/>
      <c r="U95" s="408"/>
      <c r="V95" s="408"/>
      <c r="W95" s="408"/>
      <c r="X95" s="409"/>
      <c r="Y95" s="408"/>
      <c r="Z95" s="408"/>
      <c r="AA95" s="408"/>
      <c r="AB95" s="408"/>
      <c r="AC95" s="408"/>
      <c r="AD95" s="408"/>
      <c r="AE95" s="408"/>
      <c r="AF95" s="408"/>
      <c r="AG95" s="408"/>
      <c r="AH95" s="408"/>
      <c r="AI95" s="409"/>
      <c r="AJ95" s="408"/>
      <c r="AK95" s="408"/>
      <c r="AL95" s="408"/>
      <c r="AM95" s="408"/>
      <c r="AN95" s="408"/>
      <c r="AO95" s="408"/>
      <c r="AP95" s="408"/>
      <c r="AQ95" s="408"/>
      <c r="AR95" s="408"/>
      <c r="AS95" s="410"/>
      <c r="AT95" s="409"/>
      <c r="AU95" s="408"/>
      <c r="AV95" s="408"/>
      <c r="AW95" s="408"/>
      <c r="AX95" s="408"/>
      <c r="AY95" s="408"/>
      <c r="AZ95" s="408"/>
      <c r="BA95" s="408"/>
      <c r="BB95" s="408"/>
      <c r="BC95" s="408"/>
      <c r="BD95" s="410"/>
      <c r="BE95" s="409"/>
      <c r="BF95" s="408"/>
      <c r="BG95" s="408"/>
      <c r="BH95" s="408"/>
      <c r="BI95" s="408"/>
      <c r="BJ95" s="408"/>
      <c r="BK95" s="408"/>
      <c r="BL95" s="408"/>
      <c r="BM95" s="408"/>
      <c r="BN95" s="408"/>
      <c r="BO95" s="410"/>
      <c r="BP95" s="409"/>
      <c r="BQ95" s="408"/>
      <c r="BR95" s="408"/>
      <c r="BS95" s="408"/>
      <c r="BT95" s="408"/>
      <c r="BU95" s="408"/>
      <c r="BV95" s="408"/>
      <c r="BW95" s="408"/>
      <c r="BX95" s="408"/>
      <c r="BY95" s="408"/>
      <c r="BZ95" s="410"/>
      <c r="CA95" s="409"/>
      <c r="CB95" s="408"/>
      <c r="CC95" s="408"/>
      <c r="CD95" s="408"/>
      <c r="CE95" s="408"/>
      <c r="CF95" s="408"/>
      <c r="CG95" s="408"/>
      <c r="CH95" s="408"/>
      <c r="CI95" s="408"/>
      <c r="CJ95" s="408"/>
      <c r="CK95" s="410"/>
      <c r="CL95" s="409"/>
      <c r="CM95" s="408"/>
      <c r="CN95" s="408"/>
      <c r="CO95" s="408"/>
      <c r="CP95" s="408"/>
      <c r="CQ95" s="408"/>
      <c r="CR95" s="408"/>
      <c r="CS95" s="408"/>
      <c r="CT95" s="408"/>
      <c r="CU95" s="408"/>
      <c r="CV95" s="410"/>
      <c r="CW95" s="409"/>
      <c r="CX95" s="408"/>
      <c r="CY95" s="408"/>
      <c r="CZ95" s="408"/>
      <c r="DA95" s="408"/>
      <c r="DB95" s="408"/>
      <c r="DC95" s="408"/>
      <c r="DD95" s="408"/>
      <c r="DE95" s="408"/>
      <c r="DF95" s="408"/>
      <c r="DG95" s="410"/>
      <c r="DH95" s="409"/>
      <c r="DI95" s="408"/>
      <c r="DJ95" s="408"/>
      <c r="DK95" s="408"/>
      <c r="DL95" s="408"/>
      <c r="DM95" s="408"/>
      <c r="DN95" s="408"/>
      <c r="DO95" s="408"/>
      <c r="DP95" s="408"/>
      <c r="DQ95" s="408"/>
      <c r="DR95" s="410"/>
    </row>
    <row r="96" spans="1:122" x14ac:dyDescent="0.35">
      <c r="B96" s="114"/>
      <c r="C96" s="115"/>
      <c r="D96" s="115"/>
      <c r="E96" s="116"/>
      <c r="F96" s="117"/>
      <c r="G96" s="118"/>
      <c r="H96" s="118"/>
      <c r="I96" s="119"/>
      <c r="J96" s="118"/>
      <c r="K96" s="118"/>
      <c r="L96" s="120"/>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c r="AS96" s="181"/>
      <c r="AT96" s="121"/>
      <c r="AU96" s="121"/>
      <c r="AV96" s="121"/>
      <c r="AW96" s="121"/>
      <c r="AX96" s="121"/>
      <c r="AY96" s="121"/>
      <c r="AZ96" s="121"/>
      <c r="BA96" s="121"/>
      <c r="BB96" s="121"/>
      <c r="BC96" s="121"/>
      <c r="BD96" s="181"/>
      <c r="BE96" s="121"/>
      <c r="BF96" s="121"/>
      <c r="BG96" s="121"/>
      <c r="BH96" s="121"/>
      <c r="BI96" s="121"/>
      <c r="BJ96" s="121"/>
      <c r="BK96" s="121"/>
      <c r="BL96" s="121"/>
      <c r="BM96" s="121"/>
      <c r="BN96" s="121"/>
      <c r="BO96" s="181"/>
      <c r="BP96" s="121"/>
      <c r="BQ96" s="121"/>
      <c r="BR96" s="121"/>
      <c r="BS96" s="121"/>
      <c r="BT96" s="121"/>
      <c r="BU96" s="121"/>
      <c r="BV96" s="121"/>
      <c r="BW96" s="121"/>
      <c r="BX96" s="121"/>
      <c r="BY96" s="121"/>
      <c r="BZ96" s="181"/>
      <c r="CA96" s="121"/>
      <c r="CB96" s="121"/>
      <c r="CC96" s="121"/>
      <c r="CD96" s="121"/>
      <c r="CE96" s="121"/>
      <c r="CF96" s="121"/>
      <c r="CG96" s="121"/>
      <c r="CH96" s="121"/>
      <c r="CI96" s="121"/>
      <c r="CJ96" s="121"/>
      <c r="CK96" s="181"/>
      <c r="CL96" s="121"/>
      <c r="CM96" s="121"/>
      <c r="CN96" s="121"/>
      <c r="CO96" s="121"/>
      <c r="CP96" s="121"/>
      <c r="CQ96" s="121"/>
      <c r="CR96" s="121"/>
      <c r="CS96" s="121"/>
      <c r="CT96" s="121"/>
      <c r="CU96" s="121"/>
      <c r="CV96" s="181"/>
      <c r="CW96" s="121"/>
      <c r="CX96" s="121"/>
      <c r="CY96" s="121"/>
      <c r="CZ96" s="121"/>
      <c r="DA96" s="121"/>
      <c r="DB96" s="121"/>
      <c r="DC96" s="121"/>
      <c r="DD96" s="121"/>
      <c r="DE96" s="121"/>
      <c r="DF96" s="121"/>
      <c r="DG96" s="181"/>
      <c r="DH96" s="121"/>
      <c r="DI96" s="121"/>
      <c r="DJ96" s="121"/>
      <c r="DK96" s="121"/>
      <c r="DL96" s="121"/>
      <c r="DM96" s="121"/>
      <c r="DN96" s="121"/>
      <c r="DO96" s="121"/>
      <c r="DP96" s="121"/>
      <c r="DQ96" s="121"/>
      <c r="DR96" s="181"/>
    </row>
    <row r="97" spans="2:22" ht="14.5" customHeight="1" x14ac:dyDescent="0.35">
      <c r="B97" s="220" t="s">
        <v>228</v>
      </c>
    </row>
    <row r="98" spans="2:22" x14ac:dyDescent="0.35">
      <c r="B98" s="186" t="s">
        <v>108</v>
      </c>
      <c r="C98" s="192"/>
      <c r="D98" s="192"/>
      <c r="E98" s="192"/>
      <c r="F98" s="192"/>
      <c r="G98" s="192"/>
      <c r="H98" s="192"/>
      <c r="I98" s="192"/>
      <c r="J98" s="192"/>
      <c r="K98" s="193"/>
      <c r="M98" s="186" t="s">
        <v>170</v>
      </c>
      <c r="N98" s="187"/>
      <c r="O98" s="187"/>
      <c r="P98" s="187"/>
      <c r="Q98" s="187"/>
      <c r="R98" s="187"/>
      <c r="S98" s="187"/>
      <c r="T98" s="187"/>
      <c r="U98" s="187"/>
      <c r="V98" s="188"/>
    </row>
    <row r="99" spans="2:22" ht="14.5" customHeight="1" x14ac:dyDescent="0.35">
      <c r="B99" s="194" t="s">
        <v>179</v>
      </c>
      <c r="C99" s="192" t="s">
        <v>223</v>
      </c>
      <c r="D99" s="192"/>
      <c r="E99" s="192"/>
      <c r="F99" s="192"/>
      <c r="G99" s="192"/>
      <c r="H99" s="192"/>
      <c r="I99" s="192"/>
      <c r="J99" s="192"/>
      <c r="K99" s="193"/>
      <c r="M99" s="190" t="s">
        <v>171</v>
      </c>
      <c r="N99" s="191"/>
      <c r="O99" s="191"/>
      <c r="P99" s="191"/>
      <c r="Q99" s="191"/>
      <c r="R99" s="187"/>
      <c r="S99" s="187"/>
      <c r="T99" s="187"/>
      <c r="U99" s="187"/>
      <c r="V99" s="188"/>
    </row>
    <row r="100" spans="2:22" x14ac:dyDescent="0.35">
      <c r="B100" s="194" t="s">
        <v>179</v>
      </c>
      <c r="C100" s="192" t="s">
        <v>177</v>
      </c>
      <c r="D100" s="192"/>
      <c r="E100" s="192"/>
      <c r="F100" s="192"/>
      <c r="G100" s="192"/>
      <c r="H100" s="192"/>
      <c r="I100" s="192"/>
      <c r="J100" s="192"/>
      <c r="K100" s="193"/>
      <c r="M100" s="194" t="s">
        <v>179</v>
      </c>
      <c r="N100" s="187" t="s">
        <v>219</v>
      </c>
      <c r="O100" s="187"/>
      <c r="P100" s="187"/>
      <c r="Q100" s="187"/>
      <c r="R100" s="188"/>
      <c r="S100" s="188"/>
      <c r="T100" s="188"/>
      <c r="U100" s="188"/>
      <c r="V100" s="188"/>
    </row>
    <row r="101" spans="2:22" x14ac:dyDescent="0.35">
      <c r="B101" s="194" t="s">
        <v>179</v>
      </c>
      <c r="C101" s="192" t="s">
        <v>224</v>
      </c>
      <c r="D101" s="192"/>
      <c r="E101" s="192"/>
      <c r="F101" s="192"/>
      <c r="G101" s="192"/>
      <c r="H101" s="192"/>
      <c r="I101" s="192"/>
      <c r="J101" s="192"/>
      <c r="K101" s="193"/>
      <c r="M101" s="194" t="s">
        <v>179</v>
      </c>
      <c r="N101" s="219" t="s">
        <v>220</v>
      </c>
      <c r="O101" s="203"/>
      <c r="P101" s="203"/>
      <c r="Q101" s="203"/>
      <c r="R101" s="203"/>
      <c r="S101" s="203"/>
      <c r="T101" s="203"/>
      <c r="U101" s="203"/>
      <c r="V101" s="203"/>
    </row>
    <row r="102" spans="2:22" x14ac:dyDescent="0.35">
      <c r="B102" s="192"/>
      <c r="C102" s="125" t="s">
        <v>117</v>
      </c>
      <c r="D102" s="192"/>
      <c r="E102" s="192"/>
      <c r="F102" s="192"/>
      <c r="G102" s="192"/>
      <c r="H102" s="192"/>
      <c r="I102" s="192"/>
      <c r="J102" s="192"/>
      <c r="K102" s="193"/>
      <c r="M102" s="194" t="s">
        <v>179</v>
      </c>
      <c r="N102" s="187" t="s">
        <v>221</v>
      </c>
      <c r="O102" s="187"/>
      <c r="P102" s="187"/>
      <c r="Q102" s="187"/>
      <c r="R102" s="203"/>
      <c r="S102" s="203"/>
      <c r="T102" s="203"/>
      <c r="U102" s="203"/>
      <c r="V102" s="203"/>
    </row>
    <row r="103" spans="2:22" ht="14.5" customHeight="1" x14ac:dyDescent="0.35">
      <c r="B103" s="187"/>
      <c r="C103" s="25" t="s">
        <v>225</v>
      </c>
      <c r="D103" s="187"/>
      <c r="E103" s="187"/>
      <c r="F103" s="187"/>
      <c r="G103" s="187"/>
      <c r="H103" s="187"/>
      <c r="I103" s="187"/>
      <c r="J103" s="187"/>
      <c r="K103" s="187"/>
      <c r="M103" s="194" t="s">
        <v>179</v>
      </c>
      <c r="N103" s="187" t="s">
        <v>222</v>
      </c>
      <c r="O103" s="187"/>
      <c r="P103" s="187"/>
      <c r="Q103" s="187"/>
      <c r="R103" s="187"/>
      <c r="S103" s="187"/>
      <c r="T103" s="187"/>
      <c r="U103" s="187"/>
      <c r="V103" s="189"/>
    </row>
    <row r="104" spans="2:22" x14ac:dyDescent="0.35">
      <c r="B104" s="194" t="s">
        <v>179</v>
      </c>
      <c r="C104" s="125" t="s">
        <v>227</v>
      </c>
      <c r="R104" s="187"/>
      <c r="S104" s="187"/>
      <c r="T104" s="187"/>
      <c r="U104" s="187"/>
      <c r="V104" s="189"/>
    </row>
    <row r="105" spans="2:22" x14ac:dyDescent="0.35">
      <c r="B105" s="194" t="s">
        <v>179</v>
      </c>
      <c r="C105" s="467" t="s">
        <v>120</v>
      </c>
      <c r="D105" s="467"/>
      <c r="E105" s="467"/>
      <c r="F105" s="467"/>
      <c r="G105" s="467"/>
      <c r="H105" s="467"/>
      <c r="I105" s="467"/>
      <c r="J105" s="467"/>
      <c r="K105" s="467"/>
      <c r="M105" s="195" t="s">
        <v>172</v>
      </c>
      <c r="N105" s="196"/>
      <c r="O105" s="196"/>
      <c r="P105" s="196"/>
      <c r="Q105" s="196"/>
    </row>
    <row r="106" spans="2:22" x14ac:dyDescent="0.35">
      <c r="C106" s="467"/>
      <c r="D106" s="467"/>
      <c r="E106" s="467"/>
      <c r="F106" s="467"/>
      <c r="G106" s="467"/>
      <c r="H106" s="467"/>
      <c r="I106" s="467"/>
      <c r="J106" s="467"/>
      <c r="K106" s="467"/>
      <c r="M106" s="194" t="s">
        <v>179</v>
      </c>
      <c r="N106" s="187" t="s">
        <v>173</v>
      </c>
      <c r="O106" s="187"/>
      <c r="P106" s="187"/>
      <c r="Q106" s="187"/>
      <c r="R106" s="187"/>
      <c r="S106" s="187"/>
      <c r="T106" s="187"/>
      <c r="U106" s="187"/>
      <c r="V106" s="189"/>
    </row>
    <row r="107" spans="2:22" x14ac:dyDescent="0.35">
      <c r="B107" s="194" t="s">
        <v>179</v>
      </c>
      <c r="C107" s="467" t="s">
        <v>123</v>
      </c>
      <c r="D107" s="467"/>
      <c r="E107" s="467"/>
      <c r="F107" s="467"/>
      <c r="G107" s="467"/>
      <c r="H107" s="467"/>
      <c r="I107" s="467"/>
      <c r="J107" s="467"/>
      <c r="K107" s="467"/>
      <c r="M107" s="194" t="s">
        <v>179</v>
      </c>
      <c r="N107" s="219" t="s">
        <v>174</v>
      </c>
      <c r="O107" s="203"/>
      <c r="P107" s="203"/>
      <c r="Q107" s="203"/>
      <c r="R107" s="187"/>
      <c r="S107" s="187"/>
      <c r="T107" s="187"/>
      <c r="U107" s="187"/>
      <c r="V107" s="189"/>
    </row>
    <row r="108" spans="2:22" ht="14.5" customHeight="1" x14ac:dyDescent="0.35">
      <c r="C108" s="467"/>
      <c r="D108" s="467"/>
      <c r="E108" s="467"/>
      <c r="F108" s="467"/>
      <c r="G108" s="467"/>
      <c r="H108" s="467"/>
      <c r="I108" s="467"/>
      <c r="J108" s="467"/>
      <c r="K108" s="467"/>
      <c r="M108" s="194" t="s">
        <v>179</v>
      </c>
      <c r="N108" s="187" t="s">
        <v>175</v>
      </c>
      <c r="O108" s="187"/>
      <c r="P108" s="187"/>
      <c r="Q108" s="187"/>
      <c r="R108" s="203"/>
      <c r="S108" s="203"/>
      <c r="T108" s="203"/>
      <c r="U108" s="203"/>
      <c r="V108" s="203"/>
    </row>
    <row r="109" spans="2:22" ht="14.5" customHeight="1" x14ac:dyDescent="0.35">
      <c r="B109" s="194" t="s">
        <v>179</v>
      </c>
      <c r="C109" s="467" t="s">
        <v>226</v>
      </c>
      <c r="D109" s="467"/>
      <c r="E109" s="467"/>
      <c r="F109" s="467"/>
      <c r="G109" s="467"/>
      <c r="H109" s="467"/>
      <c r="I109" s="467"/>
      <c r="J109" s="467"/>
      <c r="K109" s="467"/>
      <c r="M109" s="194" t="s">
        <v>179</v>
      </c>
      <c r="N109" s="187" t="s">
        <v>176</v>
      </c>
      <c r="O109" s="187"/>
      <c r="P109" s="187"/>
      <c r="Q109" s="187"/>
      <c r="R109" s="203"/>
      <c r="S109" s="203"/>
      <c r="T109" s="203"/>
      <c r="U109" s="203"/>
      <c r="V109" s="203"/>
    </row>
    <row r="110" spans="2:22" ht="14.5" customHeight="1" x14ac:dyDescent="0.35">
      <c r="C110" s="467"/>
      <c r="D110" s="467"/>
      <c r="E110" s="467"/>
      <c r="F110" s="467"/>
      <c r="G110" s="467"/>
      <c r="H110" s="467"/>
      <c r="I110" s="467"/>
      <c r="J110" s="467"/>
      <c r="K110" s="467"/>
      <c r="R110" s="187"/>
      <c r="S110" s="187"/>
      <c r="T110" s="187"/>
      <c r="U110" s="187"/>
      <c r="V110" s="189"/>
    </row>
    <row r="111" spans="2:22" x14ac:dyDescent="0.35">
      <c r="M111" s="24" t="s">
        <v>109</v>
      </c>
      <c r="R111" s="187"/>
      <c r="S111" s="187"/>
      <c r="T111" s="187"/>
      <c r="U111" s="187"/>
      <c r="V111" s="189"/>
    </row>
    <row r="112" spans="2:22" ht="14" customHeight="1" x14ac:dyDescent="0.35">
      <c r="B112" s="194" t="s">
        <v>179</v>
      </c>
      <c r="C112" s="466" t="s">
        <v>178</v>
      </c>
      <c r="D112" s="466"/>
      <c r="E112" s="466"/>
      <c r="F112" s="466"/>
      <c r="G112" s="466"/>
      <c r="H112" s="466"/>
      <c r="I112" s="466"/>
      <c r="J112" s="466"/>
      <c r="K112" s="466"/>
      <c r="L112" s="466"/>
      <c r="M112" s="126" t="s">
        <v>110</v>
      </c>
    </row>
    <row r="113" spans="2:14" x14ac:dyDescent="0.35">
      <c r="B113" s="192"/>
      <c r="C113" s="466"/>
      <c r="D113" s="466"/>
      <c r="E113" s="466"/>
      <c r="F113" s="466"/>
      <c r="G113" s="466"/>
      <c r="H113" s="466"/>
      <c r="I113" s="466"/>
      <c r="J113" s="466"/>
      <c r="K113" s="466"/>
      <c r="L113" s="466"/>
      <c r="M113" s="217" t="s">
        <v>111</v>
      </c>
      <c r="N113" s="65" t="s">
        <v>112</v>
      </c>
    </row>
    <row r="114" spans="2:14" ht="14.5" customHeight="1" x14ac:dyDescent="0.35">
      <c r="L114" s="192"/>
      <c r="M114" s="216" t="s">
        <v>111</v>
      </c>
      <c r="N114" s="65" t="s">
        <v>113</v>
      </c>
    </row>
    <row r="115" spans="2:14" x14ac:dyDescent="0.35">
      <c r="L115" s="192"/>
      <c r="M115" s="126" t="s">
        <v>114</v>
      </c>
    </row>
    <row r="116" spans="2:14" x14ac:dyDescent="0.35">
      <c r="L116" s="192"/>
      <c r="M116" s="217" t="s">
        <v>115</v>
      </c>
      <c r="N116" s="65" t="s">
        <v>116</v>
      </c>
    </row>
    <row r="117" spans="2:14" x14ac:dyDescent="0.35">
      <c r="L117" s="187"/>
      <c r="M117" s="218" t="s">
        <v>115</v>
      </c>
      <c r="N117" s="2" t="s">
        <v>118</v>
      </c>
    </row>
    <row r="118" spans="2:14" x14ac:dyDescent="0.35">
      <c r="M118" s="126" t="s">
        <v>119</v>
      </c>
    </row>
    <row r="119" spans="2:14" x14ac:dyDescent="0.35">
      <c r="M119" s="127" t="s">
        <v>121</v>
      </c>
      <c r="N119" s="2" t="s">
        <v>122</v>
      </c>
    </row>
    <row r="120" spans="2:14" ht="14.5" customHeight="1" x14ac:dyDescent="0.35"/>
  </sheetData>
  <sheetProtection password="CBF1" sheet="1" objects="1" scenarios="1"/>
  <mergeCells count="263">
    <mergeCell ref="AO89:AR94"/>
    <mergeCell ref="AZ89:BC94"/>
    <mergeCell ref="BK89:BN94"/>
    <mergeCell ref="BV89:BY94"/>
    <mergeCell ref="CG89:CJ94"/>
    <mergeCell ref="CR89:CU94"/>
    <mergeCell ref="AN4:AP4"/>
    <mergeCell ref="Z59:AA59"/>
    <mergeCell ref="AK59:AL59"/>
    <mergeCell ref="AK71:AL71"/>
    <mergeCell ref="AV59:AW59"/>
    <mergeCell ref="AV60:AW60"/>
    <mergeCell ref="AV61:AW61"/>
    <mergeCell ref="AV62:AW62"/>
    <mergeCell ref="AV63:AW63"/>
    <mergeCell ref="AV64:AW64"/>
    <mergeCell ref="BJ71:BK71"/>
    <mergeCell ref="BG59:BH59"/>
    <mergeCell ref="BG60:BH60"/>
    <mergeCell ref="BG61:BH61"/>
    <mergeCell ref="BG62:BH62"/>
    <mergeCell ref="BG63:BH63"/>
    <mergeCell ref="AK90:AM90"/>
    <mergeCell ref="BG64:BH64"/>
    <mergeCell ref="O5:P5"/>
    <mergeCell ref="R5:T5"/>
    <mergeCell ref="Z5:AA5"/>
    <mergeCell ref="AC5:AE5"/>
    <mergeCell ref="AK5:AL5"/>
    <mergeCell ref="AN5:AP5"/>
    <mergeCell ref="B3:L4"/>
    <mergeCell ref="O4:Q4"/>
    <mergeCell ref="R4:T4"/>
    <mergeCell ref="Z4:AB4"/>
    <mergeCell ref="AC4:AE4"/>
    <mergeCell ref="AK4:AM4"/>
    <mergeCell ref="G60:H60"/>
    <mergeCell ref="O60:P60"/>
    <mergeCell ref="Z60:AA60"/>
    <mergeCell ref="AK60:AL60"/>
    <mergeCell ref="B6:L6"/>
    <mergeCell ref="M6:W6"/>
    <mergeCell ref="X6:AH6"/>
    <mergeCell ref="AI6:AS6"/>
    <mergeCell ref="B57:L57"/>
    <mergeCell ref="M57:W57"/>
    <mergeCell ref="X57:AH57"/>
    <mergeCell ref="AI57:AS57"/>
    <mergeCell ref="G91:I91"/>
    <mergeCell ref="O91:Q91"/>
    <mergeCell ref="Z91:AB91"/>
    <mergeCell ref="AK91:AM91"/>
    <mergeCell ref="O68:P68"/>
    <mergeCell ref="Z68:AA68"/>
    <mergeCell ref="AK68:AL68"/>
    <mergeCell ref="G65:H65"/>
    <mergeCell ref="O65:P65"/>
    <mergeCell ref="Z65:AA65"/>
    <mergeCell ref="AK65:AL65"/>
    <mergeCell ref="G66:H66"/>
    <mergeCell ref="O66:P66"/>
    <mergeCell ref="G67:H67"/>
    <mergeCell ref="O67:P67"/>
    <mergeCell ref="Z67:AA67"/>
    <mergeCell ref="AK67:AL67"/>
    <mergeCell ref="Z66:AA66"/>
    <mergeCell ref="S89:V94"/>
    <mergeCell ref="AD89:AG94"/>
    <mergeCell ref="G63:H63"/>
    <mergeCell ref="O63:P63"/>
    <mergeCell ref="Z63:AA63"/>
    <mergeCell ref="AK63:AL63"/>
    <mergeCell ref="G64:H64"/>
    <mergeCell ref="O64:P64"/>
    <mergeCell ref="Z64:AA64"/>
    <mergeCell ref="AV4:AX4"/>
    <mergeCell ref="AY4:BA4"/>
    <mergeCell ref="AV5:AW5"/>
    <mergeCell ref="AY5:BA5"/>
    <mergeCell ref="AT6:BD6"/>
    <mergeCell ref="AT57:BD57"/>
    <mergeCell ref="AK64:AL64"/>
    <mergeCell ref="G61:H61"/>
    <mergeCell ref="O61:P61"/>
    <mergeCell ref="Z61:AA61"/>
    <mergeCell ref="AK61:AL61"/>
    <mergeCell ref="G62:H62"/>
    <mergeCell ref="O62:P62"/>
    <mergeCell ref="Z62:AA62"/>
    <mergeCell ref="AK62:AL62"/>
    <mergeCell ref="G59:H59"/>
    <mergeCell ref="O59:P59"/>
    <mergeCell ref="C105:K106"/>
    <mergeCell ref="C107:K108"/>
    <mergeCell ref="AN71:AO71"/>
    <mergeCell ref="G89:I89"/>
    <mergeCell ref="O89:Q89"/>
    <mergeCell ref="Z89:AB89"/>
    <mergeCell ref="AK89:AM89"/>
    <mergeCell ref="G71:H71"/>
    <mergeCell ref="J71:K71"/>
    <mergeCell ref="O71:P71"/>
    <mergeCell ref="R71:S71"/>
    <mergeCell ref="Z71:AA71"/>
    <mergeCell ref="AC71:AD71"/>
    <mergeCell ref="G93:I93"/>
    <mergeCell ref="O93:Q93"/>
    <mergeCell ref="Z93:AB93"/>
    <mergeCell ref="AK93:AM93"/>
    <mergeCell ref="G94:I94"/>
    <mergeCell ref="O94:Q94"/>
    <mergeCell ref="Z94:AB94"/>
    <mergeCell ref="AK94:AM94"/>
    <mergeCell ref="G90:I90"/>
    <mergeCell ref="O90:Q90"/>
    <mergeCell ref="Z90:AB90"/>
    <mergeCell ref="C112:L113"/>
    <mergeCell ref="BG65:BH65"/>
    <mergeCell ref="BG66:BH66"/>
    <mergeCell ref="BG67:BH67"/>
    <mergeCell ref="BG68:BH68"/>
    <mergeCell ref="BG71:BH71"/>
    <mergeCell ref="AV89:AX89"/>
    <mergeCell ref="AV90:AX90"/>
    <mergeCell ref="AV91:AX91"/>
    <mergeCell ref="AV93:AX93"/>
    <mergeCell ref="AV94:AX94"/>
    <mergeCell ref="BG89:BI89"/>
    <mergeCell ref="BG90:BI90"/>
    <mergeCell ref="BG91:BI91"/>
    <mergeCell ref="BG93:BI93"/>
    <mergeCell ref="AV65:AW65"/>
    <mergeCell ref="AV66:AW66"/>
    <mergeCell ref="AV67:AW67"/>
    <mergeCell ref="AV68:AW68"/>
    <mergeCell ref="AV71:AW71"/>
    <mergeCell ref="AY71:AZ71"/>
    <mergeCell ref="C109:K110"/>
    <mergeCell ref="AK66:AL66"/>
    <mergeCell ref="BG94:BI94"/>
    <mergeCell ref="BG4:BI4"/>
    <mergeCell ref="BJ4:BL4"/>
    <mergeCell ref="BG5:BH5"/>
    <mergeCell ref="BJ5:BL5"/>
    <mergeCell ref="BE6:BO6"/>
    <mergeCell ref="BE57:BO57"/>
    <mergeCell ref="BR4:BT4"/>
    <mergeCell ref="BU4:BW4"/>
    <mergeCell ref="BR5:BS5"/>
    <mergeCell ref="BU5:BW5"/>
    <mergeCell ref="BP6:BZ6"/>
    <mergeCell ref="BP57:BZ57"/>
    <mergeCell ref="BR68:BS68"/>
    <mergeCell ref="BR71:BS71"/>
    <mergeCell ref="BU71:BV71"/>
    <mergeCell ref="BR89:BT89"/>
    <mergeCell ref="BR90:BT90"/>
    <mergeCell ref="BR91:BT91"/>
    <mergeCell ref="BR93:BT93"/>
    <mergeCell ref="BR94:BT94"/>
    <mergeCell ref="CC4:CE4"/>
    <mergeCell ref="CA57:CK57"/>
    <mergeCell ref="CC93:CE93"/>
    <mergeCell ref="BR59:BS59"/>
    <mergeCell ref="BR60:BS60"/>
    <mergeCell ref="BR61:BS61"/>
    <mergeCell ref="BR62:BS62"/>
    <mergeCell ref="BR63:BS63"/>
    <mergeCell ref="BR64:BS64"/>
    <mergeCell ref="BR65:BS65"/>
    <mergeCell ref="BR66:BS66"/>
    <mergeCell ref="BR67:BS67"/>
    <mergeCell ref="CF4:CH4"/>
    <mergeCell ref="CC60:CD60"/>
    <mergeCell ref="CC91:CE91"/>
    <mergeCell ref="CN91:CP91"/>
    <mergeCell ref="CN93:CP93"/>
    <mergeCell ref="CC94:CE94"/>
    <mergeCell ref="CN94:CP94"/>
    <mergeCell ref="CN4:CP4"/>
    <mergeCell ref="CQ4:CS4"/>
    <mergeCell ref="CC5:CD5"/>
    <mergeCell ref="CF5:CH5"/>
    <mergeCell ref="CN5:CO5"/>
    <mergeCell ref="CQ5:CS5"/>
    <mergeCell ref="CA6:CK6"/>
    <mergeCell ref="CL6:CV6"/>
    <mergeCell ref="CC59:CD59"/>
    <mergeCell ref="CN59:CO59"/>
    <mergeCell ref="CL57:CV57"/>
    <mergeCell ref="CC67:CD67"/>
    <mergeCell ref="CN67:CO67"/>
    <mergeCell ref="CC68:CD68"/>
    <mergeCell ref="CN68:CO68"/>
    <mergeCell ref="CC71:CD71"/>
    <mergeCell ref="CF71:CG71"/>
    <mergeCell ref="CN71:CO71"/>
    <mergeCell ref="CN60:CO60"/>
    <mergeCell ref="CC61:CD61"/>
    <mergeCell ref="CY4:DA4"/>
    <mergeCell ref="CW6:DG6"/>
    <mergeCell ref="CY59:CZ59"/>
    <mergeCell ref="CY61:CZ61"/>
    <mergeCell ref="CY63:CZ63"/>
    <mergeCell ref="CY65:CZ65"/>
    <mergeCell ref="CY67:CZ67"/>
    <mergeCell ref="CY71:CZ71"/>
    <mergeCell ref="DB71:DC71"/>
    <mergeCell ref="CY5:CZ5"/>
    <mergeCell ref="DB5:DD5"/>
    <mergeCell ref="CY62:CZ62"/>
    <mergeCell ref="CN61:CO61"/>
    <mergeCell ref="CC62:CD62"/>
    <mergeCell ref="DJ5:DK5"/>
    <mergeCell ref="DM5:DO5"/>
    <mergeCell ref="DB4:DD4"/>
    <mergeCell ref="DJ4:DL4"/>
    <mergeCell ref="DM4:DO4"/>
    <mergeCell ref="CC90:CE90"/>
    <mergeCell ref="CN90:CP90"/>
    <mergeCell ref="CQ71:CR71"/>
    <mergeCell ref="CC89:CE89"/>
    <mergeCell ref="CN89:CP89"/>
    <mergeCell ref="CN62:CO62"/>
    <mergeCell ref="CC63:CD63"/>
    <mergeCell ref="CN63:CO63"/>
    <mergeCell ref="CC64:CD64"/>
    <mergeCell ref="CN64:CO64"/>
    <mergeCell ref="CC65:CD65"/>
    <mergeCell ref="CN65:CO65"/>
    <mergeCell ref="CC66:CD66"/>
    <mergeCell ref="CN66:CO66"/>
    <mergeCell ref="DC89:DF94"/>
    <mergeCell ref="DN89:DQ94"/>
    <mergeCell ref="DJ61:DK61"/>
    <mergeCell ref="DJ62:DK62"/>
    <mergeCell ref="DJ59:DK59"/>
    <mergeCell ref="CY60:CZ60"/>
    <mergeCell ref="DJ60:DK60"/>
    <mergeCell ref="DH6:DR6"/>
    <mergeCell ref="CW57:DG57"/>
    <mergeCell ref="DH57:DR57"/>
    <mergeCell ref="DM71:DN71"/>
    <mergeCell ref="CY68:CZ68"/>
    <mergeCell ref="DJ68:DK68"/>
    <mergeCell ref="DJ65:DK65"/>
    <mergeCell ref="CY66:CZ66"/>
    <mergeCell ref="DJ66:DK66"/>
    <mergeCell ref="DJ63:DK63"/>
    <mergeCell ref="CY64:CZ64"/>
    <mergeCell ref="DJ64:DK64"/>
    <mergeCell ref="DJ94:DL94"/>
    <mergeCell ref="DJ91:DL91"/>
    <mergeCell ref="DJ67:DK67"/>
    <mergeCell ref="CY93:DA93"/>
    <mergeCell ref="DJ93:DL93"/>
    <mergeCell ref="CY89:DA89"/>
    <mergeCell ref="DJ89:DL89"/>
    <mergeCell ref="CY90:DA90"/>
    <mergeCell ref="DJ90:DL90"/>
    <mergeCell ref="DJ71:DK71"/>
    <mergeCell ref="CY91:DA91"/>
    <mergeCell ref="CY94:DA94"/>
  </mergeCells>
  <conditionalFormatting sqref="N60:N67">
    <cfRule type="expression" dxfId="126" priority="2304">
      <formula>N60=$F60</formula>
    </cfRule>
  </conditionalFormatting>
  <conditionalFormatting sqref="Q60:Q67">
    <cfRule type="expression" dxfId="125" priority="2303">
      <formula>Q60=$I60</formula>
    </cfRule>
  </conditionalFormatting>
  <conditionalFormatting sqref="N60:Q67">
    <cfRule type="expression" dxfId="124" priority="2305">
      <formula>MATCH(N60,Qualified,0)</formula>
    </cfRule>
  </conditionalFormatting>
  <conditionalFormatting sqref="O8:P55">
    <cfRule type="expression" dxfId="123" priority="2302">
      <formula>ISTEXT(O8)</formula>
    </cfRule>
  </conditionalFormatting>
  <conditionalFormatting sqref="O72:P87">
    <cfRule type="expression" dxfId="122" priority="2301">
      <formula>ISTEXT(O72)</formula>
    </cfRule>
  </conditionalFormatting>
  <conditionalFormatting sqref="R72:S87">
    <cfRule type="expression" dxfId="121" priority="2296">
      <formula>ISTEXT(R72)</formula>
    </cfRule>
  </conditionalFormatting>
  <conditionalFormatting sqref="J72:K87">
    <cfRule type="expression" dxfId="120" priority="2299">
      <formula>ISTEXT(J72)</formula>
    </cfRule>
  </conditionalFormatting>
  <conditionalFormatting sqref="J72:K87">
    <cfRule type="expression" dxfId="119" priority="2300">
      <formula>AND($G72&lt;&gt;"",$H72&lt;&gt;"",$G72=$H72)</formula>
    </cfRule>
  </conditionalFormatting>
  <conditionalFormatting sqref="R72:R87">
    <cfRule type="expression" dxfId="118" priority="2298">
      <formula>AND(O72&lt;&gt;"",P72&lt;&gt;"",O72=P72)</formula>
    </cfRule>
  </conditionalFormatting>
  <conditionalFormatting sqref="S72:S87">
    <cfRule type="expression" dxfId="117" priority="2297">
      <formula>AND(O72&lt;&gt;"",P72&lt;&gt;"",O72=P72)</formula>
    </cfRule>
  </conditionalFormatting>
  <conditionalFormatting sqref="N72:N82 N84:N87">
    <cfRule type="expression" dxfId="116" priority="2306">
      <formula>AND(O72&lt;&gt;"",P72&lt;&gt;"",O72+R72&gt;P72+S72)</formula>
    </cfRule>
    <cfRule type="expression" dxfId="115" priority="2307">
      <formula>AND(KOMatchRule=0,N72=$F72,Q72=$I72)</formula>
    </cfRule>
  </conditionalFormatting>
  <conditionalFormatting sqref="Q72:Q87">
    <cfRule type="expression" dxfId="114" priority="2308">
      <formula>AND(O72&lt;&gt;"",P72&lt;&gt;"",O72+R72&lt;P72+S72)</formula>
    </cfRule>
    <cfRule type="expression" dxfId="113" priority="2309">
      <formula>AND(KOMatchRule=0,N72=$F72,Q72=$I72)</formula>
    </cfRule>
  </conditionalFormatting>
  <conditionalFormatting sqref="Q8:Q55">
    <cfRule type="expression" dxfId="112" priority="2310">
      <formula>AND(O8&lt;&gt;"",P8&lt;&gt;"",O8&lt;P8)</formula>
    </cfRule>
  </conditionalFormatting>
  <conditionalFormatting sqref="N8:N55">
    <cfRule type="expression" dxfId="111" priority="2311">
      <formula>AND(O8&lt;&gt;"",P8&lt;&gt;"",O8&gt;P8)</formula>
    </cfRule>
  </conditionalFormatting>
  <conditionalFormatting sqref="AC72:AD87">
    <cfRule type="expression" dxfId="110" priority="2293">
      <formula>ISTEXT(AC72)</formula>
    </cfRule>
  </conditionalFormatting>
  <conditionalFormatting sqref="AC72:AC87">
    <cfRule type="expression" dxfId="109" priority="2295">
      <formula>AND(Z72&lt;&gt;"",AA72&lt;&gt;"",Z72=AA72)</formula>
    </cfRule>
  </conditionalFormatting>
  <conditionalFormatting sqref="AD72:AD87">
    <cfRule type="expression" dxfId="108" priority="2294">
      <formula>AND(Z72&lt;&gt;"",AA72&lt;&gt;"",Z72=AA72)</formula>
    </cfRule>
  </conditionalFormatting>
  <conditionalFormatting sqref="Z8:AA55">
    <cfRule type="expression" dxfId="107" priority="2290">
      <formula>ISTEXT(Z8)</formula>
    </cfRule>
  </conditionalFormatting>
  <conditionalFormatting sqref="AB8:AB55">
    <cfRule type="expression" dxfId="106" priority="2291">
      <formula>AND(Z8&lt;&gt;"",AA8&lt;&gt;"",Z8&lt;AA8)</formula>
    </cfRule>
  </conditionalFormatting>
  <conditionalFormatting sqref="Y8:Y55">
    <cfRule type="expression" dxfId="105" priority="2292">
      <formula>AND(Z8&lt;&gt;"",AA8&lt;&gt;"",Z8&gt;AA8)</formula>
    </cfRule>
  </conditionalFormatting>
  <conditionalFormatting sqref="AM8:AM55">
    <cfRule type="expression" dxfId="104" priority="2288">
      <formula>AND(AK8&lt;&gt;"",AL8&lt;&gt;"",AK8&lt;AL8)</formula>
    </cfRule>
  </conditionalFormatting>
  <conditionalFormatting sqref="AJ8:AJ55">
    <cfRule type="expression" dxfId="103" priority="2289">
      <formula>AND(AK8&lt;&gt;"",AL8&lt;&gt;"",AK8&gt;AL8)</formula>
    </cfRule>
  </conditionalFormatting>
  <conditionalFormatting sqref="G8:H55">
    <cfRule type="expression" dxfId="102" priority="2284">
      <formula>ISTEXT(G8)</formula>
    </cfRule>
  </conditionalFormatting>
  <conditionalFormatting sqref="G72:H79">
    <cfRule type="expression" dxfId="101" priority="2271">
      <formula>ISTEXT(G72)</formula>
    </cfRule>
  </conditionalFormatting>
  <conditionalFormatting sqref="G80:H83">
    <cfRule type="expression" dxfId="100" priority="2270">
      <formula>ISTEXT(G80)</formula>
    </cfRule>
  </conditionalFormatting>
  <conditionalFormatting sqref="G84:H85">
    <cfRule type="expression" dxfId="99" priority="2269">
      <formula>ISTEXT(G84)</formula>
    </cfRule>
  </conditionalFormatting>
  <conditionalFormatting sqref="G86:H87">
    <cfRule type="expression" dxfId="98" priority="2268">
      <formula>ISTEXT(G86)</formula>
    </cfRule>
  </conditionalFormatting>
  <conditionalFormatting sqref="F72:F87">
    <cfRule type="expression" dxfId="97" priority="2272">
      <formula>$J72&gt;$K72</formula>
    </cfRule>
    <cfRule type="expression" dxfId="96" priority="2273">
      <formula>$J72&lt;$K72</formula>
    </cfRule>
    <cfRule type="expression" dxfId="95" priority="2274">
      <formula>$G72&lt;$H72</formula>
    </cfRule>
    <cfRule type="expression" dxfId="94" priority="2275">
      <formula>$G72&gt;$H72</formula>
    </cfRule>
  </conditionalFormatting>
  <conditionalFormatting sqref="I72:I87">
    <cfRule type="expression" dxfId="93" priority="2276">
      <formula>$J72&lt;$K72</formula>
    </cfRule>
    <cfRule type="expression" dxfId="92" priority="2277">
      <formula>$J72&gt;$K72</formula>
    </cfRule>
    <cfRule type="expression" dxfId="91" priority="2278">
      <formula>$G72&gt;$H72</formula>
    </cfRule>
    <cfRule type="expression" dxfId="90" priority="2279">
      <formula>$G72&lt;$H72</formula>
    </cfRule>
  </conditionalFormatting>
  <conditionalFormatting sqref="F8:F55">
    <cfRule type="expression" dxfId="89" priority="2282">
      <formula>$G8&lt;$H8</formula>
    </cfRule>
    <cfRule type="expression" dxfId="88" priority="2283">
      <formula>$G8&gt;$H8</formula>
    </cfRule>
  </conditionalFormatting>
  <conditionalFormatting sqref="I8:I55">
    <cfRule type="expression" dxfId="87" priority="2280">
      <formula>$G8&gt;$H8</formula>
    </cfRule>
    <cfRule type="expression" dxfId="86" priority="2281">
      <formula>$G8&lt;$H8</formula>
    </cfRule>
  </conditionalFormatting>
  <conditionalFormatting sqref="Y60:Y67">
    <cfRule type="expression" dxfId="85" priority="2253">
      <formula>Y60=$F60</formula>
    </cfRule>
  </conditionalFormatting>
  <conditionalFormatting sqref="AB60:AB67">
    <cfRule type="expression" dxfId="84" priority="2252">
      <formula>AB60=$I60</formula>
    </cfRule>
  </conditionalFormatting>
  <conditionalFormatting sqref="Y60:AB67">
    <cfRule type="expression" dxfId="83" priority="2254">
      <formula>MATCH(Y60,Qualified,0)</formula>
    </cfRule>
  </conditionalFormatting>
  <conditionalFormatting sqref="AJ60:AJ67">
    <cfRule type="expression" dxfId="82" priority="2243">
      <formula>AJ60=$F60</formula>
    </cfRule>
  </conditionalFormatting>
  <conditionalFormatting sqref="AM60:AM67">
    <cfRule type="expression" dxfId="81" priority="2242">
      <formula>AM60=$I60</formula>
    </cfRule>
  </conditionalFormatting>
  <conditionalFormatting sqref="AJ60:AM67">
    <cfRule type="expression" dxfId="80" priority="2244">
      <formula>MATCH(AJ60,Qualified,0)</formula>
    </cfRule>
  </conditionalFormatting>
  <conditionalFormatting sqref="AX8:AX55">
    <cfRule type="expression" dxfId="79" priority="2237">
      <formula>AND(AV8&lt;&gt;"",AW8&lt;&gt;"",AV8&lt;AW8)</formula>
    </cfRule>
  </conditionalFormatting>
  <conditionalFormatting sqref="AU8:AU55">
    <cfRule type="expression" dxfId="78" priority="2238">
      <formula>AND(AV8&lt;&gt;"",AW8&lt;&gt;"",AV8&gt;AW8)</formula>
    </cfRule>
  </conditionalFormatting>
  <conditionalFormatting sqref="AU60:AU67">
    <cfRule type="expression" dxfId="77" priority="2224">
      <formula>AU60=$F60</formula>
    </cfRule>
  </conditionalFormatting>
  <conditionalFormatting sqref="AX60:AX67">
    <cfRule type="expression" dxfId="76" priority="2223">
      <formula>AX60=$I60</formula>
    </cfRule>
  </conditionalFormatting>
  <conditionalFormatting sqref="AU60:AX67">
    <cfRule type="expression" dxfId="75" priority="2225">
      <formula>MATCH(AU60,Qualified,0)</formula>
    </cfRule>
  </conditionalFormatting>
  <conditionalFormatting sqref="BI8:BI55">
    <cfRule type="expression" dxfId="74" priority="2194">
      <formula>AND(BG8&lt;&gt;"",BH8&lt;&gt;"",BG8&lt;BH8)</formula>
    </cfRule>
  </conditionalFormatting>
  <conditionalFormatting sqref="BF8:BF55">
    <cfRule type="expression" dxfId="73" priority="2195">
      <formula>AND(BG8&lt;&gt;"",BH8&lt;&gt;"",BG8&gt;BH8)</formula>
    </cfRule>
  </conditionalFormatting>
  <conditionalFormatting sqref="BF60:BF67">
    <cfRule type="expression" dxfId="72" priority="2185">
      <formula>BF60=$F60</formula>
    </cfRule>
  </conditionalFormatting>
  <conditionalFormatting sqref="BI60:BI67">
    <cfRule type="expression" dxfId="71" priority="2184">
      <formula>BI60=$I60</formula>
    </cfRule>
  </conditionalFormatting>
  <conditionalFormatting sqref="BF60:BI67">
    <cfRule type="expression" dxfId="70" priority="2186">
      <formula>MATCH(BF60,Qualified,0)</formula>
    </cfRule>
  </conditionalFormatting>
  <conditionalFormatting sqref="BT8:BT55">
    <cfRule type="expression" dxfId="69" priority="2174">
      <formula>AND(BR8&lt;&gt;"",BS8&lt;&gt;"",BR8&lt;BS8)</formula>
    </cfRule>
  </conditionalFormatting>
  <conditionalFormatting sqref="BQ8:BQ55">
    <cfRule type="expression" dxfId="68" priority="2175">
      <formula>AND(BR8&lt;&gt;"",BS8&lt;&gt;"",BR8&gt;BS8)</formula>
    </cfRule>
  </conditionalFormatting>
  <conditionalFormatting sqref="BQ60:BQ67">
    <cfRule type="expression" dxfId="67" priority="2165">
      <formula>BQ60=$F60</formula>
    </cfRule>
  </conditionalFormatting>
  <conditionalFormatting sqref="BT60:BT67">
    <cfRule type="expression" dxfId="66" priority="2164">
      <formula>BT60=$I60</formula>
    </cfRule>
  </conditionalFormatting>
  <conditionalFormatting sqref="BQ60:BT67">
    <cfRule type="expression" dxfId="65" priority="2166">
      <formula>MATCH(BQ60,Qualified,0)</formula>
    </cfRule>
  </conditionalFormatting>
  <conditionalFormatting sqref="CE8:CE55">
    <cfRule type="expression" dxfId="64" priority="2154">
      <formula>AND(CC8&lt;&gt;"",CD8&lt;&gt;"",CC8&lt;CD8)</formula>
    </cfRule>
  </conditionalFormatting>
  <conditionalFormatting sqref="CB8:CB55">
    <cfRule type="expression" dxfId="63" priority="2155">
      <formula>AND(CC8&lt;&gt;"",CD8&lt;&gt;"",CC8&gt;CD8)</formula>
    </cfRule>
  </conditionalFormatting>
  <conditionalFormatting sqref="CB60:CB67">
    <cfRule type="expression" dxfId="62" priority="2145">
      <formula>CB60=$F60</formula>
    </cfRule>
  </conditionalFormatting>
  <conditionalFormatting sqref="CE60:CE67">
    <cfRule type="expression" dxfId="61" priority="2144">
      <formula>CE60=$I60</formula>
    </cfRule>
  </conditionalFormatting>
  <conditionalFormatting sqref="CB60:CE67">
    <cfRule type="expression" dxfId="60" priority="2146">
      <formula>MATCH(CB60,Qualified,0)</formula>
    </cfRule>
  </conditionalFormatting>
  <conditionalFormatting sqref="CM60:CM67">
    <cfRule type="expression" dxfId="59" priority="2125">
      <formula>CM60=$F60</formula>
    </cfRule>
  </conditionalFormatting>
  <conditionalFormatting sqref="CP60:CP67">
    <cfRule type="expression" dxfId="58" priority="2124">
      <formula>CP60=$I60</formula>
    </cfRule>
  </conditionalFormatting>
  <conditionalFormatting sqref="CM60:CP67">
    <cfRule type="expression" dxfId="57" priority="2126">
      <formula>MATCH(CM60,Qualified,0)</formula>
    </cfRule>
  </conditionalFormatting>
  <conditionalFormatting sqref="CX60:CX67">
    <cfRule type="expression" dxfId="56" priority="2105">
      <formula>CX60=$F60</formula>
    </cfRule>
  </conditionalFormatting>
  <conditionalFormatting sqref="DA60:DA67">
    <cfRule type="expression" dxfId="55" priority="2104">
      <formula>DA60=$I60</formula>
    </cfRule>
  </conditionalFormatting>
  <conditionalFormatting sqref="CX60:DA67">
    <cfRule type="expression" dxfId="54" priority="2106">
      <formula>MATCH(CX60,Qualified,0)</formula>
    </cfRule>
  </conditionalFormatting>
  <conditionalFormatting sqref="DI60:DI67">
    <cfRule type="expression" dxfId="53" priority="2093">
      <formula>DI60=$F60</formula>
    </cfRule>
  </conditionalFormatting>
  <conditionalFormatting sqref="DL60:DL67">
    <cfRule type="expression" dxfId="52" priority="2092">
      <formula>DL60=$I60</formula>
    </cfRule>
  </conditionalFormatting>
  <conditionalFormatting sqref="DI60:DL67">
    <cfRule type="expression" dxfId="51" priority="2094">
      <formula>MATCH(DI60,Qualified,0)</formula>
    </cfRule>
  </conditionalFormatting>
  <conditionalFormatting sqref="AK8:AL55">
    <cfRule type="expression" dxfId="50" priority="115">
      <formula>ISTEXT(AK8)</formula>
    </cfRule>
  </conditionalFormatting>
  <conditionalFormatting sqref="BG8:BH55 AV8:AW55">
    <cfRule type="expression" dxfId="49" priority="113">
      <formula>ISTEXT(AV8)</formula>
    </cfRule>
  </conditionalFormatting>
  <conditionalFormatting sqref="BR8:BS55">
    <cfRule type="expression" dxfId="48" priority="112">
      <formula>ISTEXT(BR8)</formula>
    </cfRule>
  </conditionalFormatting>
  <conditionalFormatting sqref="CC8:CD55">
    <cfRule type="expression" dxfId="47" priority="111">
      <formula>ISTEXT(CC8)</formula>
    </cfRule>
  </conditionalFormatting>
  <conditionalFormatting sqref="CP8:CP55 DA8:DA55 DL8:DL55">
    <cfRule type="expression" dxfId="46" priority="102">
      <formula>AND(CN8&lt;&gt;"",CO8&lt;&gt;"",CN8&lt;CO8)</formula>
    </cfRule>
  </conditionalFormatting>
  <conditionalFormatting sqref="CM8:CM55 CX8:CX55 DI8:DI55">
    <cfRule type="expression" dxfId="45" priority="103">
      <formula>AND(CN8&lt;&gt;"",CO8&lt;&gt;"",CN8&gt;CO8)</formula>
    </cfRule>
  </conditionalFormatting>
  <conditionalFormatting sqref="CN8:CO55 CY8:CZ55 DJ8:DK55">
    <cfRule type="expression" dxfId="44" priority="101">
      <formula>ISTEXT(CN8)</formula>
    </cfRule>
  </conditionalFormatting>
  <conditionalFormatting sqref="M6:W6">
    <cfRule type="expression" dxfId="43" priority="75">
      <formula>$B$97="© 2022 | journalSHEET.com"</formula>
    </cfRule>
  </conditionalFormatting>
  <conditionalFormatting sqref="X3:DR67 X96:DR96 X72:X87 AC72:AH87 X69:DR71 X68:AA68 AC68:AL68 AN68:AW68 AY68:BH68 BJ68:BS68 BU68:CD68 CF68:CO68 CQ68:CZ68 DB68:DK68 DM68:DR68">
    <cfRule type="expression" dxfId="42" priority="74">
      <formula>$B$97&lt;&gt;"© 2022 | journalSHEET.com"</formula>
    </cfRule>
  </conditionalFormatting>
  <conditionalFormatting sqref="N89:Q91">
    <cfRule type="expression" dxfId="41" priority="61">
      <formula>KOMatchRule=1</formula>
    </cfRule>
  </conditionalFormatting>
  <conditionalFormatting sqref="O89:Q91">
    <cfRule type="expression" dxfId="40" priority="59">
      <formula>AND(KOMatchRule=0,O89=$G89)</formula>
    </cfRule>
  </conditionalFormatting>
  <conditionalFormatting sqref="Y89:AB91">
    <cfRule type="expression" dxfId="39" priority="58">
      <formula>KOMatchRule=1</formula>
    </cfRule>
  </conditionalFormatting>
  <conditionalFormatting sqref="Z89:AB91">
    <cfRule type="expression" dxfId="38" priority="57">
      <formula>AND(KOMatchRule=0,Z89=$G89)</formula>
    </cfRule>
  </conditionalFormatting>
  <conditionalFormatting sqref="AJ89:AM91">
    <cfRule type="expression" dxfId="37" priority="54">
      <formula>KOMatchRule=1</formula>
    </cfRule>
  </conditionalFormatting>
  <conditionalFormatting sqref="AK89:AM91">
    <cfRule type="expression" dxfId="36" priority="53">
      <formula>AND(KOMatchRule=0,AK89=$G89)</formula>
    </cfRule>
  </conditionalFormatting>
  <conditionalFormatting sqref="X89:AB94 AH89:AM94 AS89:AS94">
    <cfRule type="expression" dxfId="35" priority="51">
      <formula>$B$97&lt;&gt;"© 2022 | journalSHEET.com"</formula>
    </cfRule>
  </conditionalFormatting>
  <conditionalFormatting sqref="AU89:AX91 BF89:BI91 BQ89:BT91 CB89:CE91 CM89:CP91 CX89:DA91 DI89:DL91">
    <cfRule type="expression" dxfId="34" priority="47">
      <formula>KOMatchRule=1</formula>
    </cfRule>
  </conditionalFormatting>
  <conditionalFormatting sqref="AV89:AX91 BG89:BI91 BR89:BT91 CC89:CE91 CN89:CP91 CY89:DA91 DJ89:DL91">
    <cfRule type="expression" dxfId="33" priority="46">
      <formula>AND(KOMatchRule=0,AV89=$G89)</formula>
    </cfRule>
  </conditionalFormatting>
  <conditionalFormatting sqref="AT89:AX94 BD89:BI94 BO89:BT94 BZ89:CE94 CK89:CP94 CV89:DA94 DG89:DL94 DR89:DR94">
    <cfRule type="expression" dxfId="32" priority="45">
      <formula>$B$97&lt;&gt;"© 2022 | journalSHEET.com"</formula>
    </cfRule>
  </conditionalFormatting>
  <conditionalFormatting sqref="DS16">
    <cfRule type="expression" dxfId="31" priority="44">
      <formula>$DS$16="M"</formula>
    </cfRule>
  </conditionalFormatting>
  <conditionalFormatting sqref="Z72:AA87">
    <cfRule type="expression" dxfId="30" priority="39">
      <formula>ISTEXT(Z72)</formula>
    </cfRule>
  </conditionalFormatting>
  <conditionalFormatting sqref="Y72:Y82 Y84:Y87">
    <cfRule type="expression" dxfId="29" priority="40">
      <formula>AND(Z72&lt;&gt;"",AA72&lt;&gt;"",Z72+AC72&gt;AA72+AD72)</formula>
    </cfRule>
    <cfRule type="expression" dxfId="28" priority="41">
      <formula>AND(KOMatchRule=0,Y72=$F72,AB72=$I72)</formula>
    </cfRule>
  </conditionalFormatting>
  <conditionalFormatting sqref="AB72:AB87">
    <cfRule type="expression" dxfId="27" priority="42">
      <formula>AND(Z72&lt;&gt;"",AA72&lt;&gt;"",Z72+AC72&lt;AA72+AD72)</formula>
    </cfRule>
    <cfRule type="expression" dxfId="26" priority="43">
      <formula>AND(KOMatchRule=0,Y72=$F72,AB72=$I72)</formula>
    </cfRule>
  </conditionalFormatting>
  <conditionalFormatting sqref="AN72:AO87 AY72:AZ87 BJ72:BK87 BU72:BV87 CF72:CG87 CQ72:CR87 DB72:DC87 DM72:DN87">
    <cfRule type="expression" dxfId="25" priority="11">
      <formula>ISTEXT(AN72)</formula>
    </cfRule>
  </conditionalFormatting>
  <conditionalFormatting sqref="AN72:AN87 AY72:AY87 BJ72:BJ87 BU72:BU87 CF72:CF87 CQ72:CQ87 DB72:DB87 DM72:DM87">
    <cfRule type="expression" dxfId="24" priority="13">
      <formula>AND(AK72&lt;&gt;"",AL72&lt;&gt;"",AK72=AL72)</formula>
    </cfRule>
  </conditionalFormatting>
  <conditionalFormatting sqref="AO72:AO87 AZ72:AZ87 BK72:BK87 BV72:BV87 CG72:CG87 CR72:CR87 DC72:DC87 DN72:DN87">
    <cfRule type="expression" dxfId="23" priority="12">
      <formula>AND(AK72&lt;&gt;"",AL72&lt;&gt;"",AK72=AL72)</formula>
    </cfRule>
  </conditionalFormatting>
  <conditionalFormatting sqref="AI72:AI87 AN72:AT87 AY72:BE87 BJ72:BP87 BU72:CA87 CF72:CL87 CQ72:CW87 DB72:DH87 DM72:DR87">
    <cfRule type="expression" dxfId="22" priority="10">
      <formula>$B$97&lt;&gt;"© 2022 | journalSHEET.com"</formula>
    </cfRule>
  </conditionalFormatting>
  <conditionalFormatting sqref="AK72:AL87 AV72:AW87 BG72:BH87 BR72:BS87 CC72:CD87 CN72:CO87 CY72:CZ87 DJ72:DK87">
    <cfRule type="expression" dxfId="21" priority="5">
      <formula>ISTEXT(AK72)</formula>
    </cfRule>
  </conditionalFormatting>
  <conditionalFormatting sqref="AJ72:AJ87 AU72:AU87 BF72:BF87 BQ72:BQ87 CB72:CB87 CM72:CM87 CX72:CX87 DI72:DI87">
    <cfRule type="expression" dxfId="20" priority="6">
      <formula>AND(AK72&lt;&gt;"",AL72&lt;&gt;"",AK72+AN72&gt;AL72+AO72)</formula>
    </cfRule>
    <cfRule type="expression" dxfId="19" priority="7">
      <formula>AND(KOMatchRule=0,AJ72=$F72,AM72=$I72)</formula>
    </cfRule>
  </conditionalFormatting>
  <conditionalFormatting sqref="AM72:AM87 AX72:AX87 BI72:BI87 BT72:BT87 CE72:CE87 CP72:CP87 DA72:DA87 DL72:DL87">
    <cfRule type="expression" dxfId="18" priority="8">
      <formula>AND(AK72&lt;&gt;"",AL72&lt;&gt;"",AK72+AN72&lt;AL72+AO72)</formula>
    </cfRule>
    <cfRule type="expression" dxfId="17" priority="9">
      <formula>AND(KOMatchRule=0,AJ72=$F72,AM72=$I72)</formula>
    </cfRule>
  </conditionalFormatting>
  <conditionalFormatting sqref="N83">
    <cfRule type="expression" dxfId="16" priority="3">
      <formula>AND(O83&lt;&gt;"",P83&lt;&gt;"",O83+R83&gt;P83+S83)</formula>
    </cfRule>
    <cfRule type="expression" dxfId="15" priority="4">
      <formula>AND(KOMatchRule=0,N83=$F83,Q83=$I83)</formula>
    </cfRule>
  </conditionalFormatting>
  <conditionalFormatting sqref="Y83">
    <cfRule type="expression" dxfId="14" priority="1">
      <formula>AND(Z83&lt;&gt;"",AA83&lt;&gt;"",Z83+AC83&gt;AA83+AD83)</formula>
    </cfRule>
    <cfRule type="expression" dxfId="13" priority="2">
      <formula>AND(KOMatchRule=0,Y83=$F83,AB83=$I83)</formula>
    </cfRule>
  </conditionalFormatting>
  <dataValidations count="2">
    <dataValidation type="list" allowBlank="1" showInputMessage="1" showErrorMessage="1" sqref="G94:I94 O94:Q94 Z94:AB94 AK94:AM94 AV94:AX94 BG94:BI94 BR94:BT94 CC94:CE94 CN94:CP94 CY94:DA94 DJ94:DL94">
      <formula1>TopScorer</formula1>
    </dataValidation>
    <dataValidation type="list" allowBlank="1" showInputMessage="1" showErrorMessage="1" sqref="G93:I93 O93:Q93 Z93:AB93 AK93:AM93 AV93:AX93 BG93:BI93 BR93:BT93 CC93:CE93 CN93:CP93 CY93:DA93 DJ93:DL93">
      <formula1>BestPlayer</formula1>
    </dataValidation>
  </dataValidations>
  <hyperlinks>
    <hyperlink ref="C103" r:id="rId1"/>
  </hyperlinks>
  <pageMargins left="0.2" right="0.2" top="0.25" bottom="0.25" header="0.3" footer="0.3"/>
  <pageSetup scale="4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19"/>
  <sheetViews>
    <sheetView showGridLines="0" zoomScaleNormal="100" workbookViewId="0">
      <pane xSplit="3" ySplit="7" topLeftCell="D8" activePane="bottomRight" state="frozen"/>
      <selection activeCell="C9" sqref="C9"/>
      <selection pane="topRight" activeCell="C9" sqref="C9"/>
      <selection pane="bottomLeft" activeCell="C9" sqref="C9"/>
      <selection pane="bottomRight" activeCell="J21" sqref="J21"/>
    </sheetView>
  </sheetViews>
  <sheetFormatPr defaultColWidth="8.7265625" defaultRowHeight="14.5" x14ac:dyDescent="0.35"/>
  <cols>
    <col min="1" max="1" width="1.6328125" style="148" customWidth="1"/>
    <col min="2" max="2" width="4.6328125" style="12" customWidth="1"/>
    <col min="3" max="3" width="25.6328125" style="154" customWidth="1"/>
    <col min="4" max="13" width="9.6328125" style="154" customWidth="1"/>
    <col min="14" max="77" width="9.1796875" style="154" customWidth="1"/>
    <col min="78" max="78" width="2.08984375" style="154" customWidth="1"/>
    <col min="79" max="93" width="8.7265625" style="154" customWidth="1"/>
    <col min="94" max="16384" width="8.7265625" style="154"/>
  </cols>
  <sheetData>
    <row r="1" spans="1:90" s="238" customFormat="1" ht="5" customHeight="1" x14ac:dyDescent="0.35">
      <c r="B1" s="129"/>
      <c r="N1" s="238" t="str">
        <f ca="1">N2&amp;N6</f>
        <v>2Qat - Ecu</v>
      </c>
      <c r="O1" s="238" t="str">
        <f t="shared" ref="O1:BY1" ca="1" si="0">O2&amp;O6</f>
        <v>3Eng - Ira</v>
      </c>
      <c r="P1" s="238" t="str">
        <f t="shared" ca="1" si="0"/>
        <v>1Sen - Net</v>
      </c>
      <c r="Q1" s="238" t="str">
        <f t="shared" ca="1" si="0"/>
        <v>4Uni - Wal</v>
      </c>
      <c r="R1" s="238" t="str">
        <f t="shared" ca="1" si="0"/>
        <v>8Arg - Sau</v>
      </c>
      <c r="S1" s="238" t="str">
        <f t="shared" ca="1" si="0"/>
        <v>6Den - Tun</v>
      </c>
      <c r="T1" s="238" t="str">
        <f t="shared" ca="1" si="0"/>
        <v>7Mex - Pol</v>
      </c>
      <c r="U1" s="238" t="str">
        <f t="shared" ca="1" si="0"/>
        <v>5Fra - Aus</v>
      </c>
      <c r="V1" s="238" t="str">
        <f t="shared" ca="1" si="0"/>
        <v>12Mor - Cro</v>
      </c>
      <c r="W1" s="238" t="str">
        <f t="shared" ca="1" si="0"/>
        <v>11Ger - Jap</v>
      </c>
      <c r="X1" s="238" t="str">
        <f t="shared" ca="1" si="0"/>
        <v>10Spa - Cos</v>
      </c>
      <c r="Y1" s="238" t="str">
        <f t="shared" ca="1" si="0"/>
        <v>9Bel - Can</v>
      </c>
      <c r="Z1" s="238" t="str">
        <f t="shared" ca="1" si="0"/>
        <v>13Swi - Cam</v>
      </c>
      <c r="AA1" s="238" t="str">
        <f t="shared" ca="1" si="0"/>
        <v>14Uru - Sou</v>
      </c>
      <c r="AB1" s="238" t="str">
        <f t="shared" ca="1" si="0"/>
        <v>15Por - Gha</v>
      </c>
      <c r="AC1" s="238" t="str">
        <f t="shared" ca="1" si="0"/>
        <v>16Bra - Ser</v>
      </c>
      <c r="AD1" s="238" t="str">
        <f t="shared" ca="1" si="0"/>
        <v>17Wal - Ira</v>
      </c>
      <c r="AE1" s="238" t="str">
        <f t="shared" ca="1" si="0"/>
        <v>18Qat - Sen</v>
      </c>
      <c r="AF1" s="238" t="str">
        <f t="shared" ca="1" si="0"/>
        <v>19Net - Ecu</v>
      </c>
      <c r="AG1" s="238" t="str">
        <f t="shared" ca="1" si="0"/>
        <v>20Eng - Uni</v>
      </c>
      <c r="AH1" s="238" t="str">
        <f t="shared" ca="1" si="0"/>
        <v>21Tun - Aus</v>
      </c>
      <c r="AI1" s="238" t="str">
        <f t="shared" ca="1" si="0"/>
        <v>22Pol - Sau</v>
      </c>
      <c r="AJ1" s="238" t="str">
        <f t="shared" ca="1" si="0"/>
        <v>23Fra - Den</v>
      </c>
      <c r="AK1" s="238" t="str">
        <f t="shared" ca="1" si="0"/>
        <v>24Arg - Mex</v>
      </c>
      <c r="AL1" s="238" t="str">
        <f t="shared" ca="1" si="0"/>
        <v>25Jap - Cos</v>
      </c>
      <c r="AM1" s="238" t="str">
        <f t="shared" ca="1" si="0"/>
        <v>26Bel - Mor</v>
      </c>
      <c r="AN1" s="238" t="str">
        <f t="shared" ca="1" si="0"/>
        <v>27Cro - Can</v>
      </c>
      <c r="AO1" s="238" t="str">
        <f t="shared" ca="1" si="0"/>
        <v>28Spa - Ger</v>
      </c>
      <c r="AP1" s="238" t="str">
        <f t="shared" ca="1" si="0"/>
        <v>29Cam - Ser</v>
      </c>
      <c r="AQ1" s="238" t="str">
        <f t="shared" ca="1" si="0"/>
        <v>30Sou - Gha</v>
      </c>
      <c r="AR1" s="238" t="str">
        <f t="shared" ca="1" si="0"/>
        <v>31Bra - Swi</v>
      </c>
      <c r="AS1" s="238" t="str">
        <f t="shared" ca="1" si="0"/>
        <v>32Por - Uru</v>
      </c>
      <c r="AT1" s="238" t="str">
        <f t="shared" ca="1" si="0"/>
        <v>35Ecu - Sen</v>
      </c>
      <c r="AU1" s="238" t="str">
        <f t="shared" ca="1" si="0"/>
        <v>36Net - Qat</v>
      </c>
      <c r="AV1" s="238" t="str">
        <f t="shared" ca="1" si="0"/>
        <v>33Wal - Eng</v>
      </c>
      <c r="AW1" s="238" t="str">
        <f t="shared" ca="1" si="0"/>
        <v>34Ira - Uni</v>
      </c>
      <c r="AX1" s="238" t="str">
        <f t="shared" ca="1" si="0"/>
        <v>37Aus - Den</v>
      </c>
      <c r="AY1" s="238" t="str">
        <f t="shared" ca="1" si="0"/>
        <v>38Tun - Fra</v>
      </c>
      <c r="AZ1" s="238" t="str">
        <f t="shared" ca="1" si="0"/>
        <v>39Pol - Arg</v>
      </c>
      <c r="BA1" s="238" t="str">
        <f t="shared" ca="1" si="0"/>
        <v>40Sau - Mex</v>
      </c>
      <c r="BB1" s="238" t="str">
        <f t="shared" ca="1" si="0"/>
        <v>41Cro - Bel</v>
      </c>
      <c r="BC1" s="238" t="str">
        <f t="shared" ca="1" si="0"/>
        <v>42Can - Mor</v>
      </c>
      <c r="BD1" s="238" t="str">
        <f t="shared" ca="1" si="0"/>
        <v>43Jap - Spa</v>
      </c>
      <c r="BE1" s="238" t="str">
        <f t="shared" ca="1" si="0"/>
        <v>44Cos - Ger</v>
      </c>
      <c r="BF1" s="238" t="str">
        <f t="shared" ca="1" si="0"/>
        <v>45Gha - Uru</v>
      </c>
      <c r="BG1" s="238" t="str">
        <f t="shared" ca="1" si="0"/>
        <v>46Sou - Por</v>
      </c>
      <c r="BH1" s="238" t="str">
        <f t="shared" ca="1" si="0"/>
        <v>47Ser - Swi</v>
      </c>
      <c r="BI1" s="238" t="str">
        <f t="shared" ca="1" si="0"/>
        <v>48Cam - Bra</v>
      </c>
      <c r="BJ1" s="238" t="str">
        <f t="shared" ca="1" si="0"/>
        <v>49Net - Uni</v>
      </c>
      <c r="BK1" s="238" t="str">
        <f t="shared" ca="1" si="0"/>
        <v>50Arg - Den</v>
      </c>
      <c r="BL1" s="238" t="str">
        <f t="shared" ca="1" si="0"/>
        <v>52Fra - Mex</v>
      </c>
      <c r="BM1" s="238" t="str">
        <f t="shared" ca="1" si="0"/>
        <v>51Eng - Sen</v>
      </c>
      <c r="BN1" s="238" t="str">
        <f t="shared" ca="1" si="0"/>
        <v>53Spa - Cro</v>
      </c>
      <c r="BO1" s="238" t="str">
        <f t="shared" ca="1" si="0"/>
        <v>54Bra - Uru</v>
      </c>
      <c r="BP1" s="238" t="str">
        <f t="shared" ca="1" si="0"/>
        <v>55Bel - Ger</v>
      </c>
      <c r="BQ1" s="238" t="str">
        <f t="shared" ca="1" si="0"/>
        <v>56Por - Swi</v>
      </c>
      <c r="BR1" s="238" t="str">
        <f t="shared" ca="1" si="0"/>
        <v>58Mat - Mat</v>
      </c>
      <c r="BS1" s="238" t="str">
        <f t="shared" ca="1" si="0"/>
        <v>57Mat - Mat</v>
      </c>
      <c r="BT1" s="238" t="str">
        <f t="shared" ca="1" si="0"/>
        <v>60Mat - Mat</v>
      </c>
      <c r="BU1" s="238" t="str">
        <f t="shared" ca="1" si="0"/>
        <v>59Mat - Mat</v>
      </c>
      <c r="BV1" s="238" t="str">
        <f t="shared" ca="1" si="0"/>
        <v>61Mat - Mat</v>
      </c>
      <c r="BW1" s="238" t="str">
        <f t="shared" ca="1" si="0"/>
        <v>62Mat - Mat</v>
      </c>
      <c r="BX1" s="238" t="str">
        <f t="shared" ca="1" si="0"/>
        <v>63Mat - Mat</v>
      </c>
      <c r="BY1" s="238" t="str">
        <f t="shared" ca="1" si="0"/>
        <v>64Mat - Mat</v>
      </c>
    </row>
    <row r="2" spans="1:90" s="131" customFormat="1" ht="5" customHeight="1" x14ac:dyDescent="0.35">
      <c r="B2" s="132"/>
      <c r="C2" s="133"/>
      <c r="D2" s="133"/>
      <c r="E2" s="133"/>
      <c r="F2" s="133"/>
      <c r="G2" s="133"/>
      <c r="H2" s="133"/>
      <c r="I2" s="133"/>
      <c r="J2" s="133"/>
      <c r="K2" s="133"/>
      <c r="L2" s="133"/>
      <c r="M2" s="133"/>
      <c r="N2" s="36">
        <v>2</v>
      </c>
      <c r="O2" s="36">
        <v>3</v>
      </c>
      <c r="P2" s="36">
        <v>1</v>
      </c>
      <c r="Q2" s="36">
        <v>4</v>
      </c>
      <c r="R2" s="36">
        <v>8</v>
      </c>
      <c r="S2" s="36">
        <v>6</v>
      </c>
      <c r="T2" s="36">
        <v>7</v>
      </c>
      <c r="U2" s="36">
        <v>5</v>
      </c>
      <c r="V2" s="36">
        <v>12</v>
      </c>
      <c r="W2" s="36">
        <v>11</v>
      </c>
      <c r="X2" s="36">
        <v>10</v>
      </c>
      <c r="Y2" s="36">
        <v>9</v>
      </c>
      <c r="Z2" s="36">
        <v>13</v>
      </c>
      <c r="AA2" s="36">
        <v>14</v>
      </c>
      <c r="AB2" s="36">
        <v>15</v>
      </c>
      <c r="AC2" s="36">
        <v>16</v>
      </c>
      <c r="AD2" s="36">
        <v>17</v>
      </c>
      <c r="AE2" s="36">
        <v>18</v>
      </c>
      <c r="AF2" s="36">
        <v>19</v>
      </c>
      <c r="AG2" s="36">
        <v>20</v>
      </c>
      <c r="AH2" s="36">
        <v>21</v>
      </c>
      <c r="AI2" s="36">
        <v>22</v>
      </c>
      <c r="AJ2" s="36">
        <v>23</v>
      </c>
      <c r="AK2" s="36">
        <v>24</v>
      </c>
      <c r="AL2" s="36">
        <v>25</v>
      </c>
      <c r="AM2" s="36">
        <v>26</v>
      </c>
      <c r="AN2" s="36">
        <v>27</v>
      </c>
      <c r="AO2" s="36">
        <v>28</v>
      </c>
      <c r="AP2" s="36">
        <v>29</v>
      </c>
      <c r="AQ2" s="36">
        <v>30</v>
      </c>
      <c r="AR2" s="36">
        <v>31</v>
      </c>
      <c r="AS2" s="36">
        <v>32</v>
      </c>
      <c r="AT2" s="36">
        <v>35</v>
      </c>
      <c r="AU2" s="36">
        <v>36</v>
      </c>
      <c r="AV2" s="36">
        <v>33</v>
      </c>
      <c r="AW2" s="36">
        <v>34</v>
      </c>
      <c r="AX2" s="36">
        <v>37</v>
      </c>
      <c r="AY2" s="36">
        <v>38</v>
      </c>
      <c r="AZ2" s="36">
        <v>39</v>
      </c>
      <c r="BA2" s="36">
        <v>40</v>
      </c>
      <c r="BB2" s="36">
        <v>41</v>
      </c>
      <c r="BC2" s="36">
        <v>42</v>
      </c>
      <c r="BD2" s="36">
        <v>43</v>
      </c>
      <c r="BE2" s="36">
        <v>44</v>
      </c>
      <c r="BF2" s="36">
        <v>45</v>
      </c>
      <c r="BG2" s="36">
        <v>46</v>
      </c>
      <c r="BH2" s="36">
        <v>47</v>
      </c>
      <c r="BI2" s="36">
        <v>48</v>
      </c>
      <c r="BJ2" s="36">
        <v>49</v>
      </c>
      <c r="BK2" s="36">
        <v>50</v>
      </c>
      <c r="BL2" s="36">
        <v>52</v>
      </c>
      <c r="BM2" s="36">
        <v>51</v>
      </c>
      <c r="BN2" s="36">
        <v>53</v>
      </c>
      <c r="BO2" s="36">
        <v>54</v>
      </c>
      <c r="BP2" s="36">
        <v>55</v>
      </c>
      <c r="BQ2" s="36">
        <v>56</v>
      </c>
      <c r="BR2" s="36">
        <v>58</v>
      </c>
      <c r="BS2" s="36">
        <v>57</v>
      </c>
      <c r="BT2" s="36">
        <v>60</v>
      </c>
      <c r="BU2" s="36">
        <v>59</v>
      </c>
      <c r="BV2" s="36">
        <v>61</v>
      </c>
      <c r="BW2" s="36">
        <v>62</v>
      </c>
      <c r="BX2" s="36">
        <v>63</v>
      </c>
      <c r="BY2" s="134">
        <v>64</v>
      </c>
      <c r="BZ2" s="240"/>
      <c r="CA2" s="240"/>
      <c r="CB2" s="240"/>
      <c r="CC2" s="240"/>
      <c r="CD2" s="240"/>
      <c r="CE2" s="240"/>
      <c r="CF2" s="240"/>
      <c r="CG2" s="240"/>
      <c r="CH2" s="240"/>
      <c r="CI2" s="240"/>
      <c r="CJ2" s="240"/>
      <c r="CK2" s="240"/>
      <c r="CL2" s="240"/>
    </row>
    <row r="3" spans="1:90" s="2" customFormat="1" ht="30" customHeight="1" x14ac:dyDescent="0.35">
      <c r="B3" s="136" t="s">
        <v>124</v>
      </c>
      <c r="C3" s="137"/>
      <c r="D3" s="137"/>
      <c r="E3" s="137"/>
      <c r="F3" s="366" t="s">
        <v>337</v>
      </c>
      <c r="G3" s="367"/>
      <c r="H3" s="368"/>
      <c r="I3" s="367"/>
      <c r="J3" s="368"/>
      <c r="K3" s="368"/>
      <c r="L3" s="368"/>
      <c r="M3" s="368"/>
      <c r="N3" s="138" t="s">
        <v>125</v>
      </c>
      <c r="O3" s="139"/>
      <c r="P3" s="139"/>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1"/>
      <c r="BJ3" s="142" t="s">
        <v>126</v>
      </c>
      <c r="BK3" s="140"/>
      <c r="BL3" s="140"/>
      <c r="BM3" s="140"/>
      <c r="BN3" s="140"/>
      <c r="BO3" s="140"/>
      <c r="BP3" s="140"/>
      <c r="BQ3" s="141"/>
      <c r="BR3" s="142" t="s">
        <v>127</v>
      </c>
      <c r="BS3" s="140"/>
      <c r="BT3" s="140"/>
      <c r="BU3" s="141"/>
      <c r="BV3" s="142" t="s">
        <v>128</v>
      </c>
      <c r="BW3" s="140"/>
      <c r="BX3" s="143" t="s">
        <v>107</v>
      </c>
      <c r="BY3" s="144" t="s">
        <v>8</v>
      </c>
      <c r="BZ3" s="145"/>
      <c r="CA3" s="145"/>
      <c r="CB3" s="145"/>
      <c r="CC3" s="145"/>
      <c r="CD3" s="145"/>
      <c r="CE3" s="145"/>
      <c r="CF3" s="145"/>
      <c r="CG3" s="145"/>
      <c r="CH3" s="145"/>
      <c r="CI3" s="145"/>
      <c r="CJ3" s="145"/>
      <c r="CK3" s="145"/>
      <c r="CL3" s="145"/>
    </row>
    <row r="4" spans="1:90" s="145" customFormat="1" ht="15" customHeight="1" x14ac:dyDescent="0.35">
      <c r="A4" s="146"/>
      <c r="B4" s="482" t="s">
        <v>37</v>
      </c>
      <c r="C4" s="489" t="s">
        <v>129</v>
      </c>
      <c r="D4" s="482" t="s">
        <v>130</v>
      </c>
      <c r="E4" s="482" t="s">
        <v>131</v>
      </c>
      <c r="F4" s="482" t="s">
        <v>132</v>
      </c>
      <c r="G4" s="482" t="s">
        <v>285</v>
      </c>
      <c r="H4" s="482" t="s">
        <v>133</v>
      </c>
      <c r="I4" s="482" t="s">
        <v>93</v>
      </c>
      <c r="J4" s="482"/>
      <c r="K4" s="483" t="s">
        <v>94</v>
      </c>
      <c r="L4" s="483"/>
      <c r="M4" s="484"/>
      <c r="N4" s="336">
        <v>1</v>
      </c>
      <c r="O4" s="336">
        <v>2</v>
      </c>
      <c r="P4" s="336">
        <v>3</v>
      </c>
      <c r="Q4" s="336">
        <v>4</v>
      </c>
      <c r="R4" s="336">
        <v>5</v>
      </c>
      <c r="S4" s="336">
        <v>6</v>
      </c>
      <c r="T4" s="336">
        <v>7</v>
      </c>
      <c r="U4" s="336">
        <v>8</v>
      </c>
      <c r="V4" s="336">
        <v>9</v>
      </c>
      <c r="W4" s="336">
        <v>10</v>
      </c>
      <c r="X4" s="336">
        <v>11</v>
      </c>
      <c r="Y4" s="336">
        <v>12</v>
      </c>
      <c r="Z4" s="336">
        <v>13</v>
      </c>
      <c r="AA4" s="336">
        <v>14</v>
      </c>
      <c r="AB4" s="336">
        <v>15</v>
      </c>
      <c r="AC4" s="336">
        <v>16</v>
      </c>
      <c r="AD4" s="336">
        <v>17</v>
      </c>
      <c r="AE4" s="336">
        <v>18</v>
      </c>
      <c r="AF4" s="336">
        <v>19</v>
      </c>
      <c r="AG4" s="336">
        <v>20</v>
      </c>
      <c r="AH4" s="336">
        <v>21</v>
      </c>
      <c r="AI4" s="336">
        <v>22</v>
      </c>
      <c r="AJ4" s="336">
        <v>23</v>
      </c>
      <c r="AK4" s="336">
        <v>24</v>
      </c>
      <c r="AL4" s="336">
        <v>25</v>
      </c>
      <c r="AM4" s="336">
        <v>26</v>
      </c>
      <c r="AN4" s="336">
        <v>27</v>
      </c>
      <c r="AO4" s="336">
        <v>28</v>
      </c>
      <c r="AP4" s="336">
        <v>29</v>
      </c>
      <c r="AQ4" s="336">
        <v>30</v>
      </c>
      <c r="AR4" s="336">
        <v>31</v>
      </c>
      <c r="AS4" s="336">
        <v>32</v>
      </c>
      <c r="AT4" s="336">
        <v>33</v>
      </c>
      <c r="AU4" s="336">
        <v>34</v>
      </c>
      <c r="AV4" s="336">
        <v>35</v>
      </c>
      <c r="AW4" s="336">
        <v>36</v>
      </c>
      <c r="AX4" s="336">
        <v>37</v>
      </c>
      <c r="AY4" s="336">
        <v>38</v>
      </c>
      <c r="AZ4" s="336">
        <v>39</v>
      </c>
      <c r="BA4" s="336">
        <v>40</v>
      </c>
      <c r="BB4" s="336">
        <v>41</v>
      </c>
      <c r="BC4" s="336">
        <v>42</v>
      </c>
      <c r="BD4" s="336">
        <v>43</v>
      </c>
      <c r="BE4" s="336">
        <v>44</v>
      </c>
      <c r="BF4" s="336">
        <v>45</v>
      </c>
      <c r="BG4" s="336">
        <v>46</v>
      </c>
      <c r="BH4" s="336">
        <v>47</v>
      </c>
      <c r="BI4" s="336">
        <v>48</v>
      </c>
      <c r="BJ4" s="336">
        <v>49</v>
      </c>
      <c r="BK4" s="336">
        <v>50</v>
      </c>
      <c r="BL4" s="336">
        <v>51</v>
      </c>
      <c r="BM4" s="336">
        <v>52</v>
      </c>
      <c r="BN4" s="336">
        <v>53</v>
      </c>
      <c r="BO4" s="336">
        <v>54</v>
      </c>
      <c r="BP4" s="336">
        <v>55</v>
      </c>
      <c r="BQ4" s="336">
        <v>56</v>
      </c>
      <c r="BR4" s="336">
        <v>57</v>
      </c>
      <c r="BS4" s="336">
        <v>58</v>
      </c>
      <c r="BT4" s="336">
        <v>59</v>
      </c>
      <c r="BU4" s="336">
        <v>60</v>
      </c>
      <c r="BV4" s="336">
        <v>61</v>
      </c>
      <c r="BW4" s="336">
        <v>62</v>
      </c>
      <c r="BX4" s="336">
        <v>63</v>
      </c>
      <c r="BY4" s="336">
        <v>64</v>
      </c>
    </row>
    <row r="5" spans="1:90" s="145" customFormat="1" ht="15" customHeight="1" x14ac:dyDescent="0.35">
      <c r="A5" s="146"/>
      <c r="B5" s="482"/>
      <c r="C5" s="490"/>
      <c r="D5" s="482"/>
      <c r="E5" s="482"/>
      <c r="F5" s="482"/>
      <c r="G5" s="482"/>
      <c r="H5" s="482"/>
      <c r="I5" s="482" t="s">
        <v>134</v>
      </c>
      <c r="J5" s="485" t="s">
        <v>135</v>
      </c>
      <c r="K5" s="486" t="str">
        <f>'Game Setup'!E15</f>
        <v>Player's Prediction Matches</v>
      </c>
      <c r="L5" s="483"/>
      <c r="M5" s="484"/>
      <c r="N5" s="147">
        <f t="shared" ref="N5:BI5" si="1">Pool1</f>
        <v>6</v>
      </c>
      <c r="O5" s="147">
        <f t="shared" si="1"/>
        <v>6</v>
      </c>
      <c r="P5" s="147">
        <f t="shared" si="1"/>
        <v>6</v>
      </c>
      <c r="Q5" s="147">
        <f t="shared" si="1"/>
        <v>6</v>
      </c>
      <c r="R5" s="147">
        <f t="shared" si="1"/>
        <v>6</v>
      </c>
      <c r="S5" s="147">
        <f t="shared" si="1"/>
        <v>6</v>
      </c>
      <c r="T5" s="147">
        <f t="shared" si="1"/>
        <v>6</v>
      </c>
      <c r="U5" s="147">
        <f t="shared" si="1"/>
        <v>6</v>
      </c>
      <c r="V5" s="147">
        <f t="shared" si="1"/>
        <v>6</v>
      </c>
      <c r="W5" s="147">
        <f t="shared" si="1"/>
        <v>6</v>
      </c>
      <c r="X5" s="147">
        <f t="shared" si="1"/>
        <v>6</v>
      </c>
      <c r="Y5" s="147">
        <f t="shared" si="1"/>
        <v>6</v>
      </c>
      <c r="Z5" s="147">
        <f t="shared" si="1"/>
        <v>6</v>
      </c>
      <c r="AA5" s="147">
        <f t="shared" si="1"/>
        <v>6</v>
      </c>
      <c r="AB5" s="147">
        <f t="shared" si="1"/>
        <v>6</v>
      </c>
      <c r="AC5" s="147">
        <f t="shared" si="1"/>
        <v>6</v>
      </c>
      <c r="AD5" s="147">
        <f t="shared" si="1"/>
        <v>6</v>
      </c>
      <c r="AE5" s="147">
        <f t="shared" si="1"/>
        <v>6</v>
      </c>
      <c r="AF5" s="147">
        <f t="shared" si="1"/>
        <v>6</v>
      </c>
      <c r="AG5" s="147">
        <f t="shared" si="1"/>
        <v>6</v>
      </c>
      <c r="AH5" s="147">
        <f t="shared" si="1"/>
        <v>6</v>
      </c>
      <c r="AI5" s="147">
        <f t="shared" si="1"/>
        <v>6</v>
      </c>
      <c r="AJ5" s="147">
        <f t="shared" si="1"/>
        <v>6</v>
      </c>
      <c r="AK5" s="147">
        <f t="shared" si="1"/>
        <v>6</v>
      </c>
      <c r="AL5" s="147">
        <f t="shared" si="1"/>
        <v>6</v>
      </c>
      <c r="AM5" s="147">
        <f t="shared" si="1"/>
        <v>6</v>
      </c>
      <c r="AN5" s="147">
        <f t="shared" si="1"/>
        <v>6</v>
      </c>
      <c r="AO5" s="147">
        <f t="shared" si="1"/>
        <v>6</v>
      </c>
      <c r="AP5" s="147">
        <f t="shared" si="1"/>
        <v>6</v>
      </c>
      <c r="AQ5" s="147">
        <f t="shared" si="1"/>
        <v>6</v>
      </c>
      <c r="AR5" s="147">
        <f t="shared" si="1"/>
        <v>6</v>
      </c>
      <c r="AS5" s="147">
        <f t="shared" si="1"/>
        <v>6</v>
      </c>
      <c r="AT5" s="147">
        <f t="shared" si="1"/>
        <v>6</v>
      </c>
      <c r="AU5" s="147">
        <f t="shared" si="1"/>
        <v>6</v>
      </c>
      <c r="AV5" s="147">
        <f t="shared" si="1"/>
        <v>6</v>
      </c>
      <c r="AW5" s="147">
        <f t="shared" si="1"/>
        <v>6</v>
      </c>
      <c r="AX5" s="147">
        <f t="shared" si="1"/>
        <v>6</v>
      </c>
      <c r="AY5" s="147">
        <f t="shared" si="1"/>
        <v>6</v>
      </c>
      <c r="AZ5" s="147">
        <f t="shared" si="1"/>
        <v>6</v>
      </c>
      <c r="BA5" s="147">
        <f t="shared" si="1"/>
        <v>6</v>
      </c>
      <c r="BB5" s="147">
        <f t="shared" si="1"/>
        <v>6</v>
      </c>
      <c r="BC5" s="147">
        <f t="shared" si="1"/>
        <v>6</v>
      </c>
      <c r="BD5" s="147">
        <f t="shared" si="1"/>
        <v>6</v>
      </c>
      <c r="BE5" s="147">
        <f t="shared" si="1"/>
        <v>6</v>
      </c>
      <c r="BF5" s="147">
        <f t="shared" si="1"/>
        <v>6</v>
      </c>
      <c r="BG5" s="147">
        <f t="shared" si="1"/>
        <v>6</v>
      </c>
      <c r="BH5" s="147">
        <f t="shared" si="1"/>
        <v>6</v>
      </c>
      <c r="BI5" s="147">
        <f t="shared" si="1"/>
        <v>6</v>
      </c>
      <c r="BJ5" s="147">
        <f t="shared" ref="BJ5:BQ5" si="2">Round1</f>
        <v>12</v>
      </c>
      <c r="BK5" s="147">
        <f t="shared" si="2"/>
        <v>12</v>
      </c>
      <c r="BL5" s="147">
        <f t="shared" si="2"/>
        <v>12</v>
      </c>
      <c r="BM5" s="147">
        <f t="shared" si="2"/>
        <v>12</v>
      </c>
      <c r="BN5" s="147">
        <f t="shared" si="2"/>
        <v>12</v>
      </c>
      <c r="BO5" s="147">
        <f t="shared" si="2"/>
        <v>12</v>
      </c>
      <c r="BP5" s="147">
        <f t="shared" si="2"/>
        <v>12</v>
      </c>
      <c r="BQ5" s="147">
        <f t="shared" si="2"/>
        <v>12</v>
      </c>
      <c r="BR5" s="147">
        <f>Quar1</f>
        <v>24</v>
      </c>
      <c r="BS5" s="147">
        <f>Quar1</f>
        <v>24</v>
      </c>
      <c r="BT5" s="147">
        <f>Quar1</f>
        <v>24</v>
      </c>
      <c r="BU5" s="147">
        <f>Quar1</f>
        <v>24</v>
      </c>
      <c r="BV5" s="147">
        <f>Semi1</f>
        <v>48</v>
      </c>
      <c r="BW5" s="147">
        <f>Semi1</f>
        <v>48</v>
      </c>
      <c r="BX5" s="147">
        <f>Thir1</f>
        <v>48</v>
      </c>
      <c r="BY5" s="147">
        <f>Fina1</f>
        <v>96</v>
      </c>
    </row>
    <row r="6" spans="1:90" s="145" customFormat="1" ht="15" customHeight="1" x14ac:dyDescent="0.35">
      <c r="A6" s="146"/>
      <c r="B6" s="482"/>
      <c r="C6" s="490"/>
      <c r="D6" s="482"/>
      <c r="E6" s="482"/>
      <c r="F6" s="482"/>
      <c r="G6" s="482"/>
      <c r="H6" s="482"/>
      <c r="I6" s="482"/>
      <c r="J6" s="485"/>
      <c r="K6" s="487" t="s">
        <v>134</v>
      </c>
      <c r="L6" s="487" t="s">
        <v>136</v>
      </c>
      <c r="M6" s="487" t="s">
        <v>135</v>
      </c>
      <c r="N6" s="336" t="str">
        <f ca="1">LEFT(OFFSET('Game Board'!F8,N4-1,0),3)&amp;" - "&amp;LEFT(OFFSET('Game Board'!I8,N4-1,0),3)</f>
        <v>Qat - Ecu</v>
      </c>
      <c r="O6" s="336" t="str">
        <f ca="1">LEFT(OFFSET('Game Board'!F8,O4-1,0),3)&amp;" - "&amp;LEFT(OFFSET('Game Board'!I8,O4-1,0),3)</f>
        <v>Eng - Ira</v>
      </c>
      <c r="P6" s="336" t="str">
        <f ca="1">LEFT(OFFSET('Game Board'!F8,P4-1,0),3)&amp;" - "&amp;LEFT(OFFSET('Game Board'!I8,P4-1,0),3)</f>
        <v>Sen - Net</v>
      </c>
      <c r="Q6" s="336" t="str">
        <f ca="1">LEFT(OFFSET('Game Board'!F8,Q4-1,0),3)&amp;" - "&amp;LEFT(OFFSET('Game Board'!I8,Q4-1,0),3)</f>
        <v>Uni - Wal</v>
      </c>
      <c r="R6" s="336" t="str">
        <f ca="1">LEFT(OFFSET('Game Board'!F8,R4-1,0),3)&amp;" - "&amp;LEFT(OFFSET('Game Board'!I8,R4-1,0),3)</f>
        <v>Arg - Sau</v>
      </c>
      <c r="S6" s="336" t="str">
        <f ca="1">LEFT(OFFSET('Game Board'!F8,S4-1,0),3)&amp;" - "&amp;LEFT(OFFSET('Game Board'!I8,S4-1,0),3)</f>
        <v>Den - Tun</v>
      </c>
      <c r="T6" s="336" t="str">
        <f ca="1">LEFT(OFFSET('Game Board'!F8,T4-1,0),3)&amp;" - "&amp;LEFT(OFFSET('Game Board'!I8,T4-1,0),3)</f>
        <v>Mex - Pol</v>
      </c>
      <c r="U6" s="336" t="str">
        <f ca="1">LEFT(OFFSET('Game Board'!F8,U4-1,0),3)&amp;" - "&amp;LEFT(OFFSET('Game Board'!I8,U4-1,0),3)</f>
        <v>Fra - Aus</v>
      </c>
      <c r="V6" s="336" t="str">
        <f ca="1">LEFT(OFFSET('Game Board'!F8,V4-1,0),3)&amp;" - "&amp;LEFT(OFFSET('Game Board'!I8,V4-1,0),3)</f>
        <v>Mor - Cro</v>
      </c>
      <c r="W6" s="336" t="str">
        <f ca="1">LEFT(OFFSET('Game Board'!F8,W4-1,0),3)&amp;" - "&amp;LEFT(OFFSET('Game Board'!I8,W4-1,0),3)</f>
        <v>Ger - Jap</v>
      </c>
      <c r="X6" s="336" t="str">
        <f ca="1">LEFT(OFFSET('Game Board'!F8,X4-1,0),3)&amp;" - "&amp;LEFT(OFFSET('Game Board'!I8,X4-1,0),3)</f>
        <v>Spa - Cos</v>
      </c>
      <c r="Y6" s="336" t="str">
        <f ca="1">LEFT(OFFSET('Game Board'!F8,Y4-1,0),3)&amp;" - "&amp;LEFT(OFFSET('Game Board'!I8,Y4-1,0),3)</f>
        <v>Bel - Can</v>
      </c>
      <c r="Z6" s="336" t="str">
        <f ca="1">LEFT(OFFSET('Game Board'!F8,Z4-1,0),3)&amp;" - "&amp;LEFT(OFFSET('Game Board'!I8,Z4-1,0),3)</f>
        <v>Swi - Cam</v>
      </c>
      <c r="AA6" s="336" t="str">
        <f ca="1">LEFT(OFFSET('Game Board'!F8,AA4-1,0),3)&amp;" - "&amp;LEFT(OFFSET('Game Board'!I8,AA4-1,0),3)</f>
        <v>Uru - Sou</v>
      </c>
      <c r="AB6" s="336" t="str">
        <f ca="1">LEFT(OFFSET('Game Board'!F8,AB4-1,0),3)&amp;" - "&amp;LEFT(OFFSET('Game Board'!I8,AB4-1,0),3)</f>
        <v>Por - Gha</v>
      </c>
      <c r="AC6" s="336" t="str">
        <f ca="1">LEFT(OFFSET('Game Board'!F8,AC4-1,0),3)&amp;" - "&amp;LEFT(OFFSET('Game Board'!I8,AC4-1,0),3)</f>
        <v>Bra - Ser</v>
      </c>
      <c r="AD6" s="336" t="str">
        <f ca="1">LEFT(OFFSET('Game Board'!F8,AD4-1,0),3)&amp;" - "&amp;LEFT(OFFSET('Game Board'!I8,AD4-1,0),3)</f>
        <v>Wal - Ira</v>
      </c>
      <c r="AE6" s="336" t="str">
        <f ca="1">LEFT(OFFSET('Game Board'!F8,AE4-1,0),3)&amp;" - "&amp;LEFT(OFFSET('Game Board'!I8,AE4-1,0),3)</f>
        <v>Qat - Sen</v>
      </c>
      <c r="AF6" s="336" t="str">
        <f ca="1">LEFT(OFFSET('Game Board'!F8,AF4-1,0),3)&amp;" - "&amp;LEFT(OFFSET('Game Board'!I8,AF4-1,0),3)</f>
        <v>Net - Ecu</v>
      </c>
      <c r="AG6" s="336" t="str">
        <f ca="1">LEFT(OFFSET('Game Board'!F8,AG4-1,0),3)&amp;" - "&amp;LEFT(OFFSET('Game Board'!I8,AG4-1,0),3)</f>
        <v>Eng - Uni</v>
      </c>
      <c r="AH6" s="336" t="str">
        <f ca="1">LEFT(OFFSET('Game Board'!F8,AH4-1,0),3)&amp;" - "&amp;LEFT(OFFSET('Game Board'!I8,AH4-1,0),3)</f>
        <v>Tun - Aus</v>
      </c>
      <c r="AI6" s="336" t="str">
        <f ca="1">LEFT(OFFSET('Game Board'!F8,AI4-1,0),3)&amp;" - "&amp;LEFT(OFFSET('Game Board'!I8,AI4-1,0),3)</f>
        <v>Pol - Sau</v>
      </c>
      <c r="AJ6" s="336" t="str">
        <f ca="1">LEFT(OFFSET('Game Board'!F8,AJ4-1,0),3)&amp;" - "&amp;LEFT(OFFSET('Game Board'!I8,AJ4-1,0),3)</f>
        <v>Fra - Den</v>
      </c>
      <c r="AK6" s="336" t="str">
        <f ca="1">LEFT(OFFSET('Game Board'!F8,AK4-1,0),3)&amp;" - "&amp;LEFT(OFFSET('Game Board'!I8,AK4-1,0),3)</f>
        <v>Arg - Mex</v>
      </c>
      <c r="AL6" s="336" t="str">
        <f ca="1">LEFT(OFFSET('Game Board'!F8,AL4-1,0),3)&amp;" - "&amp;LEFT(OFFSET('Game Board'!I8,AL4-1,0),3)</f>
        <v>Jap - Cos</v>
      </c>
      <c r="AM6" s="336" t="str">
        <f ca="1">LEFT(OFFSET('Game Board'!F8,AM4-1,0),3)&amp;" - "&amp;LEFT(OFFSET('Game Board'!I8,AM4-1,0),3)</f>
        <v>Bel - Mor</v>
      </c>
      <c r="AN6" s="336" t="str">
        <f ca="1">LEFT(OFFSET('Game Board'!F8,AN4-1,0),3)&amp;" - "&amp;LEFT(OFFSET('Game Board'!I8,AN4-1,0),3)</f>
        <v>Cro - Can</v>
      </c>
      <c r="AO6" s="336" t="str">
        <f ca="1">LEFT(OFFSET('Game Board'!F8,AO4-1,0),3)&amp;" - "&amp;LEFT(OFFSET('Game Board'!I8,AO4-1,0),3)</f>
        <v>Spa - Ger</v>
      </c>
      <c r="AP6" s="336" t="str">
        <f ca="1">LEFT(OFFSET('Game Board'!F8,AP4-1,0),3)&amp;" - "&amp;LEFT(OFFSET('Game Board'!I8,AP4-1,0),3)</f>
        <v>Cam - Ser</v>
      </c>
      <c r="AQ6" s="336" t="str">
        <f ca="1">LEFT(OFFSET('Game Board'!F8,AQ4-1,0),3)&amp;" - "&amp;LEFT(OFFSET('Game Board'!I8,AQ4-1,0),3)</f>
        <v>Sou - Gha</v>
      </c>
      <c r="AR6" s="336" t="str">
        <f ca="1">LEFT(OFFSET('Game Board'!F8,AR4-1,0),3)&amp;" - "&amp;LEFT(OFFSET('Game Board'!I8,AR4-1,0),3)</f>
        <v>Bra - Swi</v>
      </c>
      <c r="AS6" s="336" t="str">
        <f ca="1">LEFT(OFFSET('Game Board'!F8,AS4-1,0),3)&amp;" - "&amp;LEFT(OFFSET('Game Board'!I8,AS4-1,0),3)</f>
        <v>Por - Uru</v>
      </c>
      <c r="AT6" s="336" t="str">
        <f ca="1">LEFT(OFFSET('Game Board'!F8,AT4-1,0),3)&amp;" - "&amp;LEFT(OFFSET('Game Board'!I8,AT4-1,0),3)</f>
        <v>Ecu - Sen</v>
      </c>
      <c r="AU6" s="336" t="str">
        <f ca="1">LEFT(OFFSET('Game Board'!F8,AU4-1,0),3)&amp;" - "&amp;LEFT(OFFSET('Game Board'!I8,AU4-1,0),3)</f>
        <v>Net - Qat</v>
      </c>
      <c r="AV6" s="336" t="str">
        <f ca="1">LEFT(OFFSET('Game Board'!F8,AV4-1,0),3)&amp;" - "&amp;LEFT(OFFSET('Game Board'!I8,AV4-1,0),3)</f>
        <v>Wal - Eng</v>
      </c>
      <c r="AW6" s="336" t="str">
        <f ca="1">LEFT(OFFSET('Game Board'!F8,AW4-1,0),3)&amp;" - "&amp;LEFT(OFFSET('Game Board'!I8,AW4-1,0),3)</f>
        <v>Ira - Uni</v>
      </c>
      <c r="AX6" s="336" t="str">
        <f ca="1">LEFT(OFFSET('Game Board'!F8,AX4-1,0),3)&amp;" - "&amp;LEFT(OFFSET('Game Board'!I8,AX4-1,0),3)</f>
        <v>Aus - Den</v>
      </c>
      <c r="AY6" s="336" t="str">
        <f ca="1">LEFT(OFFSET('Game Board'!F8,AY4-1,0),3)&amp;" - "&amp;LEFT(OFFSET('Game Board'!I8,AY4-1,0),3)</f>
        <v>Tun - Fra</v>
      </c>
      <c r="AZ6" s="336" t="str">
        <f ca="1">LEFT(OFFSET('Game Board'!F8,AZ4-1,0),3)&amp;" - "&amp;LEFT(OFFSET('Game Board'!I8,AZ4-1,0),3)</f>
        <v>Pol - Arg</v>
      </c>
      <c r="BA6" s="336" t="str">
        <f ca="1">LEFT(OFFSET('Game Board'!F8,BA4-1,0),3)&amp;" - "&amp;LEFT(OFFSET('Game Board'!I8,BA4-1,0),3)</f>
        <v>Sau - Mex</v>
      </c>
      <c r="BB6" s="336" t="str">
        <f ca="1">LEFT(OFFSET('Game Board'!F8,BB4-1,0),3)&amp;" - "&amp;LEFT(OFFSET('Game Board'!I8,BB4-1,0),3)</f>
        <v>Cro - Bel</v>
      </c>
      <c r="BC6" s="336" t="str">
        <f ca="1">LEFT(OFFSET('Game Board'!F8,BC4-1,0),3)&amp;" - "&amp;LEFT(OFFSET('Game Board'!I8,BC4-1,0),3)</f>
        <v>Can - Mor</v>
      </c>
      <c r="BD6" s="336" t="str">
        <f ca="1">LEFT(OFFSET('Game Board'!F8,BD4-1,0),3)&amp;" - "&amp;LEFT(OFFSET('Game Board'!I8,BD4-1,0),3)</f>
        <v>Jap - Spa</v>
      </c>
      <c r="BE6" s="336" t="str">
        <f ca="1">LEFT(OFFSET('Game Board'!F8,BE4-1,0),3)&amp;" - "&amp;LEFT(OFFSET('Game Board'!I8,BE4-1,0),3)</f>
        <v>Cos - Ger</v>
      </c>
      <c r="BF6" s="336" t="str">
        <f ca="1">LEFT(OFFSET('Game Board'!F8,BF4-1,0),3)&amp;" - "&amp;LEFT(OFFSET('Game Board'!I8,BF4-1,0),3)</f>
        <v>Gha - Uru</v>
      </c>
      <c r="BG6" s="336" t="str">
        <f ca="1">LEFT(OFFSET('Game Board'!F8,BG4-1,0),3)&amp;" - "&amp;LEFT(OFFSET('Game Board'!I8,BG4-1,0),3)</f>
        <v>Sou - Por</v>
      </c>
      <c r="BH6" s="336" t="str">
        <f ca="1">LEFT(OFFSET('Game Board'!F8,BH4-1,0),3)&amp;" - "&amp;LEFT(OFFSET('Game Board'!I8,BH4-1,0),3)</f>
        <v>Ser - Swi</v>
      </c>
      <c r="BI6" s="336" t="str">
        <f ca="1">LEFT(OFFSET('Game Board'!F8,BI4-1,0),3)&amp;" - "&amp;LEFT(OFFSET('Game Board'!I8,BI4-1,0),3)</f>
        <v>Cam - Bra</v>
      </c>
      <c r="BJ6" s="336" t="str">
        <f ca="1">LEFT(OFFSET('Game Board'!F8,BJ4+15,0),3)&amp;" - "&amp;LEFT(OFFSET('Game Board'!I8,BJ4+15,0),3)</f>
        <v>Net - Uni</v>
      </c>
      <c r="BK6" s="336" t="str">
        <f ca="1">LEFT(OFFSET('Game Board'!F8,BK4+15,0),3)&amp;" - "&amp;LEFT(OFFSET('Game Board'!I8,BK4+15,0),3)</f>
        <v>Arg - Den</v>
      </c>
      <c r="BL6" s="336" t="str">
        <f ca="1">LEFT(OFFSET('Game Board'!F8,BL4+15,0),3)&amp;" - "&amp;LEFT(OFFSET('Game Board'!I8,BL4+15,0),3)</f>
        <v>Fra - Mex</v>
      </c>
      <c r="BM6" s="336" t="str">
        <f ca="1">LEFT(OFFSET('Game Board'!F8,BM4+15,0),3)&amp;" - "&amp;LEFT(OFFSET('Game Board'!I8,BM4+15,0),3)</f>
        <v>Eng - Sen</v>
      </c>
      <c r="BN6" s="336" t="str">
        <f ca="1">LEFT(OFFSET('Game Board'!F8,BN4+15,0),3)&amp;" - "&amp;LEFT(OFFSET('Game Board'!I8,BN4+15,0),3)</f>
        <v>Spa - Cro</v>
      </c>
      <c r="BO6" s="336" t="str">
        <f ca="1">LEFT(OFFSET('Game Board'!F8,BO4+15,0),3)&amp;" - "&amp;LEFT(OFFSET('Game Board'!I8,BO4+15,0),3)</f>
        <v>Bra - Uru</v>
      </c>
      <c r="BP6" s="336" t="str">
        <f ca="1">LEFT(OFFSET('Game Board'!F8,BP4+15,0),3)&amp;" - "&amp;LEFT(OFFSET('Game Board'!I8,BP4+15,0),3)</f>
        <v>Bel - Ger</v>
      </c>
      <c r="BQ6" s="336" t="str">
        <f ca="1">LEFT(OFFSET('Game Board'!F8,BQ4+15,0),3)&amp;" - "&amp;LEFT(OFFSET('Game Board'!I8,BQ4+15,0),3)</f>
        <v>Por - Swi</v>
      </c>
      <c r="BR6" s="336" t="str">
        <f ca="1">LEFT(OFFSET('Game Board'!F8,BR4+15,0),3)&amp;" - "&amp;LEFT(OFFSET('Game Board'!I8,BR4+15,0),3)</f>
        <v>Mat - Mat</v>
      </c>
      <c r="BS6" s="336" t="str">
        <f ca="1">LEFT(OFFSET('Game Board'!F8,BS4+15,0),3)&amp;" - "&amp;LEFT(OFFSET('Game Board'!I8,BS4+15,0),3)</f>
        <v>Mat - Mat</v>
      </c>
      <c r="BT6" s="336" t="str">
        <f ca="1">LEFT(OFFSET('Game Board'!F8,BT4+15,0),3)&amp;" - "&amp;LEFT(OFFSET('Game Board'!I8,BT4+15,0),3)</f>
        <v>Mat - Mat</v>
      </c>
      <c r="BU6" s="336" t="str">
        <f ca="1">LEFT(OFFSET('Game Board'!F8,BU4+15,0),3)&amp;" - "&amp;LEFT(OFFSET('Game Board'!I8,BU4+15,0),3)</f>
        <v>Mat - Mat</v>
      </c>
      <c r="BV6" s="336" t="str">
        <f ca="1">LEFT(OFFSET('Game Board'!F8,BV4+15,0),3)&amp;" - "&amp;LEFT(OFFSET('Game Board'!I8,BV4+15,0),3)</f>
        <v>Mat - Mat</v>
      </c>
      <c r="BW6" s="336" t="str">
        <f ca="1">LEFT(OFFSET('Game Board'!F8,BW4+15,0),3)&amp;" - "&amp;LEFT(OFFSET('Game Board'!I8,BW4+15,0),3)</f>
        <v>Mat - Mat</v>
      </c>
      <c r="BX6" s="336" t="str">
        <f ca="1">LEFT(OFFSET('Game Board'!F8,BX4+15,0),3)&amp;" - "&amp;LEFT(OFFSET('Game Board'!I8,BX4+15,0),3)</f>
        <v>Mat - Mat</v>
      </c>
      <c r="BY6" s="336" t="str">
        <f ca="1">LEFT(OFFSET('Game Board'!F8,BY4+15,0),3)&amp;" - "&amp;LEFT(OFFSET('Game Board'!I8,BY4+15,0),3)</f>
        <v>Mat - Mat</v>
      </c>
    </row>
    <row r="7" spans="1:90" s="145" customFormat="1" ht="15" customHeight="1" x14ac:dyDescent="0.35">
      <c r="A7" s="146"/>
      <c r="B7" s="482"/>
      <c r="C7" s="491"/>
      <c r="D7" s="482"/>
      <c r="E7" s="482"/>
      <c r="F7" s="482"/>
      <c r="G7" s="482"/>
      <c r="H7" s="482"/>
      <c r="I7" s="482"/>
      <c r="J7" s="485"/>
      <c r="K7" s="488"/>
      <c r="L7" s="488"/>
      <c r="M7" s="488"/>
      <c r="N7" s="336" t="str">
        <f ca="1">LEFT(OFFSET('Game Board'!G8,N4-1,0),3)&amp;" - "&amp;LEFT(OFFSET('Game Board'!H8,N4-1,0),3)</f>
        <v xml:space="preserve"> - </v>
      </c>
      <c r="O7" s="336" t="str">
        <f ca="1">LEFT(OFFSET('Game Board'!G8,O4-1,0),3)&amp;" - "&amp;LEFT(OFFSET('Game Board'!H8,O4-1,0),3)</f>
        <v xml:space="preserve"> - </v>
      </c>
      <c r="P7" s="336" t="str">
        <f ca="1">LEFT(OFFSET('Game Board'!G8,P4-1,0),3)&amp;" - "&amp;LEFT(OFFSET('Game Board'!H8,P4-1,0),3)</f>
        <v xml:space="preserve"> - </v>
      </c>
      <c r="Q7" s="336" t="str">
        <f ca="1">LEFT(OFFSET('Game Board'!G8,Q4-1,0),3)&amp;" - "&amp;LEFT(OFFSET('Game Board'!H8,Q4-1,0),3)</f>
        <v xml:space="preserve"> - </v>
      </c>
      <c r="R7" s="336" t="str">
        <f ca="1">LEFT(OFFSET('Game Board'!G8,R4-1,0),3)&amp;" - "&amp;LEFT(OFFSET('Game Board'!H8,R4-1,0),3)</f>
        <v xml:space="preserve"> - </v>
      </c>
      <c r="S7" s="336" t="str">
        <f ca="1">LEFT(OFFSET('Game Board'!G8,S4-1,0),3)&amp;" - "&amp;LEFT(OFFSET('Game Board'!H8,S4-1,0),3)</f>
        <v xml:space="preserve"> - </v>
      </c>
      <c r="T7" s="336" t="str">
        <f ca="1">LEFT(OFFSET('Game Board'!G8,T4-1,0),3)&amp;" - "&amp;LEFT(OFFSET('Game Board'!H8,T4-1,0),3)</f>
        <v xml:space="preserve"> - </v>
      </c>
      <c r="U7" s="336" t="str">
        <f ca="1">LEFT(OFFSET('Game Board'!G8,U4-1,0),3)&amp;" - "&amp;LEFT(OFFSET('Game Board'!H8,U4-1,0),3)</f>
        <v xml:space="preserve"> - </v>
      </c>
      <c r="V7" s="336" t="str">
        <f ca="1">LEFT(OFFSET('Game Board'!G8,V4-1,0),3)&amp;" - "&amp;LEFT(OFFSET('Game Board'!H8,V4-1,0),3)</f>
        <v xml:space="preserve"> - </v>
      </c>
      <c r="W7" s="336" t="str">
        <f ca="1">LEFT(OFFSET('Game Board'!G8,W4-1,0),3)&amp;" - "&amp;LEFT(OFFSET('Game Board'!H8,W4-1,0),3)</f>
        <v xml:space="preserve"> - </v>
      </c>
      <c r="X7" s="336" t="str">
        <f ca="1">LEFT(OFFSET('Game Board'!G8,X4-1,0),3)&amp;" - "&amp;LEFT(OFFSET('Game Board'!H8,X4-1,0),3)</f>
        <v xml:space="preserve"> - </v>
      </c>
      <c r="Y7" s="336" t="str">
        <f ca="1">LEFT(OFFSET('Game Board'!G8,Y4-1,0),3)&amp;" - "&amp;LEFT(OFFSET('Game Board'!H8,Y4-1,0),3)</f>
        <v xml:space="preserve"> - </v>
      </c>
      <c r="Z7" s="336" t="str">
        <f ca="1">LEFT(OFFSET('Game Board'!G8,Z4-1,0),3)&amp;" - "&amp;LEFT(OFFSET('Game Board'!H8,Z4-1,0),3)</f>
        <v xml:space="preserve"> - </v>
      </c>
      <c r="AA7" s="336" t="str">
        <f ca="1">LEFT(OFFSET('Game Board'!G8,AA4-1,0),3)&amp;" - "&amp;LEFT(OFFSET('Game Board'!H8,AA4-1,0),3)</f>
        <v xml:space="preserve"> - </v>
      </c>
      <c r="AB7" s="336" t="str">
        <f ca="1">LEFT(OFFSET('Game Board'!G8,AB4-1,0),3)&amp;" - "&amp;LEFT(OFFSET('Game Board'!H8,AB4-1,0),3)</f>
        <v xml:space="preserve"> - </v>
      </c>
      <c r="AC7" s="336" t="str">
        <f ca="1">LEFT(OFFSET('Game Board'!G8,AC4-1,0),3)&amp;" - "&amp;LEFT(OFFSET('Game Board'!H8,AC4-1,0),3)</f>
        <v xml:space="preserve"> - </v>
      </c>
      <c r="AD7" s="336" t="str">
        <f ca="1">LEFT(OFFSET('Game Board'!G8,AD4-1,0),3)&amp;" - "&amp;LEFT(OFFSET('Game Board'!H8,AD4-1,0),3)</f>
        <v xml:space="preserve"> - </v>
      </c>
      <c r="AE7" s="336" t="str">
        <f ca="1">LEFT(OFFSET('Game Board'!G8,AE4-1,0),3)&amp;" - "&amp;LEFT(OFFSET('Game Board'!H8,AE4-1,0),3)</f>
        <v xml:space="preserve"> - </v>
      </c>
      <c r="AF7" s="336" t="str">
        <f ca="1">LEFT(OFFSET('Game Board'!G8,AF4-1,0),3)&amp;" - "&amp;LEFT(OFFSET('Game Board'!H8,AF4-1,0),3)</f>
        <v xml:space="preserve"> - </v>
      </c>
      <c r="AG7" s="336" t="str">
        <f ca="1">LEFT(OFFSET('Game Board'!G8,AG4-1,0),3)&amp;" - "&amp;LEFT(OFFSET('Game Board'!H8,AG4-1,0),3)</f>
        <v xml:space="preserve"> - </v>
      </c>
      <c r="AH7" s="336" t="str">
        <f ca="1">LEFT(OFFSET('Game Board'!G8,AH4-1,0),3)&amp;" - "&amp;LEFT(OFFSET('Game Board'!H8,AH4-1,0),3)</f>
        <v xml:space="preserve"> - </v>
      </c>
      <c r="AI7" s="336" t="str">
        <f ca="1">LEFT(OFFSET('Game Board'!G8,AI4-1,0),3)&amp;" - "&amp;LEFT(OFFSET('Game Board'!H8,AI4-1,0),3)</f>
        <v xml:space="preserve"> - </v>
      </c>
      <c r="AJ7" s="336" t="str">
        <f ca="1">LEFT(OFFSET('Game Board'!G8,AJ4-1,0),3)&amp;" - "&amp;LEFT(OFFSET('Game Board'!H8,AJ4-1,0),3)</f>
        <v xml:space="preserve"> - </v>
      </c>
      <c r="AK7" s="336" t="str">
        <f ca="1">LEFT(OFFSET('Game Board'!G8,AK4-1,0),3)&amp;" - "&amp;LEFT(OFFSET('Game Board'!H8,AK4-1,0),3)</f>
        <v xml:space="preserve"> - </v>
      </c>
      <c r="AL7" s="336" t="str">
        <f ca="1">LEFT(OFFSET('Game Board'!G8,AL4-1,0),3)&amp;" - "&amp;LEFT(OFFSET('Game Board'!H8,AL4-1,0),3)</f>
        <v xml:space="preserve"> - </v>
      </c>
      <c r="AM7" s="336" t="str">
        <f ca="1">LEFT(OFFSET('Game Board'!G8,AM4-1,0),3)&amp;" - "&amp;LEFT(OFFSET('Game Board'!H8,AM4-1,0),3)</f>
        <v xml:space="preserve"> - </v>
      </c>
      <c r="AN7" s="336" t="str">
        <f ca="1">LEFT(OFFSET('Game Board'!G8,AN4-1,0),3)&amp;" - "&amp;LEFT(OFFSET('Game Board'!H8,AN4-1,0),3)</f>
        <v xml:space="preserve"> - </v>
      </c>
      <c r="AO7" s="336" t="str">
        <f ca="1">LEFT(OFFSET('Game Board'!G8,AO4-1,0),3)&amp;" - "&amp;LEFT(OFFSET('Game Board'!H8,AO4-1,0),3)</f>
        <v xml:space="preserve"> - </v>
      </c>
      <c r="AP7" s="336" t="str">
        <f ca="1">LEFT(OFFSET('Game Board'!G8,AP4-1,0),3)&amp;" - "&amp;LEFT(OFFSET('Game Board'!H8,AP4-1,0),3)</f>
        <v xml:space="preserve"> - </v>
      </c>
      <c r="AQ7" s="336" t="str">
        <f ca="1">LEFT(OFFSET('Game Board'!G8,AQ4-1,0),3)&amp;" - "&amp;LEFT(OFFSET('Game Board'!H8,AQ4-1,0),3)</f>
        <v xml:space="preserve"> - </v>
      </c>
      <c r="AR7" s="336" t="str">
        <f ca="1">LEFT(OFFSET('Game Board'!G8,AR4-1,0),3)&amp;" - "&amp;LEFT(OFFSET('Game Board'!H8,AR4-1,0),3)</f>
        <v xml:space="preserve"> - </v>
      </c>
      <c r="AS7" s="336" t="str">
        <f ca="1">LEFT(OFFSET('Game Board'!G8,AS4-1,0),3)&amp;" - "&amp;LEFT(OFFSET('Game Board'!H8,AS4-1,0),3)</f>
        <v xml:space="preserve"> - </v>
      </c>
      <c r="AT7" s="336" t="str">
        <f ca="1">LEFT(OFFSET('Game Board'!G8,AT4-1,0),3)&amp;" - "&amp;LEFT(OFFSET('Game Board'!H8,AT4-1,0),3)</f>
        <v xml:space="preserve"> - </v>
      </c>
      <c r="AU7" s="336" t="str">
        <f ca="1">LEFT(OFFSET('Game Board'!G8,AU4-1,0),3)&amp;" - "&amp;LEFT(OFFSET('Game Board'!H8,AU4-1,0),3)</f>
        <v xml:space="preserve"> - </v>
      </c>
      <c r="AV7" s="336" t="str">
        <f ca="1">LEFT(OFFSET('Game Board'!G8,AV4-1,0),3)&amp;" - "&amp;LEFT(OFFSET('Game Board'!H8,AV4-1,0),3)</f>
        <v xml:space="preserve"> - </v>
      </c>
      <c r="AW7" s="336" t="str">
        <f ca="1">LEFT(OFFSET('Game Board'!G8,AW4-1,0),3)&amp;" - "&amp;LEFT(OFFSET('Game Board'!H8,AW4-1,0),3)</f>
        <v xml:space="preserve"> - </v>
      </c>
      <c r="AX7" s="336" t="str">
        <f ca="1">LEFT(OFFSET('Game Board'!G8,AX4-1,0),3)&amp;" - "&amp;LEFT(OFFSET('Game Board'!H8,AX4-1,0),3)</f>
        <v xml:space="preserve"> - </v>
      </c>
      <c r="AY7" s="336" t="str">
        <f ca="1">LEFT(OFFSET('Game Board'!G8,AY4-1,0),3)&amp;" - "&amp;LEFT(OFFSET('Game Board'!H8,AY4-1,0),3)</f>
        <v xml:space="preserve"> - </v>
      </c>
      <c r="AZ7" s="336" t="str">
        <f ca="1">LEFT(OFFSET('Game Board'!G8,AZ4-1,0),3)&amp;" - "&amp;LEFT(OFFSET('Game Board'!H8,AZ4-1,0),3)</f>
        <v xml:space="preserve"> - </v>
      </c>
      <c r="BA7" s="336" t="str">
        <f ca="1">LEFT(OFFSET('Game Board'!G8,BA4-1,0),3)&amp;" - "&amp;LEFT(OFFSET('Game Board'!H8,BA4-1,0),3)</f>
        <v xml:space="preserve"> - </v>
      </c>
      <c r="BB7" s="336" t="str">
        <f ca="1">LEFT(OFFSET('Game Board'!G8,BB4-1,0),3)&amp;" - "&amp;LEFT(OFFSET('Game Board'!H8,BB4-1,0),3)</f>
        <v xml:space="preserve"> - </v>
      </c>
      <c r="BC7" s="336" t="str">
        <f ca="1">LEFT(OFFSET('Game Board'!G8,BC4-1,0),3)&amp;" - "&amp;LEFT(OFFSET('Game Board'!H8,BC4-1,0),3)</f>
        <v xml:space="preserve"> - </v>
      </c>
      <c r="BD7" s="336" t="str">
        <f ca="1">LEFT(OFFSET('Game Board'!G8,BD4-1,0),3)&amp;" - "&amp;LEFT(OFFSET('Game Board'!H8,BD4-1,0),3)</f>
        <v xml:space="preserve"> - </v>
      </c>
      <c r="BE7" s="336" t="str">
        <f ca="1">LEFT(OFFSET('Game Board'!G8,BE4-1,0),3)&amp;" - "&amp;LEFT(OFFSET('Game Board'!H8,BE4-1,0),3)</f>
        <v xml:space="preserve"> - </v>
      </c>
      <c r="BF7" s="336" t="str">
        <f ca="1">LEFT(OFFSET('Game Board'!G8,BF4-1,0),3)&amp;" - "&amp;LEFT(OFFSET('Game Board'!H8,BF4-1,0),3)</f>
        <v xml:space="preserve"> - </v>
      </c>
      <c r="BG7" s="336" t="str">
        <f ca="1">LEFT(OFFSET('Game Board'!G8,BG4-1,0),3)&amp;" - "&amp;LEFT(OFFSET('Game Board'!H8,BG4-1,0),3)</f>
        <v xml:space="preserve"> - </v>
      </c>
      <c r="BH7" s="336" t="str">
        <f ca="1">LEFT(OFFSET('Game Board'!G8,BH4-1,0),3)&amp;" - "&amp;LEFT(OFFSET('Game Board'!H8,BH4-1,0),3)</f>
        <v xml:space="preserve"> - </v>
      </c>
      <c r="BI7" s="336" t="str">
        <f ca="1">LEFT(OFFSET('Game Board'!G8,BI4-1,0),3)&amp;" - "&amp;LEFT(OFFSET('Game Board'!H8,BI4-1,0),3)</f>
        <v xml:space="preserve"> - </v>
      </c>
      <c r="BJ7" s="336" t="str">
        <f ca="1">LEFT(OFFSET('Game Board'!G8,BJ4+15,0),3)&amp;" - "&amp;LEFT(OFFSET('Game Board'!H8,BJ4+15,0),3)</f>
        <v xml:space="preserve"> - </v>
      </c>
      <c r="BK7" s="336" t="str">
        <f ca="1">LEFT(OFFSET('Game Board'!G8,BK4+15,0),3)&amp;" - "&amp;LEFT(OFFSET('Game Board'!H8,BK4+15,0),3)</f>
        <v xml:space="preserve"> - </v>
      </c>
      <c r="BL7" s="336" t="str">
        <f ca="1">LEFT(OFFSET('Game Board'!G8,BL4+15,0),3)&amp;" - "&amp;LEFT(OFFSET('Game Board'!H8,BL4+15,0),3)</f>
        <v xml:space="preserve"> - </v>
      </c>
      <c r="BM7" s="336" t="str">
        <f ca="1">LEFT(OFFSET('Game Board'!G8,BM4+15,0),3)&amp;" - "&amp;LEFT(OFFSET('Game Board'!H8,BM4+15,0),3)</f>
        <v xml:space="preserve"> - </v>
      </c>
      <c r="BN7" s="336" t="str">
        <f ca="1">LEFT(OFFSET('Game Board'!G8,BN4+15,0),3)&amp;" - "&amp;LEFT(OFFSET('Game Board'!H8,BN4+15,0),3)</f>
        <v xml:space="preserve"> - </v>
      </c>
      <c r="BO7" s="336" t="str">
        <f ca="1">LEFT(OFFSET('Game Board'!G8,BO4+15,0),3)&amp;" - "&amp;LEFT(OFFSET('Game Board'!H8,BO4+15,0),3)</f>
        <v xml:space="preserve"> - </v>
      </c>
      <c r="BP7" s="336" t="str">
        <f ca="1">LEFT(OFFSET('Game Board'!G8,BP4+15,0),3)&amp;" - "&amp;LEFT(OFFSET('Game Board'!H8,BP4+15,0),3)</f>
        <v xml:space="preserve"> - </v>
      </c>
      <c r="BQ7" s="336" t="str">
        <f ca="1">LEFT(OFFSET('Game Board'!G8,BQ4+15,0),3)&amp;" - "&amp;LEFT(OFFSET('Game Board'!H8,BQ4+15,0),3)</f>
        <v xml:space="preserve"> - </v>
      </c>
      <c r="BR7" s="336" t="str">
        <f ca="1">LEFT(OFFSET('Game Board'!G8,BR4+15,0),3)&amp;" - "&amp;LEFT(OFFSET('Game Board'!H8,BR4+15,0),3)</f>
        <v xml:space="preserve"> - </v>
      </c>
      <c r="BS7" s="336" t="str">
        <f ca="1">LEFT(OFFSET('Game Board'!G8,BS4+15,0),3)&amp;" - "&amp;LEFT(OFFSET('Game Board'!H8,BS4+15,0),3)</f>
        <v xml:space="preserve"> - </v>
      </c>
      <c r="BT7" s="336" t="str">
        <f ca="1">LEFT(OFFSET('Game Board'!G8,BT4+15,0),3)&amp;" - "&amp;LEFT(OFFSET('Game Board'!H8,BT4+15,0),3)</f>
        <v xml:space="preserve"> - </v>
      </c>
      <c r="BU7" s="336" t="str">
        <f ca="1">LEFT(OFFSET('Game Board'!G8,BU4+15,0),3)&amp;" - "&amp;LEFT(OFFSET('Game Board'!H8,BU4+15,0),3)</f>
        <v xml:space="preserve"> - </v>
      </c>
      <c r="BV7" s="336" t="str">
        <f ca="1">LEFT(OFFSET('Game Board'!G8,BV4+15,0),3)&amp;" - "&amp;LEFT(OFFSET('Game Board'!H8,BV4+15,0),3)</f>
        <v xml:space="preserve"> - </v>
      </c>
      <c r="BW7" s="336" t="str">
        <f ca="1">LEFT(OFFSET('Game Board'!G8,BW4+15,0),3)&amp;" - "&amp;LEFT(OFFSET('Game Board'!H8,BW4+15,0),3)</f>
        <v xml:space="preserve"> - </v>
      </c>
      <c r="BX7" s="336" t="str">
        <f ca="1">LEFT(OFFSET('Game Board'!G8,BX4+15,0),3)&amp;" - "&amp;LEFT(OFFSET('Game Board'!H8,BX4+15,0),3)</f>
        <v xml:space="preserve"> - </v>
      </c>
      <c r="BY7" s="336" t="str">
        <f ca="1">LEFT(OFFSET('Game Board'!G8,BY4+15,0),3)&amp;" - "&amp;LEFT(OFFSET('Game Board'!H8,BY4+15,0),3)</f>
        <v xml:space="preserve"> - </v>
      </c>
    </row>
    <row r="8" spans="1:90" ht="15" customHeight="1" x14ac:dyDescent="0.35">
      <c r="A8" s="148">
        <v>0</v>
      </c>
      <c r="B8" s="149">
        <v>1</v>
      </c>
      <c r="C8" s="226" t="str">
        <f>IF('Participant Setup'!C6&lt;&gt;"",'Participant Setup'!C6,"")</f>
        <v>Player 1</v>
      </c>
      <c r="D8" s="150">
        <f ca="1">IFERROR(E8+F8+G8,"")</f>
        <v>0</v>
      </c>
      <c r="E8" s="151">
        <f t="shared" ref="E8:E17" ca="1" si="3">IFERROR(I8+K8,"")</f>
        <v>0</v>
      </c>
      <c r="F8" s="151">
        <f ca="1">L8</f>
        <v>0</v>
      </c>
      <c r="G8" s="151">
        <f>IF('Participant Setup'!D6&lt;&gt;"",'Participant Setup'!D6,0)</f>
        <v>0</v>
      </c>
      <c r="H8" s="151">
        <f t="shared" ref="H8:H17" ca="1" si="4">IFERROR(J8+M8,"")</f>
        <v>0</v>
      </c>
      <c r="I8" s="152">
        <f ca="1">IF(C8&lt;&gt;"",SUM(OFFSET('Game Board'!U8:U55,N4-1,A8)),0)</f>
        <v>0</v>
      </c>
      <c r="J8" s="153">
        <f ca="1">IF(C8&lt;&gt;"",OFFSET('Game Board'!M7,N4-1,A8),0)</f>
        <v>0</v>
      </c>
      <c r="K8" s="152">
        <f ca="1">IF(C8&lt;&gt;"",SUM(OFFSET('Game Board'!U72:U87,N4-1,A8)),0)</f>
        <v>0</v>
      </c>
      <c r="L8" s="153">
        <f ca="1">IF(C8&lt;&gt;"",SUM(OFFSET('Game Board'!V60:V68,N4-1,A8))+SUM(OFFSET('Game Board'!V72:V87,N4-1,A8))+SUM(OFFSET('Game Board'!V89:V91,N4-1,A8))+SUM(OFFSET('Game Board'!V93:V94,N4-1,A8)),0)</f>
        <v>0</v>
      </c>
      <c r="M8" s="153">
        <f ca="1">IF(C8&lt;&gt;"",OFFSET('Game Board'!M91,N4-1,A8),0)</f>
        <v>0</v>
      </c>
      <c r="N8" s="152">
        <f ca="1">IF(C8&lt;&gt;"",OFFSET('Game Board'!U8,N4-1,A8),"")</f>
        <v>0</v>
      </c>
      <c r="O8" s="152">
        <f ca="1">IF(C8&lt;&gt;"",OFFSET('Game Board'!U8,O4-1,A8),"")</f>
        <v>0</v>
      </c>
      <c r="P8" s="152">
        <f ca="1">IF(C8&lt;&gt;"",OFFSET('Game Board'!U8,P4-1,A8),"")</f>
        <v>0</v>
      </c>
      <c r="Q8" s="152">
        <f ca="1">IF(C8&lt;&gt;"",OFFSET('Game Board'!U8,Q4-1,A8),"")</f>
        <v>0</v>
      </c>
      <c r="R8" s="152">
        <f ca="1">IF(C8&lt;&gt;"",OFFSET('Game Board'!U8,R4-1,A8),"")</f>
        <v>0</v>
      </c>
      <c r="S8" s="152">
        <f ca="1">IF(C8&lt;&gt;"",OFFSET('Game Board'!U8,S4-1,A8),"")</f>
        <v>0</v>
      </c>
      <c r="T8" s="152">
        <f ca="1">IF(C8&lt;&gt;"",OFFSET('Game Board'!U8,T4-1,A8),"")</f>
        <v>0</v>
      </c>
      <c r="U8" s="152">
        <f ca="1">IF(C8&lt;&gt;"",OFFSET('Game Board'!U8,U4-1,A8),"")</f>
        <v>0</v>
      </c>
      <c r="V8" s="152">
        <f ca="1">IF(C8&lt;&gt;"",OFFSET('Game Board'!U8,V4-1,A8),"")</f>
        <v>0</v>
      </c>
      <c r="W8" s="152">
        <f ca="1">IF(C8&lt;&gt;"",OFFSET('Game Board'!U8,W4-1,A8),"")</f>
        <v>0</v>
      </c>
      <c r="X8" s="152">
        <f ca="1">IF(C8&lt;&gt;"",OFFSET('Game Board'!U8,X4-1,A8),"")</f>
        <v>0</v>
      </c>
      <c r="Y8" s="152">
        <f ca="1">IF(C8&lt;&gt;"",OFFSET('Game Board'!U8,Y4-1,A8),"")</f>
        <v>0</v>
      </c>
      <c r="Z8" s="152">
        <f ca="1">IF(C8&lt;&gt;"",OFFSET('Game Board'!U8,Z4-1,A8),"")</f>
        <v>0</v>
      </c>
      <c r="AA8" s="152">
        <f ca="1">IF(C8&lt;&gt;"",OFFSET('Game Board'!U8,AA4-1,A8),"")</f>
        <v>0</v>
      </c>
      <c r="AB8" s="152">
        <f ca="1">IF(C8&lt;&gt;"",OFFSET('Game Board'!U8,AB4-1,A8),"")</f>
        <v>0</v>
      </c>
      <c r="AC8" s="152">
        <f ca="1">IF(C8&lt;&gt;"",OFFSET('Game Board'!U8,AC4-1,A8),"")</f>
        <v>0</v>
      </c>
      <c r="AD8" s="152">
        <f ca="1">IF(C8&lt;&gt;"",OFFSET('Game Board'!U8,AD4-1,A8),"")</f>
        <v>0</v>
      </c>
      <c r="AE8" s="152">
        <f ca="1">IF(C8&lt;&gt;"",OFFSET('Game Board'!U8,AE4-1,A8),"")</f>
        <v>0</v>
      </c>
      <c r="AF8" s="152">
        <f ca="1">IF(C8&lt;&gt;"",OFFSET('Game Board'!U8,AF4-1,A8),"")</f>
        <v>0</v>
      </c>
      <c r="AG8" s="152">
        <f ca="1">IF(C8&lt;&gt;"",OFFSET('Game Board'!U8,AG4-1,A8),"")</f>
        <v>0</v>
      </c>
      <c r="AH8" s="152">
        <f ca="1">IF(C8&lt;&gt;"",OFFSET('Game Board'!U8,AH4-1,A8),"")</f>
        <v>0</v>
      </c>
      <c r="AI8" s="152">
        <f ca="1">IF(C8&lt;&gt;"",OFFSET('Game Board'!U8,AI4-1,A8),"")</f>
        <v>0</v>
      </c>
      <c r="AJ8" s="152">
        <f ca="1">IF(C8&lt;&gt;"",OFFSET('Game Board'!U8,AJ4-1,A8),"")</f>
        <v>0</v>
      </c>
      <c r="AK8" s="152">
        <f ca="1">IF(C8&lt;&gt;"",OFFSET('Game Board'!U8,AK4-1,A8),"")</f>
        <v>0</v>
      </c>
      <c r="AL8" s="152">
        <f ca="1">IF(C8&lt;&gt;"",OFFSET('Game Board'!U8,AL4-1,A8),"")</f>
        <v>0</v>
      </c>
      <c r="AM8" s="152">
        <f ca="1">IF(C8&lt;&gt;"",OFFSET('Game Board'!U8,AM4-1,A8),"")</f>
        <v>0</v>
      </c>
      <c r="AN8" s="152">
        <f ca="1">IF(C8&lt;&gt;"",OFFSET('Game Board'!U8,AN4-1,A8),"")</f>
        <v>0</v>
      </c>
      <c r="AO8" s="152">
        <f ca="1">IF(C8&lt;&gt;"",OFFSET('Game Board'!U8,AO4-1,A8),"")</f>
        <v>0</v>
      </c>
      <c r="AP8" s="152">
        <f ca="1">IF(C8&lt;&gt;"",OFFSET('Game Board'!U8,AP4-1,A8),"")</f>
        <v>0</v>
      </c>
      <c r="AQ8" s="152">
        <f ca="1">IF(C8&lt;&gt;"",OFFSET('Game Board'!U8,AQ4-1,A8),"")</f>
        <v>0</v>
      </c>
      <c r="AR8" s="152">
        <f ca="1">IF(C8&lt;&gt;"",OFFSET('Game Board'!U8,AR4-1,A8),"")</f>
        <v>0</v>
      </c>
      <c r="AS8" s="152">
        <f ca="1">IF(C8&lt;&gt;"",OFFSET('Game Board'!U8,AS4-1,A8),"")</f>
        <v>0</v>
      </c>
      <c r="AT8" s="152">
        <f ca="1">IF(C8&lt;&gt;"",OFFSET('Game Board'!U8,AT4-1,A8),"")</f>
        <v>0</v>
      </c>
      <c r="AU8" s="152">
        <f ca="1">IF(C8&lt;&gt;"",OFFSET('Game Board'!U8,AU4-1,A8),"")</f>
        <v>0</v>
      </c>
      <c r="AV8" s="152">
        <f ca="1">IF(C8&lt;&gt;"",OFFSET('Game Board'!U8,AV4-1,A8),"")</f>
        <v>0</v>
      </c>
      <c r="AW8" s="152">
        <f ca="1">IF(C8&lt;&gt;"",OFFSET('Game Board'!U8,AW4-1,A8),"")</f>
        <v>0</v>
      </c>
      <c r="AX8" s="152">
        <f ca="1">IF(C8&lt;&gt;"",OFFSET('Game Board'!U8,AX4-1,A8),"")</f>
        <v>0</v>
      </c>
      <c r="AY8" s="152">
        <f ca="1">IF(C8&lt;&gt;"",OFFSET('Game Board'!U8,AY4-1,A8),"")</f>
        <v>0</v>
      </c>
      <c r="AZ8" s="152">
        <f ca="1">IF(C8&lt;&gt;"",OFFSET('Game Board'!U8,AZ4-1,A8),"")</f>
        <v>0</v>
      </c>
      <c r="BA8" s="152">
        <f ca="1">IF(C8&lt;&gt;"",OFFSET('Game Board'!U8,BA4-1,A8),"")</f>
        <v>0</v>
      </c>
      <c r="BB8" s="152">
        <f ca="1">IF(C8&lt;&gt;"",OFFSET('Game Board'!U8,BB4-1,A8),"")</f>
        <v>0</v>
      </c>
      <c r="BC8" s="152">
        <f ca="1">IF(C8&lt;&gt;"",OFFSET('Game Board'!U8,BC4-1,A8),"")</f>
        <v>0</v>
      </c>
      <c r="BD8" s="152">
        <f ca="1">IF(C8&lt;&gt;"",OFFSET('Game Board'!U8,BD4-1,A8),"")</f>
        <v>0</v>
      </c>
      <c r="BE8" s="152">
        <f ca="1">IF(C8&lt;&gt;"",OFFSET('Game Board'!U8,BE4-1,A8),"")</f>
        <v>0</v>
      </c>
      <c r="BF8" s="152">
        <f ca="1">IF(C8&lt;&gt;"",OFFSET('Game Board'!U8,BF4-1,A8),"")</f>
        <v>0</v>
      </c>
      <c r="BG8" s="152">
        <f ca="1">IF(C8&lt;&gt;"",OFFSET('Game Board'!U8,BG4-1,A8),"")</f>
        <v>0</v>
      </c>
      <c r="BH8" s="152">
        <f ca="1">IF(C8&lt;&gt;"",OFFSET('Game Board'!U8,BH4-1,A8),"")</f>
        <v>0</v>
      </c>
      <c r="BI8" s="152">
        <f ca="1">IF(C8&lt;&gt;"",OFFSET('Game Board'!U8,BI4-1,A8),"")</f>
        <v>0</v>
      </c>
      <c r="BJ8" s="152">
        <f ca="1">IF(C8&lt;&gt;"",OFFSET('Game Board'!U8,BJ4+15,A8),"")</f>
        <v>0</v>
      </c>
      <c r="BK8" s="152">
        <f ca="1">IF(C8&lt;&gt;"",OFFSET('Game Board'!U8,BK4+15,A8),"")</f>
        <v>0</v>
      </c>
      <c r="BL8" s="152">
        <f ca="1">IF(C8&lt;&gt;"",OFFSET('Game Board'!U8,BL4+15,A8),"")</f>
        <v>0</v>
      </c>
      <c r="BM8" s="152">
        <f ca="1">IF(C8&lt;&gt;"",OFFSET('Game Board'!U8,BM4+15,A8),"")</f>
        <v>0</v>
      </c>
      <c r="BN8" s="152">
        <f ca="1">IF(C8&lt;&gt;"",OFFSET('Game Board'!U8,BN4+15,A8),"")</f>
        <v>0</v>
      </c>
      <c r="BO8" s="152">
        <f ca="1">IF(C8&lt;&gt;"",OFFSET('Game Board'!U8,BO4+15,A8),"")</f>
        <v>0</v>
      </c>
      <c r="BP8" s="152">
        <f ca="1">IF(C8&lt;&gt;"",OFFSET('Game Board'!U8,BP4+15,A8),"")</f>
        <v>0</v>
      </c>
      <c r="BQ8" s="152">
        <f ca="1">IF(C8&lt;&gt;"",OFFSET('Game Board'!U8,BQ4+15,A8),"")</f>
        <v>0</v>
      </c>
      <c r="BR8" s="152">
        <f ca="1">IF(C8&lt;&gt;"",OFFSET('Game Board'!U8,BR4+15,A8),"")</f>
        <v>0</v>
      </c>
      <c r="BS8" s="152">
        <f ca="1">IF(C8&lt;&gt;"",OFFSET('Game Board'!U8,BS4+15,A8),"")</f>
        <v>0</v>
      </c>
      <c r="BT8" s="152">
        <f ca="1">IF(C8&lt;&gt;"",OFFSET('Game Board'!U8,BT4+15,A8),"")</f>
        <v>0</v>
      </c>
      <c r="BU8" s="152">
        <f ca="1">IF(C8&lt;&gt;"",OFFSET('Game Board'!U8,BU4+15,A8),"")</f>
        <v>0</v>
      </c>
      <c r="BV8" s="152">
        <f ca="1">IF(C8&lt;&gt;"",OFFSET('Game Board'!U8,BV4+15,A8),"")</f>
        <v>0</v>
      </c>
      <c r="BW8" s="152">
        <f ca="1">IF(C8&lt;&gt;"",OFFSET('Game Board'!U8,BW4+15,A8),"")</f>
        <v>0</v>
      </c>
      <c r="BX8" s="152">
        <f ca="1">IF(C8&lt;&gt;"",OFFSET('Game Board'!U8,BX4+15,A8),"")</f>
        <v>0</v>
      </c>
      <c r="BY8" s="152">
        <f ca="1">IF(C8&lt;&gt;"",OFFSET('Game Board'!U8,BY4+15,A8),"")</f>
        <v>0</v>
      </c>
    </row>
    <row r="9" spans="1:90" ht="15" customHeight="1" x14ac:dyDescent="0.35">
      <c r="A9" s="148">
        <f>A8+11</f>
        <v>11</v>
      </c>
      <c r="B9" s="149">
        <v>2</v>
      </c>
      <c r="C9" s="226" t="str">
        <f>IF('Participant Setup'!C7&lt;&gt;"",'Participant Setup'!C7,"")</f>
        <v>Player 2</v>
      </c>
      <c r="D9" s="150">
        <f t="shared" ref="D9:D17" ca="1" si="5">IFERROR(E9+F9+G9,"")</f>
        <v>0</v>
      </c>
      <c r="E9" s="151">
        <f t="shared" ca="1" si="3"/>
        <v>0</v>
      </c>
      <c r="F9" s="151">
        <f t="shared" ref="F9:F17" ca="1" si="6">L9</f>
        <v>0</v>
      </c>
      <c r="G9" s="151">
        <f>IF('Participant Setup'!D7&lt;&gt;"",'Participant Setup'!D7,0)</f>
        <v>0</v>
      </c>
      <c r="H9" s="151">
        <f t="shared" ca="1" si="4"/>
        <v>0</v>
      </c>
      <c r="I9" s="152">
        <f ca="1">IF(C9&lt;&gt;"",SUM(OFFSET('Game Board'!U8:U55,N4-1,A9)),0)</f>
        <v>0</v>
      </c>
      <c r="J9" s="153">
        <f ca="1">IF(C9&lt;&gt;"",OFFSET('Game Board'!M7,N4-1,A9),0)</f>
        <v>0</v>
      </c>
      <c r="K9" s="152">
        <f ca="1">IF(C9&lt;&gt;"",SUM(OFFSET('Game Board'!U72:U87,N4-1,A9)),0)</f>
        <v>0</v>
      </c>
      <c r="L9" s="153">
        <f ca="1">IF(C9&lt;&gt;"",SUM(OFFSET('Game Board'!V60:V68,N4-1,A9))+SUM(OFFSET('Game Board'!V72:V87,N4-1,A9))+SUM(OFFSET('Game Board'!V89:V91,N4-1,A9))+SUM(OFFSET('Game Board'!V93:V94,N4-1,A9)),0)</f>
        <v>0</v>
      </c>
      <c r="M9" s="153">
        <f ca="1">IF(C9&lt;&gt;"",OFFSET('Game Board'!M91,N4-1,A9),0)</f>
        <v>0</v>
      </c>
      <c r="N9" s="152">
        <f ca="1">IF(C9&lt;&gt;"",OFFSET('Game Board'!U8,N4-1,A9),"")</f>
        <v>0</v>
      </c>
      <c r="O9" s="152">
        <f ca="1">IF(C9&lt;&gt;"",OFFSET('Game Board'!U8,O4-1,A9),"")</f>
        <v>0</v>
      </c>
      <c r="P9" s="152">
        <f ca="1">IF(C9&lt;&gt;"",OFFSET('Game Board'!U8,P4-1,A9),"")</f>
        <v>0</v>
      </c>
      <c r="Q9" s="152">
        <f ca="1">IF(C9&lt;&gt;"",OFFSET('Game Board'!U8,Q4-1,A9),"")</f>
        <v>0</v>
      </c>
      <c r="R9" s="152">
        <f ca="1">IF(C9&lt;&gt;"",OFFSET('Game Board'!U8,R4-1,A9),"")</f>
        <v>0</v>
      </c>
      <c r="S9" s="152">
        <f ca="1">IF(C9&lt;&gt;"",OFFSET('Game Board'!U8,S4-1,A9),"")</f>
        <v>0</v>
      </c>
      <c r="T9" s="152">
        <f ca="1">IF(C9&lt;&gt;"",OFFSET('Game Board'!U8,T4-1,A9),"")</f>
        <v>0</v>
      </c>
      <c r="U9" s="152">
        <f ca="1">IF(C9&lt;&gt;"",OFFSET('Game Board'!U8,U4-1,A9),"")</f>
        <v>0</v>
      </c>
      <c r="V9" s="152">
        <f ca="1">IF(C9&lt;&gt;"",OFFSET('Game Board'!U8,V4-1,A9),"")</f>
        <v>0</v>
      </c>
      <c r="W9" s="152">
        <f ca="1">IF(C9&lt;&gt;"",OFFSET('Game Board'!U8,W4-1,A9),"")</f>
        <v>0</v>
      </c>
      <c r="X9" s="152">
        <f ca="1">IF(C9&lt;&gt;"",OFFSET('Game Board'!U8,X4-1,A9),"")</f>
        <v>0</v>
      </c>
      <c r="Y9" s="152">
        <f ca="1">IF(C9&lt;&gt;"",OFFSET('Game Board'!U8,Y4-1,A9),"")</f>
        <v>0</v>
      </c>
      <c r="Z9" s="152">
        <f ca="1">IF(C9&lt;&gt;"",OFFSET('Game Board'!U8,Z4-1,A9),"")</f>
        <v>0</v>
      </c>
      <c r="AA9" s="152">
        <f ca="1">IF(C9&lt;&gt;"",OFFSET('Game Board'!U8,AA4-1,A9),"")</f>
        <v>0</v>
      </c>
      <c r="AB9" s="152">
        <f ca="1">IF(C9&lt;&gt;"",OFFSET('Game Board'!U8,AB4-1,A9),"")</f>
        <v>0</v>
      </c>
      <c r="AC9" s="152">
        <f ca="1">IF(C9&lt;&gt;"",OFFSET('Game Board'!U8,AC4-1,A9),"")</f>
        <v>0</v>
      </c>
      <c r="AD9" s="152">
        <f ca="1">IF(C9&lt;&gt;"",OFFSET('Game Board'!U8,AD4-1,A9),"")</f>
        <v>0</v>
      </c>
      <c r="AE9" s="152">
        <f ca="1">IF(C9&lt;&gt;"",OFFSET('Game Board'!U8,AE4-1,A9),"")</f>
        <v>0</v>
      </c>
      <c r="AF9" s="152">
        <f ca="1">IF(C9&lt;&gt;"",OFFSET('Game Board'!U8,AF4-1,A9),"")</f>
        <v>0</v>
      </c>
      <c r="AG9" s="152">
        <f ca="1">IF(C9&lt;&gt;"",OFFSET('Game Board'!U8,AG4-1,A9),"")</f>
        <v>0</v>
      </c>
      <c r="AH9" s="152">
        <f ca="1">IF(C9&lt;&gt;"",OFFSET('Game Board'!U8,AH4-1,A9),"")</f>
        <v>0</v>
      </c>
      <c r="AI9" s="152">
        <f ca="1">IF(C9&lt;&gt;"",OFFSET('Game Board'!U8,AI4-1,A9),"")</f>
        <v>0</v>
      </c>
      <c r="AJ9" s="152">
        <f ca="1">IF(C9&lt;&gt;"",OFFSET('Game Board'!U8,AJ4-1,A9),"")</f>
        <v>0</v>
      </c>
      <c r="AK9" s="152">
        <f ca="1">IF(C9&lt;&gt;"",OFFSET('Game Board'!U8,AK4-1,A9),"")</f>
        <v>0</v>
      </c>
      <c r="AL9" s="152">
        <f ca="1">IF(C9&lt;&gt;"",OFFSET('Game Board'!U8,AL4-1,A9),"")</f>
        <v>0</v>
      </c>
      <c r="AM9" s="152">
        <f ca="1">IF(C9&lt;&gt;"",OFFSET('Game Board'!U8,AM4-1,A9),"")</f>
        <v>0</v>
      </c>
      <c r="AN9" s="152">
        <f ca="1">IF(C9&lt;&gt;"",OFFSET('Game Board'!U8,AN4-1,A9),"")</f>
        <v>0</v>
      </c>
      <c r="AO9" s="152">
        <f ca="1">IF(C9&lt;&gt;"",OFFSET('Game Board'!U8,AO4-1,A9),"")</f>
        <v>0</v>
      </c>
      <c r="AP9" s="152">
        <f ca="1">IF(C9&lt;&gt;"",OFFSET('Game Board'!U8,AP4-1,A9),"")</f>
        <v>0</v>
      </c>
      <c r="AQ9" s="152">
        <f ca="1">IF(C9&lt;&gt;"",OFFSET('Game Board'!U8,AQ4-1,A9),"")</f>
        <v>0</v>
      </c>
      <c r="AR9" s="152">
        <f ca="1">IF(C9&lt;&gt;"",OFFSET('Game Board'!U8,AR4-1,A9),"")</f>
        <v>0</v>
      </c>
      <c r="AS9" s="152">
        <f ca="1">IF(C9&lt;&gt;"",OFFSET('Game Board'!U8,AS4-1,A9),"")</f>
        <v>0</v>
      </c>
      <c r="AT9" s="152">
        <f ca="1">IF(C9&lt;&gt;"",OFFSET('Game Board'!U8,AT4-1,A9),"")</f>
        <v>0</v>
      </c>
      <c r="AU9" s="152">
        <f ca="1">IF(C9&lt;&gt;"",OFFSET('Game Board'!U8,AU4-1,A9),"")</f>
        <v>0</v>
      </c>
      <c r="AV9" s="152">
        <f ca="1">IF(C9&lt;&gt;"",OFFSET('Game Board'!U8,AV4-1,A9),"")</f>
        <v>0</v>
      </c>
      <c r="AW9" s="152">
        <f ca="1">IF(C9&lt;&gt;"",OFFSET('Game Board'!U8,AW4-1,A9),"")</f>
        <v>0</v>
      </c>
      <c r="AX9" s="152">
        <f ca="1">IF(C9&lt;&gt;"",OFFSET('Game Board'!U8,AX4-1,A9),"")</f>
        <v>0</v>
      </c>
      <c r="AY9" s="152">
        <f ca="1">IF(C9&lt;&gt;"",OFFSET('Game Board'!U8,AY4-1,A9),"")</f>
        <v>0</v>
      </c>
      <c r="AZ9" s="152">
        <f ca="1">IF(C9&lt;&gt;"",OFFSET('Game Board'!U8,AZ4-1,A9),"")</f>
        <v>0</v>
      </c>
      <c r="BA9" s="152">
        <f ca="1">IF(C9&lt;&gt;"",OFFSET('Game Board'!U8,BA4-1,A9),"")</f>
        <v>0</v>
      </c>
      <c r="BB9" s="152">
        <f ca="1">IF(C9&lt;&gt;"",OFFSET('Game Board'!U8,BB4-1,A9),"")</f>
        <v>0</v>
      </c>
      <c r="BC9" s="152">
        <f ca="1">IF(C9&lt;&gt;"",OFFSET('Game Board'!U8,BC4-1,A9),"")</f>
        <v>0</v>
      </c>
      <c r="BD9" s="152">
        <f ca="1">IF(C9&lt;&gt;"",OFFSET('Game Board'!U8,BD4-1,A9),"")</f>
        <v>0</v>
      </c>
      <c r="BE9" s="152">
        <f ca="1">IF(C9&lt;&gt;"",OFFSET('Game Board'!U8,BE4-1,A9),"")</f>
        <v>0</v>
      </c>
      <c r="BF9" s="152">
        <f ca="1">IF(C9&lt;&gt;"",OFFSET('Game Board'!U8,BF4-1,A9),"")</f>
        <v>0</v>
      </c>
      <c r="BG9" s="152">
        <f ca="1">IF(C9&lt;&gt;"",OFFSET('Game Board'!U8,BG4-1,A9),"")</f>
        <v>0</v>
      </c>
      <c r="BH9" s="152">
        <f ca="1">IF(C9&lt;&gt;"",OFFSET('Game Board'!U8,BH4-1,A9),"")</f>
        <v>0</v>
      </c>
      <c r="BI9" s="152">
        <f ca="1">IF(C9&lt;&gt;"",OFFSET('Game Board'!U8,BI4-1,A9),"")</f>
        <v>0</v>
      </c>
      <c r="BJ9" s="152">
        <f ca="1">IF(C9&lt;&gt;"",OFFSET('Game Board'!U8,BJ4+15,A9),"")</f>
        <v>0</v>
      </c>
      <c r="BK9" s="152">
        <f ca="1">IF(C9&lt;&gt;"",OFFSET('Game Board'!U8,BK4+15,A9),"")</f>
        <v>0</v>
      </c>
      <c r="BL9" s="152">
        <f ca="1">IF(C9&lt;&gt;"",OFFSET('Game Board'!U8,BL4+15,A9),"")</f>
        <v>0</v>
      </c>
      <c r="BM9" s="152">
        <f ca="1">IF(C9&lt;&gt;"",OFFSET('Game Board'!U8,BM4+15,A9),"")</f>
        <v>0</v>
      </c>
      <c r="BN9" s="152">
        <f ca="1">IF(C9&lt;&gt;"",OFFSET('Game Board'!U8,BN4+15,A9),"")</f>
        <v>0</v>
      </c>
      <c r="BO9" s="152">
        <f ca="1">IF(C9&lt;&gt;"",OFFSET('Game Board'!U8,BO4+15,A9),"")</f>
        <v>0</v>
      </c>
      <c r="BP9" s="152">
        <f ca="1">IF(C9&lt;&gt;"",OFFSET('Game Board'!U8,BP4+15,A9),"")</f>
        <v>0</v>
      </c>
      <c r="BQ9" s="152">
        <f ca="1">IF(C9&lt;&gt;"",OFFSET('Game Board'!U8,BQ4+15,A9),"")</f>
        <v>0</v>
      </c>
      <c r="BR9" s="152">
        <f ca="1">IF(C9&lt;&gt;"",OFFSET('Game Board'!U8,BR4+15,A9),"")</f>
        <v>0</v>
      </c>
      <c r="BS9" s="152">
        <f ca="1">IF(C9&lt;&gt;"",OFFSET('Game Board'!U8,BS4+15,A9),"")</f>
        <v>0</v>
      </c>
      <c r="BT9" s="152">
        <f ca="1">IF(C9&lt;&gt;"",OFFSET('Game Board'!U8,BT4+15,A9),"")</f>
        <v>0</v>
      </c>
      <c r="BU9" s="152">
        <f ca="1">IF(C9&lt;&gt;"",OFFSET('Game Board'!U8,BU4+15,A9),"")</f>
        <v>0</v>
      </c>
      <c r="BV9" s="152">
        <f ca="1">IF(C9&lt;&gt;"",OFFSET('Game Board'!U8,BV4+15,A9),"")</f>
        <v>0</v>
      </c>
      <c r="BW9" s="152">
        <f ca="1">IF(C9&lt;&gt;"",OFFSET('Game Board'!U8,BW4+15,A9),"")</f>
        <v>0</v>
      </c>
      <c r="BX9" s="152">
        <f ca="1">IF(C9&lt;&gt;"",OFFSET('Game Board'!U8,BX4+15,A9),"")</f>
        <v>0</v>
      </c>
      <c r="BY9" s="152">
        <f ca="1">IF(C9&lt;&gt;"",OFFSET('Game Board'!U8,BY4+15,A9),"")</f>
        <v>0</v>
      </c>
    </row>
    <row r="10" spans="1:90" ht="15" customHeight="1" x14ac:dyDescent="0.35">
      <c r="A10" s="148">
        <f t="shared" ref="A10:A17" si="7">A9+11</f>
        <v>22</v>
      </c>
      <c r="B10" s="149">
        <v>3</v>
      </c>
      <c r="C10" s="226" t="str">
        <f>IF('Participant Setup'!C8&lt;&gt;"",'Participant Setup'!C8,"")</f>
        <v>Player 3</v>
      </c>
      <c r="D10" s="150">
        <f t="shared" ca="1" si="5"/>
        <v>0</v>
      </c>
      <c r="E10" s="151">
        <f t="shared" ca="1" si="3"/>
        <v>0</v>
      </c>
      <c r="F10" s="151">
        <f t="shared" ca="1" si="6"/>
        <v>0</v>
      </c>
      <c r="G10" s="151">
        <f>IF('Participant Setup'!D8&lt;&gt;"",'Participant Setup'!D8,0)</f>
        <v>0</v>
      </c>
      <c r="H10" s="151">
        <f t="shared" ca="1" si="4"/>
        <v>0</v>
      </c>
      <c r="I10" s="152">
        <f ca="1">IF(C10&lt;&gt;"",SUM(OFFSET('Game Board'!U8:U55,N4-1,A10)),0)</f>
        <v>0</v>
      </c>
      <c r="J10" s="153">
        <f ca="1">IF(C10&lt;&gt;"",OFFSET('Game Board'!M7,N4-1,A10),0)</f>
        <v>0</v>
      </c>
      <c r="K10" s="152">
        <f ca="1">IF(C10&lt;&gt;"",SUM(OFFSET('Game Board'!U72:U87,N4-1,A10)),0)</f>
        <v>0</v>
      </c>
      <c r="L10" s="153">
        <f ca="1">IF(C10&lt;&gt;"",SUM(OFFSET('Game Board'!V60:V68,N4-1,A10))+SUM(OFFSET('Game Board'!V72:V87,N4-1,A10))+SUM(OFFSET('Game Board'!V89:V91,N4-1,A10))+SUM(OFFSET('Game Board'!V93:V94,N4-1,A10)),0)</f>
        <v>0</v>
      </c>
      <c r="M10" s="153">
        <f ca="1">IF(C10&lt;&gt;"",OFFSET('Game Board'!M91,N4-1,A10),0)</f>
        <v>0</v>
      </c>
      <c r="N10" s="152">
        <f ca="1">IF(C10&lt;&gt;"",OFFSET('Game Board'!U8,N4-1,A10),"")</f>
        <v>0</v>
      </c>
      <c r="O10" s="152">
        <f ca="1">IF(C10&lt;&gt;"",OFFSET('Game Board'!U8,O4-1,A10),"")</f>
        <v>0</v>
      </c>
      <c r="P10" s="152">
        <f ca="1">IF(C10&lt;&gt;"",OFFSET('Game Board'!U8,P4-1,A10),"")</f>
        <v>0</v>
      </c>
      <c r="Q10" s="152">
        <f ca="1">IF(C10&lt;&gt;"",OFFSET('Game Board'!U8,Q4-1,A10),"")</f>
        <v>0</v>
      </c>
      <c r="R10" s="152">
        <f ca="1">IF(C10&lt;&gt;"",OFFSET('Game Board'!U8,R4-1,A10),"")</f>
        <v>0</v>
      </c>
      <c r="S10" s="152">
        <f ca="1">IF(C10&lt;&gt;"",OFFSET('Game Board'!U8,S4-1,A10),"")</f>
        <v>0</v>
      </c>
      <c r="T10" s="152">
        <f ca="1">IF(C10&lt;&gt;"",OFFSET('Game Board'!U8,T4-1,A10),"")</f>
        <v>0</v>
      </c>
      <c r="U10" s="152">
        <f ca="1">IF(C10&lt;&gt;"",OFFSET('Game Board'!U8,U4-1,A10),"")</f>
        <v>0</v>
      </c>
      <c r="V10" s="152">
        <f ca="1">IF(C10&lt;&gt;"",OFFSET('Game Board'!U8,V4-1,A10),"")</f>
        <v>0</v>
      </c>
      <c r="W10" s="152">
        <f ca="1">IF(C10&lt;&gt;"",OFFSET('Game Board'!U8,W4-1,A10),"")</f>
        <v>0</v>
      </c>
      <c r="X10" s="152">
        <f ca="1">IF(C10&lt;&gt;"",OFFSET('Game Board'!U8,X4-1,A10),"")</f>
        <v>0</v>
      </c>
      <c r="Y10" s="152">
        <f ca="1">IF(C10&lt;&gt;"",OFFSET('Game Board'!U8,Y4-1,A10),"")</f>
        <v>0</v>
      </c>
      <c r="Z10" s="152">
        <f ca="1">IF(C10&lt;&gt;"",OFFSET('Game Board'!U8,Z4-1,A10),"")</f>
        <v>0</v>
      </c>
      <c r="AA10" s="152">
        <f ca="1">IF(C10&lt;&gt;"",OFFSET('Game Board'!U8,AA4-1,A10),"")</f>
        <v>0</v>
      </c>
      <c r="AB10" s="152">
        <f ca="1">IF(C10&lt;&gt;"",OFFSET('Game Board'!U8,AB4-1,A10),"")</f>
        <v>0</v>
      </c>
      <c r="AC10" s="152">
        <f ca="1">IF(C10&lt;&gt;"",OFFSET('Game Board'!U8,AC4-1,A10),"")</f>
        <v>0</v>
      </c>
      <c r="AD10" s="152">
        <f ca="1">IF(C10&lt;&gt;"",OFFSET('Game Board'!U8,AD4-1,A10),"")</f>
        <v>0</v>
      </c>
      <c r="AE10" s="152">
        <f ca="1">IF(C10&lt;&gt;"",OFFSET('Game Board'!U8,AE4-1,A10),"")</f>
        <v>0</v>
      </c>
      <c r="AF10" s="152">
        <f ca="1">IF(C10&lt;&gt;"",OFFSET('Game Board'!U8,AF4-1,A10),"")</f>
        <v>0</v>
      </c>
      <c r="AG10" s="152">
        <f ca="1">IF(C10&lt;&gt;"",OFFSET('Game Board'!U8,AG4-1,A10),"")</f>
        <v>0</v>
      </c>
      <c r="AH10" s="152">
        <f ca="1">IF(C10&lt;&gt;"",OFFSET('Game Board'!U8,AH4-1,A10),"")</f>
        <v>0</v>
      </c>
      <c r="AI10" s="152">
        <f ca="1">IF(C10&lt;&gt;"",OFFSET('Game Board'!U8,AI4-1,A10),"")</f>
        <v>0</v>
      </c>
      <c r="AJ10" s="152">
        <f ca="1">IF(C10&lt;&gt;"",OFFSET('Game Board'!U8,AJ4-1,A10),"")</f>
        <v>0</v>
      </c>
      <c r="AK10" s="152">
        <f ca="1">IF(C10&lt;&gt;"",OFFSET('Game Board'!U8,AK4-1,A10),"")</f>
        <v>0</v>
      </c>
      <c r="AL10" s="152">
        <f ca="1">IF(C10&lt;&gt;"",OFFSET('Game Board'!U8,AL4-1,A10),"")</f>
        <v>0</v>
      </c>
      <c r="AM10" s="152">
        <f ca="1">IF(C10&lt;&gt;"",OFFSET('Game Board'!U8,AM4-1,A10),"")</f>
        <v>0</v>
      </c>
      <c r="AN10" s="152">
        <f ca="1">IF(C10&lt;&gt;"",OFFSET('Game Board'!U8,AN4-1,A10),"")</f>
        <v>0</v>
      </c>
      <c r="AO10" s="152">
        <f ca="1">IF(C10&lt;&gt;"",OFFSET('Game Board'!U8,AO4-1,A10),"")</f>
        <v>0</v>
      </c>
      <c r="AP10" s="152">
        <f ca="1">IF(C10&lt;&gt;"",OFFSET('Game Board'!U8,AP4-1,A10),"")</f>
        <v>0</v>
      </c>
      <c r="AQ10" s="152">
        <f ca="1">IF(C10&lt;&gt;"",OFFSET('Game Board'!U8,AQ4-1,A10),"")</f>
        <v>0</v>
      </c>
      <c r="AR10" s="152">
        <f ca="1">IF(C10&lt;&gt;"",OFFSET('Game Board'!U8,AR4-1,A10),"")</f>
        <v>0</v>
      </c>
      <c r="AS10" s="152">
        <f ca="1">IF(C10&lt;&gt;"",OFFSET('Game Board'!U8,AS4-1,A10),"")</f>
        <v>0</v>
      </c>
      <c r="AT10" s="152">
        <f ca="1">IF(C10&lt;&gt;"",OFFSET('Game Board'!U8,AT4-1,A10),"")</f>
        <v>0</v>
      </c>
      <c r="AU10" s="152">
        <f ca="1">IF(C10&lt;&gt;"",OFFSET('Game Board'!U8,AU4-1,A10),"")</f>
        <v>0</v>
      </c>
      <c r="AV10" s="152">
        <f ca="1">IF(C10&lt;&gt;"",OFFSET('Game Board'!U8,AV4-1,A10),"")</f>
        <v>0</v>
      </c>
      <c r="AW10" s="152">
        <f ca="1">IF(C10&lt;&gt;"",OFFSET('Game Board'!U8,AW4-1,A10),"")</f>
        <v>0</v>
      </c>
      <c r="AX10" s="152">
        <f ca="1">IF(C10&lt;&gt;"",OFFSET('Game Board'!U8,AX4-1,A10),"")</f>
        <v>0</v>
      </c>
      <c r="AY10" s="152">
        <f ca="1">IF(C10&lt;&gt;"",OFFSET('Game Board'!U8,AY4-1,A10),"")</f>
        <v>0</v>
      </c>
      <c r="AZ10" s="152">
        <f ca="1">IF(C10&lt;&gt;"",OFFSET('Game Board'!U8,AZ4-1,A10),"")</f>
        <v>0</v>
      </c>
      <c r="BA10" s="152">
        <f ca="1">IF(C10&lt;&gt;"",OFFSET('Game Board'!U8,BA4-1,A10),"")</f>
        <v>0</v>
      </c>
      <c r="BB10" s="152">
        <f ca="1">IF(C10&lt;&gt;"",OFFSET('Game Board'!U8,BB4-1,A10),"")</f>
        <v>0</v>
      </c>
      <c r="BC10" s="152">
        <f ca="1">IF(C10&lt;&gt;"",OFFSET('Game Board'!U8,BC4-1,A10),"")</f>
        <v>0</v>
      </c>
      <c r="BD10" s="152">
        <f ca="1">IF(C10&lt;&gt;"",OFFSET('Game Board'!U8,BD4-1,A10),"")</f>
        <v>0</v>
      </c>
      <c r="BE10" s="152">
        <f ca="1">IF(C10&lt;&gt;"",OFFSET('Game Board'!U8,BE4-1,A10),"")</f>
        <v>0</v>
      </c>
      <c r="BF10" s="152">
        <f ca="1">IF(C10&lt;&gt;"",OFFSET('Game Board'!U8,BF4-1,A10),"")</f>
        <v>0</v>
      </c>
      <c r="BG10" s="152">
        <f ca="1">IF(C10&lt;&gt;"",OFFSET('Game Board'!U8,BG4-1,A10),"")</f>
        <v>0</v>
      </c>
      <c r="BH10" s="152">
        <f ca="1">IF(C10&lt;&gt;"",OFFSET('Game Board'!U8,BH4-1,A10),"")</f>
        <v>0</v>
      </c>
      <c r="BI10" s="152">
        <f ca="1">IF(C10&lt;&gt;"",OFFSET('Game Board'!U8,BI4-1,A10),"")</f>
        <v>0</v>
      </c>
      <c r="BJ10" s="152">
        <f ca="1">IF(C10&lt;&gt;"",OFFSET('Game Board'!U8,BJ4+15,A10),"")</f>
        <v>0</v>
      </c>
      <c r="BK10" s="152">
        <f ca="1">IF(C10&lt;&gt;"",OFFSET('Game Board'!U8,BK4+15,A10),"")</f>
        <v>0</v>
      </c>
      <c r="BL10" s="152">
        <f ca="1">IF(C10&lt;&gt;"",OFFSET('Game Board'!U8,BL4+15,A10),"")</f>
        <v>0</v>
      </c>
      <c r="BM10" s="152">
        <f ca="1">IF(C10&lt;&gt;"",OFFSET('Game Board'!U8,BM4+15,A10),"")</f>
        <v>0</v>
      </c>
      <c r="BN10" s="152">
        <f ca="1">IF(C10&lt;&gt;"",OFFSET('Game Board'!U8,BN4+15,A10),"")</f>
        <v>0</v>
      </c>
      <c r="BO10" s="152">
        <f ca="1">IF(C10&lt;&gt;"",OFFSET('Game Board'!U8,BO4+15,A10),"")</f>
        <v>0</v>
      </c>
      <c r="BP10" s="152">
        <f ca="1">IF(C10&lt;&gt;"",OFFSET('Game Board'!U8,BP4+15,A10),"")</f>
        <v>0</v>
      </c>
      <c r="BQ10" s="152">
        <f ca="1">IF(C10&lt;&gt;"",OFFSET('Game Board'!U8,BQ4+15,A10),"")</f>
        <v>0</v>
      </c>
      <c r="BR10" s="152">
        <f ca="1">IF(C10&lt;&gt;"",OFFSET('Game Board'!U8,BR4+15,A10),"")</f>
        <v>0</v>
      </c>
      <c r="BS10" s="152">
        <f ca="1">IF(C10&lt;&gt;"",OFFSET('Game Board'!U8,BS4+15,A10),"")</f>
        <v>0</v>
      </c>
      <c r="BT10" s="152">
        <f ca="1">IF(C10&lt;&gt;"",OFFSET('Game Board'!U8,BT4+15,A10),"")</f>
        <v>0</v>
      </c>
      <c r="BU10" s="152">
        <f ca="1">IF(C10&lt;&gt;"",OFFSET('Game Board'!U8,BU4+15,A10),"")</f>
        <v>0</v>
      </c>
      <c r="BV10" s="152">
        <f ca="1">IF(C10&lt;&gt;"",OFFSET('Game Board'!U8,BV4+15,A10),"")</f>
        <v>0</v>
      </c>
      <c r="BW10" s="152">
        <f ca="1">IF(C10&lt;&gt;"",OFFSET('Game Board'!U8,BW4+15,A10),"")</f>
        <v>0</v>
      </c>
      <c r="BX10" s="152">
        <f ca="1">IF(C10&lt;&gt;"",OFFSET('Game Board'!U8,BX4+15,A10),"")</f>
        <v>0</v>
      </c>
      <c r="BY10" s="152">
        <f ca="1">IF(C10&lt;&gt;"",OFFSET('Game Board'!U8,BY4+15,A10),"")</f>
        <v>0</v>
      </c>
    </row>
    <row r="11" spans="1:90" ht="15" customHeight="1" x14ac:dyDescent="0.35">
      <c r="A11" s="148">
        <f t="shared" si="7"/>
        <v>33</v>
      </c>
      <c r="B11" s="149">
        <v>4</v>
      </c>
      <c r="C11" s="226" t="str">
        <f>IF('Participant Setup'!C9&lt;&gt;"",'Participant Setup'!C9,"")</f>
        <v>Player 4</v>
      </c>
      <c r="D11" s="150">
        <f t="shared" ca="1" si="5"/>
        <v>0</v>
      </c>
      <c r="E11" s="151">
        <f t="shared" ca="1" si="3"/>
        <v>0</v>
      </c>
      <c r="F11" s="151">
        <f t="shared" ca="1" si="6"/>
        <v>0</v>
      </c>
      <c r="G11" s="151">
        <f>IF('Participant Setup'!D9&lt;&gt;"",'Participant Setup'!D9,0)</f>
        <v>0</v>
      </c>
      <c r="H11" s="151">
        <f t="shared" ca="1" si="4"/>
        <v>0</v>
      </c>
      <c r="I11" s="152">
        <f ca="1">IF(C11&lt;&gt;"",SUM(OFFSET('Game Board'!U8:U55,N4-1,A11)),0)</f>
        <v>0</v>
      </c>
      <c r="J11" s="153">
        <f ca="1">IF(C11&lt;&gt;"",OFFSET('Game Board'!M7,N4-1,A11),0)</f>
        <v>0</v>
      </c>
      <c r="K11" s="152">
        <f ca="1">IF(C11&lt;&gt;"",SUM(OFFSET('Game Board'!U72:U87,N4-1,A11)),0)</f>
        <v>0</v>
      </c>
      <c r="L11" s="153">
        <f ca="1">IF(C11&lt;&gt;"",SUM(OFFSET('Game Board'!V60:V68,N4-1,A11))+SUM(OFFSET('Game Board'!V72:V87,N4-1,A11))+SUM(OFFSET('Game Board'!V89:V91,N4-1,A11))+SUM(OFFSET('Game Board'!V93:V94,N4-1,A11)),0)</f>
        <v>0</v>
      </c>
      <c r="M11" s="153">
        <f ca="1">IF(C11&lt;&gt;"",OFFSET('Game Board'!M91,N4-1,A11),0)</f>
        <v>0</v>
      </c>
      <c r="N11" s="152">
        <f ca="1">IF(C11&lt;&gt;"",OFFSET('Game Board'!U8,N4-1,A11),"")</f>
        <v>0</v>
      </c>
      <c r="O11" s="152">
        <f ca="1">IF(C11&lt;&gt;"",OFFSET('Game Board'!U8,O4-1,A11),"")</f>
        <v>0</v>
      </c>
      <c r="P11" s="152">
        <f ca="1">IF(C11&lt;&gt;"",OFFSET('Game Board'!U8,P4-1,A11),"")</f>
        <v>0</v>
      </c>
      <c r="Q11" s="152">
        <f ca="1">IF(C11&lt;&gt;"",OFFSET('Game Board'!U8,Q4-1,A11),"")</f>
        <v>0</v>
      </c>
      <c r="R11" s="152">
        <f ca="1">IF(C11&lt;&gt;"",OFFSET('Game Board'!U8,R4-1,A11),"")</f>
        <v>0</v>
      </c>
      <c r="S11" s="152">
        <f ca="1">IF(C11&lt;&gt;"",OFFSET('Game Board'!U8,S4-1,A11),"")</f>
        <v>0</v>
      </c>
      <c r="T11" s="152">
        <f ca="1">IF(C11&lt;&gt;"",OFFSET('Game Board'!U8,T4-1,A11),"")</f>
        <v>0</v>
      </c>
      <c r="U11" s="152">
        <f ca="1">IF(C11&lt;&gt;"",OFFSET('Game Board'!U8,U4-1,A11),"")</f>
        <v>0</v>
      </c>
      <c r="V11" s="152">
        <f ca="1">IF(C11&lt;&gt;"",OFFSET('Game Board'!U8,V4-1,A11),"")</f>
        <v>0</v>
      </c>
      <c r="W11" s="152">
        <f ca="1">IF(C11&lt;&gt;"",OFFSET('Game Board'!U8,W4-1,A11),"")</f>
        <v>0</v>
      </c>
      <c r="X11" s="152">
        <f ca="1">IF(C11&lt;&gt;"",OFFSET('Game Board'!U8,X4-1,A11),"")</f>
        <v>0</v>
      </c>
      <c r="Y11" s="152">
        <f ca="1">IF(C11&lt;&gt;"",OFFSET('Game Board'!U8,Y4-1,A11),"")</f>
        <v>0</v>
      </c>
      <c r="Z11" s="152">
        <f ca="1">IF(C11&lt;&gt;"",OFFSET('Game Board'!U8,Z4-1,A11),"")</f>
        <v>0</v>
      </c>
      <c r="AA11" s="152">
        <f ca="1">IF(C11&lt;&gt;"",OFFSET('Game Board'!U8,AA4-1,A11),"")</f>
        <v>0</v>
      </c>
      <c r="AB11" s="152">
        <f ca="1">IF(C11&lt;&gt;"",OFFSET('Game Board'!U8,AB4-1,A11),"")</f>
        <v>0</v>
      </c>
      <c r="AC11" s="152">
        <f ca="1">IF(C11&lt;&gt;"",OFFSET('Game Board'!U8,AC4-1,A11),"")</f>
        <v>0</v>
      </c>
      <c r="AD11" s="152">
        <f ca="1">IF(C11&lt;&gt;"",OFFSET('Game Board'!U8,AD4-1,A11),"")</f>
        <v>0</v>
      </c>
      <c r="AE11" s="152">
        <f ca="1">IF(C11&lt;&gt;"",OFFSET('Game Board'!U8,AE4-1,A11),"")</f>
        <v>0</v>
      </c>
      <c r="AF11" s="152">
        <f ca="1">IF(C11&lt;&gt;"",OFFSET('Game Board'!U8,AF4-1,A11),"")</f>
        <v>0</v>
      </c>
      <c r="AG11" s="152">
        <f ca="1">IF(C11&lt;&gt;"",OFFSET('Game Board'!U8,AG4-1,A11),"")</f>
        <v>0</v>
      </c>
      <c r="AH11" s="152">
        <f ca="1">IF(C11&lt;&gt;"",OFFSET('Game Board'!U8,AH4-1,A11),"")</f>
        <v>0</v>
      </c>
      <c r="AI11" s="152">
        <f ca="1">IF(C11&lt;&gt;"",OFFSET('Game Board'!U8,AI4-1,A11),"")</f>
        <v>0</v>
      </c>
      <c r="AJ11" s="152">
        <f ca="1">IF(C11&lt;&gt;"",OFFSET('Game Board'!U8,AJ4-1,A11),"")</f>
        <v>0</v>
      </c>
      <c r="AK11" s="152">
        <f ca="1">IF(C11&lt;&gt;"",OFFSET('Game Board'!U8,AK4-1,A11),"")</f>
        <v>0</v>
      </c>
      <c r="AL11" s="152">
        <f ca="1">IF(C11&lt;&gt;"",OFFSET('Game Board'!U8,AL4-1,A11),"")</f>
        <v>0</v>
      </c>
      <c r="AM11" s="152">
        <f ca="1">IF(C11&lt;&gt;"",OFFSET('Game Board'!U8,AM4-1,A11),"")</f>
        <v>0</v>
      </c>
      <c r="AN11" s="152">
        <f ca="1">IF(C11&lt;&gt;"",OFFSET('Game Board'!U8,AN4-1,A11),"")</f>
        <v>0</v>
      </c>
      <c r="AO11" s="152">
        <f ca="1">IF(C11&lt;&gt;"",OFFSET('Game Board'!U8,AO4-1,A11),"")</f>
        <v>0</v>
      </c>
      <c r="AP11" s="152">
        <f ca="1">IF(C11&lt;&gt;"",OFFSET('Game Board'!U8,AP4-1,A11),"")</f>
        <v>0</v>
      </c>
      <c r="AQ11" s="152">
        <f ca="1">IF(C11&lt;&gt;"",OFFSET('Game Board'!U8,AQ4-1,A11),"")</f>
        <v>0</v>
      </c>
      <c r="AR11" s="152">
        <f ca="1">IF(C11&lt;&gt;"",OFFSET('Game Board'!U8,AR4-1,A11),"")</f>
        <v>0</v>
      </c>
      <c r="AS11" s="152">
        <f ca="1">IF(C11&lt;&gt;"",OFFSET('Game Board'!U8,AS4-1,A11),"")</f>
        <v>0</v>
      </c>
      <c r="AT11" s="152">
        <f ca="1">IF(C11&lt;&gt;"",OFFSET('Game Board'!U8,AT4-1,A11),"")</f>
        <v>0</v>
      </c>
      <c r="AU11" s="152">
        <f ca="1">IF(C11&lt;&gt;"",OFFSET('Game Board'!U8,AU4-1,A11),"")</f>
        <v>0</v>
      </c>
      <c r="AV11" s="152">
        <f ca="1">IF(C11&lt;&gt;"",OFFSET('Game Board'!U8,AV4-1,A11),"")</f>
        <v>0</v>
      </c>
      <c r="AW11" s="152">
        <f ca="1">IF(C11&lt;&gt;"",OFFSET('Game Board'!U8,AW4-1,A11),"")</f>
        <v>0</v>
      </c>
      <c r="AX11" s="152">
        <f ca="1">IF(C11&lt;&gt;"",OFFSET('Game Board'!U8,AX4-1,A11),"")</f>
        <v>0</v>
      </c>
      <c r="AY11" s="152">
        <f ca="1">IF(C11&lt;&gt;"",OFFSET('Game Board'!U8,AY4-1,A11),"")</f>
        <v>0</v>
      </c>
      <c r="AZ11" s="152">
        <f ca="1">IF(C11&lt;&gt;"",OFFSET('Game Board'!U8,AZ4-1,A11),"")</f>
        <v>0</v>
      </c>
      <c r="BA11" s="152">
        <f ca="1">IF(C11&lt;&gt;"",OFFSET('Game Board'!U8,BA4-1,A11),"")</f>
        <v>0</v>
      </c>
      <c r="BB11" s="152">
        <f ca="1">IF(C11&lt;&gt;"",OFFSET('Game Board'!U8,BB4-1,A11),"")</f>
        <v>0</v>
      </c>
      <c r="BC11" s="152">
        <f ca="1">IF(C11&lt;&gt;"",OFFSET('Game Board'!U8,BC4-1,A11),"")</f>
        <v>0</v>
      </c>
      <c r="BD11" s="152">
        <f ca="1">IF(C11&lt;&gt;"",OFFSET('Game Board'!U8,BD4-1,A11),"")</f>
        <v>0</v>
      </c>
      <c r="BE11" s="152">
        <f ca="1">IF(C11&lt;&gt;"",OFFSET('Game Board'!U8,BE4-1,A11),"")</f>
        <v>0</v>
      </c>
      <c r="BF11" s="152">
        <f ca="1">IF(C11&lt;&gt;"",OFFSET('Game Board'!U8,BF4-1,A11),"")</f>
        <v>0</v>
      </c>
      <c r="BG11" s="152">
        <f ca="1">IF(C11&lt;&gt;"",OFFSET('Game Board'!U8,BG4-1,A11),"")</f>
        <v>0</v>
      </c>
      <c r="BH11" s="152">
        <f ca="1">IF(C11&lt;&gt;"",OFFSET('Game Board'!U8,BH4-1,A11),"")</f>
        <v>0</v>
      </c>
      <c r="BI11" s="152">
        <f ca="1">IF(C11&lt;&gt;"",OFFSET('Game Board'!U8,BI4-1,A11),"")</f>
        <v>0</v>
      </c>
      <c r="BJ11" s="152">
        <f ca="1">IF(C11&lt;&gt;"",OFFSET('Game Board'!U8,BJ4+15,A11),"")</f>
        <v>0</v>
      </c>
      <c r="BK11" s="152">
        <f ca="1">IF(C11&lt;&gt;"",OFFSET('Game Board'!U8,BK4+15,A11),"")</f>
        <v>0</v>
      </c>
      <c r="BL11" s="152">
        <f ca="1">IF(C11&lt;&gt;"",OFFSET('Game Board'!U8,BL4+15,A11),"")</f>
        <v>0</v>
      </c>
      <c r="BM11" s="152">
        <f ca="1">IF(C11&lt;&gt;"",OFFSET('Game Board'!U8,BM4+15,A11),"")</f>
        <v>0</v>
      </c>
      <c r="BN11" s="152">
        <f ca="1">IF(C11&lt;&gt;"",OFFSET('Game Board'!U8,BN4+15,A11),"")</f>
        <v>0</v>
      </c>
      <c r="BO11" s="152">
        <f ca="1">IF(C11&lt;&gt;"",OFFSET('Game Board'!U8,BO4+15,A11),"")</f>
        <v>0</v>
      </c>
      <c r="BP11" s="152">
        <f ca="1">IF(C11&lt;&gt;"",OFFSET('Game Board'!U8,BP4+15,A11),"")</f>
        <v>0</v>
      </c>
      <c r="BQ11" s="152">
        <f ca="1">IF(C11&lt;&gt;"",OFFSET('Game Board'!U8,BQ4+15,A11),"")</f>
        <v>0</v>
      </c>
      <c r="BR11" s="152">
        <f ca="1">IF(C11&lt;&gt;"",OFFSET('Game Board'!U8,BR4+15,A11),"")</f>
        <v>0</v>
      </c>
      <c r="BS11" s="152">
        <f ca="1">IF(C11&lt;&gt;"",OFFSET('Game Board'!U8,BS4+15,A11),"")</f>
        <v>0</v>
      </c>
      <c r="BT11" s="152">
        <f ca="1">IF(C11&lt;&gt;"",OFFSET('Game Board'!U8,BT4+15,A11),"")</f>
        <v>0</v>
      </c>
      <c r="BU11" s="152">
        <f ca="1">IF(C11&lt;&gt;"",OFFSET('Game Board'!U8,BU4+15,A11),"")</f>
        <v>0</v>
      </c>
      <c r="BV11" s="152">
        <f ca="1">IF(C11&lt;&gt;"",OFFSET('Game Board'!U8,BV4+15,A11),"")</f>
        <v>0</v>
      </c>
      <c r="BW11" s="152">
        <f ca="1">IF(C11&lt;&gt;"",OFFSET('Game Board'!U8,BW4+15,A11),"")</f>
        <v>0</v>
      </c>
      <c r="BX11" s="152">
        <f ca="1">IF(C11&lt;&gt;"",OFFSET('Game Board'!U8,BX4+15,A11),"")</f>
        <v>0</v>
      </c>
      <c r="BY11" s="152">
        <f ca="1">IF(C11&lt;&gt;"",OFFSET('Game Board'!U8,BY4+15,A11),"")</f>
        <v>0</v>
      </c>
    </row>
    <row r="12" spans="1:90" ht="15" customHeight="1" x14ac:dyDescent="0.35">
      <c r="A12" s="148">
        <f t="shared" si="7"/>
        <v>44</v>
      </c>
      <c r="B12" s="149">
        <v>5</v>
      </c>
      <c r="C12" s="226" t="str">
        <f>IF('Participant Setup'!C10&lt;&gt;"",'Participant Setup'!C10,"")</f>
        <v>Player 5</v>
      </c>
      <c r="D12" s="150">
        <f t="shared" ca="1" si="5"/>
        <v>0</v>
      </c>
      <c r="E12" s="151">
        <f t="shared" ca="1" si="3"/>
        <v>0</v>
      </c>
      <c r="F12" s="151">
        <f t="shared" ca="1" si="6"/>
        <v>0</v>
      </c>
      <c r="G12" s="151">
        <f>IF('Participant Setup'!D10&lt;&gt;"",'Participant Setup'!D10,0)</f>
        <v>0</v>
      </c>
      <c r="H12" s="151">
        <f t="shared" ca="1" si="4"/>
        <v>0</v>
      </c>
      <c r="I12" s="152">
        <f ca="1">IF(C12&lt;&gt;"",SUM(OFFSET('Game Board'!U8:U55,N4-1,A12)),0)</f>
        <v>0</v>
      </c>
      <c r="J12" s="153">
        <f ca="1">IF(C12&lt;&gt;"",OFFSET('Game Board'!M7,N4-1,A12),0)</f>
        <v>0</v>
      </c>
      <c r="K12" s="152">
        <f ca="1">IF(C12&lt;&gt;"",SUM(OFFSET('Game Board'!U72:U87,N4-1,A12)),0)</f>
        <v>0</v>
      </c>
      <c r="L12" s="153">
        <f ca="1">IF(C12&lt;&gt;"",SUM(OFFSET('Game Board'!V60:V68,N4-1,A12))+SUM(OFFSET('Game Board'!V72:V87,N4-1,A12))+SUM(OFFSET('Game Board'!V89:V91,N4-1,A12))+SUM(OFFSET('Game Board'!V93:V94,N4-1,A12)),0)</f>
        <v>0</v>
      </c>
      <c r="M12" s="153">
        <f ca="1">IF(C12&lt;&gt;"",OFFSET('Game Board'!M91,N4-1,A12),0)</f>
        <v>0</v>
      </c>
      <c r="N12" s="152">
        <f ca="1">IF(C12&lt;&gt;"",OFFSET('Game Board'!U8,N4-1,A12),"")</f>
        <v>0</v>
      </c>
      <c r="O12" s="152">
        <f ca="1">IF(C12&lt;&gt;"",OFFSET('Game Board'!U8,O4-1,A12),"")</f>
        <v>0</v>
      </c>
      <c r="P12" s="152">
        <f ca="1">IF(C12&lt;&gt;"",OFFSET('Game Board'!U8,P4-1,A12),"")</f>
        <v>0</v>
      </c>
      <c r="Q12" s="152">
        <f ca="1">IF(C12&lt;&gt;"",OFFSET('Game Board'!U8,Q4-1,A12),"")</f>
        <v>0</v>
      </c>
      <c r="R12" s="152">
        <f ca="1">IF(C12&lt;&gt;"",OFFSET('Game Board'!U8,R4-1,A12),"")</f>
        <v>0</v>
      </c>
      <c r="S12" s="152">
        <f ca="1">IF(C12&lt;&gt;"",OFFSET('Game Board'!U8,S4-1,A12),"")</f>
        <v>0</v>
      </c>
      <c r="T12" s="152">
        <f ca="1">IF(C12&lt;&gt;"",OFFSET('Game Board'!U8,T4-1,A12),"")</f>
        <v>0</v>
      </c>
      <c r="U12" s="152">
        <f ca="1">IF(C12&lt;&gt;"",OFFSET('Game Board'!U8,U4-1,A12),"")</f>
        <v>0</v>
      </c>
      <c r="V12" s="152">
        <f ca="1">IF(C12&lt;&gt;"",OFFSET('Game Board'!U8,V4-1,A12),"")</f>
        <v>0</v>
      </c>
      <c r="W12" s="152">
        <f ca="1">IF(C12&lt;&gt;"",OFFSET('Game Board'!U8,W4-1,A12),"")</f>
        <v>0</v>
      </c>
      <c r="X12" s="152">
        <f ca="1">IF(C12&lt;&gt;"",OFFSET('Game Board'!U8,X4-1,A12),"")</f>
        <v>0</v>
      </c>
      <c r="Y12" s="152">
        <f ca="1">IF(C12&lt;&gt;"",OFFSET('Game Board'!U8,Y4-1,A12),"")</f>
        <v>0</v>
      </c>
      <c r="Z12" s="152">
        <f ca="1">IF(C12&lt;&gt;"",OFFSET('Game Board'!U8,Z4-1,A12),"")</f>
        <v>0</v>
      </c>
      <c r="AA12" s="152">
        <f ca="1">IF(C12&lt;&gt;"",OFFSET('Game Board'!U8,AA4-1,A12),"")</f>
        <v>0</v>
      </c>
      <c r="AB12" s="152">
        <f ca="1">IF(C12&lt;&gt;"",OFFSET('Game Board'!U8,AB4-1,A12),"")</f>
        <v>0</v>
      </c>
      <c r="AC12" s="152">
        <f ca="1">IF(C12&lt;&gt;"",OFFSET('Game Board'!U8,AC4-1,A12),"")</f>
        <v>0</v>
      </c>
      <c r="AD12" s="152">
        <f ca="1">IF(C12&lt;&gt;"",OFFSET('Game Board'!U8,AD4-1,A12),"")</f>
        <v>0</v>
      </c>
      <c r="AE12" s="152">
        <f ca="1">IF(C12&lt;&gt;"",OFFSET('Game Board'!U8,AE4-1,A12),"")</f>
        <v>0</v>
      </c>
      <c r="AF12" s="152">
        <f ca="1">IF(C12&lt;&gt;"",OFFSET('Game Board'!U8,AF4-1,A12),"")</f>
        <v>0</v>
      </c>
      <c r="AG12" s="152">
        <f ca="1">IF(C12&lt;&gt;"",OFFSET('Game Board'!U8,AG4-1,A12),"")</f>
        <v>0</v>
      </c>
      <c r="AH12" s="152">
        <f ca="1">IF(C12&lt;&gt;"",OFFSET('Game Board'!U8,AH4-1,A12),"")</f>
        <v>0</v>
      </c>
      <c r="AI12" s="152">
        <f ca="1">IF(C12&lt;&gt;"",OFFSET('Game Board'!U8,AI4-1,A12),"")</f>
        <v>0</v>
      </c>
      <c r="AJ12" s="152">
        <f ca="1">IF(C12&lt;&gt;"",OFFSET('Game Board'!U8,AJ4-1,A12),"")</f>
        <v>0</v>
      </c>
      <c r="AK12" s="152">
        <f ca="1">IF(C12&lt;&gt;"",OFFSET('Game Board'!U8,AK4-1,A12),"")</f>
        <v>0</v>
      </c>
      <c r="AL12" s="152">
        <f ca="1">IF(C12&lt;&gt;"",OFFSET('Game Board'!U8,AL4-1,A12),"")</f>
        <v>0</v>
      </c>
      <c r="AM12" s="152">
        <f ca="1">IF(C12&lt;&gt;"",OFFSET('Game Board'!U8,AM4-1,A12),"")</f>
        <v>0</v>
      </c>
      <c r="AN12" s="152">
        <f ca="1">IF(C12&lt;&gt;"",OFFSET('Game Board'!U8,AN4-1,A12),"")</f>
        <v>0</v>
      </c>
      <c r="AO12" s="152">
        <f ca="1">IF(C12&lt;&gt;"",OFFSET('Game Board'!U8,AO4-1,A12),"")</f>
        <v>0</v>
      </c>
      <c r="AP12" s="152">
        <f ca="1">IF(C12&lt;&gt;"",OFFSET('Game Board'!U8,AP4-1,A12),"")</f>
        <v>0</v>
      </c>
      <c r="AQ12" s="152">
        <f ca="1">IF(C12&lt;&gt;"",OFFSET('Game Board'!U8,AQ4-1,A12),"")</f>
        <v>0</v>
      </c>
      <c r="AR12" s="152">
        <f ca="1">IF(C12&lt;&gt;"",OFFSET('Game Board'!U8,AR4-1,A12),"")</f>
        <v>0</v>
      </c>
      <c r="AS12" s="152">
        <f ca="1">IF(C12&lt;&gt;"",OFFSET('Game Board'!U8,AS4-1,A12),"")</f>
        <v>0</v>
      </c>
      <c r="AT12" s="152">
        <f ca="1">IF(C12&lt;&gt;"",OFFSET('Game Board'!U8,AT4-1,A12),"")</f>
        <v>0</v>
      </c>
      <c r="AU12" s="152">
        <f ca="1">IF(C12&lt;&gt;"",OFFSET('Game Board'!U8,AU4-1,A12),"")</f>
        <v>0</v>
      </c>
      <c r="AV12" s="152">
        <f ca="1">IF(C12&lt;&gt;"",OFFSET('Game Board'!U8,AV4-1,A12),"")</f>
        <v>0</v>
      </c>
      <c r="AW12" s="152">
        <f ca="1">IF(C12&lt;&gt;"",OFFSET('Game Board'!U8,AW4-1,A12),"")</f>
        <v>0</v>
      </c>
      <c r="AX12" s="152">
        <f ca="1">IF(C12&lt;&gt;"",OFFSET('Game Board'!U8,AX4-1,A12),"")</f>
        <v>0</v>
      </c>
      <c r="AY12" s="152">
        <f ca="1">IF(C12&lt;&gt;"",OFFSET('Game Board'!U8,AY4-1,A12),"")</f>
        <v>0</v>
      </c>
      <c r="AZ12" s="152">
        <f ca="1">IF(C12&lt;&gt;"",OFFSET('Game Board'!U8,AZ4-1,A12),"")</f>
        <v>0</v>
      </c>
      <c r="BA12" s="152">
        <f ca="1">IF(C12&lt;&gt;"",OFFSET('Game Board'!U8,BA4-1,A12),"")</f>
        <v>0</v>
      </c>
      <c r="BB12" s="152">
        <f ca="1">IF(C12&lt;&gt;"",OFFSET('Game Board'!U8,BB4-1,A12),"")</f>
        <v>0</v>
      </c>
      <c r="BC12" s="152">
        <f ca="1">IF(C12&lt;&gt;"",OFFSET('Game Board'!U8,BC4-1,A12),"")</f>
        <v>0</v>
      </c>
      <c r="BD12" s="152">
        <f ca="1">IF(C12&lt;&gt;"",OFFSET('Game Board'!U8,BD4-1,A12),"")</f>
        <v>0</v>
      </c>
      <c r="BE12" s="152">
        <f ca="1">IF(C12&lt;&gt;"",OFFSET('Game Board'!U8,BE4-1,A12),"")</f>
        <v>0</v>
      </c>
      <c r="BF12" s="152">
        <f ca="1">IF(C12&lt;&gt;"",OFFSET('Game Board'!U8,BF4-1,A12),"")</f>
        <v>0</v>
      </c>
      <c r="BG12" s="152">
        <f ca="1">IF(C12&lt;&gt;"",OFFSET('Game Board'!U8,BG4-1,A12),"")</f>
        <v>0</v>
      </c>
      <c r="BH12" s="152">
        <f ca="1">IF(C12&lt;&gt;"",OFFSET('Game Board'!U8,BH4-1,A12),"")</f>
        <v>0</v>
      </c>
      <c r="BI12" s="152">
        <f ca="1">IF(C12&lt;&gt;"",OFFSET('Game Board'!U8,BI4-1,A12),"")</f>
        <v>0</v>
      </c>
      <c r="BJ12" s="152">
        <f ca="1">IF(C12&lt;&gt;"",OFFSET('Game Board'!U8,BJ4+15,A12),"")</f>
        <v>0</v>
      </c>
      <c r="BK12" s="152">
        <f ca="1">IF(C12&lt;&gt;"",OFFSET('Game Board'!U8,BK4+15,A12),"")</f>
        <v>0</v>
      </c>
      <c r="BL12" s="152">
        <f ca="1">IF(C12&lt;&gt;"",OFFSET('Game Board'!U8,BL4+15,A12),"")</f>
        <v>0</v>
      </c>
      <c r="BM12" s="152">
        <f ca="1">IF(C12&lt;&gt;"",OFFSET('Game Board'!U8,BM4+15,A12),"")</f>
        <v>0</v>
      </c>
      <c r="BN12" s="152">
        <f ca="1">IF(C12&lt;&gt;"",OFFSET('Game Board'!U8,BN4+15,A12),"")</f>
        <v>0</v>
      </c>
      <c r="BO12" s="152">
        <f ca="1">IF(C12&lt;&gt;"",OFFSET('Game Board'!U8,BO4+15,A12),"")</f>
        <v>0</v>
      </c>
      <c r="BP12" s="152">
        <f ca="1">IF(C12&lt;&gt;"",OFFSET('Game Board'!U8,BP4+15,A12),"")</f>
        <v>0</v>
      </c>
      <c r="BQ12" s="152">
        <f ca="1">IF(C12&lt;&gt;"",OFFSET('Game Board'!U8,BQ4+15,A12),"")</f>
        <v>0</v>
      </c>
      <c r="BR12" s="152">
        <f ca="1">IF(C12&lt;&gt;"",OFFSET('Game Board'!U8,BR4+15,A12),"")</f>
        <v>0</v>
      </c>
      <c r="BS12" s="152">
        <f ca="1">IF(C12&lt;&gt;"",OFFSET('Game Board'!U8,BS4+15,A12),"")</f>
        <v>0</v>
      </c>
      <c r="BT12" s="152">
        <f ca="1">IF(C12&lt;&gt;"",OFFSET('Game Board'!U8,BT4+15,A12),"")</f>
        <v>0</v>
      </c>
      <c r="BU12" s="152">
        <f ca="1">IF(C12&lt;&gt;"",OFFSET('Game Board'!U8,BU4+15,A12),"")</f>
        <v>0</v>
      </c>
      <c r="BV12" s="152">
        <f ca="1">IF(C12&lt;&gt;"",OFFSET('Game Board'!U8,BV4+15,A12),"")</f>
        <v>0</v>
      </c>
      <c r="BW12" s="152">
        <f ca="1">IF(C12&lt;&gt;"",OFFSET('Game Board'!U8,BW4+15,A12),"")</f>
        <v>0</v>
      </c>
      <c r="BX12" s="152">
        <f ca="1">IF(C12&lt;&gt;"",OFFSET('Game Board'!U8,BX4+15,A12),"")</f>
        <v>0</v>
      </c>
      <c r="BY12" s="152">
        <f ca="1">IF(C12&lt;&gt;"",OFFSET('Game Board'!U8,BY4+15,A12),"")</f>
        <v>0</v>
      </c>
    </row>
    <row r="13" spans="1:90" ht="15" customHeight="1" x14ac:dyDescent="0.35">
      <c r="A13" s="148">
        <f t="shared" si="7"/>
        <v>55</v>
      </c>
      <c r="B13" s="149">
        <v>6</v>
      </c>
      <c r="C13" s="226" t="str">
        <f>IF('Participant Setup'!C11&lt;&gt;"",'Participant Setup'!C11,"")</f>
        <v>Player 6</v>
      </c>
      <c r="D13" s="150">
        <f t="shared" ca="1" si="5"/>
        <v>0</v>
      </c>
      <c r="E13" s="151">
        <f t="shared" ca="1" si="3"/>
        <v>0</v>
      </c>
      <c r="F13" s="151">
        <f t="shared" ca="1" si="6"/>
        <v>0</v>
      </c>
      <c r="G13" s="151">
        <f>IF('Participant Setup'!D11&lt;&gt;"",'Participant Setup'!D11,0)</f>
        <v>0</v>
      </c>
      <c r="H13" s="151">
        <f t="shared" ca="1" si="4"/>
        <v>0</v>
      </c>
      <c r="I13" s="152">
        <f ca="1">IF(C13&lt;&gt;"",SUM(OFFSET('Game Board'!U8:U55,N4-1,A13)),0)</f>
        <v>0</v>
      </c>
      <c r="J13" s="153">
        <f ca="1">IF(C13&lt;&gt;"",OFFSET('Game Board'!M7,N4-1,A13),0)</f>
        <v>0</v>
      </c>
      <c r="K13" s="152">
        <f ca="1">IF(C13&lt;&gt;"",SUM(OFFSET('Game Board'!U72:U87,N4-1,A13)),0)</f>
        <v>0</v>
      </c>
      <c r="L13" s="153">
        <f ca="1">IF(C13&lt;&gt;"",SUM(OFFSET('Game Board'!V60:V68,N4-1,A13))+SUM(OFFSET('Game Board'!V72:V87,N4-1,A13))+SUM(OFFSET('Game Board'!V89:V91,N4-1,A13))+SUM(OFFSET('Game Board'!V93:V94,N4-1,A13)),0)</f>
        <v>0</v>
      </c>
      <c r="M13" s="153">
        <f ca="1">IF(C13&lt;&gt;"",OFFSET('Game Board'!M91,N4-1,A13),0)</f>
        <v>0</v>
      </c>
      <c r="N13" s="152">
        <f ca="1">IF(C13&lt;&gt;"",OFFSET('Game Board'!U8,N4-1,A13),"")</f>
        <v>0</v>
      </c>
      <c r="O13" s="152">
        <f ca="1">IF(C13&lt;&gt;"",OFFSET('Game Board'!U8,O4-1,A13),"")</f>
        <v>0</v>
      </c>
      <c r="P13" s="152">
        <f ca="1">IF(C13&lt;&gt;"",OFFSET('Game Board'!U8,P4-1,A13),"")</f>
        <v>0</v>
      </c>
      <c r="Q13" s="152">
        <f ca="1">IF(C13&lt;&gt;"",OFFSET('Game Board'!U8,Q4-1,A13),"")</f>
        <v>0</v>
      </c>
      <c r="R13" s="152">
        <f ca="1">IF(C13&lt;&gt;"",OFFSET('Game Board'!U8,R4-1,A13),"")</f>
        <v>0</v>
      </c>
      <c r="S13" s="152">
        <f ca="1">IF(C13&lt;&gt;"",OFFSET('Game Board'!U8,S4-1,A13),"")</f>
        <v>0</v>
      </c>
      <c r="T13" s="152">
        <f ca="1">IF(C13&lt;&gt;"",OFFSET('Game Board'!U8,T4-1,A13),"")</f>
        <v>0</v>
      </c>
      <c r="U13" s="152">
        <f ca="1">IF(C13&lt;&gt;"",OFFSET('Game Board'!U8,U4-1,A13),"")</f>
        <v>0</v>
      </c>
      <c r="V13" s="152">
        <f ca="1">IF(C13&lt;&gt;"",OFFSET('Game Board'!U8,V4-1,A13),"")</f>
        <v>0</v>
      </c>
      <c r="W13" s="152">
        <f ca="1">IF(C13&lt;&gt;"",OFFSET('Game Board'!U8,W4-1,A13),"")</f>
        <v>0</v>
      </c>
      <c r="X13" s="152">
        <f ca="1">IF(C13&lt;&gt;"",OFFSET('Game Board'!U8,X4-1,A13),"")</f>
        <v>0</v>
      </c>
      <c r="Y13" s="152">
        <f ca="1">IF(C13&lt;&gt;"",OFFSET('Game Board'!U8,Y4-1,A13),"")</f>
        <v>0</v>
      </c>
      <c r="Z13" s="152">
        <f ca="1">IF(C13&lt;&gt;"",OFFSET('Game Board'!U8,Z4-1,A13),"")</f>
        <v>0</v>
      </c>
      <c r="AA13" s="152">
        <f ca="1">IF(C13&lt;&gt;"",OFFSET('Game Board'!U8,AA4-1,A13),"")</f>
        <v>0</v>
      </c>
      <c r="AB13" s="152">
        <f ca="1">IF(C13&lt;&gt;"",OFFSET('Game Board'!U8,AB4-1,A13),"")</f>
        <v>0</v>
      </c>
      <c r="AC13" s="152">
        <f ca="1">IF(C13&lt;&gt;"",OFFSET('Game Board'!U8,AC4-1,A13),"")</f>
        <v>0</v>
      </c>
      <c r="AD13" s="152">
        <f ca="1">IF(C13&lt;&gt;"",OFFSET('Game Board'!U8,AD4-1,A13),"")</f>
        <v>0</v>
      </c>
      <c r="AE13" s="152">
        <f ca="1">IF(C13&lt;&gt;"",OFFSET('Game Board'!U8,AE4-1,A13),"")</f>
        <v>0</v>
      </c>
      <c r="AF13" s="152">
        <f ca="1">IF(C13&lt;&gt;"",OFFSET('Game Board'!U8,AF4-1,A13),"")</f>
        <v>0</v>
      </c>
      <c r="AG13" s="152">
        <f ca="1">IF(C13&lt;&gt;"",OFFSET('Game Board'!U8,AG4-1,A13),"")</f>
        <v>0</v>
      </c>
      <c r="AH13" s="152">
        <f ca="1">IF(C13&lt;&gt;"",OFFSET('Game Board'!U8,AH4-1,A13),"")</f>
        <v>0</v>
      </c>
      <c r="AI13" s="152">
        <f ca="1">IF(C13&lt;&gt;"",OFFSET('Game Board'!U8,AI4-1,A13),"")</f>
        <v>0</v>
      </c>
      <c r="AJ13" s="152">
        <f ca="1">IF(C13&lt;&gt;"",OFFSET('Game Board'!U8,AJ4-1,A13),"")</f>
        <v>0</v>
      </c>
      <c r="AK13" s="152">
        <f ca="1">IF(C13&lt;&gt;"",OFFSET('Game Board'!U8,AK4-1,A13),"")</f>
        <v>0</v>
      </c>
      <c r="AL13" s="152">
        <f ca="1">IF(C13&lt;&gt;"",OFFSET('Game Board'!U8,AL4-1,A13),"")</f>
        <v>0</v>
      </c>
      <c r="AM13" s="152">
        <f ca="1">IF(C13&lt;&gt;"",OFFSET('Game Board'!U8,AM4-1,A13),"")</f>
        <v>0</v>
      </c>
      <c r="AN13" s="152">
        <f ca="1">IF(C13&lt;&gt;"",OFFSET('Game Board'!U8,AN4-1,A13),"")</f>
        <v>0</v>
      </c>
      <c r="AO13" s="152">
        <f ca="1">IF(C13&lt;&gt;"",OFFSET('Game Board'!U8,AO4-1,A13),"")</f>
        <v>0</v>
      </c>
      <c r="AP13" s="152">
        <f ca="1">IF(C13&lt;&gt;"",OFFSET('Game Board'!U8,AP4-1,A13),"")</f>
        <v>0</v>
      </c>
      <c r="AQ13" s="152">
        <f ca="1">IF(C13&lt;&gt;"",OFFSET('Game Board'!U8,AQ4-1,A13),"")</f>
        <v>0</v>
      </c>
      <c r="AR13" s="152">
        <f ca="1">IF(C13&lt;&gt;"",OFFSET('Game Board'!U8,AR4-1,A13),"")</f>
        <v>0</v>
      </c>
      <c r="AS13" s="152">
        <f ca="1">IF(C13&lt;&gt;"",OFFSET('Game Board'!U8,AS4-1,A13),"")</f>
        <v>0</v>
      </c>
      <c r="AT13" s="152">
        <f ca="1">IF(C13&lt;&gt;"",OFFSET('Game Board'!U8,AT4-1,A13),"")</f>
        <v>0</v>
      </c>
      <c r="AU13" s="152">
        <f ca="1">IF(C13&lt;&gt;"",OFFSET('Game Board'!U8,AU4-1,A13),"")</f>
        <v>0</v>
      </c>
      <c r="AV13" s="152">
        <f ca="1">IF(C13&lt;&gt;"",OFFSET('Game Board'!U8,AV4-1,A13),"")</f>
        <v>0</v>
      </c>
      <c r="AW13" s="152">
        <f ca="1">IF(C13&lt;&gt;"",OFFSET('Game Board'!U8,AW4-1,A13),"")</f>
        <v>0</v>
      </c>
      <c r="AX13" s="152">
        <f ca="1">IF(C13&lt;&gt;"",OFFSET('Game Board'!U8,AX4-1,A13),"")</f>
        <v>0</v>
      </c>
      <c r="AY13" s="152">
        <f ca="1">IF(C13&lt;&gt;"",OFFSET('Game Board'!U8,AY4-1,A13),"")</f>
        <v>0</v>
      </c>
      <c r="AZ13" s="152">
        <f ca="1">IF(C13&lt;&gt;"",OFFSET('Game Board'!U8,AZ4-1,A13),"")</f>
        <v>0</v>
      </c>
      <c r="BA13" s="152">
        <f ca="1">IF(C13&lt;&gt;"",OFFSET('Game Board'!U8,BA4-1,A13),"")</f>
        <v>0</v>
      </c>
      <c r="BB13" s="152">
        <f ca="1">IF(C13&lt;&gt;"",OFFSET('Game Board'!U8,BB4-1,A13),"")</f>
        <v>0</v>
      </c>
      <c r="BC13" s="152">
        <f ca="1">IF(C13&lt;&gt;"",OFFSET('Game Board'!U8,BC4-1,A13),"")</f>
        <v>0</v>
      </c>
      <c r="BD13" s="152">
        <f ca="1">IF(C13&lt;&gt;"",OFFSET('Game Board'!U8,BD4-1,A13),"")</f>
        <v>0</v>
      </c>
      <c r="BE13" s="152">
        <f ca="1">IF(C13&lt;&gt;"",OFFSET('Game Board'!U8,BE4-1,A13),"")</f>
        <v>0</v>
      </c>
      <c r="BF13" s="152">
        <f ca="1">IF(C13&lt;&gt;"",OFFSET('Game Board'!U8,BF4-1,A13),"")</f>
        <v>0</v>
      </c>
      <c r="BG13" s="152">
        <f ca="1">IF(C13&lt;&gt;"",OFFSET('Game Board'!U8,BG4-1,A13),"")</f>
        <v>0</v>
      </c>
      <c r="BH13" s="152">
        <f ca="1">IF(C13&lt;&gt;"",OFFSET('Game Board'!U8,BH4-1,A13),"")</f>
        <v>0</v>
      </c>
      <c r="BI13" s="152">
        <f ca="1">IF(C13&lt;&gt;"",OFFSET('Game Board'!U8,BI4-1,A13),"")</f>
        <v>0</v>
      </c>
      <c r="BJ13" s="152">
        <f ca="1">IF(C13&lt;&gt;"",OFFSET('Game Board'!U8,BJ4+15,A13),"")</f>
        <v>0</v>
      </c>
      <c r="BK13" s="152">
        <f ca="1">IF(C13&lt;&gt;"",OFFSET('Game Board'!U8,BK4+15,A13),"")</f>
        <v>0</v>
      </c>
      <c r="BL13" s="152">
        <f ca="1">IF(C13&lt;&gt;"",OFFSET('Game Board'!U8,BL4+15,A13),"")</f>
        <v>0</v>
      </c>
      <c r="BM13" s="152">
        <f ca="1">IF(C13&lt;&gt;"",OFFSET('Game Board'!U8,BM4+15,A13),"")</f>
        <v>0</v>
      </c>
      <c r="BN13" s="152">
        <f ca="1">IF(C13&lt;&gt;"",OFFSET('Game Board'!U8,BN4+15,A13),"")</f>
        <v>0</v>
      </c>
      <c r="BO13" s="152">
        <f ca="1">IF(C13&lt;&gt;"",OFFSET('Game Board'!U8,BO4+15,A13),"")</f>
        <v>0</v>
      </c>
      <c r="BP13" s="152">
        <f ca="1">IF(C13&lt;&gt;"",OFFSET('Game Board'!U8,BP4+15,A13),"")</f>
        <v>0</v>
      </c>
      <c r="BQ13" s="152">
        <f ca="1">IF(C13&lt;&gt;"",OFFSET('Game Board'!U8,BQ4+15,A13),"")</f>
        <v>0</v>
      </c>
      <c r="BR13" s="152">
        <f ca="1">IF(C13&lt;&gt;"",OFFSET('Game Board'!U8,BR4+15,A13),"")</f>
        <v>0</v>
      </c>
      <c r="BS13" s="152">
        <f ca="1">IF(C13&lt;&gt;"",OFFSET('Game Board'!U8,BS4+15,A13),"")</f>
        <v>0</v>
      </c>
      <c r="BT13" s="152">
        <f ca="1">IF(C13&lt;&gt;"",OFFSET('Game Board'!U8,BT4+15,A13),"")</f>
        <v>0</v>
      </c>
      <c r="BU13" s="152">
        <f ca="1">IF(C13&lt;&gt;"",OFFSET('Game Board'!U8,BU4+15,A13),"")</f>
        <v>0</v>
      </c>
      <c r="BV13" s="152">
        <f ca="1">IF(C13&lt;&gt;"",OFFSET('Game Board'!U8,BV4+15,A13),"")</f>
        <v>0</v>
      </c>
      <c r="BW13" s="152">
        <f ca="1">IF(C13&lt;&gt;"",OFFSET('Game Board'!U8,BW4+15,A13),"")</f>
        <v>0</v>
      </c>
      <c r="BX13" s="152">
        <f ca="1">IF(C13&lt;&gt;"",OFFSET('Game Board'!U8,BX4+15,A13),"")</f>
        <v>0</v>
      </c>
      <c r="BY13" s="152">
        <f ca="1">IF(C13&lt;&gt;"",OFFSET('Game Board'!U8,BY4+15,A13),"")</f>
        <v>0</v>
      </c>
    </row>
    <row r="14" spans="1:90" ht="15" customHeight="1" x14ac:dyDescent="0.35">
      <c r="A14" s="148">
        <f t="shared" si="7"/>
        <v>66</v>
      </c>
      <c r="B14" s="149">
        <v>7</v>
      </c>
      <c r="C14" s="226" t="str">
        <f>IF('Participant Setup'!C12&lt;&gt;"",'Participant Setup'!C12,"")</f>
        <v>Player 7</v>
      </c>
      <c r="D14" s="150">
        <f t="shared" ca="1" si="5"/>
        <v>0</v>
      </c>
      <c r="E14" s="151">
        <f t="shared" ca="1" si="3"/>
        <v>0</v>
      </c>
      <c r="F14" s="151">
        <f t="shared" ca="1" si="6"/>
        <v>0</v>
      </c>
      <c r="G14" s="151">
        <f>IF('Participant Setup'!D12&lt;&gt;"",'Participant Setup'!D12,0)</f>
        <v>0</v>
      </c>
      <c r="H14" s="151">
        <f t="shared" ca="1" si="4"/>
        <v>0</v>
      </c>
      <c r="I14" s="152">
        <f ca="1">IF(C14&lt;&gt;"",SUM(OFFSET('Game Board'!U8:U55,N4-1,A14)),0)</f>
        <v>0</v>
      </c>
      <c r="J14" s="153">
        <f ca="1">IF(C14&lt;&gt;"",OFFSET('Game Board'!M7,N4-1,A14),0)</f>
        <v>0</v>
      </c>
      <c r="K14" s="152">
        <f ca="1">IF(C14&lt;&gt;"",SUM(OFFSET('Game Board'!U72:U87,N4-1,A14)),0)</f>
        <v>0</v>
      </c>
      <c r="L14" s="153">
        <f ca="1">IF(C14&lt;&gt;"",SUM(OFFSET('Game Board'!V60:V68,N4-1,A14))+SUM(OFFSET('Game Board'!V72:V87,N4-1,A14))+SUM(OFFSET('Game Board'!V89:V91,N4-1,A14))+SUM(OFFSET('Game Board'!V93:V94,N4-1,A14)),0)</f>
        <v>0</v>
      </c>
      <c r="M14" s="153">
        <f ca="1">IF(C14&lt;&gt;"",OFFSET('Game Board'!M91,N4-1,A14),0)</f>
        <v>0</v>
      </c>
      <c r="N14" s="152">
        <f ca="1">IF(C14&lt;&gt;"",OFFSET('Game Board'!U8,N4-1,A14),"")</f>
        <v>0</v>
      </c>
      <c r="O14" s="152">
        <f ca="1">IF(C14&lt;&gt;"",OFFSET('Game Board'!U8,O4-1,A14),"")</f>
        <v>0</v>
      </c>
      <c r="P14" s="152">
        <f ca="1">IF(C14&lt;&gt;"",OFFSET('Game Board'!U8,P4-1,A14),"")</f>
        <v>0</v>
      </c>
      <c r="Q14" s="152">
        <f ca="1">IF(C14&lt;&gt;"",OFFSET('Game Board'!U8,Q4-1,A14),"")</f>
        <v>0</v>
      </c>
      <c r="R14" s="152">
        <f ca="1">IF(C14&lt;&gt;"",OFFSET('Game Board'!U8,R4-1,A14),"")</f>
        <v>0</v>
      </c>
      <c r="S14" s="152">
        <f ca="1">IF(C14&lt;&gt;"",OFFSET('Game Board'!U8,S4-1,A14),"")</f>
        <v>0</v>
      </c>
      <c r="T14" s="152">
        <f ca="1">IF(C14&lt;&gt;"",OFFSET('Game Board'!U8,T4-1,A14),"")</f>
        <v>0</v>
      </c>
      <c r="U14" s="152">
        <f ca="1">IF(C14&lt;&gt;"",OFFSET('Game Board'!U8,U4-1,A14),"")</f>
        <v>0</v>
      </c>
      <c r="V14" s="152">
        <f ca="1">IF(C14&lt;&gt;"",OFFSET('Game Board'!U8,V4-1,A14),"")</f>
        <v>0</v>
      </c>
      <c r="W14" s="152">
        <f ca="1">IF(C14&lt;&gt;"",OFFSET('Game Board'!U8,W4-1,A14),"")</f>
        <v>0</v>
      </c>
      <c r="X14" s="152">
        <f ca="1">IF(C14&lt;&gt;"",OFFSET('Game Board'!U8,X4-1,A14),"")</f>
        <v>0</v>
      </c>
      <c r="Y14" s="152">
        <f ca="1">IF(C14&lt;&gt;"",OFFSET('Game Board'!U8,Y4-1,A14),"")</f>
        <v>0</v>
      </c>
      <c r="Z14" s="152">
        <f ca="1">IF(C14&lt;&gt;"",OFFSET('Game Board'!U8,Z4-1,A14),"")</f>
        <v>0</v>
      </c>
      <c r="AA14" s="152">
        <f ca="1">IF(C14&lt;&gt;"",OFFSET('Game Board'!U8,AA4-1,A14),"")</f>
        <v>0</v>
      </c>
      <c r="AB14" s="152">
        <f ca="1">IF(C14&lt;&gt;"",OFFSET('Game Board'!U8,AB4-1,A14),"")</f>
        <v>0</v>
      </c>
      <c r="AC14" s="152">
        <f ca="1">IF(C14&lt;&gt;"",OFFSET('Game Board'!U8,AC4-1,A14),"")</f>
        <v>0</v>
      </c>
      <c r="AD14" s="152">
        <f ca="1">IF(C14&lt;&gt;"",OFFSET('Game Board'!U8,AD4-1,A14),"")</f>
        <v>0</v>
      </c>
      <c r="AE14" s="152">
        <f ca="1">IF(C14&lt;&gt;"",OFFSET('Game Board'!U8,AE4-1,A14),"")</f>
        <v>0</v>
      </c>
      <c r="AF14" s="152">
        <f ca="1">IF(C14&lt;&gt;"",OFFSET('Game Board'!U8,AF4-1,A14),"")</f>
        <v>0</v>
      </c>
      <c r="AG14" s="152">
        <f ca="1">IF(C14&lt;&gt;"",OFFSET('Game Board'!U8,AG4-1,A14),"")</f>
        <v>0</v>
      </c>
      <c r="AH14" s="152">
        <f ca="1">IF(C14&lt;&gt;"",OFFSET('Game Board'!U8,AH4-1,A14),"")</f>
        <v>0</v>
      </c>
      <c r="AI14" s="152">
        <f ca="1">IF(C14&lt;&gt;"",OFFSET('Game Board'!U8,AI4-1,A14),"")</f>
        <v>0</v>
      </c>
      <c r="AJ14" s="152">
        <f ca="1">IF(C14&lt;&gt;"",OFFSET('Game Board'!U8,AJ4-1,A14),"")</f>
        <v>0</v>
      </c>
      <c r="AK14" s="152">
        <f ca="1">IF(C14&lt;&gt;"",OFFSET('Game Board'!U8,AK4-1,A14),"")</f>
        <v>0</v>
      </c>
      <c r="AL14" s="152">
        <f ca="1">IF(C14&lt;&gt;"",OFFSET('Game Board'!U8,AL4-1,A14),"")</f>
        <v>0</v>
      </c>
      <c r="AM14" s="152">
        <f ca="1">IF(C14&lt;&gt;"",OFFSET('Game Board'!U8,AM4-1,A14),"")</f>
        <v>0</v>
      </c>
      <c r="AN14" s="152">
        <f ca="1">IF(C14&lt;&gt;"",OFFSET('Game Board'!U8,AN4-1,A14),"")</f>
        <v>0</v>
      </c>
      <c r="AO14" s="152">
        <f ca="1">IF(C14&lt;&gt;"",OFFSET('Game Board'!U8,AO4-1,A14),"")</f>
        <v>0</v>
      </c>
      <c r="AP14" s="152">
        <f ca="1">IF(C14&lt;&gt;"",OFFSET('Game Board'!U8,AP4-1,A14),"")</f>
        <v>0</v>
      </c>
      <c r="AQ14" s="152">
        <f ca="1">IF(C14&lt;&gt;"",OFFSET('Game Board'!U8,AQ4-1,A14),"")</f>
        <v>0</v>
      </c>
      <c r="AR14" s="152">
        <f ca="1">IF(C14&lt;&gt;"",OFFSET('Game Board'!U8,AR4-1,A14),"")</f>
        <v>0</v>
      </c>
      <c r="AS14" s="152">
        <f ca="1">IF(C14&lt;&gt;"",OFFSET('Game Board'!U8,AS4-1,A14),"")</f>
        <v>0</v>
      </c>
      <c r="AT14" s="152">
        <f ca="1">IF(C14&lt;&gt;"",OFFSET('Game Board'!U8,AT4-1,A14),"")</f>
        <v>0</v>
      </c>
      <c r="AU14" s="152">
        <f ca="1">IF(C14&lt;&gt;"",OFFSET('Game Board'!U8,AU4-1,A14),"")</f>
        <v>0</v>
      </c>
      <c r="AV14" s="152">
        <f ca="1">IF(C14&lt;&gt;"",OFFSET('Game Board'!U8,AV4-1,A14),"")</f>
        <v>0</v>
      </c>
      <c r="AW14" s="152">
        <f ca="1">IF(C14&lt;&gt;"",OFFSET('Game Board'!U8,AW4-1,A14),"")</f>
        <v>0</v>
      </c>
      <c r="AX14" s="152">
        <f ca="1">IF(C14&lt;&gt;"",OFFSET('Game Board'!U8,AX4-1,A14),"")</f>
        <v>0</v>
      </c>
      <c r="AY14" s="152">
        <f ca="1">IF(C14&lt;&gt;"",OFFSET('Game Board'!U8,AY4-1,A14),"")</f>
        <v>0</v>
      </c>
      <c r="AZ14" s="152">
        <f ca="1">IF(C14&lt;&gt;"",OFFSET('Game Board'!U8,AZ4-1,A14),"")</f>
        <v>0</v>
      </c>
      <c r="BA14" s="152">
        <f ca="1">IF(C14&lt;&gt;"",OFFSET('Game Board'!U8,BA4-1,A14),"")</f>
        <v>0</v>
      </c>
      <c r="BB14" s="152">
        <f ca="1">IF(C14&lt;&gt;"",OFFSET('Game Board'!U8,BB4-1,A14),"")</f>
        <v>0</v>
      </c>
      <c r="BC14" s="152">
        <f ca="1">IF(C14&lt;&gt;"",OFFSET('Game Board'!U8,BC4-1,A14),"")</f>
        <v>0</v>
      </c>
      <c r="BD14" s="152">
        <f ca="1">IF(C14&lt;&gt;"",OFFSET('Game Board'!U8,BD4-1,A14),"")</f>
        <v>0</v>
      </c>
      <c r="BE14" s="152">
        <f ca="1">IF(C14&lt;&gt;"",OFFSET('Game Board'!U8,BE4-1,A14),"")</f>
        <v>0</v>
      </c>
      <c r="BF14" s="152">
        <f ca="1">IF(C14&lt;&gt;"",OFFSET('Game Board'!U8,BF4-1,A14),"")</f>
        <v>0</v>
      </c>
      <c r="BG14" s="152">
        <f ca="1">IF(C14&lt;&gt;"",OFFSET('Game Board'!U8,BG4-1,A14),"")</f>
        <v>0</v>
      </c>
      <c r="BH14" s="152">
        <f ca="1">IF(C14&lt;&gt;"",OFFSET('Game Board'!U8,BH4-1,A14),"")</f>
        <v>0</v>
      </c>
      <c r="BI14" s="152">
        <f ca="1">IF(C14&lt;&gt;"",OFFSET('Game Board'!U8,BI4-1,A14),"")</f>
        <v>0</v>
      </c>
      <c r="BJ14" s="152">
        <f ca="1">IF(C14&lt;&gt;"",OFFSET('Game Board'!U8,BJ4+15,A14),"")</f>
        <v>0</v>
      </c>
      <c r="BK14" s="152">
        <f ca="1">IF(C14&lt;&gt;"",OFFSET('Game Board'!U8,BK4+15,A14),"")</f>
        <v>0</v>
      </c>
      <c r="BL14" s="152">
        <f ca="1">IF(C14&lt;&gt;"",OFFSET('Game Board'!U8,BL4+15,A14),"")</f>
        <v>0</v>
      </c>
      <c r="BM14" s="152">
        <f ca="1">IF(C14&lt;&gt;"",OFFSET('Game Board'!U8,BM4+15,A14),"")</f>
        <v>0</v>
      </c>
      <c r="BN14" s="152">
        <f ca="1">IF(C14&lt;&gt;"",OFFSET('Game Board'!U8,BN4+15,A14),"")</f>
        <v>0</v>
      </c>
      <c r="BO14" s="152">
        <f ca="1">IF(C14&lt;&gt;"",OFFSET('Game Board'!U8,BO4+15,A14),"")</f>
        <v>0</v>
      </c>
      <c r="BP14" s="152">
        <f ca="1">IF(C14&lt;&gt;"",OFFSET('Game Board'!U8,BP4+15,A14),"")</f>
        <v>0</v>
      </c>
      <c r="BQ14" s="152">
        <f ca="1">IF(C14&lt;&gt;"",OFFSET('Game Board'!U8,BQ4+15,A14),"")</f>
        <v>0</v>
      </c>
      <c r="BR14" s="152">
        <f ca="1">IF(C14&lt;&gt;"",OFFSET('Game Board'!U8,BR4+15,A14),"")</f>
        <v>0</v>
      </c>
      <c r="BS14" s="152">
        <f ca="1">IF(C14&lt;&gt;"",OFFSET('Game Board'!U8,BS4+15,A14),"")</f>
        <v>0</v>
      </c>
      <c r="BT14" s="152">
        <f ca="1">IF(C14&lt;&gt;"",OFFSET('Game Board'!U8,BT4+15,A14),"")</f>
        <v>0</v>
      </c>
      <c r="BU14" s="152">
        <f ca="1">IF(C14&lt;&gt;"",OFFSET('Game Board'!U8,BU4+15,A14),"")</f>
        <v>0</v>
      </c>
      <c r="BV14" s="152">
        <f ca="1">IF(C14&lt;&gt;"",OFFSET('Game Board'!U8,BV4+15,A14),"")</f>
        <v>0</v>
      </c>
      <c r="BW14" s="152">
        <f ca="1">IF(C14&lt;&gt;"",OFFSET('Game Board'!U8,BW4+15,A14),"")</f>
        <v>0</v>
      </c>
      <c r="BX14" s="152">
        <f ca="1">IF(C14&lt;&gt;"",OFFSET('Game Board'!U8,BX4+15,A14),"")</f>
        <v>0</v>
      </c>
      <c r="BY14" s="152">
        <f ca="1">IF(C14&lt;&gt;"",OFFSET('Game Board'!U8,BY4+15,A14),"")</f>
        <v>0</v>
      </c>
    </row>
    <row r="15" spans="1:90" ht="15" customHeight="1" x14ac:dyDescent="0.35">
      <c r="A15" s="148">
        <f t="shared" si="7"/>
        <v>77</v>
      </c>
      <c r="B15" s="149">
        <v>8</v>
      </c>
      <c r="C15" s="226" t="str">
        <f>IF('Participant Setup'!C13&lt;&gt;"",'Participant Setup'!C13,"")</f>
        <v>Player 8</v>
      </c>
      <c r="D15" s="150">
        <f t="shared" ca="1" si="5"/>
        <v>0</v>
      </c>
      <c r="E15" s="151">
        <f t="shared" ca="1" si="3"/>
        <v>0</v>
      </c>
      <c r="F15" s="151">
        <f t="shared" ca="1" si="6"/>
        <v>0</v>
      </c>
      <c r="G15" s="151">
        <f>IF('Participant Setup'!D13&lt;&gt;"",'Participant Setup'!D13,0)</f>
        <v>0</v>
      </c>
      <c r="H15" s="151">
        <f t="shared" ca="1" si="4"/>
        <v>0</v>
      </c>
      <c r="I15" s="152">
        <f ca="1">IF(C15&lt;&gt;"",SUM(OFFSET('Game Board'!U8:U55,N4-1,A15)),0)</f>
        <v>0</v>
      </c>
      <c r="J15" s="153">
        <f ca="1">IF(C15&lt;&gt;"",OFFSET('Game Board'!M7,N4-1,A15),0)</f>
        <v>0</v>
      </c>
      <c r="K15" s="152">
        <f ca="1">IF(C15&lt;&gt;"",SUM(OFFSET('Game Board'!U72:U87,N4-1,A15)),0)</f>
        <v>0</v>
      </c>
      <c r="L15" s="153">
        <f ca="1">IF(C15&lt;&gt;"",SUM(OFFSET('Game Board'!V60:V68,N4-1,A15))+SUM(OFFSET('Game Board'!V72:V87,N4-1,A15))+SUM(OFFSET('Game Board'!V89:V91,N4-1,A15))+SUM(OFFSET('Game Board'!V93:V94,N4-1,A15)),0)</f>
        <v>0</v>
      </c>
      <c r="M15" s="153">
        <f ca="1">IF(C15&lt;&gt;"",OFFSET('Game Board'!M91,N4-1,A15),0)</f>
        <v>0</v>
      </c>
      <c r="N15" s="152">
        <f ca="1">IF(C15&lt;&gt;"",OFFSET('Game Board'!U8,N4-1,A15),"")</f>
        <v>0</v>
      </c>
      <c r="O15" s="152">
        <f ca="1">IF(C15&lt;&gt;"",OFFSET('Game Board'!U8,O4-1,A15),"")</f>
        <v>0</v>
      </c>
      <c r="P15" s="152">
        <f ca="1">IF(C15&lt;&gt;"",OFFSET('Game Board'!U8,P4-1,A15),"")</f>
        <v>0</v>
      </c>
      <c r="Q15" s="152">
        <f ca="1">IF(C15&lt;&gt;"",OFFSET('Game Board'!U8,Q4-1,A15),"")</f>
        <v>0</v>
      </c>
      <c r="R15" s="152">
        <f ca="1">IF(C15&lt;&gt;"",OFFSET('Game Board'!U8,R4-1,A15),"")</f>
        <v>0</v>
      </c>
      <c r="S15" s="152">
        <f ca="1">IF(C15&lt;&gt;"",OFFSET('Game Board'!U8,S4-1,A15),"")</f>
        <v>0</v>
      </c>
      <c r="T15" s="152">
        <f ca="1">IF(C15&lt;&gt;"",OFFSET('Game Board'!U8,T4-1,A15),"")</f>
        <v>0</v>
      </c>
      <c r="U15" s="152">
        <f ca="1">IF(C15&lt;&gt;"",OFFSET('Game Board'!U8,U4-1,A15),"")</f>
        <v>0</v>
      </c>
      <c r="V15" s="152">
        <f ca="1">IF(C15&lt;&gt;"",OFFSET('Game Board'!U8,V4-1,A15),"")</f>
        <v>0</v>
      </c>
      <c r="W15" s="152">
        <f ca="1">IF(C15&lt;&gt;"",OFFSET('Game Board'!U8,W4-1,A15),"")</f>
        <v>0</v>
      </c>
      <c r="X15" s="152">
        <f ca="1">IF(C15&lt;&gt;"",OFFSET('Game Board'!U8,X4-1,A15),"")</f>
        <v>0</v>
      </c>
      <c r="Y15" s="152">
        <f ca="1">IF(C15&lt;&gt;"",OFFSET('Game Board'!U8,Y4-1,A15),"")</f>
        <v>0</v>
      </c>
      <c r="Z15" s="152">
        <f ca="1">IF(C15&lt;&gt;"",OFFSET('Game Board'!U8,Z4-1,A15),"")</f>
        <v>0</v>
      </c>
      <c r="AA15" s="152">
        <f ca="1">IF(C15&lt;&gt;"",OFFSET('Game Board'!U8,AA4-1,A15),"")</f>
        <v>0</v>
      </c>
      <c r="AB15" s="152">
        <f ca="1">IF(C15&lt;&gt;"",OFFSET('Game Board'!U8,AB4-1,A15),"")</f>
        <v>0</v>
      </c>
      <c r="AC15" s="152">
        <f ca="1">IF(C15&lt;&gt;"",OFFSET('Game Board'!U8,AC4-1,A15),"")</f>
        <v>0</v>
      </c>
      <c r="AD15" s="152">
        <f ca="1">IF(C15&lt;&gt;"",OFFSET('Game Board'!U8,AD4-1,A15),"")</f>
        <v>0</v>
      </c>
      <c r="AE15" s="152">
        <f ca="1">IF(C15&lt;&gt;"",OFFSET('Game Board'!U8,AE4-1,A15),"")</f>
        <v>0</v>
      </c>
      <c r="AF15" s="152">
        <f ca="1">IF(C15&lt;&gt;"",OFFSET('Game Board'!U8,AF4-1,A15),"")</f>
        <v>0</v>
      </c>
      <c r="AG15" s="152">
        <f ca="1">IF(C15&lt;&gt;"",OFFSET('Game Board'!U8,AG4-1,A15),"")</f>
        <v>0</v>
      </c>
      <c r="AH15" s="152">
        <f ca="1">IF(C15&lt;&gt;"",OFFSET('Game Board'!U8,AH4-1,A15),"")</f>
        <v>0</v>
      </c>
      <c r="AI15" s="152">
        <f ca="1">IF(C15&lt;&gt;"",OFFSET('Game Board'!U8,AI4-1,A15),"")</f>
        <v>0</v>
      </c>
      <c r="AJ15" s="152">
        <f ca="1">IF(C15&lt;&gt;"",OFFSET('Game Board'!U8,AJ4-1,A15),"")</f>
        <v>0</v>
      </c>
      <c r="AK15" s="152">
        <f ca="1">IF(C15&lt;&gt;"",OFFSET('Game Board'!U8,AK4-1,A15),"")</f>
        <v>0</v>
      </c>
      <c r="AL15" s="152">
        <f ca="1">IF(C15&lt;&gt;"",OFFSET('Game Board'!U8,AL4-1,A15),"")</f>
        <v>0</v>
      </c>
      <c r="AM15" s="152">
        <f ca="1">IF(C15&lt;&gt;"",OFFSET('Game Board'!U8,AM4-1,A15),"")</f>
        <v>0</v>
      </c>
      <c r="AN15" s="152">
        <f ca="1">IF(C15&lt;&gt;"",OFFSET('Game Board'!U8,AN4-1,A15),"")</f>
        <v>0</v>
      </c>
      <c r="AO15" s="152">
        <f ca="1">IF(C15&lt;&gt;"",OFFSET('Game Board'!U8,AO4-1,A15),"")</f>
        <v>0</v>
      </c>
      <c r="AP15" s="152">
        <f ca="1">IF(C15&lt;&gt;"",OFFSET('Game Board'!U8,AP4-1,A15),"")</f>
        <v>0</v>
      </c>
      <c r="AQ15" s="152">
        <f ca="1">IF(C15&lt;&gt;"",OFFSET('Game Board'!U8,AQ4-1,A15),"")</f>
        <v>0</v>
      </c>
      <c r="AR15" s="152">
        <f ca="1">IF(C15&lt;&gt;"",OFFSET('Game Board'!U8,AR4-1,A15),"")</f>
        <v>0</v>
      </c>
      <c r="AS15" s="152">
        <f ca="1">IF(C15&lt;&gt;"",OFFSET('Game Board'!U8,AS4-1,A15),"")</f>
        <v>0</v>
      </c>
      <c r="AT15" s="152">
        <f ca="1">IF(C15&lt;&gt;"",OFFSET('Game Board'!U8,AT4-1,A15),"")</f>
        <v>0</v>
      </c>
      <c r="AU15" s="152">
        <f ca="1">IF(C15&lt;&gt;"",OFFSET('Game Board'!U8,AU4-1,A15),"")</f>
        <v>0</v>
      </c>
      <c r="AV15" s="152">
        <f ca="1">IF(C15&lt;&gt;"",OFFSET('Game Board'!U8,AV4-1,A15),"")</f>
        <v>0</v>
      </c>
      <c r="AW15" s="152">
        <f ca="1">IF(C15&lt;&gt;"",OFFSET('Game Board'!U8,AW4-1,A15),"")</f>
        <v>0</v>
      </c>
      <c r="AX15" s="152">
        <f ca="1">IF(C15&lt;&gt;"",OFFSET('Game Board'!U8,AX4-1,A15),"")</f>
        <v>0</v>
      </c>
      <c r="AY15" s="152">
        <f ca="1">IF(C15&lt;&gt;"",OFFSET('Game Board'!U8,AY4-1,A15),"")</f>
        <v>0</v>
      </c>
      <c r="AZ15" s="152">
        <f ca="1">IF(C15&lt;&gt;"",OFFSET('Game Board'!U8,AZ4-1,A15),"")</f>
        <v>0</v>
      </c>
      <c r="BA15" s="152">
        <f ca="1">IF(C15&lt;&gt;"",OFFSET('Game Board'!U8,BA4-1,A15),"")</f>
        <v>0</v>
      </c>
      <c r="BB15" s="152">
        <f ca="1">IF(C15&lt;&gt;"",OFFSET('Game Board'!U8,BB4-1,A15),"")</f>
        <v>0</v>
      </c>
      <c r="BC15" s="152">
        <f ca="1">IF(C15&lt;&gt;"",OFFSET('Game Board'!U8,BC4-1,A15),"")</f>
        <v>0</v>
      </c>
      <c r="BD15" s="152">
        <f ca="1">IF(C15&lt;&gt;"",OFFSET('Game Board'!U8,BD4-1,A15),"")</f>
        <v>0</v>
      </c>
      <c r="BE15" s="152">
        <f ca="1">IF(C15&lt;&gt;"",OFFSET('Game Board'!U8,BE4-1,A15),"")</f>
        <v>0</v>
      </c>
      <c r="BF15" s="152">
        <f ca="1">IF(C15&lt;&gt;"",OFFSET('Game Board'!U8,BF4-1,A15),"")</f>
        <v>0</v>
      </c>
      <c r="BG15" s="152">
        <f ca="1">IF(C15&lt;&gt;"",OFFSET('Game Board'!U8,BG4-1,A15),"")</f>
        <v>0</v>
      </c>
      <c r="BH15" s="152">
        <f ca="1">IF(C15&lt;&gt;"",OFFSET('Game Board'!U8,BH4-1,A15),"")</f>
        <v>0</v>
      </c>
      <c r="BI15" s="152">
        <f ca="1">IF(C15&lt;&gt;"",OFFSET('Game Board'!U8,BI4-1,A15),"")</f>
        <v>0</v>
      </c>
      <c r="BJ15" s="152">
        <f ca="1">IF(C15&lt;&gt;"",OFFSET('Game Board'!U8,BJ4+15,A15),"")</f>
        <v>0</v>
      </c>
      <c r="BK15" s="152">
        <f ca="1">IF(C15&lt;&gt;"",OFFSET('Game Board'!U8,BK4+15,A15),"")</f>
        <v>0</v>
      </c>
      <c r="BL15" s="152">
        <f ca="1">IF(C15&lt;&gt;"",OFFSET('Game Board'!U8,BL4+15,A15),"")</f>
        <v>0</v>
      </c>
      <c r="BM15" s="152">
        <f ca="1">IF(C15&lt;&gt;"",OFFSET('Game Board'!U8,BM4+15,A15),"")</f>
        <v>0</v>
      </c>
      <c r="BN15" s="152">
        <f ca="1">IF(C15&lt;&gt;"",OFFSET('Game Board'!U8,BN4+15,A15),"")</f>
        <v>0</v>
      </c>
      <c r="BO15" s="152">
        <f ca="1">IF(C15&lt;&gt;"",OFFSET('Game Board'!U8,BO4+15,A15),"")</f>
        <v>0</v>
      </c>
      <c r="BP15" s="152">
        <f ca="1">IF(C15&lt;&gt;"",OFFSET('Game Board'!U8,BP4+15,A15),"")</f>
        <v>0</v>
      </c>
      <c r="BQ15" s="152">
        <f ca="1">IF(C15&lt;&gt;"",OFFSET('Game Board'!U8,BQ4+15,A15),"")</f>
        <v>0</v>
      </c>
      <c r="BR15" s="152">
        <f ca="1">IF(C15&lt;&gt;"",OFFSET('Game Board'!U8,BR4+15,A15),"")</f>
        <v>0</v>
      </c>
      <c r="BS15" s="152">
        <f ca="1">IF(C15&lt;&gt;"",OFFSET('Game Board'!U8,BS4+15,A15),"")</f>
        <v>0</v>
      </c>
      <c r="BT15" s="152">
        <f ca="1">IF(C15&lt;&gt;"",OFFSET('Game Board'!U8,BT4+15,A15),"")</f>
        <v>0</v>
      </c>
      <c r="BU15" s="152">
        <f ca="1">IF(C15&lt;&gt;"",OFFSET('Game Board'!U8,BU4+15,A15),"")</f>
        <v>0</v>
      </c>
      <c r="BV15" s="152">
        <f ca="1">IF(C15&lt;&gt;"",OFFSET('Game Board'!U8,BV4+15,A15),"")</f>
        <v>0</v>
      </c>
      <c r="BW15" s="152">
        <f ca="1">IF(C15&lt;&gt;"",OFFSET('Game Board'!U8,BW4+15,A15),"")</f>
        <v>0</v>
      </c>
      <c r="BX15" s="152">
        <f ca="1">IF(C15&lt;&gt;"",OFFSET('Game Board'!U8,BX4+15,A15),"")</f>
        <v>0</v>
      </c>
      <c r="BY15" s="152">
        <f ca="1">IF(C15&lt;&gt;"",OFFSET('Game Board'!U8,BY4+15,A15),"")</f>
        <v>0</v>
      </c>
    </row>
    <row r="16" spans="1:90" ht="15" customHeight="1" x14ac:dyDescent="0.35">
      <c r="A16" s="148">
        <f t="shared" si="7"/>
        <v>88</v>
      </c>
      <c r="B16" s="149">
        <v>9</v>
      </c>
      <c r="C16" s="226" t="str">
        <f>IF('Participant Setup'!C14&lt;&gt;"",'Participant Setup'!C14,"")</f>
        <v>Player 9</v>
      </c>
      <c r="D16" s="150">
        <f t="shared" ca="1" si="5"/>
        <v>0</v>
      </c>
      <c r="E16" s="151">
        <f t="shared" ca="1" si="3"/>
        <v>0</v>
      </c>
      <c r="F16" s="151">
        <f t="shared" ca="1" si="6"/>
        <v>0</v>
      </c>
      <c r="G16" s="151">
        <f>IF('Participant Setup'!D14&lt;&gt;"",'Participant Setup'!D14,0)</f>
        <v>0</v>
      </c>
      <c r="H16" s="151">
        <f t="shared" ca="1" si="4"/>
        <v>0</v>
      </c>
      <c r="I16" s="152">
        <f ca="1">IF(C16&lt;&gt;"",SUM(OFFSET('Game Board'!U8:U55,N4-1,A16)),0)</f>
        <v>0</v>
      </c>
      <c r="J16" s="153">
        <f ca="1">IF(C16&lt;&gt;"",OFFSET('Game Board'!M7,N4-1,A16),0)</f>
        <v>0</v>
      </c>
      <c r="K16" s="152">
        <f ca="1">IF(C16&lt;&gt;"",SUM(OFFSET('Game Board'!U72:U87,N4-1,A16)),0)</f>
        <v>0</v>
      </c>
      <c r="L16" s="153">
        <f ca="1">IF(C16&lt;&gt;"",SUM(OFFSET('Game Board'!V60:V68,N4-1,A16))+SUM(OFFSET('Game Board'!V72:V87,N4-1,A16))+SUM(OFFSET('Game Board'!V89:V91,N4-1,A16))+SUM(OFFSET('Game Board'!V93:V94,N4-1,A16)),0)</f>
        <v>0</v>
      </c>
      <c r="M16" s="153">
        <f ca="1">IF(C16&lt;&gt;"",OFFSET('Game Board'!M91,N4-1,A16),0)</f>
        <v>0</v>
      </c>
      <c r="N16" s="152">
        <f ca="1">IF(C16&lt;&gt;"",OFFSET('Game Board'!U8,N4-1,A16),"")</f>
        <v>0</v>
      </c>
      <c r="O16" s="152">
        <f ca="1">IF(C16&lt;&gt;"",OFFSET('Game Board'!U8,O4-1,A16),"")</f>
        <v>0</v>
      </c>
      <c r="P16" s="152">
        <f ca="1">IF(C16&lt;&gt;"",OFFSET('Game Board'!U8,P4-1,A16),"")</f>
        <v>0</v>
      </c>
      <c r="Q16" s="152">
        <f ca="1">IF(C16&lt;&gt;"",OFFSET('Game Board'!U8,Q4-1,A16),"")</f>
        <v>0</v>
      </c>
      <c r="R16" s="152">
        <f ca="1">IF(C16&lt;&gt;"",OFFSET('Game Board'!U8,R4-1,A16),"")</f>
        <v>0</v>
      </c>
      <c r="S16" s="152">
        <f ca="1">IF(C16&lt;&gt;"",OFFSET('Game Board'!U8,S4-1,A16),"")</f>
        <v>0</v>
      </c>
      <c r="T16" s="152">
        <f ca="1">IF(C16&lt;&gt;"",OFFSET('Game Board'!U8,T4-1,A16),"")</f>
        <v>0</v>
      </c>
      <c r="U16" s="152">
        <f ca="1">IF(C16&lt;&gt;"",OFFSET('Game Board'!U8,U4-1,A16),"")</f>
        <v>0</v>
      </c>
      <c r="V16" s="152">
        <f ca="1">IF(C16&lt;&gt;"",OFFSET('Game Board'!U8,V4-1,A16),"")</f>
        <v>0</v>
      </c>
      <c r="W16" s="152">
        <f ca="1">IF(C16&lt;&gt;"",OFFSET('Game Board'!U8,W4-1,A16),"")</f>
        <v>0</v>
      </c>
      <c r="X16" s="152">
        <f ca="1">IF(C16&lt;&gt;"",OFFSET('Game Board'!U8,X4-1,A16),"")</f>
        <v>0</v>
      </c>
      <c r="Y16" s="152">
        <f ca="1">IF(C16&lt;&gt;"",OFFSET('Game Board'!U8,Y4-1,A16),"")</f>
        <v>0</v>
      </c>
      <c r="Z16" s="152">
        <f ca="1">IF(C16&lt;&gt;"",OFFSET('Game Board'!U8,Z4-1,A16),"")</f>
        <v>0</v>
      </c>
      <c r="AA16" s="152">
        <f ca="1">IF(C16&lt;&gt;"",OFFSET('Game Board'!U8,AA4-1,A16),"")</f>
        <v>0</v>
      </c>
      <c r="AB16" s="152">
        <f ca="1">IF(C16&lt;&gt;"",OFFSET('Game Board'!U8,AB4-1,A16),"")</f>
        <v>0</v>
      </c>
      <c r="AC16" s="152">
        <f ca="1">IF(C16&lt;&gt;"",OFFSET('Game Board'!U8,AC4-1,A16),"")</f>
        <v>0</v>
      </c>
      <c r="AD16" s="152">
        <f ca="1">IF(C16&lt;&gt;"",OFFSET('Game Board'!U8,AD4-1,A16),"")</f>
        <v>0</v>
      </c>
      <c r="AE16" s="152">
        <f ca="1">IF(C16&lt;&gt;"",OFFSET('Game Board'!U8,AE4-1,A16),"")</f>
        <v>0</v>
      </c>
      <c r="AF16" s="152">
        <f ca="1">IF(C16&lt;&gt;"",OFFSET('Game Board'!U8,AF4-1,A16),"")</f>
        <v>0</v>
      </c>
      <c r="AG16" s="152">
        <f ca="1">IF(C16&lt;&gt;"",OFFSET('Game Board'!U8,AG4-1,A16),"")</f>
        <v>0</v>
      </c>
      <c r="AH16" s="152">
        <f ca="1">IF(C16&lt;&gt;"",OFFSET('Game Board'!U8,AH4-1,A16),"")</f>
        <v>0</v>
      </c>
      <c r="AI16" s="152">
        <f ca="1">IF(C16&lt;&gt;"",OFFSET('Game Board'!U8,AI4-1,A16),"")</f>
        <v>0</v>
      </c>
      <c r="AJ16" s="152">
        <f ca="1">IF(C16&lt;&gt;"",OFFSET('Game Board'!U8,AJ4-1,A16),"")</f>
        <v>0</v>
      </c>
      <c r="AK16" s="152">
        <f ca="1">IF(C16&lt;&gt;"",OFFSET('Game Board'!U8,AK4-1,A16),"")</f>
        <v>0</v>
      </c>
      <c r="AL16" s="152">
        <f ca="1">IF(C16&lt;&gt;"",OFFSET('Game Board'!U8,AL4-1,A16),"")</f>
        <v>0</v>
      </c>
      <c r="AM16" s="152">
        <f ca="1">IF(C16&lt;&gt;"",OFFSET('Game Board'!U8,AM4-1,A16),"")</f>
        <v>0</v>
      </c>
      <c r="AN16" s="152">
        <f ca="1">IF(C16&lt;&gt;"",OFFSET('Game Board'!U8,AN4-1,A16),"")</f>
        <v>0</v>
      </c>
      <c r="AO16" s="152">
        <f ca="1">IF(C16&lt;&gt;"",OFFSET('Game Board'!U8,AO4-1,A16),"")</f>
        <v>0</v>
      </c>
      <c r="AP16" s="152">
        <f ca="1">IF(C16&lt;&gt;"",OFFSET('Game Board'!U8,AP4-1,A16),"")</f>
        <v>0</v>
      </c>
      <c r="AQ16" s="152">
        <f ca="1">IF(C16&lt;&gt;"",OFFSET('Game Board'!U8,AQ4-1,A16),"")</f>
        <v>0</v>
      </c>
      <c r="AR16" s="152">
        <f ca="1">IF(C16&lt;&gt;"",OFFSET('Game Board'!U8,AR4-1,A16),"")</f>
        <v>0</v>
      </c>
      <c r="AS16" s="152">
        <f ca="1">IF(C16&lt;&gt;"",OFFSET('Game Board'!U8,AS4-1,A16),"")</f>
        <v>0</v>
      </c>
      <c r="AT16" s="152">
        <f ca="1">IF(C16&lt;&gt;"",OFFSET('Game Board'!U8,AT4-1,A16),"")</f>
        <v>0</v>
      </c>
      <c r="AU16" s="152">
        <f ca="1">IF(C16&lt;&gt;"",OFFSET('Game Board'!U8,AU4-1,A16),"")</f>
        <v>0</v>
      </c>
      <c r="AV16" s="152">
        <f ca="1">IF(C16&lt;&gt;"",OFFSET('Game Board'!U8,AV4-1,A16),"")</f>
        <v>0</v>
      </c>
      <c r="AW16" s="152">
        <f ca="1">IF(C16&lt;&gt;"",OFFSET('Game Board'!U8,AW4-1,A16),"")</f>
        <v>0</v>
      </c>
      <c r="AX16" s="152">
        <f ca="1">IF(C16&lt;&gt;"",OFFSET('Game Board'!U8,AX4-1,A16),"")</f>
        <v>0</v>
      </c>
      <c r="AY16" s="152">
        <f ca="1">IF(C16&lt;&gt;"",OFFSET('Game Board'!U8,AY4-1,A16),"")</f>
        <v>0</v>
      </c>
      <c r="AZ16" s="152">
        <f ca="1">IF(C16&lt;&gt;"",OFFSET('Game Board'!U8,AZ4-1,A16),"")</f>
        <v>0</v>
      </c>
      <c r="BA16" s="152">
        <f ca="1">IF(C16&lt;&gt;"",OFFSET('Game Board'!U8,BA4-1,A16),"")</f>
        <v>0</v>
      </c>
      <c r="BB16" s="152">
        <f ca="1">IF(C16&lt;&gt;"",OFFSET('Game Board'!U8,BB4-1,A16),"")</f>
        <v>0</v>
      </c>
      <c r="BC16" s="152">
        <f ca="1">IF(C16&lt;&gt;"",OFFSET('Game Board'!U8,BC4-1,A16),"")</f>
        <v>0</v>
      </c>
      <c r="BD16" s="152">
        <f ca="1">IF(C16&lt;&gt;"",OFFSET('Game Board'!U8,BD4-1,A16),"")</f>
        <v>0</v>
      </c>
      <c r="BE16" s="152">
        <f ca="1">IF(C16&lt;&gt;"",OFFSET('Game Board'!U8,BE4-1,A16),"")</f>
        <v>0</v>
      </c>
      <c r="BF16" s="152">
        <f ca="1">IF(C16&lt;&gt;"",OFFSET('Game Board'!U8,BF4-1,A16),"")</f>
        <v>0</v>
      </c>
      <c r="BG16" s="152">
        <f ca="1">IF(C16&lt;&gt;"",OFFSET('Game Board'!U8,BG4-1,A16),"")</f>
        <v>0</v>
      </c>
      <c r="BH16" s="152">
        <f ca="1">IF(C16&lt;&gt;"",OFFSET('Game Board'!U8,BH4-1,A16),"")</f>
        <v>0</v>
      </c>
      <c r="BI16" s="152">
        <f ca="1">IF(C16&lt;&gt;"",OFFSET('Game Board'!U8,BI4-1,A16),"")</f>
        <v>0</v>
      </c>
      <c r="BJ16" s="152">
        <f ca="1">IF(C16&lt;&gt;"",OFFSET('Game Board'!U8,BJ4+15,A16),"")</f>
        <v>0</v>
      </c>
      <c r="BK16" s="152">
        <f ca="1">IF(C16&lt;&gt;"",OFFSET('Game Board'!U8,BK4+15,A16),"")</f>
        <v>0</v>
      </c>
      <c r="BL16" s="152">
        <f ca="1">IF(C16&lt;&gt;"",OFFSET('Game Board'!U8,BL4+15,A16),"")</f>
        <v>0</v>
      </c>
      <c r="BM16" s="152">
        <f ca="1">IF(C16&lt;&gt;"",OFFSET('Game Board'!U8,BM4+15,A16),"")</f>
        <v>0</v>
      </c>
      <c r="BN16" s="152">
        <f ca="1">IF(C16&lt;&gt;"",OFFSET('Game Board'!U8,BN4+15,A16),"")</f>
        <v>0</v>
      </c>
      <c r="BO16" s="152">
        <f ca="1">IF(C16&lt;&gt;"",OFFSET('Game Board'!U8,BO4+15,A16),"")</f>
        <v>0</v>
      </c>
      <c r="BP16" s="152">
        <f ca="1">IF(C16&lt;&gt;"",OFFSET('Game Board'!U8,BP4+15,A16),"")</f>
        <v>0</v>
      </c>
      <c r="BQ16" s="152">
        <f ca="1">IF(C16&lt;&gt;"",OFFSET('Game Board'!U8,BQ4+15,A16),"")</f>
        <v>0</v>
      </c>
      <c r="BR16" s="152">
        <f ca="1">IF(C16&lt;&gt;"",OFFSET('Game Board'!U8,BR4+15,A16),"")</f>
        <v>0</v>
      </c>
      <c r="BS16" s="152">
        <f ca="1">IF(C16&lt;&gt;"",OFFSET('Game Board'!U8,BS4+15,A16),"")</f>
        <v>0</v>
      </c>
      <c r="BT16" s="152">
        <f ca="1">IF(C16&lt;&gt;"",OFFSET('Game Board'!U8,BT4+15,A16),"")</f>
        <v>0</v>
      </c>
      <c r="BU16" s="152">
        <f ca="1">IF(C16&lt;&gt;"",OFFSET('Game Board'!U8,BU4+15,A16),"")</f>
        <v>0</v>
      </c>
      <c r="BV16" s="152">
        <f ca="1">IF(C16&lt;&gt;"",OFFSET('Game Board'!U8,BV4+15,A16),"")</f>
        <v>0</v>
      </c>
      <c r="BW16" s="152">
        <f ca="1">IF(C16&lt;&gt;"",OFFSET('Game Board'!U8,BW4+15,A16),"")</f>
        <v>0</v>
      </c>
      <c r="BX16" s="152">
        <f ca="1">IF(C16&lt;&gt;"",OFFSET('Game Board'!U8,BX4+15,A16),"")</f>
        <v>0</v>
      </c>
      <c r="BY16" s="152">
        <f ca="1">IF(C16&lt;&gt;"",OFFSET('Game Board'!U8,BY4+15,A16),"")</f>
        <v>0</v>
      </c>
    </row>
    <row r="17" spans="1:77" ht="15" customHeight="1" x14ac:dyDescent="0.35">
      <c r="A17" s="148">
        <f t="shared" si="7"/>
        <v>99</v>
      </c>
      <c r="B17" s="149">
        <v>10</v>
      </c>
      <c r="C17" s="226" t="str">
        <f>IF('Participant Setup'!C15&lt;&gt;"",'Participant Setup'!C15,"")</f>
        <v>Player 10</v>
      </c>
      <c r="D17" s="150">
        <f t="shared" ca="1" si="5"/>
        <v>0</v>
      </c>
      <c r="E17" s="151">
        <f t="shared" ca="1" si="3"/>
        <v>0</v>
      </c>
      <c r="F17" s="151">
        <f t="shared" ca="1" si="6"/>
        <v>0</v>
      </c>
      <c r="G17" s="151">
        <f>IF('Participant Setup'!D15&lt;&gt;"",'Participant Setup'!D15,0)</f>
        <v>0</v>
      </c>
      <c r="H17" s="151">
        <f t="shared" ca="1" si="4"/>
        <v>0</v>
      </c>
      <c r="I17" s="152">
        <f ca="1">IF(C17&lt;&gt;"",SUM(OFFSET('Game Board'!U8:U55,N4-1,A17)),0)</f>
        <v>0</v>
      </c>
      <c r="J17" s="153">
        <f ca="1">IF(C17&lt;&gt;"",OFFSET('Game Board'!M7,N4-1,A17),0)</f>
        <v>0</v>
      </c>
      <c r="K17" s="152">
        <f ca="1">IF(C17&lt;&gt;"",SUM(OFFSET('Game Board'!U72:U87,N4-1,A17)),0)</f>
        <v>0</v>
      </c>
      <c r="L17" s="153">
        <f ca="1">IF(C17&lt;&gt;"",SUM(OFFSET('Game Board'!V60:V68,N4-1,A17))+SUM(OFFSET('Game Board'!V72:V87,N4-1,A17))+SUM(OFFSET('Game Board'!V89:V91,N4-1,A17))+SUM(OFFSET('Game Board'!V93:V94,N4-1,A17)),0)</f>
        <v>0</v>
      </c>
      <c r="M17" s="153">
        <f ca="1">IF(C17&lt;&gt;"",OFFSET('Game Board'!M91,N4-1,A17),0)</f>
        <v>0</v>
      </c>
      <c r="N17" s="152">
        <f ca="1">IF(C17&lt;&gt;"",OFFSET('Game Board'!U8,N4-1,A17),"")</f>
        <v>0</v>
      </c>
      <c r="O17" s="152">
        <f ca="1">IF(C17&lt;&gt;"",OFFSET('Game Board'!U8,O4-1,A17),"")</f>
        <v>0</v>
      </c>
      <c r="P17" s="152">
        <f ca="1">IF(C17&lt;&gt;"",OFFSET('Game Board'!U8,P4-1,A17),"")</f>
        <v>0</v>
      </c>
      <c r="Q17" s="152">
        <f ca="1">IF(C17&lt;&gt;"",OFFSET('Game Board'!U8,Q4-1,A17),"")</f>
        <v>0</v>
      </c>
      <c r="R17" s="152">
        <f ca="1">IF(C17&lt;&gt;"",OFFSET('Game Board'!U8,R4-1,A17),"")</f>
        <v>0</v>
      </c>
      <c r="S17" s="152">
        <f ca="1">IF(C17&lt;&gt;"",OFFSET('Game Board'!U8,S4-1,A17),"")</f>
        <v>0</v>
      </c>
      <c r="T17" s="152">
        <f ca="1">IF(C17&lt;&gt;"",OFFSET('Game Board'!U8,T4-1,A17),"")</f>
        <v>0</v>
      </c>
      <c r="U17" s="152">
        <f ca="1">IF(C17&lt;&gt;"",OFFSET('Game Board'!U8,U4-1,A17),"")</f>
        <v>0</v>
      </c>
      <c r="V17" s="152">
        <f ca="1">IF(C17&lt;&gt;"",OFFSET('Game Board'!U8,V4-1,A17),"")</f>
        <v>0</v>
      </c>
      <c r="W17" s="152">
        <f ca="1">IF(C17&lt;&gt;"",OFFSET('Game Board'!U8,W4-1,A17),"")</f>
        <v>0</v>
      </c>
      <c r="X17" s="152">
        <f ca="1">IF(C17&lt;&gt;"",OFFSET('Game Board'!U8,X4-1,A17),"")</f>
        <v>0</v>
      </c>
      <c r="Y17" s="152">
        <f ca="1">IF(C17&lt;&gt;"",OFFSET('Game Board'!U8,Y4-1,A17),"")</f>
        <v>0</v>
      </c>
      <c r="Z17" s="152">
        <f ca="1">IF(C17&lt;&gt;"",OFFSET('Game Board'!U8,Z4-1,A17),"")</f>
        <v>0</v>
      </c>
      <c r="AA17" s="152">
        <f ca="1">IF(C17&lt;&gt;"",OFFSET('Game Board'!U8,AA4-1,A17),"")</f>
        <v>0</v>
      </c>
      <c r="AB17" s="152">
        <f ca="1">IF(C17&lt;&gt;"",OFFSET('Game Board'!U8,AB4-1,A17),"")</f>
        <v>0</v>
      </c>
      <c r="AC17" s="152">
        <f ca="1">IF(C17&lt;&gt;"",OFFSET('Game Board'!U8,AC4-1,A17),"")</f>
        <v>0</v>
      </c>
      <c r="AD17" s="152">
        <f ca="1">IF(C17&lt;&gt;"",OFFSET('Game Board'!U8,AD4-1,A17),"")</f>
        <v>0</v>
      </c>
      <c r="AE17" s="152">
        <f ca="1">IF(C17&lt;&gt;"",OFFSET('Game Board'!U8,AE4-1,A17),"")</f>
        <v>0</v>
      </c>
      <c r="AF17" s="152">
        <f ca="1">IF(C17&lt;&gt;"",OFFSET('Game Board'!U8,AF4-1,A17),"")</f>
        <v>0</v>
      </c>
      <c r="AG17" s="152">
        <f ca="1">IF(C17&lt;&gt;"",OFFSET('Game Board'!U8,AG4-1,A17),"")</f>
        <v>0</v>
      </c>
      <c r="AH17" s="152">
        <f ca="1">IF(C17&lt;&gt;"",OFFSET('Game Board'!U8,AH4-1,A17),"")</f>
        <v>0</v>
      </c>
      <c r="AI17" s="152">
        <f ca="1">IF(C17&lt;&gt;"",OFFSET('Game Board'!U8,AI4-1,A17),"")</f>
        <v>0</v>
      </c>
      <c r="AJ17" s="152">
        <f ca="1">IF(C17&lt;&gt;"",OFFSET('Game Board'!U8,AJ4-1,A17),"")</f>
        <v>0</v>
      </c>
      <c r="AK17" s="152">
        <f ca="1">IF(C17&lt;&gt;"",OFFSET('Game Board'!U8,AK4-1,A17),"")</f>
        <v>0</v>
      </c>
      <c r="AL17" s="152">
        <f ca="1">IF(C17&lt;&gt;"",OFFSET('Game Board'!U8,AL4-1,A17),"")</f>
        <v>0</v>
      </c>
      <c r="AM17" s="152">
        <f ca="1">IF(C17&lt;&gt;"",OFFSET('Game Board'!U8,AM4-1,A17),"")</f>
        <v>0</v>
      </c>
      <c r="AN17" s="152">
        <f ca="1">IF(C17&lt;&gt;"",OFFSET('Game Board'!U8,AN4-1,A17),"")</f>
        <v>0</v>
      </c>
      <c r="AO17" s="152">
        <f ca="1">IF(C17&lt;&gt;"",OFFSET('Game Board'!U8,AO4-1,A17),"")</f>
        <v>0</v>
      </c>
      <c r="AP17" s="152">
        <f ca="1">IF(C17&lt;&gt;"",OFFSET('Game Board'!U8,AP4-1,A17),"")</f>
        <v>0</v>
      </c>
      <c r="AQ17" s="152">
        <f ca="1">IF(C17&lt;&gt;"",OFFSET('Game Board'!U8,AQ4-1,A17),"")</f>
        <v>0</v>
      </c>
      <c r="AR17" s="152">
        <f ca="1">IF(C17&lt;&gt;"",OFFSET('Game Board'!U8,AR4-1,A17),"")</f>
        <v>0</v>
      </c>
      <c r="AS17" s="152">
        <f ca="1">IF(C17&lt;&gt;"",OFFSET('Game Board'!U8,AS4-1,A17),"")</f>
        <v>0</v>
      </c>
      <c r="AT17" s="152">
        <f ca="1">IF(C17&lt;&gt;"",OFFSET('Game Board'!U8,AT4-1,A17),"")</f>
        <v>0</v>
      </c>
      <c r="AU17" s="152">
        <f ca="1">IF(C17&lt;&gt;"",OFFSET('Game Board'!U8,AU4-1,A17),"")</f>
        <v>0</v>
      </c>
      <c r="AV17" s="152">
        <f ca="1">IF(C17&lt;&gt;"",OFFSET('Game Board'!U8,AV4-1,A17),"")</f>
        <v>0</v>
      </c>
      <c r="AW17" s="152">
        <f ca="1">IF(C17&lt;&gt;"",OFFSET('Game Board'!U8,AW4-1,A17),"")</f>
        <v>0</v>
      </c>
      <c r="AX17" s="152">
        <f ca="1">IF(C17&lt;&gt;"",OFFSET('Game Board'!U8,AX4-1,A17),"")</f>
        <v>0</v>
      </c>
      <c r="AY17" s="152">
        <f ca="1">IF(C17&lt;&gt;"",OFFSET('Game Board'!U8,AY4-1,A17),"")</f>
        <v>0</v>
      </c>
      <c r="AZ17" s="152">
        <f ca="1">IF(C17&lt;&gt;"",OFFSET('Game Board'!U8,AZ4-1,A17),"")</f>
        <v>0</v>
      </c>
      <c r="BA17" s="152">
        <f ca="1">IF(C17&lt;&gt;"",OFFSET('Game Board'!U8,BA4-1,A17),"")</f>
        <v>0</v>
      </c>
      <c r="BB17" s="152">
        <f ca="1">IF(C17&lt;&gt;"",OFFSET('Game Board'!U8,BB4-1,A17),"")</f>
        <v>0</v>
      </c>
      <c r="BC17" s="152">
        <f ca="1">IF(C17&lt;&gt;"",OFFSET('Game Board'!U8,BC4-1,A17),"")</f>
        <v>0</v>
      </c>
      <c r="BD17" s="152">
        <f ca="1">IF(C17&lt;&gt;"",OFFSET('Game Board'!U8,BD4-1,A17),"")</f>
        <v>0</v>
      </c>
      <c r="BE17" s="152">
        <f ca="1">IF(C17&lt;&gt;"",OFFSET('Game Board'!U8,BE4-1,A17),"")</f>
        <v>0</v>
      </c>
      <c r="BF17" s="152">
        <f ca="1">IF(C17&lt;&gt;"",OFFSET('Game Board'!U8,BF4-1,A17),"")</f>
        <v>0</v>
      </c>
      <c r="BG17" s="152">
        <f ca="1">IF(C17&lt;&gt;"",OFFSET('Game Board'!U8,BG4-1,A17),"")</f>
        <v>0</v>
      </c>
      <c r="BH17" s="152">
        <f ca="1">IF(C17&lt;&gt;"",OFFSET('Game Board'!U8,BH4-1,A17),"")</f>
        <v>0</v>
      </c>
      <c r="BI17" s="152">
        <f ca="1">IF(C17&lt;&gt;"",OFFSET('Game Board'!U8,BI4-1,A17),"")</f>
        <v>0</v>
      </c>
      <c r="BJ17" s="152">
        <f ca="1">IF(C17&lt;&gt;"",OFFSET('Game Board'!U8,BJ4+15,A17),"")</f>
        <v>0</v>
      </c>
      <c r="BK17" s="152">
        <f ca="1">IF(C17&lt;&gt;"",OFFSET('Game Board'!U8,BK4+15,A17),"")</f>
        <v>0</v>
      </c>
      <c r="BL17" s="152">
        <f ca="1">IF(C17&lt;&gt;"",OFFSET('Game Board'!U8,BL4+15,A17),"")</f>
        <v>0</v>
      </c>
      <c r="BM17" s="152">
        <f ca="1">IF(C17&lt;&gt;"",OFFSET('Game Board'!U8,BM4+15,A17),"")</f>
        <v>0</v>
      </c>
      <c r="BN17" s="152">
        <f ca="1">IF(C17&lt;&gt;"",OFFSET('Game Board'!U8,BN4+15,A17),"")</f>
        <v>0</v>
      </c>
      <c r="BO17" s="152">
        <f ca="1">IF(C17&lt;&gt;"",OFFSET('Game Board'!U8,BO4+15,A17),"")</f>
        <v>0</v>
      </c>
      <c r="BP17" s="152">
        <f ca="1">IF(C17&lt;&gt;"",OFFSET('Game Board'!U8,BP4+15,A17),"")</f>
        <v>0</v>
      </c>
      <c r="BQ17" s="152">
        <f ca="1">IF(C17&lt;&gt;"",OFFSET('Game Board'!U8,BQ4+15,A17),"")</f>
        <v>0</v>
      </c>
      <c r="BR17" s="152">
        <f ca="1">IF(C17&lt;&gt;"",OFFSET('Game Board'!U8,BR4+15,A17),"")</f>
        <v>0</v>
      </c>
      <c r="BS17" s="152">
        <f ca="1">IF(C17&lt;&gt;"",OFFSET('Game Board'!U8,BS4+15,A17),"")</f>
        <v>0</v>
      </c>
      <c r="BT17" s="152">
        <f ca="1">IF(C17&lt;&gt;"",OFFSET('Game Board'!U8,BT4+15,A17),"")</f>
        <v>0</v>
      </c>
      <c r="BU17" s="152">
        <f ca="1">IF(C17&lt;&gt;"",OFFSET('Game Board'!U8,BU4+15,A17),"")</f>
        <v>0</v>
      </c>
      <c r="BV17" s="152">
        <f ca="1">IF(C17&lt;&gt;"",OFFSET('Game Board'!U8,BV4+15,A17),"")</f>
        <v>0</v>
      </c>
      <c r="BW17" s="152">
        <f ca="1">IF(C17&lt;&gt;"",OFFSET('Game Board'!U8,BW4+15,A17),"")</f>
        <v>0</v>
      </c>
      <c r="BX17" s="152">
        <f ca="1">IF(C17&lt;&gt;"",OFFSET('Game Board'!U8,BX4+15,A17),"")</f>
        <v>0</v>
      </c>
      <c r="BY17" s="152">
        <f ca="1">IF(C17&lt;&gt;"",OFFSET('Game Board'!U8,BY4+15,A17),"")</f>
        <v>0</v>
      </c>
    </row>
    <row r="18" spans="1:77" ht="16" customHeight="1" x14ac:dyDescent="0.35"/>
    <row r="19" spans="1:77" s="156" customFormat="1" ht="16" customHeight="1" x14ac:dyDescent="0.35">
      <c r="A19" s="155"/>
      <c r="B19" s="220" t="s">
        <v>228</v>
      </c>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5"/>
      <c r="BA19" s="155"/>
      <c r="BB19" s="155"/>
      <c r="BC19" s="155"/>
      <c r="BD19" s="155"/>
      <c r="BE19" s="155"/>
      <c r="BF19" s="155"/>
      <c r="BG19" s="155"/>
      <c r="BH19" s="155"/>
      <c r="BI19" s="155"/>
      <c r="BJ19" s="155"/>
      <c r="BK19" s="155"/>
      <c r="BL19" s="155"/>
      <c r="BM19" s="155"/>
      <c r="BN19" s="155"/>
      <c r="BO19" s="155"/>
      <c r="BP19" s="155"/>
      <c r="BQ19" s="155"/>
      <c r="BR19" s="155"/>
      <c r="BS19" s="155"/>
      <c r="BT19" s="155"/>
      <c r="BU19" s="155"/>
      <c r="BV19" s="155"/>
      <c r="BW19" s="155"/>
      <c r="BX19" s="155"/>
      <c r="BY19" s="155"/>
    </row>
  </sheetData>
  <sheetProtection password="CBF1" sheet="1" objects="1" scenarios="1"/>
  <mergeCells count="15">
    <mergeCell ref="B4:B7"/>
    <mergeCell ref="C4:C7"/>
    <mergeCell ref="D4:D7"/>
    <mergeCell ref="E4:E7"/>
    <mergeCell ref="F4:F7"/>
    <mergeCell ref="G4:G7"/>
    <mergeCell ref="H4:H7"/>
    <mergeCell ref="I4:J4"/>
    <mergeCell ref="K4:M4"/>
    <mergeCell ref="I5:I7"/>
    <mergeCell ref="J5:J7"/>
    <mergeCell ref="K5:M5"/>
    <mergeCell ref="K6:K7"/>
    <mergeCell ref="L6:L7"/>
    <mergeCell ref="M6:M7"/>
  </mergeCells>
  <conditionalFormatting sqref="B8:BY17">
    <cfRule type="expression" dxfId="12" priority="8">
      <formula>ISODD($B8)</formula>
    </cfRule>
  </conditionalFormatting>
  <conditionalFormatting sqref="N8:BY17">
    <cfRule type="expression" dxfId="11" priority="5">
      <formula>N8=N$5</formula>
    </cfRule>
  </conditionalFormatting>
  <conditionalFormatting sqref="D8:M17">
    <cfRule type="expression" dxfId="10" priority="3">
      <formula>AND(ISEVEN($B8),$C8="")</formula>
    </cfRule>
    <cfRule type="expression" dxfId="9" priority="4">
      <formula>AND(ISODD($B8),$C8="")</formula>
    </cfRule>
  </conditionalFormatting>
  <conditionalFormatting sqref="F3:M3">
    <cfRule type="expression" dxfId="8" priority="1">
      <formula>$B$19="© 2022 | journalSHEET.com"</formula>
    </cfRule>
  </conditionalFormatting>
  <pageMargins left="0.2" right="0.2" top="0.25" bottom="0.2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77"/>
  <sheetViews>
    <sheetView showGridLines="0" zoomScaleNormal="100" workbookViewId="0">
      <pane xSplit="6" ySplit="10" topLeftCell="G11" activePane="bottomRight" state="frozen"/>
      <selection pane="topRight" activeCell="G1" sqref="G1"/>
      <selection pane="bottomLeft" activeCell="A11" sqref="A11"/>
      <selection pane="bottomRight" activeCell="J23" sqref="J23"/>
    </sheetView>
  </sheetViews>
  <sheetFormatPr defaultColWidth="8.7265625" defaultRowHeight="14.5" x14ac:dyDescent="0.35"/>
  <cols>
    <col min="1" max="1" width="1.6328125" style="148" customWidth="1"/>
    <col min="2" max="2" width="4.6328125" style="12" customWidth="1"/>
    <col min="3" max="3" width="25.6328125" style="154" customWidth="1"/>
    <col min="4" max="6" width="6.1796875" style="154" customWidth="1"/>
    <col min="7" max="70" width="10.6328125" style="154" customWidth="1"/>
    <col min="71" max="71" width="2.08984375" style="154" customWidth="1"/>
    <col min="72" max="86" width="8.7265625" style="154" customWidth="1"/>
    <col min="87" max="16384" width="8.7265625" style="154"/>
  </cols>
  <sheetData>
    <row r="1" spans="1:83" s="130" customFormat="1" ht="5" customHeight="1" x14ac:dyDescent="0.35">
      <c r="A1" s="128"/>
      <c r="B1" s="129"/>
    </row>
    <row r="2" spans="1:83" s="39" customFormat="1" ht="5" customHeight="1" x14ac:dyDescent="0.35">
      <c r="A2" s="131"/>
      <c r="B2" s="132"/>
      <c r="C2" s="133"/>
      <c r="D2" s="133"/>
      <c r="E2" s="133"/>
      <c r="F2" s="133"/>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134"/>
      <c r="BS2" s="135"/>
      <c r="BT2" s="135"/>
      <c r="BU2" s="135"/>
      <c r="BV2" s="135"/>
      <c r="BW2" s="135"/>
      <c r="BX2" s="135"/>
      <c r="BY2" s="135"/>
      <c r="BZ2" s="135"/>
      <c r="CA2" s="135"/>
      <c r="CB2" s="135"/>
      <c r="CC2" s="135"/>
      <c r="CD2" s="135"/>
      <c r="CE2" s="135"/>
    </row>
    <row r="3" spans="1:83" s="2" customFormat="1" ht="15" customHeight="1" x14ac:dyDescent="0.35">
      <c r="B3" s="496" t="s">
        <v>251</v>
      </c>
      <c r="C3" s="496"/>
      <c r="D3" s="496"/>
      <c r="E3" s="496"/>
      <c r="F3" s="497"/>
      <c r="G3" s="138" t="s">
        <v>125</v>
      </c>
      <c r="H3" s="139"/>
      <c r="I3" s="139"/>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1"/>
      <c r="BC3" s="142" t="s">
        <v>126</v>
      </c>
      <c r="BD3" s="140"/>
      <c r="BE3" s="140"/>
      <c r="BF3" s="140"/>
      <c r="BG3" s="140"/>
      <c r="BH3" s="140"/>
      <c r="BI3" s="140"/>
      <c r="BJ3" s="141"/>
      <c r="BK3" s="142" t="s">
        <v>127</v>
      </c>
      <c r="BL3" s="140"/>
      <c r="BM3" s="140"/>
      <c r="BN3" s="141"/>
      <c r="BO3" s="142" t="s">
        <v>128</v>
      </c>
      <c r="BP3" s="140"/>
      <c r="BQ3" s="143" t="s">
        <v>107</v>
      </c>
      <c r="BR3" s="144" t="s">
        <v>8</v>
      </c>
      <c r="BS3" s="145"/>
      <c r="BT3" s="145"/>
      <c r="BU3" s="145"/>
      <c r="BV3" s="145"/>
      <c r="BW3" s="145"/>
      <c r="BX3" s="145"/>
      <c r="BY3" s="145"/>
      <c r="BZ3" s="145"/>
      <c r="CA3" s="145"/>
      <c r="CB3" s="145"/>
      <c r="CC3" s="145"/>
      <c r="CD3" s="145"/>
      <c r="CE3" s="145"/>
    </row>
    <row r="4" spans="1:83" s="145" customFormat="1" ht="15" customHeight="1" x14ac:dyDescent="0.35">
      <c r="A4" s="146"/>
      <c r="B4" s="498"/>
      <c r="C4" s="498"/>
      <c r="D4" s="498"/>
      <c r="E4" s="498"/>
      <c r="F4" s="499"/>
      <c r="G4" s="336">
        <v>1</v>
      </c>
      <c r="H4" s="336">
        <v>2</v>
      </c>
      <c r="I4" s="336">
        <v>3</v>
      </c>
      <c r="J4" s="336">
        <v>4</v>
      </c>
      <c r="K4" s="336">
        <v>5</v>
      </c>
      <c r="L4" s="336">
        <v>6</v>
      </c>
      <c r="M4" s="336">
        <v>7</v>
      </c>
      <c r="N4" s="336">
        <v>8</v>
      </c>
      <c r="O4" s="336">
        <v>9</v>
      </c>
      <c r="P4" s="336">
        <v>10</v>
      </c>
      <c r="Q4" s="336">
        <v>11</v>
      </c>
      <c r="R4" s="336">
        <v>12</v>
      </c>
      <c r="S4" s="336">
        <v>13</v>
      </c>
      <c r="T4" s="336">
        <v>14</v>
      </c>
      <c r="U4" s="336">
        <v>15</v>
      </c>
      <c r="V4" s="336">
        <v>16</v>
      </c>
      <c r="W4" s="336">
        <v>17</v>
      </c>
      <c r="X4" s="336">
        <v>18</v>
      </c>
      <c r="Y4" s="336">
        <v>19</v>
      </c>
      <c r="Z4" s="336">
        <v>20</v>
      </c>
      <c r="AA4" s="336">
        <v>21</v>
      </c>
      <c r="AB4" s="336">
        <v>22</v>
      </c>
      <c r="AC4" s="336">
        <v>23</v>
      </c>
      <c r="AD4" s="336">
        <v>24</v>
      </c>
      <c r="AE4" s="336">
        <v>25</v>
      </c>
      <c r="AF4" s="336">
        <v>26</v>
      </c>
      <c r="AG4" s="336">
        <v>27</v>
      </c>
      <c r="AH4" s="336">
        <v>28</v>
      </c>
      <c r="AI4" s="336">
        <v>29</v>
      </c>
      <c r="AJ4" s="336">
        <v>30</v>
      </c>
      <c r="AK4" s="336">
        <v>31</v>
      </c>
      <c r="AL4" s="336">
        <v>32</v>
      </c>
      <c r="AM4" s="336">
        <v>33</v>
      </c>
      <c r="AN4" s="336">
        <v>34</v>
      </c>
      <c r="AO4" s="336">
        <v>35</v>
      </c>
      <c r="AP4" s="336">
        <v>36</v>
      </c>
      <c r="AQ4" s="336">
        <v>37</v>
      </c>
      <c r="AR4" s="336">
        <v>38</v>
      </c>
      <c r="AS4" s="336">
        <v>39</v>
      </c>
      <c r="AT4" s="336">
        <v>40</v>
      </c>
      <c r="AU4" s="336">
        <v>41</v>
      </c>
      <c r="AV4" s="336">
        <v>42</v>
      </c>
      <c r="AW4" s="336">
        <v>43</v>
      </c>
      <c r="AX4" s="336">
        <v>44</v>
      </c>
      <c r="AY4" s="336">
        <v>45</v>
      </c>
      <c r="AZ4" s="336">
        <v>46</v>
      </c>
      <c r="BA4" s="336">
        <v>47</v>
      </c>
      <c r="BB4" s="336">
        <v>48</v>
      </c>
      <c r="BC4" s="336">
        <v>49</v>
      </c>
      <c r="BD4" s="336">
        <v>50</v>
      </c>
      <c r="BE4" s="336">
        <v>51</v>
      </c>
      <c r="BF4" s="336">
        <v>52</v>
      </c>
      <c r="BG4" s="336">
        <v>53</v>
      </c>
      <c r="BH4" s="336">
        <v>54</v>
      </c>
      <c r="BI4" s="336">
        <v>55</v>
      </c>
      <c r="BJ4" s="336">
        <v>56</v>
      </c>
      <c r="BK4" s="336">
        <v>57</v>
      </c>
      <c r="BL4" s="336">
        <v>58</v>
      </c>
      <c r="BM4" s="336">
        <v>59</v>
      </c>
      <c r="BN4" s="336">
        <v>60</v>
      </c>
      <c r="BO4" s="336">
        <v>61</v>
      </c>
      <c r="BP4" s="336">
        <v>62</v>
      </c>
      <c r="BQ4" s="336">
        <v>63</v>
      </c>
      <c r="BR4" s="336">
        <v>64</v>
      </c>
    </row>
    <row r="5" spans="1:83" s="145" customFormat="1" ht="15" customHeight="1" x14ac:dyDescent="0.35">
      <c r="A5" s="146"/>
      <c r="B5" s="227" t="s">
        <v>37</v>
      </c>
      <c r="C5" s="233" t="s">
        <v>129</v>
      </c>
      <c r="D5" s="500" t="s">
        <v>135</v>
      </c>
      <c r="E5" s="501"/>
      <c r="F5" s="502"/>
      <c r="G5" s="147">
        <f t="shared" ref="G5:BB5" si="0">Pool1</f>
        <v>6</v>
      </c>
      <c r="H5" s="147">
        <f t="shared" si="0"/>
        <v>6</v>
      </c>
      <c r="I5" s="147">
        <f t="shared" si="0"/>
        <v>6</v>
      </c>
      <c r="J5" s="147">
        <f t="shared" si="0"/>
        <v>6</v>
      </c>
      <c r="K5" s="147">
        <f t="shared" si="0"/>
        <v>6</v>
      </c>
      <c r="L5" s="147">
        <f t="shared" si="0"/>
        <v>6</v>
      </c>
      <c r="M5" s="147">
        <f t="shared" si="0"/>
        <v>6</v>
      </c>
      <c r="N5" s="147">
        <f t="shared" si="0"/>
        <v>6</v>
      </c>
      <c r="O5" s="147">
        <f t="shared" si="0"/>
        <v>6</v>
      </c>
      <c r="P5" s="147">
        <f t="shared" si="0"/>
        <v>6</v>
      </c>
      <c r="Q5" s="147">
        <f t="shared" si="0"/>
        <v>6</v>
      </c>
      <c r="R5" s="147">
        <f t="shared" si="0"/>
        <v>6</v>
      </c>
      <c r="S5" s="147">
        <f t="shared" si="0"/>
        <v>6</v>
      </c>
      <c r="T5" s="147">
        <f t="shared" si="0"/>
        <v>6</v>
      </c>
      <c r="U5" s="147">
        <f t="shared" si="0"/>
        <v>6</v>
      </c>
      <c r="V5" s="147">
        <f t="shared" si="0"/>
        <v>6</v>
      </c>
      <c r="W5" s="147">
        <f t="shared" si="0"/>
        <v>6</v>
      </c>
      <c r="X5" s="147">
        <f t="shared" si="0"/>
        <v>6</v>
      </c>
      <c r="Y5" s="147">
        <f t="shared" si="0"/>
        <v>6</v>
      </c>
      <c r="Z5" s="147">
        <f t="shared" si="0"/>
        <v>6</v>
      </c>
      <c r="AA5" s="147">
        <f t="shared" si="0"/>
        <v>6</v>
      </c>
      <c r="AB5" s="147">
        <f t="shared" si="0"/>
        <v>6</v>
      </c>
      <c r="AC5" s="147">
        <f t="shared" si="0"/>
        <v>6</v>
      </c>
      <c r="AD5" s="147">
        <f t="shared" si="0"/>
        <v>6</v>
      </c>
      <c r="AE5" s="147">
        <f t="shared" si="0"/>
        <v>6</v>
      </c>
      <c r="AF5" s="147">
        <f t="shared" si="0"/>
        <v>6</v>
      </c>
      <c r="AG5" s="147">
        <f t="shared" si="0"/>
        <v>6</v>
      </c>
      <c r="AH5" s="147">
        <f t="shared" si="0"/>
        <v>6</v>
      </c>
      <c r="AI5" s="147">
        <f t="shared" si="0"/>
        <v>6</v>
      </c>
      <c r="AJ5" s="147">
        <f t="shared" si="0"/>
        <v>6</v>
      </c>
      <c r="AK5" s="147">
        <f t="shared" si="0"/>
        <v>6</v>
      </c>
      <c r="AL5" s="147">
        <f t="shared" si="0"/>
        <v>6</v>
      </c>
      <c r="AM5" s="147">
        <f t="shared" si="0"/>
        <v>6</v>
      </c>
      <c r="AN5" s="147">
        <f t="shared" si="0"/>
        <v>6</v>
      </c>
      <c r="AO5" s="147">
        <f t="shared" si="0"/>
        <v>6</v>
      </c>
      <c r="AP5" s="147">
        <f t="shared" si="0"/>
        <v>6</v>
      </c>
      <c r="AQ5" s="147">
        <f t="shared" si="0"/>
        <v>6</v>
      </c>
      <c r="AR5" s="147">
        <f t="shared" si="0"/>
        <v>6</v>
      </c>
      <c r="AS5" s="147">
        <f t="shared" si="0"/>
        <v>6</v>
      </c>
      <c r="AT5" s="147">
        <f t="shared" si="0"/>
        <v>6</v>
      </c>
      <c r="AU5" s="147">
        <f t="shared" si="0"/>
        <v>6</v>
      </c>
      <c r="AV5" s="147">
        <f t="shared" si="0"/>
        <v>6</v>
      </c>
      <c r="AW5" s="147">
        <f t="shared" si="0"/>
        <v>6</v>
      </c>
      <c r="AX5" s="147">
        <f t="shared" si="0"/>
        <v>6</v>
      </c>
      <c r="AY5" s="147">
        <f t="shared" si="0"/>
        <v>6</v>
      </c>
      <c r="AZ5" s="147">
        <f t="shared" si="0"/>
        <v>6</v>
      </c>
      <c r="BA5" s="147">
        <f t="shared" si="0"/>
        <v>6</v>
      </c>
      <c r="BB5" s="147">
        <f t="shared" si="0"/>
        <v>6</v>
      </c>
      <c r="BC5" s="147">
        <f t="shared" ref="BC5:BJ5" si="1">Round1</f>
        <v>12</v>
      </c>
      <c r="BD5" s="147">
        <f t="shared" si="1"/>
        <v>12</v>
      </c>
      <c r="BE5" s="147">
        <f t="shared" si="1"/>
        <v>12</v>
      </c>
      <c r="BF5" s="147">
        <f t="shared" si="1"/>
        <v>12</v>
      </c>
      <c r="BG5" s="147">
        <f t="shared" si="1"/>
        <v>12</v>
      </c>
      <c r="BH5" s="147">
        <f t="shared" si="1"/>
        <v>12</v>
      </c>
      <c r="BI5" s="147">
        <f t="shared" si="1"/>
        <v>12</v>
      </c>
      <c r="BJ5" s="147">
        <f t="shared" si="1"/>
        <v>12</v>
      </c>
      <c r="BK5" s="147">
        <f>Quar1</f>
        <v>24</v>
      </c>
      <c r="BL5" s="147">
        <f>Quar1</f>
        <v>24</v>
      </c>
      <c r="BM5" s="147">
        <f>Quar1</f>
        <v>24</v>
      </c>
      <c r="BN5" s="147">
        <f>Quar1</f>
        <v>24</v>
      </c>
      <c r="BO5" s="147">
        <f>Semi1</f>
        <v>48</v>
      </c>
      <c r="BP5" s="147">
        <f>Semi1</f>
        <v>48</v>
      </c>
      <c r="BQ5" s="147">
        <f>Thir1</f>
        <v>48</v>
      </c>
      <c r="BR5" s="147">
        <f>Fina1</f>
        <v>96</v>
      </c>
    </row>
    <row r="6" spans="1:83" s="145" customFormat="1" ht="15" customHeight="1" x14ac:dyDescent="0.35">
      <c r="A6" s="146"/>
      <c r="B6" s="228"/>
      <c r="C6" s="234"/>
      <c r="D6" s="487" t="s">
        <v>83</v>
      </c>
      <c r="E6" s="503" t="s">
        <v>87</v>
      </c>
      <c r="F6" s="487" t="s">
        <v>282</v>
      </c>
      <c r="G6" s="336" t="str">
        <f ca="1">LEFT(OFFSET('Game Board'!F8,G4-1,0),3)&amp;" - "&amp;LEFT(OFFSET('Game Board'!I8,G4-1,0),3)</f>
        <v>Qat - Ecu</v>
      </c>
      <c r="H6" s="336" t="str">
        <f ca="1">LEFT(OFFSET('Game Board'!F8,H4-1,0),3)&amp;" - "&amp;LEFT(OFFSET('Game Board'!I8,H4-1,0),3)</f>
        <v>Eng - Ira</v>
      </c>
      <c r="I6" s="336" t="str">
        <f ca="1">LEFT(OFFSET('Game Board'!F8,I4-1,0),3)&amp;" - "&amp;LEFT(OFFSET('Game Board'!I8,I4-1,0),3)</f>
        <v>Sen - Net</v>
      </c>
      <c r="J6" s="336" t="str">
        <f ca="1">LEFT(OFFSET('Game Board'!F8,J4-1,0),3)&amp;" - "&amp;LEFT(OFFSET('Game Board'!I8,J4-1,0),3)</f>
        <v>Uni - Wal</v>
      </c>
      <c r="K6" s="336" t="str">
        <f ca="1">LEFT(OFFSET('Game Board'!F8,K4-1,0),3)&amp;" - "&amp;LEFT(OFFSET('Game Board'!I8,K4-1,0),3)</f>
        <v>Arg - Sau</v>
      </c>
      <c r="L6" s="336" t="str">
        <f ca="1">LEFT(OFFSET('Game Board'!F8,L4-1,0),3)&amp;" - "&amp;LEFT(OFFSET('Game Board'!I8,L4-1,0),3)</f>
        <v>Den - Tun</v>
      </c>
      <c r="M6" s="336" t="str">
        <f ca="1">LEFT(OFFSET('Game Board'!F8,M4-1,0),3)&amp;" - "&amp;LEFT(OFFSET('Game Board'!I8,M4-1,0),3)</f>
        <v>Mex - Pol</v>
      </c>
      <c r="N6" s="336" t="str">
        <f ca="1">LEFT(OFFSET('Game Board'!F8,N4-1,0),3)&amp;" - "&amp;LEFT(OFFSET('Game Board'!I8,N4-1,0),3)</f>
        <v>Fra - Aus</v>
      </c>
      <c r="O6" s="336" t="str">
        <f ca="1">LEFT(OFFSET('Game Board'!F8,O4-1,0),3)&amp;" - "&amp;LEFT(OFFSET('Game Board'!I8,O4-1,0),3)</f>
        <v>Mor - Cro</v>
      </c>
      <c r="P6" s="336" t="str">
        <f ca="1">LEFT(OFFSET('Game Board'!F8,P4-1,0),3)&amp;" - "&amp;LEFT(OFFSET('Game Board'!I8,P4-1,0),3)</f>
        <v>Ger - Jap</v>
      </c>
      <c r="Q6" s="336" t="str">
        <f ca="1">LEFT(OFFSET('Game Board'!F8,Q4-1,0),3)&amp;" - "&amp;LEFT(OFFSET('Game Board'!I8,Q4-1,0),3)</f>
        <v>Spa - Cos</v>
      </c>
      <c r="R6" s="336" t="str">
        <f ca="1">LEFT(OFFSET('Game Board'!F8,R4-1,0),3)&amp;" - "&amp;LEFT(OFFSET('Game Board'!I8,R4-1,0),3)</f>
        <v>Bel - Can</v>
      </c>
      <c r="S6" s="336" t="str">
        <f ca="1">LEFT(OFFSET('Game Board'!F8,S4-1,0),3)&amp;" - "&amp;LEFT(OFFSET('Game Board'!I8,S4-1,0),3)</f>
        <v>Swi - Cam</v>
      </c>
      <c r="T6" s="336" t="str">
        <f ca="1">LEFT(OFFSET('Game Board'!F8,T4-1,0),3)&amp;" - "&amp;LEFT(OFFSET('Game Board'!I8,T4-1,0),3)</f>
        <v>Uru - Sou</v>
      </c>
      <c r="U6" s="336" t="str">
        <f ca="1">LEFT(OFFSET('Game Board'!F8,U4-1,0),3)&amp;" - "&amp;LEFT(OFFSET('Game Board'!I8,U4-1,0),3)</f>
        <v>Por - Gha</v>
      </c>
      <c r="V6" s="336" t="str">
        <f ca="1">LEFT(OFFSET('Game Board'!F8,V4-1,0),3)&amp;" - "&amp;LEFT(OFFSET('Game Board'!I8,V4-1,0),3)</f>
        <v>Bra - Ser</v>
      </c>
      <c r="W6" s="336" t="str">
        <f ca="1">LEFT(OFFSET('Game Board'!F8,W4-1,0),3)&amp;" - "&amp;LEFT(OFFSET('Game Board'!I8,W4-1,0),3)</f>
        <v>Wal - Ira</v>
      </c>
      <c r="X6" s="336" t="str">
        <f ca="1">LEFT(OFFSET('Game Board'!F8,X4-1,0),3)&amp;" - "&amp;LEFT(OFFSET('Game Board'!I8,X4-1,0),3)</f>
        <v>Qat - Sen</v>
      </c>
      <c r="Y6" s="336" t="str">
        <f ca="1">LEFT(OFFSET('Game Board'!F8,Y4-1,0),3)&amp;" - "&amp;LEFT(OFFSET('Game Board'!I8,Y4-1,0),3)</f>
        <v>Net - Ecu</v>
      </c>
      <c r="Z6" s="336" t="str">
        <f ca="1">LEFT(OFFSET('Game Board'!F8,Z4-1,0),3)&amp;" - "&amp;LEFT(OFFSET('Game Board'!I8,Z4-1,0),3)</f>
        <v>Eng - Uni</v>
      </c>
      <c r="AA6" s="336" t="str">
        <f ca="1">LEFT(OFFSET('Game Board'!F8,AA4-1,0),3)&amp;" - "&amp;LEFT(OFFSET('Game Board'!I8,AA4-1,0),3)</f>
        <v>Tun - Aus</v>
      </c>
      <c r="AB6" s="336" t="str">
        <f ca="1">LEFT(OFFSET('Game Board'!F8,AB4-1,0),3)&amp;" - "&amp;LEFT(OFFSET('Game Board'!I8,AB4-1,0),3)</f>
        <v>Pol - Sau</v>
      </c>
      <c r="AC6" s="336" t="str">
        <f ca="1">LEFT(OFFSET('Game Board'!F8,AC4-1,0),3)&amp;" - "&amp;LEFT(OFFSET('Game Board'!I8,AC4-1,0),3)</f>
        <v>Fra - Den</v>
      </c>
      <c r="AD6" s="336" t="str">
        <f ca="1">LEFT(OFFSET('Game Board'!F8,AD4-1,0),3)&amp;" - "&amp;LEFT(OFFSET('Game Board'!I8,AD4-1,0),3)</f>
        <v>Arg - Mex</v>
      </c>
      <c r="AE6" s="336" t="str">
        <f ca="1">LEFT(OFFSET('Game Board'!F8,AE4-1,0),3)&amp;" - "&amp;LEFT(OFFSET('Game Board'!I8,AE4-1,0),3)</f>
        <v>Jap - Cos</v>
      </c>
      <c r="AF6" s="336" t="str">
        <f ca="1">LEFT(OFFSET('Game Board'!F8,AF4-1,0),3)&amp;" - "&amp;LEFT(OFFSET('Game Board'!I8,AF4-1,0),3)</f>
        <v>Bel - Mor</v>
      </c>
      <c r="AG6" s="336" t="str">
        <f ca="1">LEFT(OFFSET('Game Board'!F8,AG4-1,0),3)&amp;" - "&amp;LEFT(OFFSET('Game Board'!I8,AG4-1,0),3)</f>
        <v>Cro - Can</v>
      </c>
      <c r="AH6" s="336" t="str">
        <f ca="1">LEFT(OFFSET('Game Board'!F8,AH4-1,0),3)&amp;" - "&amp;LEFT(OFFSET('Game Board'!I8,AH4-1,0),3)</f>
        <v>Spa - Ger</v>
      </c>
      <c r="AI6" s="336" t="str">
        <f ca="1">LEFT(OFFSET('Game Board'!F8,AI4-1,0),3)&amp;" - "&amp;LEFT(OFFSET('Game Board'!I8,AI4-1,0),3)</f>
        <v>Cam - Ser</v>
      </c>
      <c r="AJ6" s="336" t="str">
        <f ca="1">LEFT(OFFSET('Game Board'!F8,AJ4-1,0),3)&amp;" - "&amp;LEFT(OFFSET('Game Board'!I8,AJ4-1,0),3)</f>
        <v>Sou - Gha</v>
      </c>
      <c r="AK6" s="336" t="str">
        <f ca="1">LEFT(OFFSET('Game Board'!F8,AK4-1,0),3)&amp;" - "&amp;LEFT(OFFSET('Game Board'!I8,AK4-1,0),3)</f>
        <v>Bra - Swi</v>
      </c>
      <c r="AL6" s="336" t="str">
        <f ca="1">LEFT(OFFSET('Game Board'!F8,AL4-1,0),3)&amp;" - "&amp;LEFT(OFFSET('Game Board'!I8,AL4-1,0),3)</f>
        <v>Por - Uru</v>
      </c>
      <c r="AM6" s="336" t="str">
        <f ca="1">LEFT(OFFSET('Game Board'!F8,AM4-1,0),3)&amp;" - "&amp;LEFT(OFFSET('Game Board'!I8,AM4-1,0),3)</f>
        <v>Ecu - Sen</v>
      </c>
      <c r="AN6" s="336" t="str">
        <f ca="1">LEFT(OFFSET('Game Board'!F8,AN4-1,0),3)&amp;" - "&amp;LEFT(OFFSET('Game Board'!I8,AN4-1,0),3)</f>
        <v>Net - Qat</v>
      </c>
      <c r="AO6" s="336" t="str">
        <f ca="1">LEFT(OFFSET('Game Board'!F8,AO4-1,0),3)&amp;" - "&amp;LEFT(OFFSET('Game Board'!I8,AO4-1,0),3)</f>
        <v>Wal - Eng</v>
      </c>
      <c r="AP6" s="336" t="str">
        <f ca="1">LEFT(OFFSET('Game Board'!F8,AP4-1,0),3)&amp;" - "&amp;LEFT(OFFSET('Game Board'!I8,AP4-1,0),3)</f>
        <v>Ira - Uni</v>
      </c>
      <c r="AQ6" s="336" t="str">
        <f ca="1">LEFT(OFFSET('Game Board'!F8,AQ4-1,0),3)&amp;" - "&amp;LEFT(OFFSET('Game Board'!I8,AQ4-1,0),3)</f>
        <v>Aus - Den</v>
      </c>
      <c r="AR6" s="336" t="str">
        <f ca="1">LEFT(OFFSET('Game Board'!F8,AR4-1,0),3)&amp;" - "&amp;LEFT(OFFSET('Game Board'!I8,AR4-1,0),3)</f>
        <v>Tun - Fra</v>
      </c>
      <c r="AS6" s="336" t="str">
        <f ca="1">LEFT(OFFSET('Game Board'!F8,AS4-1,0),3)&amp;" - "&amp;LEFT(OFFSET('Game Board'!I8,AS4-1,0),3)</f>
        <v>Pol - Arg</v>
      </c>
      <c r="AT6" s="336" t="str">
        <f ca="1">LEFT(OFFSET('Game Board'!F8,AT4-1,0),3)&amp;" - "&amp;LEFT(OFFSET('Game Board'!I8,AT4-1,0),3)</f>
        <v>Sau - Mex</v>
      </c>
      <c r="AU6" s="336" t="str">
        <f ca="1">LEFT(OFFSET('Game Board'!F8,AU4-1,0),3)&amp;" - "&amp;LEFT(OFFSET('Game Board'!I8,AU4-1,0),3)</f>
        <v>Cro - Bel</v>
      </c>
      <c r="AV6" s="336" t="str">
        <f ca="1">LEFT(OFFSET('Game Board'!F8,AV4-1,0),3)&amp;" - "&amp;LEFT(OFFSET('Game Board'!I8,AV4-1,0),3)</f>
        <v>Can - Mor</v>
      </c>
      <c r="AW6" s="336" t="str">
        <f ca="1">LEFT(OFFSET('Game Board'!F8,AW4-1,0),3)&amp;" - "&amp;LEFT(OFFSET('Game Board'!I8,AW4-1,0),3)</f>
        <v>Jap - Spa</v>
      </c>
      <c r="AX6" s="336" t="str">
        <f ca="1">LEFT(OFFSET('Game Board'!F8,AX4-1,0),3)&amp;" - "&amp;LEFT(OFFSET('Game Board'!I8,AX4-1,0),3)</f>
        <v>Cos - Ger</v>
      </c>
      <c r="AY6" s="336" t="str">
        <f ca="1">LEFT(OFFSET('Game Board'!F8,AY4-1,0),3)&amp;" - "&amp;LEFT(OFFSET('Game Board'!I8,AY4-1,0),3)</f>
        <v>Gha - Uru</v>
      </c>
      <c r="AZ6" s="336" t="str">
        <f ca="1">LEFT(OFFSET('Game Board'!F8,AZ4-1,0),3)&amp;" - "&amp;LEFT(OFFSET('Game Board'!I8,AZ4-1,0),3)</f>
        <v>Sou - Por</v>
      </c>
      <c r="BA6" s="336" t="str">
        <f ca="1">LEFT(OFFSET('Game Board'!F8,BA4-1,0),3)&amp;" - "&amp;LEFT(OFFSET('Game Board'!I8,BA4-1,0),3)</f>
        <v>Ser - Swi</v>
      </c>
      <c r="BB6" s="336" t="str">
        <f ca="1">LEFT(OFFSET('Game Board'!F8,BB4-1,0),3)&amp;" - "&amp;LEFT(OFFSET('Game Board'!I8,BB4-1,0),3)</f>
        <v>Cam - Bra</v>
      </c>
      <c r="BC6" s="336" t="str">
        <f ca="1">LEFT(OFFSET('Game Board'!F8,BC4+15,0),3)&amp;" - "&amp;LEFT(OFFSET('Game Board'!I8,BC4+15,0),3)</f>
        <v>Net - Uni</v>
      </c>
      <c r="BD6" s="336" t="str">
        <f ca="1">LEFT(OFFSET('Game Board'!F8,BD4+15,0),3)&amp;" - "&amp;LEFT(OFFSET('Game Board'!I8,BD4+15,0),3)</f>
        <v>Arg - Den</v>
      </c>
      <c r="BE6" s="336" t="str">
        <f ca="1">LEFT(OFFSET('Game Board'!F8,BE4+15,0),3)&amp;" - "&amp;LEFT(OFFSET('Game Board'!I8,BE4+15,0),3)</f>
        <v>Fra - Mex</v>
      </c>
      <c r="BF6" s="336" t="str">
        <f ca="1">LEFT(OFFSET('Game Board'!F8,BF4+15,0),3)&amp;" - "&amp;LEFT(OFFSET('Game Board'!I8,BF4+15,0),3)</f>
        <v>Eng - Sen</v>
      </c>
      <c r="BG6" s="336" t="str">
        <f ca="1">LEFT(OFFSET('Game Board'!F8,BG4+15,0),3)&amp;" - "&amp;LEFT(OFFSET('Game Board'!I8,BG4+15,0),3)</f>
        <v>Spa - Cro</v>
      </c>
      <c r="BH6" s="336" t="str">
        <f ca="1">LEFT(OFFSET('Game Board'!F8,BH4+15,0),3)&amp;" - "&amp;LEFT(OFFSET('Game Board'!I8,BH4+15,0),3)</f>
        <v>Bra - Uru</v>
      </c>
      <c r="BI6" s="336" t="str">
        <f ca="1">LEFT(OFFSET('Game Board'!F8,BI4+15,0),3)&amp;" - "&amp;LEFT(OFFSET('Game Board'!I8,BI4+15,0),3)</f>
        <v>Bel - Ger</v>
      </c>
      <c r="BJ6" s="336" t="str">
        <f ca="1">LEFT(OFFSET('Game Board'!F8,BJ4+15,0),3)&amp;" - "&amp;LEFT(OFFSET('Game Board'!I8,BJ4+15,0),3)</f>
        <v>Por - Swi</v>
      </c>
      <c r="BK6" s="336" t="str">
        <f ca="1">LEFT(OFFSET('Game Board'!F8,BK4+15,0),3)&amp;" - "&amp;LEFT(OFFSET('Game Board'!I8,BK4+15,0),3)</f>
        <v>Mat - Mat</v>
      </c>
      <c r="BL6" s="336" t="str">
        <f ca="1">LEFT(OFFSET('Game Board'!F8,BL4+15,0),3)&amp;" - "&amp;LEFT(OFFSET('Game Board'!I8,BL4+15,0),3)</f>
        <v>Mat - Mat</v>
      </c>
      <c r="BM6" s="336" t="str">
        <f ca="1">LEFT(OFFSET('Game Board'!F8,BM4+15,0),3)&amp;" - "&amp;LEFT(OFFSET('Game Board'!I8,BM4+15,0),3)</f>
        <v>Mat - Mat</v>
      </c>
      <c r="BN6" s="336" t="str">
        <f ca="1">LEFT(OFFSET('Game Board'!F8,BN4+15,0),3)&amp;" - "&amp;LEFT(OFFSET('Game Board'!I8,BN4+15,0),3)</f>
        <v>Mat - Mat</v>
      </c>
      <c r="BO6" s="336" t="str">
        <f ca="1">LEFT(OFFSET('Game Board'!F8,BO4+15,0),3)&amp;" - "&amp;LEFT(OFFSET('Game Board'!I8,BO4+15,0),3)</f>
        <v>Mat - Mat</v>
      </c>
      <c r="BP6" s="336" t="str">
        <f ca="1">LEFT(OFFSET('Game Board'!F8,BP4+15,0),3)&amp;" - "&amp;LEFT(OFFSET('Game Board'!I8,BP4+15,0),3)</f>
        <v>Mat - Mat</v>
      </c>
      <c r="BQ6" s="336" t="str">
        <f ca="1">LEFT(OFFSET('Game Board'!F8,BQ4+15,0),3)&amp;" - "&amp;LEFT(OFFSET('Game Board'!I8,BQ4+15,0),3)</f>
        <v>Mat - Mat</v>
      </c>
      <c r="BR6" s="336" t="str">
        <f ca="1">LEFT(OFFSET('Game Board'!F8,BR4+15,0),3)&amp;" - "&amp;LEFT(OFFSET('Game Board'!I8,BR4+15,0),3)</f>
        <v>Mat - Mat</v>
      </c>
    </row>
    <row r="7" spans="1:83" s="145" customFormat="1" ht="15" customHeight="1" x14ac:dyDescent="0.35">
      <c r="A7" s="146"/>
      <c r="B7" s="235"/>
      <c r="C7" s="236"/>
      <c r="D7" s="492"/>
      <c r="E7" s="504"/>
      <c r="F7" s="492"/>
      <c r="G7" s="230" t="str">
        <f ca="1">LEFT(OFFSET('Game Board'!G8,G4-1,0),3)&amp;" - "&amp;LEFT(OFFSET('Game Board'!H8,G4-1,0),3)</f>
        <v xml:space="preserve"> - </v>
      </c>
      <c r="H7" s="230" t="str">
        <f ca="1">LEFT(OFFSET('Game Board'!G8,H4-1,0),3)&amp;" - "&amp;LEFT(OFFSET('Game Board'!H8,H4-1,0),3)</f>
        <v xml:space="preserve"> - </v>
      </c>
      <c r="I7" s="230" t="str">
        <f ca="1">LEFT(OFFSET('Game Board'!G8,I4-1,0),3)&amp;" - "&amp;LEFT(OFFSET('Game Board'!H8,I4-1,0),3)</f>
        <v xml:space="preserve"> - </v>
      </c>
      <c r="J7" s="230" t="str">
        <f ca="1">LEFT(OFFSET('Game Board'!G8,J4-1,0),3)&amp;" - "&amp;LEFT(OFFSET('Game Board'!H8,J4-1,0),3)</f>
        <v xml:space="preserve"> - </v>
      </c>
      <c r="K7" s="230" t="str">
        <f ca="1">LEFT(OFFSET('Game Board'!G8,K4-1,0),3)&amp;" - "&amp;LEFT(OFFSET('Game Board'!H8,K4-1,0),3)</f>
        <v xml:space="preserve"> - </v>
      </c>
      <c r="L7" s="230" t="str">
        <f ca="1">LEFT(OFFSET('Game Board'!G8,L4-1,0),3)&amp;" - "&amp;LEFT(OFFSET('Game Board'!H8,L4-1,0),3)</f>
        <v xml:space="preserve"> - </v>
      </c>
      <c r="M7" s="230" t="str">
        <f ca="1">LEFT(OFFSET('Game Board'!G8,M4-1,0),3)&amp;" - "&amp;LEFT(OFFSET('Game Board'!H8,M4-1,0),3)</f>
        <v xml:space="preserve"> - </v>
      </c>
      <c r="N7" s="230" t="str">
        <f ca="1">LEFT(OFFSET('Game Board'!G8,N4-1,0),3)&amp;" - "&amp;LEFT(OFFSET('Game Board'!H8,N4-1,0),3)</f>
        <v xml:space="preserve"> - </v>
      </c>
      <c r="O7" s="230" t="str">
        <f ca="1">LEFT(OFFSET('Game Board'!G8,O4-1,0),3)&amp;" - "&amp;LEFT(OFFSET('Game Board'!H8,O4-1,0),3)</f>
        <v xml:space="preserve"> - </v>
      </c>
      <c r="P7" s="230" t="str">
        <f ca="1">LEFT(OFFSET('Game Board'!G8,P4-1,0),3)&amp;" - "&amp;LEFT(OFFSET('Game Board'!H8,P4-1,0),3)</f>
        <v xml:space="preserve"> - </v>
      </c>
      <c r="Q7" s="230" t="str">
        <f ca="1">LEFT(OFFSET('Game Board'!G8,Q4-1,0),3)&amp;" - "&amp;LEFT(OFFSET('Game Board'!H8,Q4-1,0),3)</f>
        <v xml:space="preserve"> - </v>
      </c>
      <c r="R7" s="230" t="str">
        <f ca="1">LEFT(OFFSET('Game Board'!G8,R4-1,0),3)&amp;" - "&amp;LEFT(OFFSET('Game Board'!H8,R4-1,0),3)</f>
        <v xml:space="preserve"> - </v>
      </c>
      <c r="S7" s="230" t="str">
        <f ca="1">LEFT(OFFSET('Game Board'!G8,S4-1,0),3)&amp;" - "&amp;LEFT(OFFSET('Game Board'!H8,S4-1,0),3)</f>
        <v xml:space="preserve"> - </v>
      </c>
      <c r="T7" s="230" t="str">
        <f ca="1">LEFT(OFFSET('Game Board'!G8,T4-1,0),3)&amp;" - "&amp;LEFT(OFFSET('Game Board'!H8,T4-1,0),3)</f>
        <v xml:space="preserve"> - </v>
      </c>
      <c r="U7" s="230" t="str">
        <f ca="1">LEFT(OFFSET('Game Board'!G8,U4-1,0),3)&amp;" - "&amp;LEFT(OFFSET('Game Board'!H8,U4-1,0),3)</f>
        <v xml:space="preserve"> - </v>
      </c>
      <c r="V7" s="230" t="str">
        <f ca="1">LEFT(OFFSET('Game Board'!G8,V4-1,0),3)&amp;" - "&amp;LEFT(OFFSET('Game Board'!H8,V4-1,0),3)</f>
        <v xml:space="preserve"> - </v>
      </c>
      <c r="W7" s="230" t="str">
        <f ca="1">LEFT(OFFSET('Game Board'!G8,W4-1,0),3)&amp;" - "&amp;LEFT(OFFSET('Game Board'!H8,W4-1,0),3)</f>
        <v xml:space="preserve"> - </v>
      </c>
      <c r="X7" s="230" t="str">
        <f ca="1">LEFT(OFFSET('Game Board'!G8,X4-1,0),3)&amp;" - "&amp;LEFT(OFFSET('Game Board'!H8,X4-1,0),3)</f>
        <v xml:space="preserve"> - </v>
      </c>
      <c r="Y7" s="230" t="str">
        <f ca="1">LEFT(OFFSET('Game Board'!G8,Y4-1,0),3)&amp;" - "&amp;LEFT(OFFSET('Game Board'!H8,Y4-1,0),3)</f>
        <v xml:space="preserve"> - </v>
      </c>
      <c r="Z7" s="230" t="str">
        <f ca="1">LEFT(OFFSET('Game Board'!G8,Z4-1,0),3)&amp;" - "&amp;LEFT(OFFSET('Game Board'!H8,Z4-1,0),3)</f>
        <v xml:space="preserve"> - </v>
      </c>
      <c r="AA7" s="230" t="str">
        <f ca="1">LEFT(OFFSET('Game Board'!G8,AA4-1,0),3)&amp;" - "&amp;LEFT(OFFSET('Game Board'!H8,AA4-1,0),3)</f>
        <v xml:space="preserve"> - </v>
      </c>
      <c r="AB7" s="230" t="str">
        <f ca="1">LEFT(OFFSET('Game Board'!G8,AB4-1,0),3)&amp;" - "&amp;LEFT(OFFSET('Game Board'!H8,AB4-1,0),3)</f>
        <v xml:space="preserve"> - </v>
      </c>
      <c r="AC7" s="230" t="str">
        <f ca="1">LEFT(OFFSET('Game Board'!G8,AC4-1,0),3)&amp;" - "&amp;LEFT(OFFSET('Game Board'!H8,AC4-1,0),3)</f>
        <v xml:space="preserve"> - </v>
      </c>
      <c r="AD7" s="230" t="str">
        <f ca="1">LEFT(OFFSET('Game Board'!G8,AD4-1,0),3)&amp;" - "&amp;LEFT(OFFSET('Game Board'!H8,AD4-1,0),3)</f>
        <v xml:space="preserve"> - </v>
      </c>
      <c r="AE7" s="230" t="str">
        <f ca="1">LEFT(OFFSET('Game Board'!G8,AE4-1,0),3)&amp;" - "&amp;LEFT(OFFSET('Game Board'!H8,AE4-1,0),3)</f>
        <v xml:space="preserve"> - </v>
      </c>
      <c r="AF7" s="230" t="str">
        <f ca="1">LEFT(OFFSET('Game Board'!G8,AF4-1,0),3)&amp;" - "&amp;LEFT(OFFSET('Game Board'!H8,AF4-1,0),3)</f>
        <v xml:space="preserve"> - </v>
      </c>
      <c r="AG7" s="230" t="str">
        <f ca="1">LEFT(OFFSET('Game Board'!G8,AG4-1,0),3)&amp;" - "&amp;LEFT(OFFSET('Game Board'!H8,AG4-1,0),3)</f>
        <v xml:space="preserve"> - </v>
      </c>
      <c r="AH7" s="230" t="str">
        <f ca="1">LEFT(OFFSET('Game Board'!G8,AH4-1,0),3)&amp;" - "&amp;LEFT(OFFSET('Game Board'!H8,AH4-1,0),3)</f>
        <v xml:space="preserve"> - </v>
      </c>
      <c r="AI7" s="230" t="str">
        <f ca="1">LEFT(OFFSET('Game Board'!G8,AI4-1,0),3)&amp;" - "&amp;LEFT(OFFSET('Game Board'!H8,AI4-1,0),3)</f>
        <v xml:space="preserve"> - </v>
      </c>
      <c r="AJ7" s="230" t="str">
        <f ca="1">LEFT(OFFSET('Game Board'!G8,AJ4-1,0),3)&amp;" - "&amp;LEFT(OFFSET('Game Board'!H8,AJ4-1,0),3)</f>
        <v xml:space="preserve"> - </v>
      </c>
      <c r="AK7" s="230" t="str">
        <f ca="1">LEFT(OFFSET('Game Board'!G8,AK4-1,0),3)&amp;" - "&amp;LEFT(OFFSET('Game Board'!H8,AK4-1,0),3)</f>
        <v xml:space="preserve"> - </v>
      </c>
      <c r="AL7" s="230" t="str">
        <f ca="1">LEFT(OFFSET('Game Board'!G8,AL4-1,0),3)&amp;" - "&amp;LEFT(OFFSET('Game Board'!H8,AL4-1,0),3)</f>
        <v xml:space="preserve"> - </v>
      </c>
      <c r="AM7" s="230" t="str">
        <f ca="1">LEFT(OFFSET('Game Board'!G8,AM4-1,0),3)&amp;" - "&amp;LEFT(OFFSET('Game Board'!H8,AM4-1,0),3)</f>
        <v xml:space="preserve"> - </v>
      </c>
      <c r="AN7" s="230" t="str">
        <f ca="1">LEFT(OFFSET('Game Board'!G8,AN4-1,0),3)&amp;" - "&amp;LEFT(OFFSET('Game Board'!H8,AN4-1,0),3)</f>
        <v xml:space="preserve"> - </v>
      </c>
      <c r="AO7" s="230" t="str">
        <f ca="1">LEFT(OFFSET('Game Board'!G8,AO4-1,0),3)&amp;" - "&amp;LEFT(OFFSET('Game Board'!H8,AO4-1,0),3)</f>
        <v xml:space="preserve"> - </v>
      </c>
      <c r="AP7" s="230" t="str">
        <f ca="1">LEFT(OFFSET('Game Board'!G8,AP4-1,0),3)&amp;" - "&amp;LEFT(OFFSET('Game Board'!H8,AP4-1,0),3)</f>
        <v xml:space="preserve"> - </v>
      </c>
      <c r="AQ7" s="230" t="str">
        <f ca="1">LEFT(OFFSET('Game Board'!G8,AQ4-1,0),3)&amp;" - "&amp;LEFT(OFFSET('Game Board'!H8,AQ4-1,0),3)</f>
        <v xml:space="preserve"> - </v>
      </c>
      <c r="AR7" s="230" t="str">
        <f ca="1">LEFT(OFFSET('Game Board'!G8,AR4-1,0),3)&amp;" - "&amp;LEFT(OFFSET('Game Board'!H8,AR4-1,0),3)</f>
        <v xml:space="preserve"> - </v>
      </c>
      <c r="AS7" s="230" t="str">
        <f ca="1">LEFT(OFFSET('Game Board'!G8,AS4-1,0),3)&amp;" - "&amp;LEFT(OFFSET('Game Board'!H8,AS4-1,0),3)</f>
        <v xml:space="preserve"> - </v>
      </c>
      <c r="AT7" s="230" t="str">
        <f ca="1">LEFT(OFFSET('Game Board'!G8,AT4-1,0),3)&amp;" - "&amp;LEFT(OFFSET('Game Board'!H8,AT4-1,0),3)</f>
        <v xml:space="preserve"> - </v>
      </c>
      <c r="AU7" s="230" t="str">
        <f ca="1">LEFT(OFFSET('Game Board'!G8,AU4-1,0),3)&amp;" - "&amp;LEFT(OFFSET('Game Board'!H8,AU4-1,0),3)</f>
        <v xml:space="preserve"> - </v>
      </c>
      <c r="AV7" s="230" t="str">
        <f ca="1">LEFT(OFFSET('Game Board'!G8,AV4-1,0),3)&amp;" - "&amp;LEFT(OFFSET('Game Board'!H8,AV4-1,0),3)</f>
        <v xml:space="preserve"> - </v>
      </c>
      <c r="AW7" s="230" t="str">
        <f ca="1">LEFT(OFFSET('Game Board'!G8,AW4-1,0),3)&amp;" - "&amp;LEFT(OFFSET('Game Board'!H8,AW4-1,0),3)</f>
        <v xml:space="preserve"> - </v>
      </c>
      <c r="AX7" s="230" t="str">
        <f ca="1">LEFT(OFFSET('Game Board'!G8,AX4-1,0),3)&amp;" - "&amp;LEFT(OFFSET('Game Board'!H8,AX4-1,0),3)</f>
        <v xml:space="preserve"> - </v>
      </c>
      <c r="AY7" s="230" t="str">
        <f ca="1">LEFT(OFFSET('Game Board'!G8,AY4-1,0),3)&amp;" - "&amp;LEFT(OFFSET('Game Board'!H8,AY4-1,0),3)</f>
        <v xml:space="preserve"> - </v>
      </c>
      <c r="AZ7" s="230" t="str">
        <f ca="1">LEFT(OFFSET('Game Board'!G8,AZ4-1,0),3)&amp;" - "&amp;LEFT(OFFSET('Game Board'!H8,AZ4-1,0),3)</f>
        <v xml:space="preserve"> - </v>
      </c>
      <c r="BA7" s="230" t="str">
        <f ca="1">LEFT(OFFSET('Game Board'!G8,BA4-1,0),3)&amp;" - "&amp;LEFT(OFFSET('Game Board'!H8,BA4-1,0),3)</f>
        <v xml:space="preserve"> - </v>
      </c>
      <c r="BB7" s="230" t="str">
        <f ca="1">LEFT(OFFSET('Game Board'!G8,BB4-1,0),3)&amp;" - "&amp;LEFT(OFFSET('Game Board'!H8,BB4-1,0),3)</f>
        <v xml:space="preserve"> - </v>
      </c>
      <c r="BC7" s="230" t="str">
        <f ca="1">LEFT(OFFSET('Game Board'!G8,BC4+15,0),3)&amp;" - "&amp;LEFT(OFFSET('Game Board'!H8,BC4+15,0),3)</f>
        <v xml:space="preserve"> - </v>
      </c>
      <c r="BD7" s="230" t="str">
        <f ca="1">LEFT(OFFSET('Game Board'!G8,BD4+15,0),3)&amp;" - "&amp;LEFT(OFFSET('Game Board'!H8,BD4+15,0),3)</f>
        <v xml:space="preserve"> - </v>
      </c>
      <c r="BE7" s="230" t="str">
        <f ca="1">LEFT(OFFSET('Game Board'!G8,BE4+15,0),3)&amp;" - "&amp;LEFT(OFFSET('Game Board'!H8,BE4+15,0),3)</f>
        <v xml:space="preserve"> - </v>
      </c>
      <c r="BF7" s="230" t="str">
        <f ca="1">LEFT(OFFSET('Game Board'!G8,BF4+15,0),3)&amp;" - "&amp;LEFT(OFFSET('Game Board'!H8,BF4+15,0),3)</f>
        <v xml:space="preserve"> - </v>
      </c>
      <c r="BG7" s="230" t="str">
        <f ca="1">LEFT(OFFSET('Game Board'!G8,BG4+15,0),3)&amp;" - "&amp;LEFT(OFFSET('Game Board'!H8,BG4+15,0),3)</f>
        <v xml:space="preserve"> - </v>
      </c>
      <c r="BH7" s="230" t="str">
        <f ca="1">LEFT(OFFSET('Game Board'!G8,BH4+15,0),3)&amp;" - "&amp;LEFT(OFFSET('Game Board'!H8,BH4+15,0),3)</f>
        <v xml:space="preserve"> - </v>
      </c>
      <c r="BI7" s="230" t="str">
        <f ca="1">LEFT(OFFSET('Game Board'!G8,BI4+15,0),3)&amp;" - "&amp;LEFT(OFFSET('Game Board'!H8,BI4+15,0),3)</f>
        <v xml:space="preserve"> - </v>
      </c>
      <c r="BJ7" s="230" t="str">
        <f ca="1">LEFT(OFFSET('Game Board'!G8,BJ4+15,0),3)&amp;" - "&amp;LEFT(OFFSET('Game Board'!H8,BJ4+15,0),3)</f>
        <v xml:space="preserve"> - </v>
      </c>
      <c r="BK7" s="230" t="str">
        <f ca="1">LEFT(OFFSET('Game Board'!G8,BK4+15,0),3)&amp;" - "&amp;LEFT(OFFSET('Game Board'!H8,BK4+15,0),3)</f>
        <v xml:space="preserve"> - </v>
      </c>
      <c r="BL7" s="230" t="str">
        <f ca="1">LEFT(OFFSET('Game Board'!G8,BL4+15,0),3)&amp;" - "&amp;LEFT(OFFSET('Game Board'!H8,BL4+15,0),3)</f>
        <v xml:space="preserve"> - </v>
      </c>
      <c r="BM7" s="230" t="str">
        <f ca="1">LEFT(OFFSET('Game Board'!G8,BM4+15,0),3)&amp;" - "&amp;LEFT(OFFSET('Game Board'!H8,BM4+15,0),3)</f>
        <v xml:space="preserve"> - </v>
      </c>
      <c r="BN7" s="230" t="str">
        <f ca="1">LEFT(OFFSET('Game Board'!G8,BN4+15,0),3)&amp;" - "&amp;LEFT(OFFSET('Game Board'!H8,BN4+15,0),3)</f>
        <v xml:space="preserve"> - </v>
      </c>
      <c r="BO7" s="230" t="str">
        <f ca="1">LEFT(OFFSET('Game Board'!G8,BO4+15,0),3)&amp;" - "&amp;LEFT(OFFSET('Game Board'!H8,BO4+15,0),3)</f>
        <v xml:space="preserve"> - </v>
      </c>
      <c r="BP7" s="230" t="str">
        <f ca="1">LEFT(OFFSET('Game Board'!G8,BP4+15,0),3)&amp;" - "&amp;LEFT(OFFSET('Game Board'!H8,BP4+15,0),3)</f>
        <v xml:space="preserve"> - </v>
      </c>
      <c r="BQ7" s="230" t="str">
        <f ca="1">LEFT(OFFSET('Game Board'!G8,BQ4+15,0),3)&amp;" - "&amp;LEFT(OFFSET('Game Board'!H8,BQ4+15,0),3)</f>
        <v xml:space="preserve"> - </v>
      </c>
      <c r="BR7" s="230" t="str">
        <f ca="1">LEFT(OFFSET('Game Board'!G8,BR4+15,0),3)&amp;" - "&amp;LEFT(OFFSET('Game Board'!H8,BR4+15,0),3)</f>
        <v xml:space="preserve"> - </v>
      </c>
    </row>
    <row r="8" spans="1:83" s="39" customFormat="1" ht="20" customHeight="1" x14ac:dyDescent="0.35">
      <c r="A8" s="131"/>
      <c r="B8" s="231">
        <v>1</v>
      </c>
      <c r="C8" s="493" t="s">
        <v>281</v>
      </c>
      <c r="D8" s="493"/>
      <c r="E8" s="493"/>
      <c r="F8" s="493"/>
      <c r="G8" s="232" t="str">
        <f ca="1">IFERROR(INDEX(F52:F77,MATCH(B8,G52:G77,0),0)&amp;" | "&amp;TEXT(INDEX(G23:G48,MATCH(B8,G52:G77,0),0)/F49,"0%"),"")</f>
        <v>Other | 100%</v>
      </c>
      <c r="H8" s="232" t="str">
        <f ca="1">IFERROR(INDEX(F52:F77,MATCH(B8,H52:H77,0),0)&amp;" | "&amp;TEXT(INDEX(H23:H48,MATCH(B8,H52:H77,0),0)/F49,"0%"),"")</f>
        <v>Other | 100%</v>
      </c>
      <c r="I8" s="232" t="str">
        <f ca="1">IFERROR(INDEX(F52:F77,MATCH(B8,I52:I77,0),0)&amp;" | "&amp;TEXT(INDEX(I23:I48,MATCH(B8,I52:I77,0),0)/F49,"0%"),"")</f>
        <v>Other | 100%</v>
      </c>
      <c r="J8" s="232" t="str">
        <f ca="1">IFERROR(INDEX(F52:F77,MATCH(B8,J52:J77,0),0)&amp;" | "&amp;TEXT(INDEX(J23:J48,MATCH(B8,J52:J77,0),0)/F49,"0%"),"")</f>
        <v>Other | 100%</v>
      </c>
      <c r="K8" s="232" t="str">
        <f ca="1">IFERROR(INDEX(F52:F77,MATCH(B8,K52:K77,0),0)&amp;" | "&amp;TEXT(INDEX(K23:K48,MATCH(B8,K52:K77,0),0)/F49,"0%"),"")</f>
        <v>Other | 100%</v>
      </c>
      <c r="L8" s="232" t="str">
        <f ca="1">IFERROR(INDEX(F52:F77,MATCH(B8,L52:L77,0),0)&amp;" | "&amp;TEXT(INDEX(L23:L48,MATCH(B8,L52:L77,0),0)/F49,"0%"),"")</f>
        <v>Other | 100%</v>
      </c>
      <c r="M8" s="232" t="str">
        <f ca="1">IFERROR(INDEX(F52:F77,MATCH(B8,M52:M77,0),0)&amp;" | "&amp;TEXT(INDEX(M23:M48,MATCH(B8,M52:M77,0),0)/F49,"0%"),"")</f>
        <v>Other | 100%</v>
      </c>
      <c r="N8" s="232" t="str">
        <f ca="1">IFERROR(INDEX(F52:F77,MATCH(B8,N52:N77,0),0)&amp;" | "&amp;TEXT(INDEX(N23:N48,MATCH(B8,N52:N77,0),0)/F49,"0%"),"")</f>
        <v>Other | 100%</v>
      </c>
      <c r="O8" s="232" t="str">
        <f ca="1">IFERROR(INDEX(F52:F77,MATCH(B8,O52:O77,0),0)&amp;" | "&amp;TEXT(INDEX(O23:O48,MATCH(B8,O52:O77,0),0)/F49,"0%"),"")</f>
        <v>Other | 100%</v>
      </c>
      <c r="P8" s="232" t="str">
        <f ca="1">IFERROR(INDEX(F52:F77,MATCH(B8,P52:P77,0),0)&amp;" | "&amp;TEXT(INDEX(P23:P48,MATCH(B8,P52:P77,0),0)/F49,"0%"),"")</f>
        <v>Other | 100%</v>
      </c>
      <c r="Q8" s="232" t="str">
        <f ca="1">IFERROR(INDEX(F52:F77,MATCH(B8,Q52:Q77,0),0)&amp;" | "&amp;TEXT(INDEX(Q23:Q48,MATCH(B8,Q52:Q77,0),0)/F49,"0%"),"")</f>
        <v>Other | 100%</v>
      </c>
      <c r="R8" s="232" t="str">
        <f ca="1">IFERROR(INDEX(F52:F77,MATCH(B8,R52:R77,0),0)&amp;" | "&amp;TEXT(INDEX(R23:R48,MATCH(B8,R52:R77,0),0)/F49,"0%"),"")</f>
        <v>Other | 100%</v>
      </c>
      <c r="S8" s="232" t="str">
        <f ca="1">IFERROR(INDEX(F52:F77,MATCH(B8,S52:S77,0),0)&amp;" | "&amp;TEXT(INDEX(S23:S48,MATCH(B8,S52:S77,0),0)/F49,"0%"),"")</f>
        <v>Other | 100%</v>
      </c>
      <c r="T8" s="232" t="str">
        <f ca="1">IFERROR(INDEX(F52:F77,MATCH(B8,T52:T77,0),0)&amp;" | "&amp;TEXT(INDEX(T23:T48,MATCH(B8,T52:T77,0),0)/F49,"0%"),"")</f>
        <v>Other | 100%</v>
      </c>
      <c r="U8" s="232" t="str">
        <f ca="1">IFERROR(INDEX(F52:F77,MATCH(B8,U52:U77,0),0)&amp;" | "&amp;TEXT(INDEX(U23:U48,MATCH(B8,U52:U77,0),0)/F49,"0%"),"")</f>
        <v>Other | 100%</v>
      </c>
      <c r="V8" s="232" t="str">
        <f ca="1">IFERROR(INDEX(F52:F77,MATCH(B8,V52:V77,0),0)&amp;" | "&amp;TEXT(INDEX(V23:V48,MATCH(B8,V52:V77,0),0)/F49,"0%"),"")</f>
        <v>Other | 100%</v>
      </c>
      <c r="W8" s="232" t="str">
        <f ca="1">IFERROR(INDEX(F52:F77,MATCH(B8,W52:W77,0),0)&amp;" | "&amp;TEXT(INDEX(W23:W48,MATCH(B8,W52:W77,0),0)/F49,"0%"),"")</f>
        <v>Other | 100%</v>
      </c>
      <c r="X8" s="232" t="str">
        <f ca="1">IFERROR(INDEX(F52:F77,MATCH(B8,X52:X77,0),0)&amp;" | "&amp;TEXT(INDEX(X23:X48,MATCH(B8,X52:X77,0),0)/F49,"0%"),"")</f>
        <v>Other | 100%</v>
      </c>
      <c r="Y8" s="232" t="str">
        <f ca="1">IFERROR(INDEX(F52:F77,MATCH(B8,Y52:Y77,0),0)&amp;" | "&amp;TEXT(INDEX(Y23:Y48,MATCH(B8,Y52:Y77,0),0)/F49,"0%"),"")</f>
        <v>Other | 100%</v>
      </c>
      <c r="Z8" s="232" t="str">
        <f ca="1">IFERROR(INDEX(F52:F77,MATCH(B8,Z52:Z77,0),0)&amp;" | "&amp;TEXT(INDEX(Z23:Z48,MATCH(B8,Z52:Z77,0),0)/F49,"0%"),"")</f>
        <v>Other | 100%</v>
      </c>
      <c r="AA8" s="232" t="str">
        <f ca="1">IFERROR(INDEX(F52:F77,MATCH(B8,AA52:AA77,0),0)&amp;" | "&amp;TEXT(INDEX(AA23:AA48,MATCH(B8,AA52:AA77,0),0)/F49,"0%"),"")</f>
        <v>Other | 100%</v>
      </c>
      <c r="AB8" s="232" t="str">
        <f ca="1">IFERROR(INDEX(F52:F77,MATCH(B8,AB52:AB77,0),0)&amp;" | "&amp;TEXT(INDEX(AB23:AB48,MATCH(B8,AB52:AB77,0),0)/F49,"0%"),"")</f>
        <v>Other | 100%</v>
      </c>
      <c r="AC8" s="232" t="str">
        <f ca="1">IFERROR(INDEX(F52:F77,MATCH(B8,AC52:AC77,0),0)&amp;" | "&amp;TEXT(INDEX(AC23:AC48,MATCH(B8,AC52:AC77,0),0)/F49,"0%"),"")</f>
        <v>Other | 100%</v>
      </c>
      <c r="AD8" s="232" t="str">
        <f ca="1">IFERROR(INDEX(F52:F77,MATCH(B8,AD52:AD77,0),0)&amp;" | "&amp;TEXT(INDEX(AD23:AD48,MATCH(B8,AD52:AD77,0),0)/F49,"0%"),"")</f>
        <v>Other | 100%</v>
      </c>
      <c r="AE8" s="232" t="str">
        <f ca="1">IFERROR(INDEX(F52:F77,MATCH(B8,AE52:AE77,0),0)&amp;" | "&amp;TEXT(INDEX(AE23:AE48,MATCH(B8,AE52:AE77,0),0)/F49,"0%"),"")</f>
        <v>Other | 100%</v>
      </c>
      <c r="AF8" s="232" t="str">
        <f ca="1">IFERROR(INDEX(F52:F77,MATCH(B8,AF52:AF77,0),0)&amp;" | "&amp;TEXT(INDEX(AF23:AF48,MATCH(B8,AF52:AF77,0),0)/F49,"0%"),"")</f>
        <v>Other | 100%</v>
      </c>
      <c r="AG8" s="232" t="str">
        <f ca="1">IFERROR(INDEX(F52:F77,MATCH(B8,AG52:AG77,0),0)&amp;" | "&amp;TEXT(INDEX(AG23:AG48,MATCH(B8,AG52:AG77,0),0)/F49,"0%"),"")</f>
        <v>Other | 100%</v>
      </c>
      <c r="AH8" s="232" t="str">
        <f ca="1">IFERROR(INDEX(F52:F77,MATCH(B8,AH52:AH77,0),0)&amp;" | "&amp;TEXT(INDEX(AH23:AH48,MATCH(B8,AH52:AH77,0),0)/F49,"0%"),"")</f>
        <v>Other | 100%</v>
      </c>
      <c r="AI8" s="232" t="str">
        <f ca="1">IFERROR(INDEX(F52:F77,MATCH(B8,AI52:AI77,0),0)&amp;" | "&amp;TEXT(INDEX(AI23:AI48,MATCH(B8,AI52:AI77,0),0)/F49,"0%"),"")</f>
        <v>Other | 100%</v>
      </c>
      <c r="AJ8" s="232" t="str">
        <f ca="1">IFERROR(INDEX(F52:F77,MATCH(B8,AJ52:AJ77,0),0)&amp;" | "&amp;TEXT(INDEX(AJ23:AJ48,MATCH(B8,AJ52:AJ77,0),0)/F49,"0%"),"")</f>
        <v>Other | 100%</v>
      </c>
      <c r="AK8" s="232" t="str">
        <f ca="1">IFERROR(INDEX(F52:F77,MATCH(B8,AK52:AK77,0),0)&amp;" | "&amp;TEXT(INDEX(AK23:AK48,MATCH(B8,AK52:AK77,0),0)/F49,"0%"),"")</f>
        <v>Other | 100%</v>
      </c>
      <c r="AL8" s="232" t="str">
        <f ca="1">IFERROR(INDEX(F52:F77,MATCH(B8,AL52:AL77,0),0)&amp;" | "&amp;TEXT(INDEX(AL23:AL48,MATCH(B8,AL52:AL77,0),0)/F49,"0%"),"")</f>
        <v>Other | 100%</v>
      </c>
      <c r="AM8" s="232" t="str">
        <f ca="1">IFERROR(INDEX(F52:F77,MATCH(B8,AM52:AM77,0),0)&amp;" | "&amp;TEXT(INDEX(AM23:AM48,MATCH(B8,AM52:AM77,0),0)/F49,"0%"),"")</f>
        <v>Other | 100%</v>
      </c>
      <c r="AN8" s="232" t="str">
        <f ca="1">IFERROR(INDEX(F52:F77,MATCH(B8,AN52:AN77,0),0)&amp;" | "&amp;TEXT(INDEX(AN23:AN48,MATCH(B8,AN52:AN77,0),0)/F49,"0%"),"")</f>
        <v>Other | 100%</v>
      </c>
      <c r="AO8" s="232" t="str">
        <f ca="1">IFERROR(INDEX(F52:F77,MATCH(B8,AO52:AO77,0),0)&amp;" | "&amp;TEXT(INDEX(AO23:AO48,MATCH(B8,AO52:AO77,0),0)/F49,"0%"),"")</f>
        <v>Other | 100%</v>
      </c>
      <c r="AP8" s="232" t="str">
        <f ca="1">IFERROR(INDEX(F52:F77,MATCH(B8,AP52:AP77,0),0)&amp;" | "&amp;TEXT(INDEX(AP23:AP48,MATCH(B8,AP52:AP77,0),0)/F49,"0%"),"")</f>
        <v>Other | 100%</v>
      </c>
      <c r="AQ8" s="232" t="str">
        <f ca="1">IFERROR(INDEX(F52:F77,MATCH(B8,AQ52:AQ77,0),0)&amp;" | "&amp;TEXT(INDEX(AQ23:AQ48,MATCH(B8,AQ52:AQ77,0),0)/F49,"0%"),"")</f>
        <v>Other | 100%</v>
      </c>
      <c r="AR8" s="232" t="str">
        <f ca="1">IFERROR(INDEX(F52:F77,MATCH(B8,AR52:AR77,0),0)&amp;" | "&amp;TEXT(INDEX(AR23:AR48,MATCH(B8,AR52:AR77,0),0)/F49,"0%"),"")</f>
        <v>Other | 100%</v>
      </c>
      <c r="AS8" s="232" t="str">
        <f ca="1">IFERROR(INDEX(F52:F77,MATCH(B8,AS52:AS77,0),0)&amp;" | "&amp;TEXT(INDEX(AS23:AS48,MATCH(B8,AS52:AS77,0),0)/F49,"0%"),"")</f>
        <v>Other | 100%</v>
      </c>
      <c r="AT8" s="232" t="str">
        <f ca="1">IFERROR(INDEX(F52:F77,MATCH(B8,AT52:AT77,0),0)&amp;" | "&amp;TEXT(INDEX(AT23:AT48,MATCH(B8,AT52:AT77,0),0)/F49,"0%"),"")</f>
        <v>Other | 100%</v>
      </c>
      <c r="AU8" s="232" t="str">
        <f ca="1">IFERROR(INDEX(F52:F77,MATCH(B8,AU52:AU77,0),0)&amp;" | "&amp;TEXT(INDEX(AU23:AU48,MATCH(B8,AU52:AU77,0),0)/F49,"0%"),"")</f>
        <v>Other | 100%</v>
      </c>
      <c r="AV8" s="232" t="str">
        <f ca="1">IFERROR(INDEX(F52:F77,MATCH(B8,AV52:AV77,0),0)&amp;" | "&amp;TEXT(INDEX(AV23:AV48,MATCH(B8,AV52:AV77,0),0)/F49,"0%"),"")</f>
        <v>Other | 100%</v>
      </c>
      <c r="AW8" s="232" t="str">
        <f ca="1">IFERROR(INDEX(F52:F77,MATCH(B8,AW52:AW77,0),0)&amp;" | "&amp;TEXT(INDEX(AW23:AW48,MATCH(B8,AW52:AW77,0),0)/F49,"0%"),"")</f>
        <v>Other | 100%</v>
      </c>
      <c r="AX8" s="232" t="str">
        <f ca="1">IFERROR(INDEX(F52:F77,MATCH(B8,AX52:AX77,0),0)&amp;" | "&amp;TEXT(INDEX(AX23:AX48,MATCH(B8,AX52:AX77,0),0)/F49,"0%"),"")</f>
        <v>Other | 100%</v>
      </c>
      <c r="AY8" s="232" t="str">
        <f ca="1">IFERROR(INDEX(F52:F77,MATCH(B8,AY52:AY77,0),0)&amp;" | "&amp;TEXT(INDEX(AY23:AY48,MATCH(B8,AY52:AY77,0),0)/F49,"0%"),"")</f>
        <v>Other | 100%</v>
      </c>
      <c r="AZ8" s="232" t="str">
        <f ca="1">IFERROR(INDEX(F52:F77,MATCH(B8,AZ52:AZ77,0),0)&amp;" | "&amp;TEXT(INDEX(AZ23:AZ48,MATCH(B8,AZ52:AZ77,0),0)/F49,"0%"),"")</f>
        <v>Other | 100%</v>
      </c>
      <c r="BA8" s="232" t="str">
        <f ca="1">IFERROR(INDEX(F52:F77,MATCH(B8,BA52:BA77,0),0)&amp;" | "&amp;TEXT(INDEX(BA23:BA48,MATCH(B8,BA52:BA77,0),0)/F49,"0%"),"")</f>
        <v>Other | 100%</v>
      </c>
      <c r="BB8" s="232" t="str">
        <f ca="1">IFERROR(INDEX(F52:F77,MATCH(B8,BB52:BB77,0),0)&amp;" | "&amp;TEXT(INDEX(BB23:BB48,MATCH(B8,BB52:BB77,0),0)/F49,"0%"),"")</f>
        <v>Other | 100%</v>
      </c>
      <c r="BC8" s="232" t="str">
        <f ca="1">IFERROR(INDEX(F52:F77,MATCH(B8,BC52:BC77,0),0)&amp;" | "&amp;TEXT(INDEX(BC23:BC48,MATCH(B8,BC52:BC77,0),0)/F49,"0%"),"")</f>
        <v>Other | 100%</v>
      </c>
      <c r="BD8" s="232" t="str">
        <f ca="1">IFERROR(INDEX(F52:F77,MATCH(B8,BD52:BD77,0),0)&amp;" | "&amp;TEXT(INDEX(BD23:BD48,MATCH(B8,BD52:BD77,0),0)/F49,"0%"),"")</f>
        <v>Other | 100%</v>
      </c>
      <c r="BE8" s="232" t="str">
        <f ca="1">IFERROR(INDEX(F52:F77,MATCH(B8,BE52:BE77,0),0)&amp;" | "&amp;TEXT(INDEX(BE23:BE48,MATCH(B8,BE52:BE77,0),0)/F49,"0%"),"")</f>
        <v>Other | 100%</v>
      </c>
      <c r="BF8" s="232" t="str">
        <f ca="1">IFERROR(INDEX(F52:F77,MATCH(B8,BF52:BF77,0),0)&amp;" | "&amp;TEXT(INDEX(BF23:BF48,MATCH(B8,BF52:BF77,0),0)/F49,"0%"),"")</f>
        <v>Other | 100%</v>
      </c>
      <c r="BG8" s="232" t="str">
        <f ca="1">IFERROR(INDEX(F52:F77,MATCH(B8,BG52:BG77,0),0)&amp;" | "&amp;TEXT(INDEX(BG23:BG48,MATCH(B8,BG52:BG77,0),0)/F49,"0%"),"")</f>
        <v>Other | 100%</v>
      </c>
      <c r="BH8" s="232" t="str">
        <f ca="1">IFERROR(INDEX(F52:F77,MATCH(B8,BH52:BH77,0),0)&amp;" | "&amp;TEXT(INDEX(BH23:BH48,MATCH(B8,BH52:BH77,0),0)/F49,"0%"),"")</f>
        <v>Other | 100%</v>
      </c>
      <c r="BI8" s="232" t="str">
        <f ca="1">IFERROR(INDEX(F52:F77,MATCH(B8,BI52:BI77,0),0)&amp;" | "&amp;TEXT(INDEX(BI23:BI48,MATCH(B8,BI52:BI77,0),0)/F49,"0%"),"")</f>
        <v>Other | 100%</v>
      </c>
      <c r="BJ8" s="232" t="str">
        <f ca="1">IFERROR(INDEX(F52:F77,MATCH(B8,BJ52:BJ77,0),0)&amp;" | "&amp;TEXT(INDEX(BJ23:BJ48,MATCH(B8,BJ52:BJ77,0),0)/F49,"0%"),"")</f>
        <v>Other | 100%</v>
      </c>
      <c r="BK8" s="232" t="str">
        <f ca="1">IFERROR(INDEX(F52:F77,MATCH(B8,BK52:BK77,0),0)&amp;" | "&amp;TEXT(INDEX(BK23:BK48,MATCH(B8,BK52:BK77,0),0)/F49,"0%"),"")</f>
        <v>Other | 100%</v>
      </c>
      <c r="BL8" s="232" t="str">
        <f ca="1">IFERROR(INDEX(F52:F77,MATCH(B8,BL52:BL77,0),0)&amp;" | "&amp;TEXT(INDEX(BL23:BL48,MATCH(B8,BL52:BL77,0),0)/F49,"0%"),"")</f>
        <v>Other | 100%</v>
      </c>
      <c r="BM8" s="232" t="str">
        <f ca="1">IFERROR(INDEX(F52:F77,MATCH(B8,BM52:BM77,0),0)&amp;" | "&amp;TEXT(INDEX(BM23:BM48,MATCH(B8,BM52:BM77,0),0)/F49,"0%"),"")</f>
        <v>Other | 100%</v>
      </c>
      <c r="BN8" s="232" t="str">
        <f ca="1">IFERROR(INDEX(F52:F77,MATCH(B8,BN52:BN77,0),0)&amp;" | "&amp;TEXT(INDEX(BN23:BN48,MATCH(B8,BN52:BN77,0),0)/F49,"0%"),"")</f>
        <v>Other | 100%</v>
      </c>
      <c r="BO8" s="232" t="str">
        <f ca="1">IFERROR(INDEX(F52:F77,MATCH(B8,BO52:BO77,0),0)&amp;" | "&amp;TEXT(INDEX(BO23:BO48,MATCH(B8,BO52:BO77,0),0)/F49,"0%"),"")</f>
        <v>Other | 100%</v>
      </c>
      <c r="BP8" s="232" t="str">
        <f ca="1">IFERROR(INDEX(F52:F77,MATCH(B8,BP52:BP77,0),0)&amp;" | "&amp;TEXT(INDEX(BP23:BP48,MATCH(B8,BP52:BP77,0),0)/F49,"0%"),"")</f>
        <v>Other | 100%</v>
      </c>
      <c r="BQ8" s="232" t="str">
        <f ca="1">IFERROR(INDEX(F52:F77,MATCH(B8,BQ52:BQ77,0),0)&amp;" | "&amp;TEXT(INDEX(BQ23:BQ48,MATCH(B8,BQ52:BQ77,0),0)/F49,"0%"),"")</f>
        <v>Other | 100%</v>
      </c>
      <c r="BR8" s="232" t="str">
        <f ca="1">IFERROR(INDEX(F52:F77,MATCH(B8,BR52:BR77,0),0)&amp;" | "&amp;TEXT(INDEX(BR23:BR48,MATCH(B8,BR52:BR77,0),0)/F49,"0%"),"")</f>
        <v>Other | 100%</v>
      </c>
      <c r="BS8" s="135"/>
      <c r="BT8" s="135"/>
      <c r="BU8" s="135"/>
      <c r="BV8" s="135"/>
      <c r="BW8" s="135"/>
      <c r="BX8" s="135"/>
      <c r="BY8" s="135"/>
      <c r="BZ8" s="135"/>
      <c r="CA8" s="135"/>
      <c r="CB8" s="135"/>
      <c r="CC8" s="135"/>
      <c r="CD8" s="135"/>
      <c r="CE8" s="135"/>
    </row>
    <row r="9" spans="1:83" s="39" customFormat="1" ht="20" customHeight="1" x14ac:dyDescent="0.35">
      <c r="A9" s="131"/>
      <c r="B9" s="231">
        <v>2</v>
      </c>
      <c r="C9" s="494"/>
      <c r="D9" s="494"/>
      <c r="E9" s="494"/>
      <c r="F9" s="494"/>
      <c r="G9" s="232" t="str">
        <f ca="1">IFERROR(INDEX(F52:F77,MATCH(B9,G52:G77,0),0)&amp;" | "&amp;TEXT(INDEX(G23:G48,MATCH(B9,G52:G77,0),0)/F49,"0%"),"")</f>
        <v>0 - 0 | 0%</v>
      </c>
      <c r="H9" s="232" t="str">
        <f ca="1">IFERROR(INDEX(F52:F77,MATCH(B9,H52:H77,0),0)&amp;" | "&amp;TEXT(INDEX(H23:H48,MATCH(B9,H52:H77,0),0)/F49,"0%"),"")</f>
        <v>0 - 0 | 0%</v>
      </c>
      <c r="I9" s="232" t="str">
        <f ca="1">IFERROR(INDEX(F52:F77,MATCH(B9,I52:I77,0),0)&amp;" | "&amp;TEXT(INDEX(I23:I48,MATCH(B9,I52:I77,0),0)/F49,"0%"),"")</f>
        <v>0 - 0 | 0%</v>
      </c>
      <c r="J9" s="232" t="str">
        <f ca="1">IFERROR(INDEX(F52:F77,MATCH(B9,J52:J77,0),0)&amp;" | "&amp;TEXT(INDEX(J23:J48,MATCH(B9,J52:J77,0),0)/F49,"0%"),"")</f>
        <v>0 - 0 | 0%</v>
      </c>
      <c r="K9" s="232" t="str">
        <f ca="1">IFERROR(INDEX(F52:F77,MATCH(B9,K52:K77,0),0)&amp;" | "&amp;TEXT(INDEX(K23:K48,MATCH(B9,K52:K77,0),0)/F49,"0%"),"")</f>
        <v>0 - 0 | 0%</v>
      </c>
      <c r="L9" s="232" t="str">
        <f ca="1">IFERROR(INDEX(F52:F77,MATCH(B9,L52:L77,0),0)&amp;" | "&amp;TEXT(INDEX(L23:L48,MATCH(B9,L52:L77,0),0)/F49,"0%"),"")</f>
        <v>0 - 0 | 0%</v>
      </c>
      <c r="M9" s="232" t="str">
        <f ca="1">IFERROR(INDEX(F52:F77,MATCH(B9,M52:M77,0),0)&amp;" | "&amp;TEXT(INDEX(M23:M48,MATCH(B9,M52:M77,0),0)/F49,"0%"),"")</f>
        <v>0 - 0 | 0%</v>
      </c>
      <c r="N9" s="232" t="str">
        <f ca="1">IFERROR(INDEX(F52:F77,MATCH(B9,N52:N77,0),0)&amp;" | "&amp;TEXT(INDEX(N23:N48,MATCH(B9,N52:N77,0),0)/F49,"0%"),"")</f>
        <v>0 - 0 | 0%</v>
      </c>
      <c r="O9" s="232" t="str">
        <f ca="1">IFERROR(INDEX(F52:F77,MATCH(B9,O52:O77,0),0)&amp;" | "&amp;TEXT(INDEX(O23:O48,MATCH(B9,O52:O77,0),0)/F49,"0%"),"")</f>
        <v>0 - 0 | 0%</v>
      </c>
      <c r="P9" s="232" t="str">
        <f ca="1">IFERROR(INDEX(F52:F77,MATCH(B9,P52:P77,0),0)&amp;" | "&amp;TEXT(INDEX(P23:P48,MATCH(B9,P52:P77,0),0)/F49,"0%"),"")</f>
        <v>0 - 0 | 0%</v>
      </c>
      <c r="Q9" s="232" t="str">
        <f ca="1">IFERROR(INDEX(F52:F77,MATCH(B9,Q52:Q77,0),0)&amp;" | "&amp;TEXT(INDEX(Q23:Q48,MATCH(B9,Q52:Q77,0),0)/F49,"0%"),"")</f>
        <v>0 - 0 | 0%</v>
      </c>
      <c r="R9" s="232" t="str">
        <f ca="1">IFERROR(INDEX(F52:F77,MATCH(B9,R52:R77,0),0)&amp;" | "&amp;TEXT(INDEX(R23:R48,MATCH(B9,R52:R77,0),0)/F49,"0%"),"")</f>
        <v>0 - 0 | 0%</v>
      </c>
      <c r="S9" s="232" t="str">
        <f ca="1">IFERROR(INDEX(F52:F77,MATCH(B9,S52:S77,0),0)&amp;" | "&amp;TEXT(INDEX(S23:S48,MATCH(B9,S52:S77,0),0)/F49,"0%"),"")</f>
        <v>0 - 0 | 0%</v>
      </c>
      <c r="T9" s="232" t="str">
        <f ca="1">IFERROR(INDEX(F52:F77,MATCH(B9,T52:T77,0),0)&amp;" | "&amp;TEXT(INDEX(T23:T48,MATCH(B9,T52:T77,0),0)/F49,"0%"),"")</f>
        <v>0 - 0 | 0%</v>
      </c>
      <c r="U9" s="232" t="str">
        <f ca="1">IFERROR(INDEX(F52:F77,MATCH(B9,U52:U77,0),0)&amp;" | "&amp;TEXT(INDEX(U23:U48,MATCH(B9,U52:U77,0),0)/F49,"0%"),"")</f>
        <v>0 - 0 | 0%</v>
      </c>
      <c r="V9" s="232" t="str">
        <f ca="1">IFERROR(INDEX(F52:F77,MATCH(B9,V52:V77,0),0)&amp;" | "&amp;TEXT(INDEX(V23:V48,MATCH(B9,V52:V77,0),0)/F49,"0%"),"")</f>
        <v>0 - 0 | 0%</v>
      </c>
      <c r="W9" s="232" t="str">
        <f ca="1">IFERROR(INDEX(F52:F77,MATCH(B9,W52:W77,0),0)&amp;" | "&amp;TEXT(INDEX(W23:W48,MATCH(B9,W52:W77,0),0)/F49,"0%"),"")</f>
        <v>0 - 0 | 0%</v>
      </c>
      <c r="X9" s="232" t="str">
        <f ca="1">IFERROR(INDEX(F52:F77,MATCH(B9,X52:X77,0),0)&amp;" | "&amp;TEXT(INDEX(X23:X48,MATCH(B9,X52:X77,0),0)/F49,"0%"),"")</f>
        <v>0 - 0 | 0%</v>
      </c>
      <c r="Y9" s="232" t="str">
        <f ca="1">IFERROR(INDEX(F52:F77,MATCH(B9,Y52:Y77,0),0)&amp;" | "&amp;TEXT(INDEX(Y23:Y48,MATCH(B9,Y52:Y77,0),0)/F49,"0%"),"")</f>
        <v>0 - 0 | 0%</v>
      </c>
      <c r="Z9" s="232" t="str">
        <f ca="1">IFERROR(INDEX(F52:F77,MATCH(B9,Z52:Z77,0),0)&amp;" | "&amp;TEXT(INDEX(Z23:Z48,MATCH(B9,Z52:Z77,0),0)/F49,"0%"),"")</f>
        <v>0 - 0 | 0%</v>
      </c>
      <c r="AA9" s="232" t="str">
        <f ca="1">IFERROR(INDEX(F52:F77,MATCH(B9,AA52:AA77,0),0)&amp;" | "&amp;TEXT(INDEX(AA23:AA48,MATCH(B9,AA52:AA77,0),0)/F49,"0%"),"")</f>
        <v>0 - 0 | 0%</v>
      </c>
      <c r="AB9" s="232" t="str">
        <f ca="1">IFERROR(INDEX(F52:F77,MATCH(B9,AB52:AB77,0),0)&amp;" | "&amp;TEXT(INDEX(AB23:AB48,MATCH(B9,AB52:AB77,0),0)/F49,"0%"),"")</f>
        <v>0 - 0 | 0%</v>
      </c>
      <c r="AC9" s="232" t="str">
        <f ca="1">IFERROR(INDEX(F52:F77,MATCH(B9,AC52:AC77,0),0)&amp;" | "&amp;TEXT(INDEX(AC23:AC48,MATCH(B9,AC52:AC77,0),0)/F49,"0%"),"")</f>
        <v>0 - 0 | 0%</v>
      </c>
      <c r="AD9" s="232" t="str">
        <f ca="1">IFERROR(INDEX(F52:F77,MATCH(B9,AD52:AD77,0),0)&amp;" | "&amp;TEXT(INDEX(AD23:AD48,MATCH(B9,AD52:AD77,0),0)/F49,"0%"),"")</f>
        <v>0 - 0 | 0%</v>
      </c>
      <c r="AE9" s="232" t="str">
        <f ca="1">IFERROR(INDEX(F52:F77,MATCH(B9,AE52:AE77,0),0)&amp;" | "&amp;TEXT(INDEX(AE23:AE48,MATCH(B9,AE52:AE77,0),0)/F49,"0%"),"")</f>
        <v>0 - 0 | 0%</v>
      </c>
      <c r="AF9" s="232" t="str">
        <f ca="1">IFERROR(INDEX(F52:F77,MATCH(B9,AF52:AF77,0),0)&amp;" | "&amp;TEXT(INDEX(AF23:AF48,MATCH(B9,AF52:AF77,0),0)/F49,"0%"),"")</f>
        <v>0 - 0 | 0%</v>
      </c>
      <c r="AG9" s="232" t="str">
        <f ca="1">IFERROR(INDEX(F52:F77,MATCH(B9,AG52:AG77,0),0)&amp;" | "&amp;TEXT(INDEX(AG23:AG48,MATCH(B9,AG52:AG77,0),0)/F49,"0%"),"")</f>
        <v>0 - 0 | 0%</v>
      </c>
      <c r="AH9" s="232" t="str">
        <f ca="1">IFERROR(INDEX(F52:F77,MATCH(B9,AH52:AH77,0),0)&amp;" | "&amp;TEXT(INDEX(AH23:AH48,MATCH(B9,AH52:AH77,0),0)/F49,"0%"),"")</f>
        <v>0 - 0 | 0%</v>
      </c>
      <c r="AI9" s="232" t="str">
        <f ca="1">IFERROR(INDEX(F52:F77,MATCH(B9,AI52:AI77,0),0)&amp;" | "&amp;TEXT(INDEX(AI23:AI48,MATCH(B9,AI52:AI77,0),0)/F49,"0%"),"")</f>
        <v>0 - 0 | 0%</v>
      </c>
      <c r="AJ9" s="232" t="str">
        <f ca="1">IFERROR(INDEX(F52:F77,MATCH(B9,AJ52:AJ77,0),0)&amp;" | "&amp;TEXT(INDEX(AJ23:AJ48,MATCH(B9,AJ52:AJ77,0),0)/F49,"0%"),"")</f>
        <v>0 - 0 | 0%</v>
      </c>
      <c r="AK9" s="232" t="str">
        <f ca="1">IFERROR(INDEX(F52:F77,MATCH(B9,AK52:AK77,0),0)&amp;" | "&amp;TEXT(INDEX(AK23:AK48,MATCH(B9,AK52:AK77,0),0)/F49,"0%"),"")</f>
        <v>0 - 0 | 0%</v>
      </c>
      <c r="AL9" s="232" t="str">
        <f ca="1">IFERROR(INDEX(F52:F77,MATCH(B9,AL52:AL77,0),0)&amp;" | "&amp;TEXT(INDEX(AL23:AL48,MATCH(B9,AL52:AL77,0),0)/F49,"0%"),"")</f>
        <v>0 - 0 | 0%</v>
      </c>
      <c r="AM9" s="232" t="str">
        <f ca="1">IFERROR(INDEX(F52:F77,MATCH(B9,AM52:AM77,0),0)&amp;" | "&amp;TEXT(INDEX(AM23:AM48,MATCH(B9,AM52:AM77,0),0)/F49,"0%"),"")</f>
        <v>0 - 0 | 0%</v>
      </c>
      <c r="AN9" s="232" t="str">
        <f ca="1">IFERROR(INDEX(F52:F77,MATCH(B9,AN52:AN77,0),0)&amp;" | "&amp;TEXT(INDEX(AN23:AN48,MATCH(B9,AN52:AN77,0),0)/F49,"0%"),"")</f>
        <v>0 - 0 | 0%</v>
      </c>
      <c r="AO9" s="232" t="str">
        <f ca="1">IFERROR(INDEX(F52:F77,MATCH(B9,AO52:AO77,0),0)&amp;" | "&amp;TEXT(INDEX(AO23:AO48,MATCH(B9,AO52:AO77,0),0)/F49,"0%"),"")</f>
        <v>0 - 0 | 0%</v>
      </c>
      <c r="AP9" s="232" t="str">
        <f ca="1">IFERROR(INDEX(F52:F77,MATCH(B9,AP52:AP77,0),0)&amp;" | "&amp;TEXT(INDEX(AP23:AP48,MATCH(B9,AP52:AP77,0),0)/F49,"0%"),"")</f>
        <v>0 - 0 | 0%</v>
      </c>
      <c r="AQ9" s="232" t="str">
        <f ca="1">IFERROR(INDEX(F52:F77,MATCH(B9,AQ52:AQ77,0),0)&amp;" | "&amp;TEXT(INDEX(AQ23:AQ48,MATCH(B9,AQ52:AQ77,0),0)/F49,"0%"),"")</f>
        <v>0 - 0 | 0%</v>
      </c>
      <c r="AR9" s="232" t="str">
        <f ca="1">IFERROR(INDEX(F52:F77,MATCH(B9,AR52:AR77,0),0)&amp;" | "&amp;TEXT(INDEX(AR23:AR48,MATCH(B9,AR52:AR77,0),0)/F49,"0%"),"")</f>
        <v>0 - 0 | 0%</v>
      </c>
      <c r="AS9" s="232" t="str">
        <f ca="1">IFERROR(INDEX(F52:F77,MATCH(B9,AS52:AS77,0),0)&amp;" | "&amp;TEXT(INDEX(AS23:AS48,MATCH(B9,AS52:AS77,0),0)/F49,"0%"),"")</f>
        <v>0 - 0 | 0%</v>
      </c>
      <c r="AT9" s="232" t="str">
        <f ca="1">IFERROR(INDEX(F52:F77,MATCH(B9,AT52:AT77,0),0)&amp;" | "&amp;TEXT(INDEX(AT23:AT48,MATCH(B9,AT52:AT77,0),0)/F49,"0%"),"")</f>
        <v>0 - 0 | 0%</v>
      </c>
      <c r="AU9" s="232" t="str">
        <f ca="1">IFERROR(INDEX(F52:F77,MATCH(B9,AU52:AU77,0),0)&amp;" | "&amp;TEXT(INDEX(AU23:AU48,MATCH(B9,AU52:AU77,0),0)/F49,"0%"),"")</f>
        <v>0 - 0 | 0%</v>
      </c>
      <c r="AV9" s="232" t="str">
        <f ca="1">IFERROR(INDEX(F52:F77,MATCH(B9,AV52:AV77,0),0)&amp;" | "&amp;TEXT(INDEX(AV23:AV48,MATCH(B9,AV52:AV77,0),0)/F49,"0%"),"")</f>
        <v>0 - 0 | 0%</v>
      </c>
      <c r="AW9" s="232" t="str">
        <f ca="1">IFERROR(INDEX(F52:F77,MATCH(B9,AW52:AW77,0),0)&amp;" | "&amp;TEXT(INDEX(AW23:AW48,MATCH(B9,AW52:AW77,0),0)/F49,"0%"),"")</f>
        <v>0 - 0 | 0%</v>
      </c>
      <c r="AX9" s="232" t="str">
        <f ca="1">IFERROR(INDEX(F52:F77,MATCH(B9,AX52:AX77,0),0)&amp;" | "&amp;TEXT(INDEX(AX23:AX48,MATCH(B9,AX52:AX77,0),0)/F49,"0%"),"")</f>
        <v>0 - 0 | 0%</v>
      </c>
      <c r="AY9" s="232" t="str">
        <f ca="1">IFERROR(INDEX(F52:F77,MATCH(B9,AY52:AY77,0),0)&amp;" | "&amp;TEXT(INDEX(AY23:AY48,MATCH(B9,AY52:AY77,0),0)/F49,"0%"),"")</f>
        <v>0 - 0 | 0%</v>
      </c>
      <c r="AZ9" s="232" t="str">
        <f ca="1">IFERROR(INDEX(F52:F77,MATCH(B9,AZ52:AZ77,0),0)&amp;" | "&amp;TEXT(INDEX(AZ23:AZ48,MATCH(B9,AZ52:AZ77,0),0)/F49,"0%"),"")</f>
        <v>0 - 0 | 0%</v>
      </c>
      <c r="BA9" s="232" t="str">
        <f ca="1">IFERROR(INDEX(F52:F77,MATCH(B9,BA52:BA77,0),0)&amp;" | "&amp;TEXT(INDEX(BA23:BA48,MATCH(B9,BA52:BA77,0),0)/F49,"0%"),"")</f>
        <v>0 - 0 | 0%</v>
      </c>
      <c r="BB9" s="232" t="str">
        <f ca="1">IFERROR(INDEX(F52:F77,MATCH(B9,BB52:BB77,0),0)&amp;" | "&amp;TEXT(INDEX(BB23:BB48,MATCH(B9,BB52:BB77,0),0)/F49,"0%"),"")</f>
        <v>0 - 0 | 0%</v>
      </c>
      <c r="BC9" s="232" t="str">
        <f ca="1">IFERROR(INDEX(F52:F77,MATCH(B9,BC52:BC77,0),0)&amp;" | "&amp;TEXT(INDEX(BC23:BC48,MATCH(B9,BC52:BC77,0),0)/F49,"0%"),"")</f>
        <v>0 - 0 | 0%</v>
      </c>
      <c r="BD9" s="232" t="str">
        <f ca="1">IFERROR(INDEX(F52:F77,MATCH(B9,BD52:BD77,0),0)&amp;" | "&amp;TEXT(INDEX(BD23:BD48,MATCH(B9,BD52:BD77,0),0)/F49,"0%"),"")</f>
        <v>0 - 0 | 0%</v>
      </c>
      <c r="BE9" s="232" t="str">
        <f ca="1">IFERROR(INDEX(F52:F77,MATCH(B9,BE52:BE77,0),0)&amp;" | "&amp;TEXT(INDEX(BE23:BE48,MATCH(B9,BE52:BE77,0),0)/F49,"0%"),"")</f>
        <v>0 - 0 | 0%</v>
      </c>
      <c r="BF9" s="232" t="str">
        <f ca="1">IFERROR(INDEX(F52:F77,MATCH(B9,BF52:BF77,0),0)&amp;" | "&amp;TEXT(INDEX(BF23:BF48,MATCH(B9,BF52:BF77,0),0)/F49,"0%"),"")</f>
        <v>0 - 0 | 0%</v>
      </c>
      <c r="BG9" s="232" t="str">
        <f ca="1">IFERROR(INDEX(F52:F77,MATCH(B9,BG52:BG77,0),0)&amp;" | "&amp;TEXT(INDEX(BG23:BG48,MATCH(B9,BG52:BG77,0),0)/F49,"0%"),"")</f>
        <v>0 - 0 | 0%</v>
      </c>
      <c r="BH9" s="232" t="str">
        <f ca="1">IFERROR(INDEX(F52:F77,MATCH(B9,BH52:BH77,0),0)&amp;" | "&amp;TEXT(INDEX(BH23:BH48,MATCH(B9,BH52:BH77,0),0)/F49,"0%"),"")</f>
        <v>0 - 0 | 0%</v>
      </c>
      <c r="BI9" s="232" t="str">
        <f ca="1">IFERROR(INDEX(F52:F77,MATCH(B9,BI52:BI77,0),0)&amp;" | "&amp;TEXT(INDEX(BI23:BI48,MATCH(B9,BI52:BI77,0),0)/F49,"0%"),"")</f>
        <v>0 - 0 | 0%</v>
      </c>
      <c r="BJ9" s="232" t="str">
        <f ca="1">IFERROR(INDEX(F52:F77,MATCH(B9,BJ52:BJ77,0),0)&amp;" | "&amp;TEXT(INDEX(BJ23:BJ48,MATCH(B9,BJ52:BJ77,0),0)/F49,"0%"),"")</f>
        <v>0 - 0 | 0%</v>
      </c>
      <c r="BK9" s="232" t="str">
        <f ca="1">IFERROR(INDEX(F52:F77,MATCH(B9,BK52:BK77,0),0)&amp;" | "&amp;TEXT(INDEX(BK23:BK48,MATCH(B9,BK52:BK77,0),0)/F49,"0%"),"")</f>
        <v>0 - 0 | 0%</v>
      </c>
      <c r="BL9" s="232" t="str">
        <f ca="1">IFERROR(INDEX(F52:F77,MATCH(B9,BL52:BL77,0),0)&amp;" | "&amp;TEXT(INDEX(BL23:BL48,MATCH(B9,BL52:BL77,0),0)/F49,"0%"),"")</f>
        <v>0 - 0 | 0%</v>
      </c>
      <c r="BM9" s="232" t="str">
        <f ca="1">IFERROR(INDEX(F52:F77,MATCH(B9,BM52:BM77,0),0)&amp;" | "&amp;TEXT(INDEX(BM23:BM48,MATCH(B9,BM52:BM77,0),0)/F49,"0%"),"")</f>
        <v>0 - 0 | 0%</v>
      </c>
      <c r="BN9" s="232" t="str">
        <f ca="1">IFERROR(INDEX(F52:F77,MATCH(B9,BN52:BN77,0),0)&amp;" | "&amp;TEXT(INDEX(BN23:BN48,MATCH(B9,BN52:BN77,0),0)/F49,"0%"),"")</f>
        <v>0 - 0 | 0%</v>
      </c>
      <c r="BO9" s="232" t="str">
        <f ca="1">IFERROR(INDEX(F52:F77,MATCH(B9,BO52:BO77,0),0)&amp;" | "&amp;TEXT(INDEX(BO23:BO48,MATCH(B9,BO52:BO77,0),0)/F49,"0%"),"")</f>
        <v>0 - 0 | 0%</v>
      </c>
      <c r="BP9" s="232" t="str">
        <f ca="1">IFERROR(INDEX(F52:F77,MATCH(B9,BP52:BP77,0),0)&amp;" | "&amp;TEXT(INDEX(BP23:BP48,MATCH(B9,BP52:BP77,0),0)/F49,"0%"),"")</f>
        <v>0 - 0 | 0%</v>
      </c>
      <c r="BQ9" s="232" t="str">
        <f ca="1">IFERROR(INDEX(F52:F77,MATCH(B9,BQ52:BQ77,0),0)&amp;" | "&amp;TEXT(INDEX(BQ23:BQ48,MATCH(B9,BQ52:BQ77,0),0)/F49,"0%"),"")</f>
        <v>0 - 0 | 0%</v>
      </c>
      <c r="BR9" s="232" t="str">
        <f ca="1">IFERROR(INDEX(F52:F77,MATCH(B9,BR52:BR77,0),0)&amp;" | "&amp;TEXT(INDEX(BR23:BR48,MATCH(B9,BR52:BR77,0),0)/F49,"0%"),"")</f>
        <v>0 - 0 | 0%</v>
      </c>
      <c r="BS9" s="135"/>
      <c r="BT9" s="135"/>
      <c r="BU9" s="135"/>
      <c r="BV9" s="135"/>
      <c r="BW9" s="135"/>
      <c r="BX9" s="135"/>
      <c r="BY9" s="135"/>
      <c r="BZ9" s="135"/>
      <c r="CA9" s="135"/>
      <c r="CB9" s="135"/>
      <c r="CC9" s="135"/>
      <c r="CD9" s="135"/>
      <c r="CE9" s="135"/>
    </row>
    <row r="10" spans="1:83" s="39" customFormat="1" ht="20" customHeight="1" x14ac:dyDescent="0.35">
      <c r="A10" s="131"/>
      <c r="B10" s="231">
        <v>3</v>
      </c>
      <c r="C10" s="495"/>
      <c r="D10" s="495"/>
      <c r="E10" s="495"/>
      <c r="F10" s="495"/>
      <c r="G10" s="232" t="str">
        <f ca="1">IFERROR(INDEX(F52:F77,MATCH(B10,G52:G77,0),0)&amp;" | "&amp;TEXT(INDEX(G23:G48,MATCH(B10,G52:G77,0),0)/F49,"0%"),"")</f>
        <v>1 - 0 | 0%</v>
      </c>
      <c r="H10" s="232" t="str">
        <f ca="1">IFERROR(INDEX(F52:F77,MATCH(B10,H52:H77,0),0)&amp;" | "&amp;TEXT(INDEX(H23:H48,MATCH(B10,H52:H77,0),0)/F49,"0%"),"")</f>
        <v>1 - 0 | 0%</v>
      </c>
      <c r="I10" s="232" t="str">
        <f ca="1">IFERROR(INDEX(F52:F77,MATCH(B10,I52:I77,0),0)&amp;" | "&amp;TEXT(INDEX(I23:I48,MATCH(B10,I52:I77,0),0)/F49,"0%"),"")</f>
        <v>1 - 0 | 0%</v>
      </c>
      <c r="J10" s="232" t="str">
        <f ca="1">IFERROR(INDEX(F52:F77,MATCH(B10,J52:J77,0),0)&amp;" | "&amp;TEXT(INDEX(J23:J48,MATCH(B10,J52:J77,0),0)/F49,"0%"),"")</f>
        <v>1 - 0 | 0%</v>
      </c>
      <c r="K10" s="232" t="str">
        <f ca="1">IFERROR(INDEX(F52:F77,MATCH(B10,K52:K77,0),0)&amp;" | "&amp;TEXT(INDEX(K23:K48,MATCH(B10,K52:K77,0),0)/F49,"0%"),"")</f>
        <v>1 - 0 | 0%</v>
      </c>
      <c r="L10" s="232" t="str">
        <f ca="1">IFERROR(INDEX(F52:F77,MATCH(B10,L52:L77,0),0)&amp;" | "&amp;TEXT(INDEX(L23:L48,MATCH(B10,L52:L77,0),0)/F49,"0%"),"")</f>
        <v>1 - 0 | 0%</v>
      </c>
      <c r="M10" s="232" t="str">
        <f ca="1">IFERROR(INDEX(F52:F77,MATCH(B10,M52:M77,0),0)&amp;" | "&amp;TEXT(INDEX(M23:M48,MATCH(B10,M52:M77,0),0)/F49,"0%"),"")</f>
        <v>1 - 0 | 0%</v>
      </c>
      <c r="N10" s="232" t="str">
        <f ca="1">IFERROR(INDEX(F52:F77,MATCH(B10,N52:N77,0),0)&amp;" | "&amp;TEXT(INDEX(N23:N48,MATCH(B10,N52:N77,0),0)/F49,"0%"),"")</f>
        <v>1 - 0 | 0%</v>
      </c>
      <c r="O10" s="232" t="str">
        <f ca="1">IFERROR(INDEX(F52:F77,MATCH(B10,O52:O77,0),0)&amp;" | "&amp;TEXT(INDEX(O23:O48,MATCH(B10,O52:O77,0),0)/F49,"0%"),"")</f>
        <v>1 - 0 | 0%</v>
      </c>
      <c r="P10" s="232" t="str">
        <f ca="1">IFERROR(INDEX(F52:F77,MATCH(B10,P52:P77,0),0)&amp;" | "&amp;TEXT(INDEX(P23:P48,MATCH(B10,P52:P77,0),0)/F49,"0%"),"")</f>
        <v>1 - 0 | 0%</v>
      </c>
      <c r="Q10" s="232" t="str">
        <f ca="1">IFERROR(INDEX(F52:F77,MATCH(B10,Q52:Q77,0),0)&amp;" | "&amp;TEXT(INDEX(Q23:Q48,MATCH(B10,Q52:Q77,0),0)/F49,"0%"),"")</f>
        <v>1 - 0 | 0%</v>
      </c>
      <c r="R10" s="232" t="str">
        <f ca="1">IFERROR(INDEX(F52:F77,MATCH(B10,R52:R77,0),0)&amp;" | "&amp;TEXT(INDEX(R23:R48,MATCH(B10,R52:R77,0),0)/F49,"0%"),"")</f>
        <v>1 - 0 | 0%</v>
      </c>
      <c r="S10" s="232" t="str">
        <f ca="1">IFERROR(INDEX(F52:F77,MATCH(B10,S52:S77,0),0)&amp;" | "&amp;TEXT(INDEX(S23:S48,MATCH(B10,S52:S77,0),0)/F49,"0%"),"")</f>
        <v>1 - 0 | 0%</v>
      </c>
      <c r="T10" s="232" t="str">
        <f ca="1">IFERROR(INDEX(F52:F77,MATCH(B10,T52:T77,0),0)&amp;" | "&amp;TEXT(INDEX(T23:T48,MATCH(B10,T52:T77,0),0)/F49,"0%"),"")</f>
        <v>1 - 0 | 0%</v>
      </c>
      <c r="U10" s="232" t="str">
        <f ca="1">IFERROR(INDEX(F52:F77,MATCH(B10,U52:U77,0),0)&amp;" | "&amp;TEXT(INDEX(U23:U48,MATCH(B10,U52:U77,0),0)/F49,"0%"),"")</f>
        <v>1 - 0 | 0%</v>
      </c>
      <c r="V10" s="232" t="str">
        <f ca="1">IFERROR(INDEX(F52:F77,MATCH(B10,V52:V77,0),0)&amp;" | "&amp;TEXT(INDEX(V23:V48,MATCH(B10,V52:V77,0),0)/F49,"0%"),"")</f>
        <v>1 - 0 | 0%</v>
      </c>
      <c r="W10" s="232" t="str">
        <f ca="1">IFERROR(INDEX(F52:F77,MATCH(B10,W52:W77,0),0)&amp;" | "&amp;TEXT(INDEX(W23:W48,MATCH(B10,W52:W77,0),0)/F49,"0%"),"")</f>
        <v>1 - 0 | 0%</v>
      </c>
      <c r="X10" s="232" t="str">
        <f ca="1">IFERROR(INDEX(F52:F77,MATCH(B10,X52:X77,0),0)&amp;" | "&amp;TEXT(INDEX(X23:X48,MATCH(B10,X52:X77,0),0)/F49,"0%"),"")</f>
        <v>1 - 0 | 0%</v>
      </c>
      <c r="Y10" s="232" t="str">
        <f ca="1">IFERROR(INDEX(F52:F77,MATCH(B10,Y52:Y77,0),0)&amp;" | "&amp;TEXT(INDEX(Y23:Y48,MATCH(B10,Y52:Y77,0),0)/F49,"0%"),"")</f>
        <v>1 - 0 | 0%</v>
      </c>
      <c r="Z10" s="232" t="str">
        <f ca="1">IFERROR(INDEX(F52:F77,MATCH(B10,Z52:Z77,0),0)&amp;" | "&amp;TEXT(INDEX(Z23:Z48,MATCH(B10,Z52:Z77,0),0)/F49,"0%"),"")</f>
        <v>1 - 0 | 0%</v>
      </c>
      <c r="AA10" s="232" t="str">
        <f ca="1">IFERROR(INDEX(F52:F77,MATCH(B10,AA52:AA77,0),0)&amp;" | "&amp;TEXT(INDEX(AA23:AA48,MATCH(B10,AA52:AA77,0),0)/F49,"0%"),"")</f>
        <v>1 - 0 | 0%</v>
      </c>
      <c r="AB10" s="232" t="str">
        <f ca="1">IFERROR(INDEX(F52:F77,MATCH(B10,AB52:AB77,0),0)&amp;" | "&amp;TEXT(INDEX(AB23:AB48,MATCH(B10,AB52:AB77,0),0)/F49,"0%"),"")</f>
        <v>1 - 0 | 0%</v>
      </c>
      <c r="AC10" s="232" t="str">
        <f ca="1">IFERROR(INDEX(F52:F77,MATCH(B10,AC52:AC77,0),0)&amp;" | "&amp;TEXT(INDEX(AC23:AC48,MATCH(B10,AC52:AC77,0),0)/F49,"0%"),"")</f>
        <v>1 - 0 | 0%</v>
      </c>
      <c r="AD10" s="232" t="str">
        <f ca="1">IFERROR(INDEX(F52:F77,MATCH(B10,AD52:AD77,0),0)&amp;" | "&amp;TEXT(INDEX(AD23:AD48,MATCH(B10,AD52:AD77,0),0)/F49,"0%"),"")</f>
        <v>1 - 0 | 0%</v>
      </c>
      <c r="AE10" s="232" t="str">
        <f ca="1">IFERROR(INDEX(F52:F77,MATCH(B10,AE52:AE77,0),0)&amp;" | "&amp;TEXT(INDEX(AE23:AE48,MATCH(B10,AE52:AE77,0),0)/F49,"0%"),"")</f>
        <v>1 - 0 | 0%</v>
      </c>
      <c r="AF10" s="232" t="str">
        <f ca="1">IFERROR(INDEX(F52:F77,MATCH(B10,AF52:AF77,0),0)&amp;" | "&amp;TEXT(INDEX(AF23:AF48,MATCH(B10,AF52:AF77,0),0)/F49,"0%"),"")</f>
        <v>1 - 0 | 0%</v>
      </c>
      <c r="AG10" s="232" t="str">
        <f ca="1">IFERROR(INDEX(F52:F77,MATCH(B10,AG52:AG77,0),0)&amp;" | "&amp;TEXT(INDEX(AG23:AG48,MATCH(B10,AG52:AG77,0),0)/F49,"0%"),"")</f>
        <v>1 - 0 | 0%</v>
      </c>
      <c r="AH10" s="232" t="str">
        <f ca="1">IFERROR(INDEX(F52:F77,MATCH(B10,AH52:AH77,0),0)&amp;" | "&amp;TEXT(INDEX(AH23:AH48,MATCH(B10,AH52:AH77,0),0)/F49,"0%"),"")</f>
        <v>1 - 0 | 0%</v>
      </c>
      <c r="AI10" s="232" t="str">
        <f ca="1">IFERROR(INDEX(F52:F77,MATCH(B10,AI52:AI77,0),0)&amp;" | "&amp;TEXT(INDEX(AI23:AI48,MATCH(B10,AI52:AI77,0),0)/F49,"0%"),"")</f>
        <v>1 - 0 | 0%</v>
      </c>
      <c r="AJ10" s="232" t="str">
        <f ca="1">IFERROR(INDEX(F52:F77,MATCH(B10,AJ52:AJ77,0),0)&amp;" | "&amp;TEXT(INDEX(AJ23:AJ48,MATCH(B10,AJ52:AJ77,0),0)/F49,"0%"),"")</f>
        <v>1 - 0 | 0%</v>
      </c>
      <c r="AK10" s="232" t="str">
        <f ca="1">IFERROR(INDEX(F52:F77,MATCH(B10,AK52:AK77,0),0)&amp;" | "&amp;TEXT(INDEX(AK23:AK48,MATCH(B10,AK52:AK77,0),0)/F49,"0%"),"")</f>
        <v>1 - 0 | 0%</v>
      </c>
      <c r="AL10" s="232" t="str">
        <f ca="1">IFERROR(INDEX(F52:F77,MATCH(B10,AL52:AL77,0),0)&amp;" | "&amp;TEXT(INDEX(AL23:AL48,MATCH(B10,AL52:AL77,0),0)/F49,"0%"),"")</f>
        <v>1 - 0 | 0%</v>
      </c>
      <c r="AM10" s="232" t="str">
        <f ca="1">IFERROR(INDEX(F52:F77,MATCH(B10,AM52:AM77,0),0)&amp;" | "&amp;TEXT(INDEX(AM23:AM48,MATCH(B10,AM52:AM77,0),0)/F49,"0%"),"")</f>
        <v>1 - 0 | 0%</v>
      </c>
      <c r="AN10" s="232" t="str">
        <f ca="1">IFERROR(INDEX(F52:F77,MATCH(B10,AN52:AN77,0),0)&amp;" | "&amp;TEXT(INDEX(AN23:AN48,MATCH(B10,AN52:AN77,0),0)/F49,"0%"),"")</f>
        <v>1 - 0 | 0%</v>
      </c>
      <c r="AO10" s="232" t="str">
        <f ca="1">IFERROR(INDEX(F52:F77,MATCH(B10,AO52:AO77,0),0)&amp;" | "&amp;TEXT(INDEX(AO23:AO48,MATCH(B10,AO52:AO77,0),0)/F49,"0%"),"")</f>
        <v>1 - 0 | 0%</v>
      </c>
      <c r="AP10" s="232" t="str">
        <f ca="1">IFERROR(INDEX(F52:F77,MATCH(B10,AP52:AP77,0),0)&amp;" | "&amp;TEXT(INDEX(AP23:AP48,MATCH(B10,AP52:AP77,0),0)/F49,"0%"),"")</f>
        <v>1 - 0 | 0%</v>
      </c>
      <c r="AQ10" s="232" t="str">
        <f ca="1">IFERROR(INDEX(F52:F77,MATCH(B10,AQ52:AQ77,0),0)&amp;" | "&amp;TEXT(INDEX(AQ23:AQ48,MATCH(B10,AQ52:AQ77,0),0)/F49,"0%"),"")</f>
        <v>1 - 0 | 0%</v>
      </c>
      <c r="AR10" s="232" t="str">
        <f ca="1">IFERROR(INDEX(F52:F77,MATCH(B10,AR52:AR77,0),0)&amp;" | "&amp;TEXT(INDEX(AR23:AR48,MATCH(B10,AR52:AR77,0),0)/F49,"0%"),"")</f>
        <v>1 - 0 | 0%</v>
      </c>
      <c r="AS10" s="232" t="str">
        <f ca="1">IFERROR(INDEX(F52:F77,MATCH(B10,AS52:AS77,0),0)&amp;" | "&amp;TEXT(INDEX(AS23:AS48,MATCH(B10,AS52:AS77,0),0)/F49,"0%"),"")</f>
        <v>1 - 0 | 0%</v>
      </c>
      <c r="AT10" s="232" t="str">
        <f ca="1">IFERROR(INDEX(F52:F77,MATCH(B10,AT52:AT77,0),0)&amp;" | "&amp;TEXT(INDEX(AT23:AT48,MATCH(B10,AT52:AT77,0),0)/F49,"0%"),"")</f>
        <v>1 - 0 | 0%</v>
      </c>
      <c r="AU10" s="232" t="str">
        <f ca="1">IFERROR(INDEX(F52:F77,MATCH(B10,AU52:AU77,0),0)&amp;" | "&amp;TEXT(INDEX(AU23:AU48,MATCH(B10,AU52:AU77,0),0)/F49,"0%"),"")</f>
        <v>1 - 0 | 0%</v>
      </c>
      <c r="AV10" s="232" t="str">
        <f ca="1">IFERROR(INDEX(F52:F77,MATCH(B10,AV52:AV77,0),0)&amp;" | "&amp;TEXT(INDEX(AV23:AV48,MATCH(B10,AV52:AV77,0),0)/F49,"0%"),"")</f>
        <v>1 - 0 | 0%</v>
      </c>
      <c r="AW10" s="232" t="str">
        <f ca="1">IFERROR(INDEX(F52:F77,MATCH(B10,AW52:AW77,0),0)&amp;" | "&amp;TEXT(INDEX(AW23:AW48,MATCH(B10,AW52:AW77,0),0)/F49,"0%"),"")</f>
        <v>1 - 0 | 0%</v>
      </c>
      <c r="AX10" s="232" t="str">
        <f ca="1">IFERROR(INDEX(F52:F77,MATCH(B10,AX52:AX77,0),0)&amp;" | "&amp;TEXT(INDEX(AX23:AX48,MATCH(B10,AX52:AX77,0),0)/F49,"0%"),"")</f>
        <v>1 - 0 | 0%</v>
      </c>
      <c r="AY10" s="232" t="str">
        <f ca="1">IFERROR(INDEX(F52:F77,MATCH(B10,AY52:AY77,0),0)&amp;" | "&amp;TEXT(INDEX(AY23:AY48,MATCH(B10,AY52:AY77,0),0)/F49,"0%"),"")</f>
        <v>1 - 0 | 0%</v>
      </c>
      <c r="AZ10" s="232" t="str">
        <f ca="1">IFERROR(INDEX(F52:F77,MATCH(B10,AZ52:AZ77,0),0)&amp;" | "&amp;TEXT(INDEX(AZ23:AZ48,MATCH(B10,AZ52:AZ77,0),0)/F49,"0%"),"")</f>
        <v>1 - 0 | 0%</v>
      </c>
      <c r="BA10" s="232" t="str">
        <f ca="1">IFERROR(INDEX(F52:F77,MATCH(B10,BA52:BA77,0),0)&amp;" | "&amp;TEXT(INDEX(BA23:BA48,MATCH(B10,BA52:BA77,0),0)/F49,"0%"),"")</f>
        <v>1 - 0 | 0%</v>
      </c>
      <c r="BB10" s="232" t="str">
        <f ca="1">IFERROR(INDEX(F52:F77,MATCH(B10,BB52:BB77,0),0)&amp;" | "&amp;TEXT(INDEX(BB23:BB48,MATCH(B10,BB52:BB77,0),0)/F49,"0%"),"")</f>
        <v>1 - 0 | 0%</v>
      </c>
      <c r="BC10" s="232" t="str">
        <f ca="1">IFERROR(INDEX(F52:F77,MATCH(B10,BC52:BC77,0),0)&amp;" | "&amp;TEXT(INDEX(BC23:BC48,MATCH(B10,BC52:BC77,0),0)/F49,"0%"),"")</f>
        <v>1 - 0 | 0%</v>
      </c>
      <c r="BD10" s="232" t="str">
        <f ca="1">IFERROR(INDEX(F52:F77,MATCH(B10,BD52:BD77,0),0)&amp;" | "&amp;TEXT(INDEX(BD23:BD48,MATCH(B10,BD52:BD77,0),0)/F49,"0%"),"")</f>
        <v>1 - 0 | 0%</v>
      </c>
      <c r="BE10" s="232" t="str">
        <f ca="1">IFERROR(INDEX(F52:F77,MATCH(B10,BE52:BE77,0),0)&amp;" | "&amp;TEXT(INDEX(BE23:BE48,MATCH(B10,BE52:BE77,0),0)/F49,"0%"),"")</f>
        <v>1 - 0 | 0%</v>
      </c>
      <c r="BF10" s="232" t="str">
        <f ca="1">IFERROR(INDEX(F52:F77,MATCH(B10,BF52:BF77,0),0)&amp;" | "&amp;TEXT(INDEX(BF23:BF48,MATCH(B10,BF52:BF77,0),0)/F49,"0%"),"")</f>
        <v>1 - 0 | 0%</v>
      </c>
      <c r="BG10" s="232" t="str">
        <f ca="1">IFERROR(INDEX(F52:F77,MATCH(B10,BG52:BG77,0),0)&amp;" | "&amp;TEXT(INDEX(BG23:BG48,MATCH(B10,BG52:BG77,0),0)/F49,"0%"),"")</f>
        <v>1 - 0 | 0%</v>
      </c>
      <c r="BH10" s="232" t="str">
        <f ca="1">IFERROR(INDEX(F52:F77,MATCH(B10,BH52:BH77,0),0)&amp;" | "&amp;TEXT(INDEX(BH23:BH48,MATCH(B10,BH52:BH77,0),0)/F49,"0%"),"")</f>
        <v>1 - 0 | 0%</v>
      </c>
      <c r="BI10" s="232" t="str">
        <f ca="1">IFERROR(INDEX(F52:F77,MATCH(B10,BI52:BI77,0),0)&amp;" | "&amp;TEXT(INDEX(BI23:BI48,MATCH(B10,BI52:BI77,0),0)/F49,"0%"),"")</f>
        <v>1 - 0 | 0%</v>
      </c>
      <c r="BJ10" s="232" t="str">
        <f ca="1">IFERROR(INDEX(F52:F77,MATCH(B10,BJ52:BJ77,0),0)&amp;" | "&amp;TEXT(INDEX(BJ23:BJ48,MATCH(B10,BJ52:BJ77,0),0)/F49,"0%"),"")</f>
        <v>1 - 0 | 0%</v>
      </c>
      <c r="BK10" s="232" t="str">
        <f ca="1">IFERROR(INDEX(F52:F77,MATCH(B10,BK52:BK77,0),0)&amp;" | "&amp;TEXT(INDEX(BK23:BK48,MATCH(B10,BK52:BK77,0),0)/F49,"0%"),"")</f>
        <v>1 - 0 | 0%</v>
      </c>
      <c r="BL10" s="232" t="str">
        <f ca="1">IFERROR(INDEX(F52:F77,MATCH(B10,BL52:BL77,0),0)&amp;" | "&amp;TEXT(INDEX(BL23:BL48,MATCH(B10,BL52:BL77,0),0)/F49,"0%"),"")</f>
        <v>1 - 0 | 0%</v>
      </c>
      <c r="BM10" s="232" t="str">
        <f ca="1">IFERROR(INDEX(F52:F77,MATCH(B10,BM52:BM77,0),0)&amp;" | "&amp;TEXT(INDEX(BM23:BM48,MATCH(B10,BM52:BM77,0),0)/F49,"0%"),"")</f>
        <v>1 - 0 | 0%</v>
      </c>
      <c r="BN10" s="232" t="str">
        <f ca="1">IFERROR(INDEX(F52:F77,MATCH(B10,BN52:BN77,0),0)&amp;" | "&amp;TEXT(INDEX(BN23:BN48,MATCH(B10,BN52:BN77,0),0)/F49,"0%"),"")</f>
        <v>1 - 0 | 0%</v>
      </c>
      <c r="BO10" s="232" t="str">
        <f ca="1">IFERROR(INDEX(F52:F77,MATCH(B10,BO52:BO77,0),0)&amp;" | "&amp;TEXT(INDEX(BO23:BO48,MATCH(B10,BO52:BO77,0),0)/F49,"0%"),"")</f>
        <v>1 - 0 | 0%</v>
      </c>
      <c r="BP10" s="232" t="str">
        <f ca="1">IFERROR(INDEX(F52:F77,MATCH(B10,BP52:BP77,0),0)&amp;" | "&amp;TEXT(INDEX(BP23:BP48,MATCH(B10,BP52:BP77,0),0)/F49,"0%"),"")</f>
        <v>1 - 0 | 0%</v>
      </c>
      <c r="BQ10" s="232" t="str">
        <f ca="1">IFERROR(INDEX(F52:F77,MATCH(B10,BQ52:BQ77,0),0)&amp;" | "&amp;TEXT(INDEX(BQ23:BQ48,MATCH(B10,BQ52:BQ77,0),0)/F49,"0%"),"")</f>
        <v>1 - 0 | 0%</v>
      </c>
      <c r="BR10" s="232" t="str">
        <f ca="1">IFERROR(INDEX(F52:F77,MATCH(B10,BR52:BR77,0),0)&amp;" | "&amp;TEXT(INDEX(BR23:BR48,MATCH(B10,BR52:BR77,0),0)/F49,"0%"),"")</f>
        <v>1 - 0 | 0%</v>
      </c>
      <c r="BS10" s="135"/>
      <c r="BT10" s="135"/>
      <c r="BU10" s="135"/>
      <c r="BV10" s="135"/>
      <c r="BW10" s="135"/>
      <c r="BX10" s="135"/>
      <c r="BY10" s="135"/>
      <c r="BZ10" s="135"/>
      <c r="CA10" s="135"/>
      <c r="CB10" s="135"/>
      <c r="CC10" s="135"/>
      <c r="CD10" s="135"/>
      <c r="CE10" s="135"/>
    </row>
    <row r="11" spans="1:83" ht="15" customHeight="1" x14ac:dyDescent="0.35">
      <c r="A11" s="148">
        <v>0</v>
      </c>
      <c r="B11" s="149">
        <v>1</v>
      </c>
      <c r="C11" s="226" t="str">
        <f>IF('Participant Setup'!C6&lt;&gt;"",'Participant Setup'!C6,"")</f>
        <v>Player 1</v>
      </c>
      <c r="D11" s="151">
        <f t="shared" ref="D11:D20" ca="1" si="2">IFERROR(E11+F11,"")</f>
        <v>0</v>
      </c>
      <c r="E11" s="153">
        <f ca="1">IF(C11&lt;&gt;"",OFFSET('Game Board'!M7,G4-1,A11),0)</f>
        <v>0</v>
      </c>
      <c r="F11" s="153">
        <f ca="1">IF(C11&lt;&gt;"",OFFSET('Game Board'!M91,G4-1,A11),0)</f>
        <v>0</v>
      </c>
      <c r="G11" s="152" t="str">
        <f ca="1">IF(C11&lt;&gt;"",OFFSET('Game Board'!O8,G4-1,A11)&amp;" - "&amp;OFFSET('Game Board'!P8,G4-1,A11),"")</f>
        <v xml:space="preserve"> - </v>
      </c>
      <c r="H11" s="152" t="str">
        <f ca="1">IF(C11&lt;&gt;"",OFFSET('Game Board'!O8,H4-1,A11)&amp;" - "&amp;OFFSET('Game Board'!P8,H4-1,A11),"")</f>
        <v xml:space="preserve"> - </v>
      </c>
      <c r="I11" s="152" t="str">
        <f ca="1">IF(C11&lt;&gt;"",OFFSET('Game Board'!O8,I4-1,A11)&amp;" - "&amp;OFFSET('Game Board'!P8,I4-1,A11),"")</f>
        <v xml:space="preserve"> - </v>
      </c>
      <c r="J11" s="152" t="str">
        <f ca="1">IF(C11&lt;&gt;"",OFFSET('Game Board'!O8,J4-1,A11)&amp;" - "&amp;OFFSET('Game Board'!P8,J4-1,A11),"")</f>
        <v xml:space="preserve"> - </v>
      </c>
      <c r="K11" s="152" t="str">
        <f ca="1">IF(C11&lt;&gt;"",OFFSET('Game Board'!O8,K4-1,A11)&amp;" - "&amp;OFFSET('Game Board'!P8,K4-1,A11),"")</f>
        <v xml:space="preserve"> - </v>
      </c>
      <c r="L11" s="152" t="str">
        <f ca="1">IF(C11&lt;&gt;"",OFFSET('Game Board'!O8,L4-1,A11)&amp;" - "&amp;OFFSET('Game Board'!P8,L4-1,A11),"")</f>
        <v xml:space="preserve"> - </v>
      </c>
      <c r="M11" s="152" t="str">
        <f ca="1">IF(C11&lt;&gt;"",OFFSET('Game Board'!O8,M4-1,A11)&amp;" - "&amp;OFFSET('Game Board'!P8,M4-1,A11),"")</f>
        <v xml:space="preserve"> - </v>
      </c>
      <c r="N11" s="152" t="str">
        <f ca="1">IF(C11&lt;&gt;"",OFFSET('Game Board'!O8,N4-1,A11)&amp;" - "&amp;OFFSET('Game Board'!P8,N4-1,A11),"")</f>
        <v xml:space="preserve"> - </v>
      </c>
      <c r="O11" s="152" t="str">
        <f ca="1">IF(C11&lt;&gt;"",OFFSET('Game Board'!O8,O4-1,A11)&amp;" - "&amp;OFFSET('Game Board'!P8,O4-1,A11),"")</f>
        <v xml:space="preserve"> - </v>
      </c>
      <c r="P11" s="152" t="str">
        <f ca="1">IF(C11&lt;&gt;"",OFFSET('Game Board'!O8,P4-1,A11)&amp;" - "&amp;OFFSET('Game Board'!P8,P4-1,A11),"")</f>
        <v xml:space="preserve"> - </v>
      </c>
      <c r="Q11" s="152" t="str">
        <f ca="1">IF(C11&lt;&gt;"",OFFSET('Game Board'!O8,Q4-1,A11)&amp;" - "&amp;OFFSET('Game Board'!P8,Q4-1,A11),"")</f>
        <v xml:space="preserve"> - </v>
      </c>
      <c r="R11" s="152" t="str">
        <f ca="1">IF(C11&lt;&gt;"",OFFSET('Game Board'!O8,R4-1,A11)&amp;" - "&amp;OFFSET('Game Board'!P8,R4-1,A11),"")</f>
        <v xml:space="preserve"> - </v>
      </c>
      <c r="S11" s="152" t="str">
        <f ca="1">IF(C11&lt;&gt;"",OFFSET('Game Board'!O8,S4-1,A11)&amp;" - "&amp;OFFSET('Game Board'!P8,S4-1,A11),"")</f>
        <v xml:space="preserve"> - </v>
      </c>
      <c r="T11" s="152" t="str">
        <f ca="1">IF(C11&lt;&gt;"",OFFSET('Game Board'!O8,T4-1,A11)&amp;" - "&amp;OFFSET('Game Board'!P8,T4-1,A11),"")</f>
        <v xml:space="preserve"> - </v>
      </c>
      <c r="U11" s="152" t="str">
        <f ca="1">IF(C11&lt;&gt;"",OFFSET('Game Board'!O8,U4-1,A11)&amp;" - "&amp;OFFSET('Game Board'!P8,U4-1,A11),"")</f>
        <v xml:space="preserve"> - </v>
      </c>
      <c r="V11" s="152" t="str">
        <f ca="1">IF(C11&lt;&gt;"",OFFSET('Game Board'!O8,V4-1,A11)&amp;" - "&amp;OFFSET('Game Board'!P8,V4-1,A11),"")</f>
        <v xml:space="preserve"> - </v>
      </c>
      <c r="W11" s="152" t="str">
        <f ca="1">IF(C11&lt;&gt;"",OFFSET('Game Board'!O8,W4-1,A11)&amp;" - "&amp;OFFSET('Game Board'!P8,W4-1,A11),"")</f>
        <v xml:space="preserve"> - </v>
      </c>
      <c r="X11" s="152" t="str">
        <f ca="1">IF(C11&lt;&gt;"",OFFSET('Game Board'!O8,X4-1,A11)&amp;" - "&amp;OFFSET('Game Board'!P8,X4-1,A11),"")</f>
        <v xml:space="preserve"> - </v>
      </c>
      <c r="Y11" s="152" t="str">
        <f ca="1">IF(C11&lt;&gt;"",OFFSET('Game Board'!O8,Y4-1,A11)&amp;" - "&amp;OFFSET('Game Board'!P8,Y4-1,A11),"")</f>
        <v xml:space="preserve"> - </v>
      </c>
      <c r="Z11" s="152" t="str">
        <f ca="1">IF(C11&lt;&gt;"",OFFSET('Game Board'!O8,Z4-1,A11)&amp;" - "&amp;OFFSET('Game Board'!P8,Z4-1,A11),"")</f>
        <v xml:space="preserve"> - </v>
      </c>
      <c r="AA11" s="152" t="str">
        <f ca="1">IF(C11&lt;&gt;"",OFFSET('Game Board'!O8,AA4-1,A11)&amp;" - "&amp;OFFSET('Game Board'!P8,AA4-1,A11),"")</f>
        <v xml:space="preserve"> - </v>
      </c>
      <c r="AB11" s="152" t="str">
        <f ca="1">IF(C11&lt;&gt;"",OFFSET('Game Board'!O8,AB4-1,A11)&amp;" - "&amp;OFFSET('Game Board'!P8,AB4-1,A11),"")</f>
        <v xml:space="preserve"> - </v>
      </c>
      <c r="AC11" s="152" t="str">
        <f ca="1">IF(C11&lt;&gt;"",OFFSET('Game Board'!O8,AC4-1,A11)&amp;" - "&amp;OFFSET('Game Board'!P8,AC4-1,A11),"")</f>
        <v xml:space="preserve"> - </v>
      </c>
      <c r="AD11" s="152" t="str">
        <f ca="1">IF(C11&lt;&gt;"",OFFSET('Game Board'!O8,AD4-1,A11)&amp;" - "&amp;OFFSET('Game Board'!P8,AD4-1,A11),"")</f>
        <v xml:space="preserve"> - </v>
      </c>
      <c r="AE11" s="152" t="str">
        <f ca="1">IF(C11&lt;&gt;"",OFFSET('Game Board'!O8,AE4-1,A11)&amp;" - "&amp;OFFSET('Game Board'!P8,AE4-1,A11),"")</f>
        <v xml:space="preserve"> - </v>
      </c>
      <c r="AF11" s="152" t="str">
        <f ca="1">IF(C11&lt;&gt;"",OFFSET('Game Board'!O8,AF4-1,A11)&amp;" - "&amp;OFFSET('Game Board'!P8,AF4-1,A11),"")</f>
        <v xml:space="preserve"> - </v>
      </c>
      <c r="AG11" s="152" t="str">
        <f ca="1">IF(C11&lt;&gt;"",OFFSET('Game Board'!O8,AG4-1,A11)&amp;" - "&amp;OFFSET('Game Board'!P8,AG4-1,A11),"")</f>
        <v xml:space="preserve"> - </v>
      </c>
      <c r="AH11" s="152" t="str">
        <f ca="1">IF(C11&lt;&gt;"",OFFSET('Game Board'!O8,AH4-1,A11)&amp;" - "&amp;OFFSET('Game Board'!P8,AH4-1,A11),"")</f>
        <v xml:space="preserve"> - </v>
      </c>
      <c r="AI11" s="152" t="str">
        <f ca="1">IF(C11&lt;&gt;"",OFFSET('Game Board'!O8,AI4-1,A11)&amp;" - "&amp;OFFSET('Game Board'!P8,AI4-1,A11),"")</f>
        <v xml:space="preserve"> - </v>
      </c>
      <c r="AJ11" s="152" t="str">
        <f ca="1">IF(C11&lt;&gt;"",OFFSET('Game Board'!O8,AJ4-1,A11)&amp;" - "&amp;OFFSET('Game Board'!P8,AJ4-1,A11),"")</f>
        <v xml:space="preserve"> - </v>
      </c>
      <c r="AK11" s="152" t="str">
        <f ca="1">IF(C11&lt;&gt;"",OFFSET('Game Board'!O8,AK4-1,A11)&amp;" - "&amp;OFFSET('Game Board'!P8,AK4-1,A11),"")</f>
        <v xml:space="preserve"> - </v>
      </c>
      <c r="AL11" s="152" t="str">
        <f ca="1">IF(C11&lt;&gt;"",OFFSET('Game Board'!O8,AL4-1,A11)&amp;" - "&amp;OFFSET('Game Board'!P8,AL4-1,A11),"")</f>
        <v xml:space="preserve"> - </v>
      </c>
      <c r="AM11" s="152" t="str">
        <f ca="1">IF(C11&lt;&gt;"",OFFSET('Game Board'!O8,AM4-1,A11)&amp;" - "&amp;OFFSET('Game Board'!P8,AM4-1,A11),"")</f>
        <v xml:space="preserve"> - </v>
      </c>
      <c r="AN11" s="152" t="str">
        <f ca="1">IF(C11&lt;&gt;"",OFFSET('Game Board'!O8,AN4-1,A11)&amp;" - "&amp;OFFSET('Game Board'!P8,AN4-1,A11),"")</f>
        <v xml:space="preserve"> - </v>
      </c>
      <c r="AO11" s="152" t="str">
        <f ca="1">IF(C11&lt;&gt;"",OFFSET('Game Board'!O8,AO4-1,A11)&amp;" - "&amp;OFFSET('Game Board'!P8,AO4-1,A11),"")</f>
        <v xml:space="preserve"> - </v>
      </c>
      <c r="AP11" s="152" t="str">
        <f ca="1">IF(C11&lt;&gt;"",OFFSET('Game Board'!O8,AP4-1,A11)&amp;" - "&amp;OFFSET('Game Board'!P8,AP4-1,A11),"")</f>
        <v xml:space="preserve"> - </v>
      </c>
      <c r="AQ11" s="152" t="str">
        <f ca="1">IF(C11&lt;&gt;"",OFFSET('Game Board'!O8,AQ4-1,A11)&amp;" - "&amp;OFFSET('Game Board'!P8,AQ4-1,A11),"")</f>
        <v xml:space="preserve"> - </v>
      </c>
      <c r="AR11" s="152" t="str">
        <f ca="1">IF(C11&lt;&gt;"",OFFSET('Game Board'!O8,AR4-1,A11)&amp;" - "&amp;OFFSET('Game Board'!P8,AR4-1,A11),"")</f>
        <v xml:space="preserve"> - </v>
      </c>
      <c r="AS11" s="152" t="str">
        <f ca="1">IF(C11&lt;&gt;"",OFFSET('Game Board'!O8,AS4-1,A11)&amp;" - "&amp;OFFSET('Game Board'!P8,AS4-1,A11),"")</f>
        <v xml:space="preserve"> - </v>
      </c>
      <c r="AT11" s="152" t="str">
        <f ca="1">IF(C11&lt;&gt;"",OFFSET('Game Board'!O8,AT4-1,A11)&amp;" - "&amp;OFFSET('Game Board'!P8,AT4-1,A11),"")</f>
        <v xml:space="preserve"> - </v>
      </c>
      <c r="AU11" s="152" t="str">
        <f ca="1">IF(C11&lt;&gt;"",OFFSET('Game Board'!O8,AU4-1,A11)&amp;" - "&amp;OFFSET('Game Board'!P8,AU4-1,A11),"")</f>
        <v xml:space="preserve"> - </v>
      </c>
      <c r="AV11" s="152" t="str">
        <f ca="1">IF(C11&lt;&gt;"",OFFSET('Game Board'!O8,AV4-1,A11)&amp;" - "&amp;OFFSET('Game Board'!P8,AV4-1,A11),"")</f>
        <v xml:space="preserve"> - </v>
      </c>
      <c r="AW11" s="152" t="str">
        <f ca="1">IF(C11&lt;&gt;"",OFFSET('Game Board'!O8,AW4-1,A11)&amp;" - "&amp;OFFSET('Game Board'!P8,AW4-1,A11),"")</f>
        <v xml:space="preserve"> - </v>
      </c>
      <c r="AX11" s="152" t="str">
        <f ca="1">IF(C11&lt;&gt;"",OFFSET('Game Board'!O8,AX4-1,A11)&amp;" - "&amp;OFFSET('Game Board'!P8,AX4-1,A11),"")</f>
        <v xml:space="preserve"> - </v>
      </c>
      <c r="AY11" s="152" t="str">
        <f ca="1">IF(C11&lt;&gt;"",OFFSET('Game Board'!O8,AY4-1,A11)&amp;" - "&amp;OFFSET('Game Board'!P8,AY4-1,A11),"")</f>
        <v xml:space="preserve"> - </v>
      </c>
      <c r="AZ11" s="152" t="str">
        <f ca="1">IF(C11&lt;&gt;"",OFFSET('Game Board'!O8,AZ4-1,A11)&amp;" - "&amp;OFFSET('Game Board'!P8,AZ4-1,A11),"")</f>
        <v xml:space="preserve"> - </v>
      </c>
      <c r="BA11" s="152" t="str">
        <f ca="1">IF(C11&lt;&gt;"",OFFSET('Game Board'!O8,BA4-1,A11)&amp;" - "&amp;OFFSET('Game Board'!P8,BA4-1,A11),"")</f>
        <v xml:space="preserve"> - </v>
      </c>
      <c r="BB11" s="152" t="str">
        <f ca="1">IF(C11&lt;&gt;"",OFFSET('Game Board'!O8,BB4-1,A11)&amp;" - "&amp;OFFSET('Game Board'!P8,BB4-1,A11),"")</f>
        <v xml:space="preserve"> - </v>
      </c>
      <c r="BC11" s="152" t="str">
        <f ca="1">IF(C11&lt;&gt;"",OFFSET('Game Board'!O8,BC4+15,A11)&amp;" - "&amp;OFFSET('Game Board'!P8,BC4+15,A11),"")</f>
        <v xml:space="preserve"> - </v>
      </c>
      <c r="BD11" s="152" t="str">
        <f ca="1">IF(C11&lt;&gt;"",OFFSET('Game Board'!O8,BD4+15,A11)&amp;" - "&amp;OFFSET('Game Board'!P8,BD4+15,A11),"")</f>
        <v xml:space="preserve"> - </v>
      </c>
      <c r="BE11" s="152" t="str">
        <f ca="1">IF(C11&lt;&gt;"",OFFSET('Game Board'!O8,BE4+15,A11)&amp;" - "&amp;OFFSET('Game Board'!P8,BE4+15,A11),"")</f>
        <v xml:space="preserve"> - </v>
      </c>
      <c r="BF11" s="152" t="str">
        <f ca="1">IF(C11&lt;&gt;"",OFFSET('Game Board'!O8,BF4+15,A11)&amp;" - "&amp;OFFSET('Game Board'!P8,BF4+15,A11),"")</f>
        <v xml:space="preserve"> - </v>
      </c>
      <c r="BG11" s="152" t="str">
        <f ca="1">IF(C11&lt;&gt;"",OFFSET('Game Board'!O8,BG4+15,A11)&amp;" - "&amp;OFFSET('Game Board'!P8,BG4+15,A11),"")</f>
        <v xml:space="preserve"> - </v>
      </c>
      <c r="BH11" s="152" t="str">
        <f ca="1">IF(C11&lt;&gt;"",OFFSET('Game Board'!O8,BH4+15,A11)&amp;" - "&amp;OFFSET('Game Board'!P8,BH4+15,A11),"")</f>
        <v xml:space="preserve"> - </v>
      </c>
      <c r="BI11" s="152" t="str">
        <f ca="1">IF(C11&lt;&gt;"",OFFSET('Game Board'!O8,BI4+15,A11)&amp;" - "&amp;OFFSET('Game Board'!P8,BI4+15,A11),"")</f>
        <v xml:space="preserve"> - </v>
      </c>
      <c r="BJ11" s="152" t="str">
        <f ca="1">IF(C11&lt;&gt;"",OFFSET('Game Board'!O8,BJ4+15,A11)&amp;" - "&amp;OFFSET('Game Board'!P8,BJ4+15,A11),"")</f>
        <v xml:space="preserve"> - </v>
      </c>
      <c r="BK11" s="152" t="str">
        <f ca="1">IF(C11&lt;&gt;"",OFFSET('Game Board'!O8,BK4+15,A11)&amp;" - "&amp;OFFSET('Game Board'!P8,BK4+15,A11),"")</f>
        <v xml:space="preserve"> - </v>
      </c>
      <c r="BL11" s="152" t="str">
        <f ca="1">IF(C11&lt;&gt;"",OFFSET('Game Board'!O8,BL4+15,A11)&amp;" - "&amp;OFFSET('Game Board'!P8,BL4+15,A11),"")</f>
        <v xml:space="preserve"> - </v>
      </c>
      <c r="BM11" s="152" t="str">
        <f ca="1">IF(C11&lt;&gt;"",OFFSET('Game Board'!O8,BM4+15,A11)&amp;" - "&amp;OFFSET('Game Board'!P8,BM4+15,A11),"")</f>
        <v xml:space="preserve"> - </v>
      </c>
      <c r="BN11" s="152" t="str">
        <f ca="1">IF(C11&lt;&gt;"",OFFSET('Game Board'!O8,BN4+15,A11)&amp;" - "&amp;OFFSET('Game Board'!P8,BN4+15,A11),"")</f>
        <v xml:space="preserve"> - </v>
      </c>
      <c r="BO11" s="152" t="str">
        <f ca="1">IF(C11&lt;&gt;"",OFFSET('Game Board'!O8,BO4+15,A11)&amp;" - "&amp;OFFSET('Game Board'!P8,BO4+15,A11),"")</f>
        <v xml:space="preserve"> - </v>
      </c>
      <c r="BP11" s="152" t="str">
        <f ca="1">IF(C11&lt;&gt;"",OFFSET('Game Board'!O8,BP4+15,A11)&amp;" - "&amp;OFFSET('Game Board'!P8,BP4+15,A11),"")</f>
        <v xml:space="preserve"> - </v>
      </c>
      <c r="BQ11" s="152" t="str">
        <f ca="1">IF(C11&lt;&gt;"",OFFSET('Game Board'!O8,BQ4+15,A11)&amp;" - "&amp;OFFSET('Game Board'!P8,BQ4+15,A11),"")</f>
        <v xml:space="preserve"> - </v>
      </c>
      <c r="BR11" s="152" t="str">
        <f ca="1">IF(C11&lt;&gt;"",OFFSET('Game Board'!O8,BR4+15,A11)&amp;" - "&amp;OFFSET('Game Board'!P8,BR4+15,A11),"")</f>
        <v xml:space="preserve"> - </v>
      </c>
    </row>
    <row r="12" spans="1:83" ht="15" customHeight="1" x14ac:dyDescent="0.35">
      <c r="A12" s="148">
        <f>A11+11</f>
        <v>11</v>
      </c>
      <c r="B12" s="149">
        <v>2</v>
      </c>
      <c r="C12" s="226" t="str">
        <f>IF('Participant Setup'!C7&lt;&gt;"",'Participant Setup'!C7,"")</f>
        <v>Player 2</v>
      </c>
      <c r="D12" s="151">
        <f t="shared" ca="1" si="2"/>
        <v>0</v>
      </c>
      <c r="E12" s="153">
        <f ca="1">IF(C12&lt;&gt;"",OFFSET('Game Board'!M7,G4-1,A12),0)</f>
        <v>0</v>
      </c>
      <c r="F12" s="153">
        <f ca="1">IF(C12&lt;&gt;"",OFFSET('Game Board'!M91,G4-1,A12),0)</f>
        <v>0</v>
      </c>
      <c r="G12" s="152" t="str">
        <f ca="1">IF(C12&lt;&gt;"",OFFSET('Game Board'!O8,G4-1,A12)&amp;" - "&amp;OFFSET('Game Board'!P8,G4-1,A12),"")</f>
        <v xml:space="preserve"> - </v>
      </c>
      <c r="H12" s="152" t="str">
        <f ca="1">IF(C12&lt;&gt;"",OFFSET('Game Board'!O8,H4-1,A12)&amp;" - "&amp;OFFSET('Game Board'!P8,H4-1,A12),"")</f>
        <v xml:space="preserve"> - </v>
      </c>
      <c r="I12" s="152" t="str">
        <f ca="1">IF(C12&lt;&gt;"",OFFSET('Game Board'!O8,I4-1,A12)&amp;" - "&amp;OFFSET('Game Board'!P8,I4-1,A12),"")</f>
        <v xml:space="preserve"> - </v>
      </c>
      <c r="J12" s="152" t="str">
        <f ca="1">IF(C12&lt;&gt;"",OFFSET('Game Board'!O8,J4-1,A12)&amp;" - "&amp;OFFSET('Game Board'!P8,J4-1,A12),"")</f>
        <v xml:space="preserve"> - </v>
      </c>
      <c r="K12" s="152" t="str">
        <f ca="1">IF(C12&lt;&gt;"",OFFSET('Game Board'!O8,K4-1,A12)&amp;" - "&amp;OFFSET('Game Board'!P8,K4-1,A12),"")</f>
        <v xml:space="preserve"> - </v>
      </c>
      <c r="L12" s="152" t="str">
        <f ca="1">IF(C12&lt;&gt;"",OFFSET('Game Board'!O8,L4-1,A12)&amp;" - "&amp;OFFSET('Game Board'!P8,L4-1,A12),"")</f>
        <v xml:space="preserve"> - </v>
      </c>
      <c r="M12" s="152" t="str">
        <f ca="1">IF(C12&lt;&gt;"",OFFSET('Game Board'!O8,M4-1,A12)&amp;" - "&amp;OFFSET('Game Board'!P8,M4-1,A12),"")</f>
        <v xml:space="preserve"> - </v>
      </c>
      <c r="N12" s="152" t="str">
        <f ca="1">IF(C12&lt;&gt;"",OFFSET('Game Board'!O8,N4-1,A12)&amp;" - "&amp;OFFSET('Game Board'!P8,N4-1,A12),"")</f>
        <v xml:space="preserve"> - </v>
      </c>
      <c r="O12" s="152" t="str">
        <f ca="1">IF(C12&lt;&gt;"",OFFSET('Game Board'!O8,O4-1,A12)&amp;" - "&amp;OFFSET('Game Board'!P8,O4-1,A12),"")</f>
        <v xml:space="preserve"> - </v>
      </c>
      <c r="P12" s="152" t="str">
        <f ca="1">IF(C12&lt;&gt;"",OFFSET('Game Board'!O8,P4-1,A12)&amp;" - "&amp;OFFSET('Game Board'!P8,P4-1,A12),"")</f>
        <v xml:space="preserve"> - </v>
      </c>
      <c r="Q12" s="152" t="str">
        <f ca="1">IF(C12&lt;&gt;"",OFFSET('Game Board'!O8,Q4-1,A12)&amp;" - "&amp;OFFSET('Game Board'!P8,Q4-1,A12),"")</f>
        <v xml:space="preserve"> - </v>
      </c>
      <c r="R12" s="152" t="str">
        <f ca="1">IF(C12&lt;&gt;"",OFFSET('Game Board'!O8,R4-1,A12)&amp;" - "&amp;OFFSET('Game Board'!P8,R4-1,A12),"")</f>
        <v xml:space="preserve"> - </v>
      </c>
      <c r="S12" s="152" t="str">
        <f ca="1">IF(C12&lt;&gt;"",OFFSET('Game Board'!O8,S4-1,A12)&amp;" - "&amp;OFFSET('Game Board'!P8,S4-1,A12),"")</f>
        <v xml:space="preserve"> - </v>
      </c>
      <c r="T12" s="152" t="str">
        <f ca="1">IF(C12&lt;&gt;"",OFFSET('Game Board'!O8,T4-1,A12)&amp;" - "&amp;OFFSET('Game Board'!P8,T4-1,A12),"")</f>
        <v xml:space="preserve"> - </v>
      </c>
      <c r="U12" s="152" t="str">
        <f ca="1">IF(C12&lt;&gt;"",OFFSET('Game Board'!O8,U4-1,A12)&amp;" - "&amp;OFFSET('Game Board'!P8,U4-1,A12),"")</f>
        <v xml:space="preserve"> - </v>
      </c>
      <c r="V12" s="152" t="str">
        <f ca="1">IF(C12&lt;&gt;"",OFFSET('Game Board'!O8,V4-1,A12)&amp;" - "&amp;OFFSET('Game Board'!P8,V4-1,A12),"")</f>
        <v xml:space="preserve"> - </v>
      </c>
      <c r="W12" s="152" t="str">
        <f ca="1">IF(C12&lt;&gt;"",OFFSET('Game Board'!O8,W4-1,A12)&amp;" - "&amp;OFFSET('Game Board'!P8,W4-1,A12),"")</f>
        <v xml:space="preserve"> - </v>
      </c>
      <c r="X12" s="152" t="str">
        <f ca="1">IF(C12&lt;&gt;"",OFFSET('Game Board'!O8,X4-1,A12)&amp;" - "&amp;OFFSET('Game Board'!P8,X4-1,A12),"")</f>
        <v xml:space="preserve"> - </v>
      </c>
      <c r="Y12" s="152" t="str">
        <f ca="1">IF(C12&lt;&gt;"",OFFSET('Game Board'!O8,Y4-1,A12)&amp;" - "&amp;OFFSET('Game Board'!P8,Y4-1,A12),"")</f>
        <v xml:space="preserve"> - </v>
      </c>
      <c r="Z12" s="152" t="str">
        <f ca="1">IF(C12&lt;&gt;"",OFFSET('Game Board'!O8,Z4-1,A12)&amp;" - "&amp;OFFSET('Game Board'!P8,Z4-1,A12),"")</f>
        <v xml:space="preserve"> - </v>
      </c>
      <c r="AA12" s="152" t="str">
        <f ca="1">IF(C12&lt;&gt;"",OFFSET('Game Board'!O8,AA4-1,A12)&amp;" - "&amp;OFFSET('Game Board'!P8,AA4-1,A12),"")</f>
        <v xml:space="preserve"> - </v>
      </c>
      <c r="AB12" s="152" t="str">
        <f ca="1">IF(C12&lt;&gt;"",OFFSET('Game Board'!O8,AB4-1,A12)&amp;" - "&amp;OFFSET('Game Board'!P8,AB4-1,A12),"")</f>
        <v xml:space="preserve"> - </v>
      </c>
      <c r="AC12" s="152" t="str">
        <f ca="1">IF(C12&lt;&gt;"",OFFSET('Game Board'!O8,AC4-1,A12)&amp;" - "&amp;OFFSET('Game Board'!P8,AC4-1,A12),"")</f>
        <v xml:space="preserve"> - </v>
      </c>
      <c r="AD12" s="152" t="str">
        <f ca="1">IF(C12&lt;&gt;"",OFFSET('Game Board'!O8,AD4-1,A12)&amp;" - "&amp;OFFSET('Game Board'!P8,AD4-1,A12),"")</f>
        <v xml:space="preserve"> - </v>
      </c>
      <c r="AE12" s="152" t="str">
        <f ca="1">IF(C12&lt;&gt;"",OFFSET('Game Board'!O8,AE4-1,A12)&amp;" - "&amp;OFFSET('Game Board'!P8,AE4-1,A12),"")</f>
        <v xml:space="preserve"> - </v>
      </c>
      <c r="AF12" s="152" t="str">
        <f ca="1">IF(C12&lt;&gt;"",OFFSET('Game Board'!O8,AF4-1,A12)&amp;" - "&amp;OFFSET('Game Board'!P8,AF4-1,A12),"")</f>
        <v xml:space="preserve"> - </v>
      </c>
      <c r="AG12" s="152" t="str">
        <f ca="1">IF(C12&lt;&gt;"",OFFSET('Game Board'!O8,AG4-1,A12)&amp;" - "&amp;OFFSET('Game Board'!P8,AG4-1,A12),"")</f>
        <v xml:space="preserve"> - </v>
      </c>
      <c r="AH12" s="152" t="str">
        <f ca="1">IF(C12&lt;&gt;"",OFFSET('Game Board'!O8,AH4-1,A12)&amp;" - "&amp;OFFSET('Game Board'!P8,AH4-1,A12),"")</f>
        <v xml:space="preserve"> - </v>
      </c>
      <c r="AI12" s="152" t="str">
        <f ca="1">IF(C12&lt;&gt;"",OFFSET('Game Board'!O8,AI4-1,A12)&amp;" - "&amp;OFFSET('Game Board'!P8,AI4-1,A12),"")</f>
        <v xml:space="preserve"> - </v>
      </c>
      <c r="AJ12" s="152" t="str">
        <f ca="1">IF(C12&lt;&gt;"",OFFSET('Game Board'!O8,AJ4-1,A12)&amp;" - "&amp;OFFSET('Game Board'!P8,AJ4-1,A12),"")</f>
        <v xml:space="preserve"> - </v>
      </c>
      <c r="AK12" s="152" t="str">
        <f ca="1">IF(C12&lt;&gt;"",OFFSET('Game Board'!O8,AK4-1,A12)&amp;" - "&amp;OFFSET('Game Board'!P8,AK4-1,A12),"")</f>
        <v xml:space="preserve"> - </v>
      </c>
      <c r="AL12" s="152" t="str">
        <f ca="1">IF(C12&lt;&gt;"",OFFSET('Game Board'!O8,AL4-1,A12)&amp;" - "&amp;OFFSET('Game Board'!P8,AL4-1,A12),"")</f>
        <v xml:space="preserve"> - </v>
      </c>
      <c r="AM12" s="152" t="str">
        <f ca="1">IF(C12&lt;&gt;"",OFFSET('Game Board'!O8,AM4-1,A12)&amp;" - "&amp;OFFSET('Game Board'!P8,AM4-1,A12),"")</f>
        <v xml:space="preserve"> - </v>
      </c>
      <c r="AN12" s="152" t="str">
        <f ca="1">IF(C12&lt;&gt;"",OFFSET('Game Board'!O8,AN4-1,A12)&amp;" - "&amp;OFFSET('Game Board'!P8,AN4-1,A12),"")</f>
        <v xml:space="preserve"> - </v>
      </c>
      <c r="AO12" s="152" t="str">
        <f ca="1">IF(C12&lt;&gt;"",OFFSET('Game Board'!O8,AO4-1,A12)&amp;" - "&amp;OFFSET('Game Board'!P8,AO4-1,A12),"")</f>
        <v xml:space="preserve"> - </v>
      </c>
      <c r="AP12" s="152" t="str">
        <f ca="1">IF(C12&lt;&gt;"",OFFSET('Game Board'!O8,AP4-1,A12)&amp;" - "&amp;OFFSET('Game Board'!P8,AP4-1,A12),"")</f>
        <v xml:space="preserve"> - </v>
      </c>
      <c r="AQ12" s="152" t="str">
        <f ca="1">IF(C12&lt;&gt;"",OFFSET('Game Board'!O8,AQ4-1,A12)&amp;" - "&amp;OFFSET('Game Board'!P8,AQ4-1,A12),"")</f>
        <v xml:space="preserve"> - </v>
      </c>
      <c r="AR12" s="152" t="str">
        <f ca="1">IF(C12&lt;&gt;"",OFFSET('Game Board'!O8,AR4-1,A12)&amp;" - "&amp;OFFSET('Game Board'!P8,AR4-1,A12),"")</f>
        <v xml:space="preserve"> - </v>
      </c>
      <c r="AS12" s="152" t="str">
        <f ca="1">IF(C12&lt;&gt;"",OFFSET('Game Board'!O8,AS4-1,A12)&amp;" - "&amp;OFFSET('Game Board'!P8,AS4-1,A12),"")</f>
        <v xml:space="preserve"> - </v>
      </c>
      <c r="AT12" s="152" t="str">
        <f ca="1">IF(C12&lt;&gt;"",OFFSET('Game Board'!O8,AT4-1,A12)&amp;" - "&amp;OFFSET('Game Board'!P8,AT4-1,A12),"")</f>
        <v xml:space="preserve"> - </v>
      </c>
      <c r="AU12" s="152" t="str">
        <f ca="1">IF(C12&lt;&gt;"",OFFSET('Game Board'!O8,AU4-1,A12)&amp;" - "&amp;OFFSET('Game Board'!P8,AU4-1,A12),"")</f>
        <v xml:space="preserve"> - </v>
      </c>
      <c r="AV12" s="152" t="str">
        <f ca="1">IF(C12&lt;&gt;"",OFFSET('Game Board'!O8,AV4-1,A12)&amp;" - "&amp;OFFSET('Game Board'!P8,AV4-1,A12),"")</f>
        <v xml:space="preserve"> - </v>
      </c>
      <c r="AW12" s="152" t="str">
        <f ca="1">IF(C12&lt;&gt;"",OFFSET('Game Board'!O8,AW4-1,A12)&amp;" - "&amp;OFFSET('Game Board'!P8,AW4-1,A12),"")</f>
        <v xml:space="preserve"> - </v>
      </c>
      <c r="AX12" s="152" t="str">
        <f ca="1">IF(C12&lt;&gt;"",OFFSET('Game Board'!O8,AX4-1,A12)&amp;" - "&amp;OFFSET('Game Board'!P8,AX4-1,A12),"")</f>
        <v xml:space="preserve"> - </v>
      </c>
      <c r="AY12" s="152" t="str">
        <f ca="1">IF(C12&lt;&gt;"",OFFSET('Game Board'!O8,AY4-1,A12)&amp;" - "&amp;OFFSET('Game Board'!P8,AY4-1,A12),"")</f>
        <v xml:space="preserve"> - </v>
      </c>
      <c r="AZ12" s="152" t="str">
        <f ca="1">IF(C12&lt;&gt;"",OFFSET('Game Board'!O8,AZ4-1,A12)&amp;" - "&amp;OFFSET('Game Board'!P8,AZ4-1,A12),"")</f>
        <v xml:space="preserve"> - </v>
      </c>
      <c r="BA12" s="152" t="str">
        <f ca="1">IF(C12&lt;&gt;"",OFFSET('Game Board'!O8,BA4-1,A12)&amp;" - "&amp;OFFSET('Game Board'!P8,BA4-1,A12),"")</f>
        <v xml:space="preserve"> - </v>
      </c>
      <c r="BB12" s="152" t="str">
        <f ca="1">IF(C12&lt;&gt;"",OFFSET('Game Board'!O8,BB4-1,A12)&amp;" - "&amp;OFFSET('Game Board'!P8,BB4-1,A12),"")</f>
        <v xml:space="preserve"> - </v>
      </c>
      <c r="BC12" s="152" t="str">
        <f ca="1">IF(C12&lt;&gt;"",OFFSET('Game Board'!O8,BC4+15,A12)&amp;" - "&amp;OFFSET('Game Board'!P8,BC4+15,A12),"")</f>
        <v xml:space="preserve"> - </v>
      </c>
      <c r="BD12" s="152" t="str">
        <f ca="1">IF(C12&lt;&gt;"",OFFSET('Game Board'!O8,BD4+15,A12)&amp;" - "&amp;OFFSET('Game Board'!P8,BD4+15,A12),"")</f>
        <v xml:space="preserve"> - </v>
      </c>
      <c r="BE12" s="152" t="str">
        <f ca="1">IF(C12&lt;&gt;"",OFFSET('Game Board'!O8,BE4+15,A12)&amp;" - "&amp;OFFSET('Game Board'!P8,BE4+15,A12),"")</f>
        <v xml:space="preserve"> - </v>
      </c>
      <c r="BF12" s="152" t="str">
        <f ca="1">IF(C12&lt;&gt;"",OFFSET('Game Board'!O8,BF4+15,A12)&amp;" - "&amp;OFFSET('Game Board'!P8,BF4+15,A12),"")</f>
        <v xml:space="preserve"> - </v>
      </c>
      <c r="BG12" s="152" t="str">
        <f ca="1">IF(C12&lt;&gt;"",OFFSET('Game Board'!O8,BG4+15,A12)&amp;" - "&amp;OFFSET('Game Board'!P8,BG4+15,A12),"")</f>
        <v xml:space="preserve"> - </v>
      </c>
      <c r="BH12" s="152" t="str">
        <f ca="1">IF(C12&lt;&gt;"",OFFSET('Game Board'!O8,BH4+15,A12)&amp;" - "&amp;OFFSET('Game Board'!P8,BH4+15,A12),"")</f>
        <v xml:space="preserve"> - </v>
      </c>
      <c r="BI12" s="152" t="str">
        <f ca="1">IF(C12&lt;&gt;"",OFFSET('Game Board'!O8,BI4+15,A12)&amp;" - "&amp;OFFSET('Game Board'!P8,BI4+15,A12),"")</f>
        <v xml:space="preserve"> - </v>
      </c>
      <c r="BJ12" s="152" t="str">
        <f ca="1">IF(C12&lt;&gt;"",OFFSET('Game Board'!O8,BJ4+15,A12)&amp;" - "&amp;OFFSET('Game Board'!P8,BJ4+15,A12),"")</f>
        <v xml:space="preserve"> - </v>
      </c>
      <c r="BK12" s="152" t="str">
        <f ca="1">IF(C12&lt;&gt;"",OFFSET('Game Board'!O8,BK4+15,A12)&amp;" - "&amp;OFFSET('Game Board'!P8,BK4+15,A12),"")</f>
        <v xml:space="preserve"> - </v>
      </c>
      <c r="BL12" s="152" t="str">
        <f ca="1">IF(C12&lt;&gt;"",OFFSET('Game Board'!O8,BL4+15,A12)&amp;" - "&amp;OFFSET('Game Board'!P8,BL4+15,A12),"")</f>
        <v xml:space="preserve"> - </v>
      </c>
      <c r="BM12" s="152" t="str">
        <f ca="1">IF(C12&lt;&gt;"",OFFSET('Game Board'!O8,BM4+15,A12)&amp;" - "&amp;OFFSET('Game Board'!P8,BM4+15,A12),"")</f>
        <v xml:space="preserve"> - </v>
      </c>
      <c r="BN12" s="152" t="str">
        <f ca="1">IF(C12&lt;&gt;"",OFFSET('Game Board'!O8,BN4+15,A12)&amp;" - "&amp;OFFSET('Game Board'!P8,BN4+15,A12),"")</f>
        <v xml:space="preserve"> - </v>
      </c>
      <c r="BO12" s="152" t="str">
        <f ca="1">IF(C12&lt;&gt;"",OFFSET('Game Board'!O8,BO4+15,A12)&amp;" - "&amp;OFFSET('Game Board'!P8,BO4+15,A12),"")</f>
        <v xml:space="preserve"> - </v>
      </c>
      <c r="BP12" s="152" t="str">
        <f ca="1">IF(C12&lt;&gt;"",OFFSET('Game Board'!O8,BP4+15,A12)&amp;" - "&amp;OFFSET('Game Board'!P8,BP4+15,A12),"")</f>
        <v xml:space="preserve"> - </v>
      </c>
      <c r="BQ12" s="152" t="str">
        <f ca="1">IF(C12&lt;&gt;"",OFFSET('Game Board'!O8,BQ4+15,A12)&amp;" - "&amp;OFFSET('Game Board'!P8,BQ4+15,A12),"")</f>
        <v xml:space="preserve"> - </v>
      </c>
      <c r="BR12" s="152" t="str">
        <f ca="1">IF(C12&lt;&gt;"",OFFSET('Game Board'!O8,BR4+15,A12)&amp;" - "&amp;OFFSET('Game Board'!P8,BR4+15,A12),"")</f>
        <v xml:space="preserve"> - </v>
      </c>
    </row>
    <row r="13" spans="1:83" ht="15" customHeight="1" x14ac:dyDescent="0.35">
      <c r="A13" s="148">
        <f t="shared" ref="A13:A20" si="3">A12+11</f>
        <v>22</v>
      </c>
      <c r="B13" s="149">
        <v>3</v>
      </c>
      <c r="C13" s="226" t="str">
        <f>IF('Participant Setup'!C8&lt;&gt;"",'Participant Setup'!C8,"")</f>
        <v>Player 3</v>
      </c>
      <c r="D13" s="151">
        <f t="shared" ca="1" si="2"/>
        <v>0</v>
      </c>
      <c r="E13" s="153">
        <f ca="1">IF(C13&lt;&gt;"",OFFSET('Game Board'!M7,G4-1,A13),0)</f>
        <v>0</v>
      </c>
      <c r="F13" s="153">
        <f ca="1">IF(C13&lt;&gt;"",OFFSET('Game Board'!M91,G4-1,A13),0)</f>
        <v>0</v>
      </c>
      <c r="G13" s="152" t="str">
        <f ca="1">IF(C13&lt;&gt;"",OFFSET('Game Board'!O8,G4-1,A13)&amp;" - "&amp;OFFSET('Game Board'!P8,G4-1,A13),"")</f>
        <v xml:space="preserve"> - </v>
      </c>
      <c r="H13" s="152" t="str">
        <f ca="1">IF(C13&lt;&gt;"",OFFSET('Game Board'!O8,H4-1,A13)&amp;" - "&amp;OFFSET('Game Board'!P8,H4-1,A13),"")</f>
        <v xml:space="preserve"> - </v>
      </c>
      <c r="I13" s="152" t="str">
        <f ca="1">IF(C13&lt;&gt;"",OFFSET('Game Board'!O8,I4-1,A13)&amp;" - "&amp;OFFSET('Game Board'!P8,I4-1,A13),"")</f>
        <v xml:space="preserve"> - </v>
      </c>
      <c r="J13" s="152" t="str">
        <f ca="1">IF(C13&lt;&gt;"",OFFSET('Game Board'!O8,J4-1,A13)&amp;" - "&amp;OFFSET('Game Board'!P8,J4-1,A13),"")</f>
        <v xml:space="preserve"> - </v>
      </c>
      <c r="K13" s="152" t="str">
        <f ca="1">IF(C13&lt;&gt;"",OFFSET('Game Board'!O8,K4-1,A13)&amp;" - "&amp;OFFSET('Game Board'!P8,K4-1,A13),"")</f>
        <v xml:space="preserve"> - </v>
      </c>
      <c r="L13" s="152" t="str">
        <f ca="1">IF(C13&lt;&gt;"",OFFSET('Game Board'!O8,L4-1,A13)&amp;" - "&amp;OFFSET('Game Board'!P8,L4-1,A13),"")</f>
        <v xml:space="preserve"> - </v>
      </c>
      <c r="M13" s="152" t="str">
        <f ca="1">IF(C13&lt;&gt;"",OFFSET('Game Board'!O8,M4-1,A13)&amp;" - "&amp;OFFSET('Game Board'!P8,M4-1,A13),"")</f>
        <v xml:space="preserve"> - </v>
      </c>
      <c r="N13" s="152" t="str">
        <f ca="1">IF(C13&lt;&gt;"",OFFSET('Game Board'!O8,N4-1,A13)&amp;" - "&amp;OFFSET('Game Board'!P8,N4-1,A13),"")</f>
        <v xml:space="preserve"> - </v>
      </c>
      <c r="O13" s="152" t="str">
        <f ca="1">IF(C13&lt;&gt;"",OFFSET('Game Board'!O8,O4-1,A13)&amp;" - "&amp;OFFSET('Game Board'!P8,O4-1,A13),"")</f>
        <v xml:space="preserve"> - </v>
      </c>
      <c r="P13" s="152" t="str">
        <f ca="1">IF(C13&lt;&gt;"",OFFSET('Game Board'!O8,P4-1,A13)&amp;" - "&amp;OFFSET('Game Board'!P8,P4-1,A13),"")</f>
        <v xml:space="preserve"> - </v>
      </c>
      <c r="Q13" s="152" t="str">
        <f ca="1">IF(C13&lt;&gt;"",OFFSET('Game Board'!O8,Q4-1,A13)&amp;" - "&amp;OFFSET('Game Board'!P8,Q4-1,A13),"")</f>
        <v xml:space="preserve"> - </v>
      </c>
      <c r="R13" s="152" t="str">
        <f ca="1">IF(C13&lt;&gt;"",OFFSET('Game Board'!O8,R4-1,A13)&amp;" - "&amp;OFFSET('Game Board'!P8,R4-1,A13),"")</f>
        <v xml:space="preserve"> - </v>
      </c>
      <c r="S13" s="152" t="str">
        <f ca="1">IF(C13&lt;&gt;"",OFFSET('Game Board'!O8,S4-1,A13)&amp;" - "&amp;OFFSET('Game Board'!P8,S4-1,A13),"")</f>
        <v xml:space="preserve"> - </v>
      </c>
      <c r="T13" s="152" t="str">
        <f ca="1">IF(C13&lt;&gt;"",OFFSET('Game Board'!O8,T4-1,A13)&amp;" - "&amp;OFFSET('Game Board'!P8,T4-1,A13),"")</f>
        <v xml:space="preserve"> - </v>
      </c>
      <c r="U13" s="152" t="str">
        <f ca="1">IF(C13&lt;&gt;"",OFFSET('Game Board'!O8,U4-1,A13)&amp;" - "&amp;OFFSET('Game Board'!P8,U4-1,A13),"")</f>
        <v xml:space="preserve"> - </v>
      </c>
      <c r="V13" s="152" t="str">
        <f ca="1">IF(C13&lt;&gt;"",OFFSET('Game Board'!O8,V4-1,A13)&amp;" - "&amp;OFFSET('Game Board'!P8,V4-1,A13),"")</f>
        <v xml:space="preserve"> - </v>
      </c>
      <c r="W13" s="152" t="str">
        <f ca="1">IF(C13&lt;&gt;"",OFFSET('Game Board'!O8,W4-1,A13)&amp;" - "&amp;OFFSET('Game Board'!P8,W4-1,A13),"")</f>
        <v xml:space="preserve"> - </v>
      </c>
      <c r="X13" s="152" t="str">
        <f ca="1">IF(C13&lt;&gt;"",OFFSET('Game Board'!O8,X4-1,A13)&amp;" - "&amp;OFFSET('Game Board'!P8,X4-1,A13),"")</f>
        <v xml:space="preserve"> - </v>
      </c>
      <c r="Y13" s="152" t="str">
        <f ca="1">IF(C13&lt;&gt;"",OFFSET('Game Board'!O8,Y4-1,A13)&amp;" - "&amp;OFFSET('Game Board'!P8,Y4-1,A13),"")</f>
        <v xml:space="preserve"> - </v>
      </c>
      <c r="Z13" s="152" t="str">
        <f ca="1">IF(C13&lt;&gt;"",OFFSET('Game Board'!O8,Z4-1,A13)&amp;" - "&amp;OFFSET('Game Board'!P8,Z4-1,A13),"")</f>
        <v xml:space="preserve"> - </v>
      </c>
      <c r="AA13" s="152" t="str">
        <f ca="1">IF(C13&lt;&gt;"",OFFSET('Game Board'!O8,AA4-1,A13)&amp;" - "&amp;OFFSET('Game Board'!P8,AA4-1,A13),"")</f>
        <v xml:space="preserve"> - </v>
      </c>
      <c r="AB13" s="152" t="str">
        <f ca="1">IF(C13&lt;&gt;"",OFFSET('Game Board'!O8,AB4-1,A13)&amp;" - "&amp;OFFSET('Game Board'!P8,AB4-1,A13),"")</f>
        <v xml:space="preserve"> - </v>
      </c>
      <c r="AC13" s="152" t="str">
        <f ca="1">IF(C13&lt;&gt;"",OFFSET('Game Board'!O8,AC4-1,A13)&amp;" - "&amp;OFFSET('Game Board'!P8,AC4-1,A13),"")</f>
        <v xml:space="preserve"> - </v>
      </c>
      <c r="AD13" s="152" t="str">
        <f ca="1">IF(C13&lt;&gt;"",OFFSET('Game Board'!O8,AD4-1,A13)&amp;" - "&amp;OFFSET('Game Board'!P8,AD4-1,A13),"")</f>
        <v xml:space="preserve"> - </v>
      </c>
      <c r="AE13" s="152" t="str">
        <f ca="1">IF(C13&lt;&gt;"",OFFSET('Game Board'!O8,AE4-1,A13)&amp;" - "&amp;OFFSET('Game Board'!P8,AE4-1,A13),"")</f>
        <v xml:space="preserve"> - </v>
      </c>
      <c r="AF13" s="152" t="str">
        <f ca="1">IF(C13&lt;&gt;"",OFFSET('Game Board'!O8,AF4-1,A13)&amp;" - "&amp;OFFSET('Game Board'!P8,AF4-1,A13),"")</f>
        <v xml:space="preserve"> - </v>
      </c>
      <c r="AG13" s="152" t="str">
        <f ca="1">IF(C13&lt;&gt;"",OFFSET('Game Board'!O8,AG4-1,A13)&amp;" - "&amp;OFFSET('Game Board'!P8,AG4-1,A13),"")</f>
        <v xml:space="preserve"> - </v>
      </c>
      <c r="AH13" s="152" t="str">
        <f ca="1">IF(C13&lt;&gt;"",OFFSET('Game Board'!O8,AH4-1,A13)&amp;" - "&amp;OFFSET('Game Board'!P8,AH4-1,A13),"")</f>
        <v xml:space="preserve"> - </v>
      </c>
      <c r="AI13" s="152" t="str">
        <f ca="1">IF(C13&lt;&gt;"",OFFSET('Game Board'!O8,AI4-1,A13)&amp;" - "&amp;OFFSET('Game Board'!P8,AI4-1,A13),"")</f>
        <v xml:space="preserve"> - </v>
      </c>
      <c r="AJ13" s="152" t="str">
        <f ca="1">IF(C13&lt;&gt;"",OFFSET('Game Board'!O8,AJ4-1,A13)&amp;" - "&amp;OFFSET('Game Board'!P8,AJ4-1,A13),"")</f>
        <v xml:space="preserve"> - </v>
      </c>
      <c r="AK13" s="152" t="str">
        <f ca="1">IF(C13&lt;&gt;"",OFFSET('Game Board'!O8,AK4-1,A13)&amp;" - "&amp;OFFSET('Game Board'!P8,AK4-1,A13),"")</f>
        <v xml:space="preserve"> - </v>
      </c>
      <c r="AL13" s="152" t="str">
        <f ca="1">IF(C13&lt;&gt;"",OFFSET('Game Board'!O8,AL4-1,A13)&amp;" - "&amp;OFFSET('Game Board'!P8,AL4-1,A13),"")</f>
        <v xml:space="preserve"> - </v>
      </c>
      <c r="AM13" s="152" t="str">
        <f ca="1">IF(C13&lt;&gt;"",OFFSET('Game Board'!O8,AM4-1,A13)&amp;" - "&amp;OFFSET('Game Board'!P8,AM4-1,A13),"")</f>
        <v xml:space="preserve"> - </v>
      </c>
      <c r="AN13" s="152" t="str">
        <f ca="1">IF(C13&lt;&gt;"",OFFSET('Game Board'!O8,AN4-1,A13)&amp;" - "&amp;OFFSET('Game Board'!P8,AN4-1,A13),"")</f>
        <v xml:space="preserve"> - </v>
      </c>
      <c r="AO13" s="152" t="str">
        <f ca="1">IF(C13&lt;&gt;"",OFFSET('Game Board'!O8,AO4-1,A13)&amp;" - "&amp;OFFSET('Game Board'!P8,AO4-1,A13),"")</f>
        <v xml:space="preserve"> - </v>
      </c>
      <c r="AP13" s="152" t="str">
        <f ca="1">IF(C13&lt;&gt;"",OFFSET('Game Board'!O8,AP4-1,A13)&amp;" - "&amp;OFFSET('Game Board'!P8,AP4-1,A13),"")</f>
        <v xml:space="preserve"> - </v>
      </c>
      <c r="AQ13" s="152" t="str">
        <f ca="1">IF(C13&lt;&gt;"",OFFSET('Game Board'!O8,AQ4-1,A13)&amp;" - "&amp;OFFSET('Game Board'!P8,AQ4-1,A13),"")</f>
        <v xml:space="preserve"> - </v>
      </c>
      <c r="AR13" s="152" t="str">
        <f ca="1">IF(C13&lt;&gt;"",OFFSET('Game Board'!O8,AR4-1,A13)&amp;" - "&amp;OFFSET('Game Board'!P8,AR4-1,A13),"")</f>
        <v xml:space="preserve"> - </v>
      </c>
      <c r="AS13" s="152" t="str">
        <f ca="1">IF(C13&lt;&gt;"",OFFSET('Game Board'!O8,AS4-1,A13)&amp;" - "&amp;OFFSET('Game Board'!P8,AS4-1,A13),"")</f>
        <v xml:space="preserve"> - </v>
      </c>
      <c r="AT13" s="152" t="str">
        <f ca="1">IF(C13&lt;&gt;"",OFFSET('Game Board'!O8,AT4-1,A13)&amp;" - "&amp;OFFSET('Game Board'!P8,AT4-1,A13),"")</f>
        <v xml:space="preserve"> - </v>
      </c>
      <c r="AU13" s="152" t="str">
        <f ca="1">IF(C13&lt;&gt;"",OFFSET('Game Board'!O8,AU4-1,A13)&amp;" - "&amp;OFFSET('Game Board'!P8,AU4-1,A13),"")</f>
        <v xml:space="preserve"> - </v>
      </c>
      <c r="AV13" s="152" t="str">
        <f ca="1">IF(C13&lt;&gt;"",OFFSET('Game Board'!O8,AV4-1,A13)&amp;" - "&amp;OFFSET('Game Board'!P8,AV4-1,A13),"")</f>
        <v xml:space="preserve"> - </v>
      </c>
      <c r="AW13" s="152" t="str">
        <f ca="1">IF(C13&lt;&gt;"",OFFSET('Game Board'!O8,AW4-1,A13)&amp;" - "&amp;OFFSET('Game Board'!P8,AW4-1,A13),"")</f>
        <v xml:space="preserve"> - </v>
      </c>
      <c r="AX13" s="152" t="str">
        <f ca="1">IF(C13&lt;&gt;"",OFFSET('Game Board'!O8,AX4-1,A13)&amp;" - "&amp;OFFSET('Game Board'!P8,AX4-1,A13),"")</f>
        <v xml:space="preserve"> - </v>
      </c>
      <c r="AY13" s="152" t="str">
        <f ca="1">IF(C13&lt;&gt;"",OFFSET('Game Board'!O8,AY4-1,A13)&amp;" - "&amp;OFFSET('Game Board'!P8,AY4-1,A13),"")</f>
        <v xml:space="preserve"> - </v>
      </c>
      <c r="AZ13" s="152" t="str">
        <f ca="1">IF(C13&lt;&gt;"",OFFSET('Game Board'!O8,AZ4-1,A13)&amp;" - "&amp;OFFSET('Game Board'!P8,AZ4-1,A13),"")</f>
        <v xml:space="preserve"> - </v>
      </c>
      <c r="BA13" s="152" t="str">
        <f ca="1">IF(C13&lt;&gt;"",OFFSET('Game Board'!O8,BA4-1,A13)&amp;" - "&amp;OFFSET('Game Board'!P8,BA4-1,A13),"")</f>
        <v xml:space="preserve"> - </v>
      </c>
      <c r="BB13" s="152" t="str">
        <f ca="1">IF(C13&lt;&gt;"",OFFSET('Game Board'!O8,BB4-1,A13)&amp;" - "&amp;OFFSET('Game Board'!P8,BB4-1,A13),"")</f>
        <v xml:space="preserve"> - </v>
      </c>
      <c r="BC13" s="152" t="str">
        <f ca="1">IF(C13&lt;&gt;"",OFFSET('Game Board'!O8,BC4+15,A13)&amp;" - "&amp;OFFSET('Game Board'!P8,BC4+15,A13),"")</f>
        <v xml:space="preserve"> - </v>
      </c>
      <c r="BD13" s="152" t="str">
        <f ca="1">IF(C13&lt;&gt;"",OFFSET('Game Board'!O8,BD4+15,A13)&amp;" - "&amp;OFFSET('Game Board'!P8,BD4+15,A13),"")</f>
        <v xml:space="preserve"> - </v>
      </c>
      <c r="BE13" s="152" t="str">
        <f ca="1">IF(C13&lt;&gt;"",OFFSET('Game Board'!O8,BE4+15,A13)&amp;" - "&amp;OFFSET('Game Board'!P8,BE4+15,A13),"")</f>
        <v xml:space="preserve"> - </v>
      </c>
      <c r="BF13" s="152" t="str">
        <f ca="1">IF(C13&lt;&gt;"",OFFSET('Game Board'!O8,BF4+15,A13)&amp;" - "&amp;OFFSET('Game Board'!P8,BF4+15,A13),"")</f>
        <v xml:space="preserve"> - </v>
      </c>
      <c r="BG13" s="152" t="str">
        <f ca="1">IF(C13&lt;&gt;"",OFFSET('Game Board'!O8,BG4+15,A13)&amp;" - "&amp;OFFSET('Game Board'!P8,BG4+15,A13),"")</f>
        <v xml:space="preserve"> - </v>
      </c>
      <c r="BH13" s="152" t="str">
        <f ca="1">IF(C13&lt;&gt;"",OFFSET('Game Board'!O8,BH4+15,A13)&amp;" - "&amp;OFFSET('Game Board'!P8,BH4+15,A13),"")</f>
        <v xml:space="preserve"> - </v>
      </c>
      <c r="BI13" s="152" t="str">
        <f ca="1">IF(C13&lt;&gt;"",OFFSET('Game Board'!O8,BI4+15,A13)&amp;" - "&amp;OFFSET('Game Board'!P8,BI4+15,A13),"")</f>
        <v xml:space="preserve"> - </v>
      </c>
      <c r="BJ13" s="152" t="str">
        <f ca="1">IF(C13&lt;&gt;"",OFFSET('Game Board'!O8,BJ4+15,A13)&amp;" - "&amp;OFFSET('Game Board'!P8,BJ4+15,A13),"")</f>
        <v xml:space="preserve"> - </v>
      </c>
      <c r="BK13" s="152" t="str">
        <f ca="1">IF(C13&lt;&gt;"",OFFSET('Game Board'!O8,BK4+15,A13)&amp;" - "&amp;OFFSET('Game Board'!P8,BK4+15,A13),"")</f>
        <v xml:space="preserve"> - </v>
      </c>
      <c r="BL13" s="152" t="str">
        <f ca="1">IF(C13&lt;&gt;"",OFFSET('Game Board'!O8,BL4+15,A13)&amp;" - "&amp;OFFSET('Game Board'!P8,BL4+15,A13),"")</f>
        <v xml:space="preserve"> - </v>
      </c>
      <c r="BM13" s="152" t="str">
        <f ca="1">IF(C13&lt;&gt;"",OFFSET('Game Board'!O8,BM4+15,A13)&amp;" - "&amp;OFFSET('Game Board'!P8,BM4+15,A13),"")</f>
        <v xml:space="preserve"> - </v>
      </c>
      <c r="BN13" s="152" t="str">
        <f ca="1">IF(C13&lt;&gt;"",OFFSET('Game Board'!O8,BN4+15,A13)&amp;" - "&amp;OFFSET('Game Board'!P8,BN4+15,A13),"")</f>
        <v xml:space="preserve"> - </v>
      </c>
      <c r="BO13" s="152" t="str">
        <f ca="1">IF(C13&lt;&gt;"",OFFSET('Game Board'!O8,BO4+15,A13)&amp;" - "&amp;OFFSET('Game Board'!P8,BO4+15,A13),"")</f>
        <v xml:space="preserve"> - </v>
      </c>
      <c r="BP13" s="152" t="str">
        <f ca="1">IF(C13&lt;&gt;"",OFFSET('Game Board'!O8,BP4+15,A13)&amp;" - "&amp;OFFSET('Game Board'!P8,BP4+15,A13),"")</f>
        <v xml:space="preserve"> - </v>
      </c>
      <c r="BQ13" s="152" t="str">
        <f ca="1">IF(C13&lt;&gt;"",OFFSET('Game Board'!O8,BQ4+15,A13)&amp;" - "&amp;OFFSET('Game Board'!P8,BQ4+15,A13),"")</f>
        <v xml:space="preserve"> - </v>
      </c>
      <c r="BR13" s="152" t="str">
        <f ca="1">IF(C13&lt;&gt;"",OFFSET('Game Board'!O8,BR4+15,A13)&amp;" - "&amp;OFFSET('Game Board'!P8,BR4+15,A13),"")</f>
        <v xml:space="preserve"> - </v>
      </c>
    </row>
    <row r="14" spans="1:83" ht="15" customHeight="1" x14ac:dyDescent="0.35">
      <c r="A14" s="148">
        <f t="shared" si="3"/>
        <v>33</v>
      </c>
      <c r="B14" s="149">
        <v>4</v>
      </c>
      <c r="C14" s="226" t="str">
        <f>IF('Participant Setup'!C9&lt;&gt;"",'Participant Setup'!C9,"")</f>
        <v>Player 4</v>
      </c>
      <c r="D14" s="151">
        <f t="shared" ca="1" si="2"/>
        <v>0</v>
      </c>
      <c r="E14" s="153">
        <f ca="1">IF(C14&lt;&gt;"",OFFSET('Game Board'!M7,G4-1,A14),0)</f>
        <v>0</v>
      </c>
      <c r="F14" s="153">
        <f ca="1">IF(C14&lt;&gt;"",OFFSET('Game Board'!M91,G4-1,A14),0)</f>
        <v>0</v>
      </c>
      <c r="G14" s="152" t="str">
        <f ca="1">IF(C14&lt;&gt;"",OFFSET('Game Board'!O8,G4-1,A14)&amp;" - "&amp;OFFSET('Game Board'!P8,G4-1,A14),"")</f>
        <v xml:space="preserve"> - </v>
      </c>
      <c r="H14" s="152" t="str">
        <f ca="1">IF(C14&lt;&gt;"",OFFSET('Game Board'!O8,H4-1,A14)&amp;" - "&amp;OFFSET('Game Board'!P8,H4-1,A14),"")</f>
        <v xml:space="preserve"> - </v>
      </c>
      <c r="I14" s="152" t="str">
        <f ca="1">IF(C14&lt;&gt;"",OFFSET('Game Board'!O8,I4-1,A14)&amp;" - "&amp;OFFSET('Game Board'!P8,I4-1,A14),"")</f>
        <v xml:space="preserve"> - </v>
      </c>
      <c r="J14" s="152" t="str">
        <f ca="1">IF(C14&lt;&gt;"",OFFSET('Game Board'!O8,J4-1,A14)&amp;" - "&amp;OFFSET('Game Board'!P8,J4-1,A14),"")</f>
        <v xml:space="preserve"> - </v>
      </c>
      <c r="K14" s="152" t="str">
        <f ca="1">IF(C14&lt;&gt;"",OFFSET('Game Board'!O8,K4-1,A14)&amp;" - "&amp;OFFSET('Game Board'!P8,K4-1,A14),"")</f>
        <v xml:space="preserve"> - </v>
      </c>
      <c r="L14" s="152" t="str">
        <f ca="1">IF(C14&lt;&gt;"",OFFSET('Game Board'!O8,L4-1,A14)&amp;" - "&amp;OFFSET('Game Board'!P8,L4-1,A14),"")</f>
        <v xml:space="preserve"> - </v>
      </c>
      <c r="M14" s="152" t="str">
        <f ca="1">IF(C14&lt;&gt;"",OFFSET('Game Board'!O8,M4-1,A14)&amp;" - "&amp;OFFSET('Game Board'!P8,M4-1,A14),"")</f>
        <v xml:space="preserve"> - </v>
      </c>
      <c r="N14" s="152" t="str">
        <f ca="1">IF(C14&lt;&gt;"",OFFSET('Game Board'!O8,N4-1,A14)&amp;" - "&amp;OFFSET('Game Board'!P8,N4-1,A14),"")</f>
        <v xml:space="preserve"> - </v>
      </c>
      <c r="O14" s="152" t="str">
        <f ca="1">IF(C14&lt;&gt;"",OFFSET('Game Board'!O8,O4-1,A14)&amp;" - "&amp;OFFSET('Game Board'!P8,O4-1,A14),"")</f>
        <v xml:space="preserve"> - </v>
      </c>
      <c r="P14" s="152" t="str">
        <f ca="1">IF(C14&lt;&gt;"",OFFSET('Game Board'!O8,P4-1,A14)&amp;" - "&amp;OFFSET('Game Board'!P8,P4-1,A14),"")</f>
        <v xml:space="preserve"> - </v>
      </c>
      <c r="Q14" s="152" t="str">
        <f ca="1">IF(C14&lt;&gt;"",OFFSET('Game Board'!O8,Q4-1,A14)&amp;" - "&amp;OFFSET('Game Board'!P8,Q4-1,A14),"")</f>
        <v xml:space="preserve"> - </v>
      </c>
      <c r="R14" s="152" t="str">
        <f ca="1">IF(C14&lt;&gt;"",OFFSET('Game Board'!O8,R4-1,A14)&amp;" - "&amp;OFFSET('Game Board'!P8,R4-1,A14),"")</f>
        <v xml:space="preserve"> - </v>
      </c>
      <c r="S14" s="152" t="str">
        <f ca="1">IF(C14&lt;&gt;"",OFFSET('Game Board'!O8,S4-1,A14)&amp;" - "&amp;OFFSET('Game Board'!P8,S4-1,A14),"")</f>
        <v xml:space="preserve"> - </v>
      </c>
      <c r="T14" s="152" t="str">
        <f ca="1">IF(C14&lt;&gt;"",OFFSET('Game Board'!O8,T4-1,A14)&amp;" - "&amp;OFFSET('Game Board'!P8,T4-1,A14),"")</f>
        <v xml:space="preserve"> - </v>
      </c>
      <c r="U14" s="152" t="str">
        <f ca="1">IF(C14&lt;&gt;"",OFFSET('Game Board'!O8,U4-1,A14)&amp;" - "&amp;OFFSET('Game Board'!P8,U4-1,A14),"")</f>
        <v xml:space="preserve"> - </v>
      </c>
      <c r="V14" s="152" t="str">
        <f ca="1">IF(C14&lt;&gt;"",OFFSET('Game Board'!O8,V4-1,A14)&amp;" - "&amp;OFFSET('Game Board'!P8,V4-1,A14),"")</f>
        <v xml:space="preserve"> - </v>
      </c>
      <c r="W14" s="152" t="str">
        <f ca="1">IF(C14&lt;&gt;"",OFFSET('Game Board'!O8,W4-1,A14)&amp;" - "&amp;OFFSET('Game Board'!P8,W4-1,A14),"")</f>
        <v xml:space="preserve"> - </v>
      </c>
      <c r="X14" s="152" t="str">
        <f ca="1">IF(C14&lt;&gt;"",OFFSET('Game Board'!O8,X4-1,A14)&amp;" - "&amp;OFFSET('Game Board'!P8,X4-1,A14),"")</f>
        <v xml:space="preserve"> - </v>
      </c>
      <c r="Y14" s="152" t="str">
        <f ca="1">IF(C14&lt;&gt;"",OFFSET('Game Board'!O8,Y4-1,A14)&amp;" - "&amp;OFFSET('Game Board'!P8,Y4-1,A14),"")</f>
        <v xml:space="preserve"> - </v>
      </c>
      <c r="Z14" s="152" t="str">
        <f ca="1">IF(C14&lt;&gt;"",OFFSET('Game Board'!O8,Z4-1,A14)&amp;" - "&amp;OFFSET('Game Board'!P8,Z4-1,A14),"")</f>
        <v xml:space="preserve"> - </v>
      </c>
      <c r="AA14" s="152" t="str">
        <f ca="1">IF(C14&lt;&gt;"",OFFSET('Game Board'!O8,AA4-1,A14)&amp;" - "&amp;OFFSET('Game Board'!P8,AA4-1,A14),"")</f>
        <v xml:space="preserve"> - </v>
      </c>
      <c r="AB14" s="152" t="str">
        <f ca="1">IF(C14&lt;&gt;"",OFFSET('Game Board'!O8,AB4-1,A14)&amp;" - "&amp;OFFSET('Game Board'!P8,AB4-1,A14),"")</f>
        <v xml:space="preserve"> - </v>
      </c>
      <c r="AC14" s="152" t="str">
        <f ca="1">IF(C14&lt;&gt;"",OFFSET('Game Board'!O8,AC4-1,A14)&amp;" - "&amp;OFFSET('Game Board'!P8,AC4-1,A14),"")</f>
        <v xml:space="preserve"> - </v>
      </c>
      <c r="AD14" s="152" t="str">
        <f ca="1">IF(C14&lt;&gt;"",OFFSET('Game Board'!O8,AD4-1,A14)&amp;" - "&amp;OFFSET('Game Board'!P8,AD4-1,A14),"")</f>
        <v xml:space="preserve"> - </v>
      </c>
      <c r="AE14" s="152" t="str">
        <f ca="1">IF(C14&lt;&gt;"",OFFSET('Game Board'!O8,AE4-1,A14)&amp;" - "&amp;OFFSET('Game Board'!P8,AE4-1,A14),"")</f>
        <v xml:space="preserve"> - </v>
      </c>
      <c r="AF14" s="152" t="str">
        <f ca="1">IF(C14&lt;&gt;"",OFFSET('Game Board'!O8,AF4-1,A14)&amp;" - "&amp;OFFSET('Game Board'!P8,AF4-1,A14),"")</f>
        <v xml:space="preserve"> - </v>
      </c>
      <c r="AG14" s="152" t="str">
        <f ca="1">IF(C14&lt;&gt;"",OFFSET('Game Board'!O8,AG4-1,A14)&amp;" - "&amp;OFFSET('Game Board'!P8,AG4-1,A14),"")</f>
        <v xml:space="preserve"> - </v>
      </c>
      <c r="AH14" s="152" t="str">
        <f ca="1">IF(C14&lt;&gt;"",OFFSET('Game Board'!O8,AH4-1,A14)&amp;" - "&amp;OFFSET('Game Board'!P8,AH4-1,A14),"")</f>
        <v xml:space="preserve"> - </v>
      </c>
      <c r="AI14" s="152" t="str">
        <f ca="1">IF(C14&lt;&gt;"",OFFSET('Game Board'!O8,AI4-1,A14)&amp;" - "&amp;OFFSET('Game Board'!P8,AI4-1,A14),"")</f>
        <v xml:space="preserve"> - </v>
      </c>
      <c r="AJ14" s="152" t="str">
        <f ca="1">IF(C14&lt;&gt;"",OFFSET('Game Board'!O8,AJ4-1,A14)&amp;" - "&amp;OFFSET('Game Board'!P8,AJ4-1,A14),"")</f>
        <v xml:space="preserve"> - </v>
      </c>
      <c r="AK14" s="152" t="str">
        <f ca="1">IF(C14&lt;&gt;"",OFFSET('Game Board'!O8,AK4-1,A14)&amp;" - "&amp;OFFSET('Game Board'!P8,AK4-1,A14),"")</f>
        <v xml:space="preserve"> - </v>
      </c>
      <c r="AL14" s="152" t="str">
        <f ca="1">IF(C14&lt;&gt;"",OFFSET('Game Board'!O8,AL4-1,A14)&amp;" - "&amp;OFFSET('Game Board'!P8,AL4-1,A14),"")</f>
        <v xml:space="preserve"> - </v>
      </c>
      <c r="AM14" s="152" t="str">
        <f ca="1">IF(C14&lt;&gt;"",OFFSET('Game Board'!O8,AM4-1,A14)&amp;" - "&amp;OFFSET('Game Board'!P8,AM4-1,A14),"")</f>
        <v xml:space="preserve"> - </v>
      </c>
      <c r="AN14" s="152" t="str">
        <f ca="1">IF(C14&lt;&gt;"",OFFSET('Game Board'!O8,AN4-1,A14)&amp;" - "&amp;OFFSET('Game Board'!P8,AN4-1,A14),"")</f>
        <v xml:space="preserve"> - </v>
      </c>
      <c r="AO14" s="152" t="str">
        <f ca="1">IF(C14&lt;&gt;"",OFFSET('Game Board'!O8,AO4-1,A14)&amp;" - "&amp;OFFSET('Game Board'!P8,AO4-1,A14),"")</f>
        <v xml:space="preserve"> - </v>
      </c>
      <c r="AP14" s="152" t="str">
        <f ca="1">IF(C14&lt;&gt;"",OFFSET('Game Board'!O8,AP4-1,A14)&amp;" - "&amp;OFFSET('Game Board'!P8,AP4-1,A14),"")</f>
        <v xml:space="preserve"> - </v>
      </c>
      <c r="AQ14" s="152" t="str">
        <f ca="1">IF(C14&lt;&gt;"",OFFSET('Game Board'!O8,AQ4-1,A14)&amp;" - "&amp;OFFSET('Game Board'!P8,AQ4-1,A14),"")</f>
        <v xml:space="preserve"> - </v>
      </c>
      <c r="AR14" s="152" t="str">
        <f ca="1">IF(C14&lt;&gt;"",OFFSET('Game Board'!O8,AR4-1,A14)&amp;" - "&amp;OFFSET('Game Board'!P8,AR4-1,A14),"")</f>
        <v xml:space="preserve"> - </v>
      </c>
      <c r="AS14" s="152" t="str">
        <f ca="1">IF(C14&lt;&gt;"",OFFSET('Game Board'!O8,AS4-1,A14)&amp;" - "&amp;OFFSET('Game Board'!P8,AS4-1,A14),"")</f>
        <v xml:space="preserve"> - </v>
      </c>
      <c r="AT14" s="152" t="str">
        <f ca="1">IF(C14&lt;&gt;"",OFFSET('Game Board'!O8,AT4-1,A14)&amp;" - "&amp;OFFSET('Game Board'!P8,AT4-1,A14),"")</f>
        <v xml:space="preserve"> - </v>
      </c>
      <c r="AU14" s="152" t="str">
        <f ca="1">IF(C14&lt;&gt;"",OFFSET('Game Board'!O8,AU4-1,A14)&amp;" - "&amp;OFFSET('Game Board'!P8,AU4-1,A14),"")</f>
        <v xml:space="preserve"> - </v>
      </c>
      <c r="AV14" s="152" t="str">
        <f ca="1">IF(C14&lt;&gt;"",OFFSET('Game Board'!O8,AV4-1,A14)&amp;" - "&amp;OFFSET('Game Board'!P8,AV4-1,A14),"")</f>
        <v xml:space="preserve"> - </v>
      </c>
      <c r="AW14" s="152" t="str">
        <f ca="1">IF(C14&lt;&gt;"",OFFSET('Game Board'!O8,AW4-1,A14)&amp;" - "&amp;OFFSET('Game Board'!P8,AW4-1,A14),"")</f>
        <v xml:space="preserve"> - </v>
      </c>
      <c r="AX14" s="152" t="str">
        <f ca="1">IF(C14&lt;&gt;"",OFFSET('Game Board'!O8,AX4-1,A14)&amp;" - "&amp;OFFSET('Game Board'!P8,AX4-1,A14),"")</f>
        <v xml:space="preserve"> - </v>
      </c>
      <c r="AY14" s="152" t="str">
        <f ca="1">IF(C14&lt;&gt;"",OFFSET('Game Board'!O8,AY4-1,A14)&amp;" - "&amp;OFFSET('Game Board'!P8,AY4-1,A14),"")</f>
        <v xml:space="preserve"> - </v>
      </c>
      <c r="AZ14" s="152" t="str">
        <f ca="1">IF(C14&lt;&gt;"",OFFSET('Game Board'!O8,AZ4-1,A14)&amp;" - "&amp;OFFSET('Game Board'!P8,AZ4-1,A14),"")</f>
        <v xml:space="preserve"> - </v>
      </c>
      <c r="BA14" s="152" t="str">
        <f ca="1">IF(C14&lt;&gt;"",OFFSET('Game Board'!O8,BA4-1,A14)&amp;" - "&amp;OFFSET('Game Board'!P8,BA4-1,A14),"")</f>
        <v xml:space="preserve"> - </v>
      </c>
      <c r="BB14" s="152" t="str">
        <f ca="1">IF(C14&lt;&gt;"",OFFSET('Game Board'!O8,BB4-1,A14)&amp;" - "&amp;OFFSET('Game Board'!P8,BB4-1,A14),"")</f>
        <v xml:space="preserve"> - </v>
      </c>
      <c r="BC14" s="152" t="str">
        <f ca="1">IF(C14&lt;&gt;"",OFFSET('Game Board'!O8,BC4+15,A14)&amp;" - "&amp;OFFSET('Game Board'!P8,BC4+15,A14),"")</f>
        <v xml:space="preserve"> - </v>
      </c>
      <c r="BD14" s="152" t="str">
        <f ca="1">IF(C14&lt;&gt;"",OFFSET('Game Board'!O8,BD4+15,A14)&amp;" - "&amp;OFFSET('Game Board'!P8,BD4+15,A14),"")</f>
        <v xml:space="preserve"> - </v>
      </c>
      <c r="BE14" s="152" t="str">
        <f ca="1">IF(C14&lt;&gt;"",OFFSET('Game Board'!O8,BE4+15,A14)&amp;" - "&amp;OFFSET('Game Board'!P8,BE4+15,A14),"")</f>
        <v xml:space="preserve"> - </v>
      </c>
      <c r="BF14" s="152" t="str">
        <f ca="1">IF(C14&lt;&gt;"",OFFSET('Game Board'!O8,BF4+15,A14)&amp;" - "&amp;OFFSET('Game Board'!P8,BF4+15,A14),"")</f>
        <v xml:space="preserve"> - </v>
      </c>
      <c r="BG14" s="152" t="str">
        <f ca="1">IF(C14&lt;&gt;"",OFFSET('Game Board'!O8,BG4+15,A14)&amp;" - "&amp;OFFSET('Game Board'!P8,BG4+15,A14),"")</f>
        <v xml:space="preserve"> - </v>
      </c>
      <c r="BH14" s="152" t="str">
        <f ca="1">IF(C14&lt;&gt;"",OFFSET('Game Board'!O8,BH4+15,A14)&amp;" - "&amp;OFFSET('Game Board'!P8,BH4+15,A14),"")</f>
        <v xml:space="preserve"> - </v>
      </c>
      <c r="BI14" s="152" t="str">
        <f ca="1">IF(C14&lt;&gt;"",OFFSET('Game Board'!O8,BI4+15,A14)&amp;" - "&amp;OFFSET('Game Board'!P8,BI4+15,A14),"")</f>
        <v xml:space="preserve"> - </v>
      </c>
      <c r="BJ14" s="152" t="str">
        <f ca="1">IF(C14&lt;&gt;"",OFFSET('Game Board'!O8,BJ4+15,A14)&amp;" - "&amp;OFFSET('Game Board'!P8,BJ4+15,A14),"")</f>
        <v xml:space="preserve"> - </v>
      </c>
      <c r="BK14" s="152" t="str">
        <f ca="1">IF(C14&lt;&gt;"",OFFSET('Game Board'!O8,BK4+15,A14)&amp;" - "&amp;OFFSET('Game Board'!P8,BK4+15,A14),"")</f>
        <v xml:space="preserve"> - </v>
      </c>
      <c r="BL14" s="152" t="str">
        <f ca="1">IF(C14&lt;&gt;"",OFFSET('Game Board'!O8,BL4+15,A14)&amp;" - "&amp;OFFSET('Game Board'!P8,BL4+15,A14),"")</f>
        <v xml:space="preserve"> - </v>
      </c>
      <c r="BM14" s="152" t="str">
        <f ca="1">IF(C14&lt;&gt;"",OFFSET('Game Board'!O8,BM4+15,A14)&amp;" - "&amp;OFFSET('Game Board'!P8,BM4+15,A14),"")</f>
        <v xml:space="preserve"> - </v>
      </c>
      <c r="BN14" s="152" t="str">
        <f ca="1">IF(C14&lt;&gt;"",OFFSET('Game Board'!O8,BN4+15,A14)&amp;" - "&amp;OFFSET('Game Board'!P8,BN4+15,A14),"")</f>
        <v xml:space="preserve"> - </v>
      </c>
      <c r="BO14" s="152" t="str">
        <f ca="1">IF(C14&lt;&gt;"",OFFSET('Game Board'!O8,BO4+15,A14)&amp;" - "&amp;OFFSET('Game Board'!P8,BO4+15,A14),"")</f>
        <v xml:space="preserve"> - </v>
      </c>
      <c r="BP14" s="152" t="str">
        <f ca="1">IF(C14&lt;&gt;"",OFFSET('Game Board'!O8,BP4+15,A14)&amp;" - "&amp;OFFSET('Game Board'!P8,BP4+15,A14),"")</f>
        <v xml:space="preserve"> - </v>
      </c>
      <c r="BQ14" s="152" t="str">
        <f ca="1">IF(C14&lt;&gt;"",OFFSET('Game Board'!O8,BQ4+15,A14)&amp;" - "&amp;OFFSET('Game Board'!P8,BQ4+15,A14),"")</f>
        <v xml:space="preserve"> - </v>
      </c>
      <c r="BR14" s="152" t="str">
        <f ca="1">IF(C14&lt;&gt;"",OFFSET('Game Board'!O8,BR4+15,A14)&amp;" - "&amp;OFFSET('Game Board'!P8,BR4+15,A14),"")</f>
        <v xml:space="preserve"> - </v>
      </c>
    </row>
    <row r="15" spans="1:83" ht="15" customHeight="1" x14ac:dyDescent="0.35">
      <c r="A15" s="148">
        <f t="shared" si="3"/>
        <v>44</v>
      </c>
      <c r="B15" s="149">
        <v>5</v>
      </c>
      <c r="C15" s="226" t="str">
        <f>IF('Participant Setup'!C10&lt;&gt;"",'Participant Setup'!C10,"")</f>
        <v>Player 5</v>
      </c>
      <c r="D15" s="151">
        <f t="shared" ca="1" si="2"/>
        <v>0</v>
      </c>
      <c r="E15" s="153">
        <f ca="1">IF(C15&lt;&gt;"",OFFSET('Game Board'!M7,G4-1,A15),0)</f>
        <v>0</v>
      </c>
      <c r="F15" s="153">
        <f ca="1">IF(C15&lt;&gt;"",OFFSET('Game Board'!M91,G4-1,A15),0)</f>
        <v>0</v>
      </c>
      <c r="G15" s="152" t="str">
        <f ca="1">IF(C15&lt;&gt;"",OFFSET('Game Board'!O8,G4-1,A15)&amp;" - "&amp;OFFSET('Game Board'!P8,G4-1,A15),"")</f>
        <v xml:space="preserve"> - </v>
      </c>
      <c r="H15" s="152" t="str">
        <f ca="1">IF(C15&lt;&gt;"",OFFSET('Game Board'!O8,H4-1,A15)&amp;" - "&amp;OFFSET('Game Board'!P8,H4-1,A15),"")</f>
        <v xml:space="preserve"> - </v>
      </c>
      <c r="I15" s="152" t="str">
        <f ca="1">IF(C15&lt;&gt;"",OFFSET('Game Board'!O8,I4-1,A15)&amp;" - "&amp;OFFSET('Game Board'!P8,I4-1,A15),"")</f>
        <v xml:space="preserve"> - </v>
      </c>
      <c r="J15" s="152" t="str">
        <f ca="1">IF(C15&lt;&gt;"",OFFSET('Game Board'!O8,J4-1,A15)&amp;" - "&amp;OFFSET('Game Board'!P8,J4-1,A15),"")</f>
        <v xml:space="preserve"> - </v>
      </c>
      <c r="K15" s="152" t="str">
        <f ca="1">IF(C15&lt;&gt;"",OFFSET('Game Board'!O8,K4-1,A15)&amp;" - "&amp;OFFSET('Game Board'!P8,K4-1,A15),"")</f>
        <v xml:space="preserve"> - </v>
      </c>
      <c r="L15" s="152" t="str">
        <f ca="1">IF(C15&lt;&gt;"",OFFSET('Game Board'!O8,L4-1,A15)&amp;" - "&amp;OFFSET('Game Board'!P8,L4-1,A15),"")</f>
        <v xml:space="preserve"> - </v>
      </c>
      <c r="M15" s="152" t="str">
        <f ca="1">IF(C15&lt;&gt;"",OFFSET('Game Board'!O8,M4-1,A15)&amp;" - "&amp;OFFSET('Game Board'!P8,M4-1,A15),"")</f>
        <v xml:space="preserve"> - </v>
      </c>
      <c r="N15" s="152" t="str">
        <f ca="1">IF(C15&lt;&gt;"",OFFSET('Game Board'!O8,N4-1,A15)&amp;" - "&amp;OFFSET('Game Board'!P8,N4-1,A15),"")</f>
        <v xml:space="preserve"> - </v>
      </c>
      <c r="O15" s="152" t="str">
        <f ca="1">IF(C15&lt;&gt;"",OFFSET('Game Board'!O8,O4-1,A15)&amp;" - "&amp;OFFSET('Game Board'!P8,O4-1,A15),"")</f>
        <v xml:space="preserve"> - </v>
      </c>
      <c r="P15" s="152" t="str">
        <f ca="1">IF(C15&lt;&gt;"",OFFSET('Game Board'!O8,P4-1,A15)&amp;" - "&amp;OFFSET('Game Board'!P8,P4-1,A15),"")</f>
        <v xml:space="preserve"> - </v>
      </c>
      <c r="Q15" s="152" t="str">
        <f ca="1">IF(C15&lt;&gt;"",OFFSET('Game Board'!O8,Q4-1,A15)&amp;" - "&amp;OFFSET('Game Board'!P8,Q4-1,A15),"")</f>
        <v xml:space="preserve"> - </v>
      </c>
      <c r="R15" s="152" t="str">
        <f ca="1">IF(C15&lt;&gt;"",OFFSET('Game Board'!O8,R4-1,A15)&amp;" - "&amp;OFFSET('Game Board'!P8,R4-1,A15),"")</f>
        <v xml:space="preserve"> - </v>
      </c>
      <c r="S15" s="152" t="str">
        <f ca="1">IF(C15&lt;&gt;"",OFFSET('Game Board'!O8,S4-1,A15)&amp;" - "&amp;OFFSET('Game Board'!P8,S4-1,A15),"")</f>
        <v xml:space="preserve"> - </v>
      </c>
      <c r="T15" s="152" t="str">
        <f ca="1">IF(C15&lt;&gt;"",OFFSET('Game Board'!O8,T4-1,A15)&amp;" - "&amp;OFFSET('Game Board'!P8,T4-1,A15),"")</f>
        <v xml:space="preserve"> - </v>
      </c>
      <c r="U15" s="152" t="str">
        <f ca="1">IF(C15&lt;&gt;"",OFFSET('Game Board'!O8,U4-1,A15)&amp;" - "&amp;OFFSET('Game Board'!P8,U4-1,A15),"")</f>
        <v xml:space="preserve"> - </v>
      </c>
      <c r="V15" s="152" t="str">
        <f ca="1">IF(C15&lt;&gt;"",OFFSET('Game Board'!O8,V4-1,A15)&amp;" - "&amp;OFFSET('Game Board'!P8,V4-1,A15),"")</f>
        <v xml:space="preserve"> - </v>
      </c>
      <c r="W15" s="152" t="str">
        <f ca="1">IF(C15&lt;&gt;"",OFFSET('Game Board'!O8,W4-1,A15)&amp;" - "&amp;OFFSET('Game Board'!P8,W4-1,A15),"")</f>
        <v xml:space="preserve"> - </v>
      </c>
      <c r="X15" s="152" t="str">
        <f ca="1">IF(C15&lt;&gt;"",OFFSET('Game Board'!O8,X4-1,A15)&amp;" - "&amp;OFFSET('Game Board'!P8,X4-1,A15),"")</f>
        <v xml:space="preserve"> - </v>
      </c>
      <c r="Y15" s="152" t="str">
        <f ca="1">IF(C15&lt;&gt;"",OFFSET('Game Board'!O8,Y4-1,A15)&amp;" - "&amp;OFFSET('Game Board'!P8,Y4-1,A15),"")</f>
        <v xml:space="preserve"> - </v>
      </c>
      <c r="Z15" s="152" t="str">
        <f ca="1">IF(C15&lt;&gt;"",OFFSET('Game Board'!O8,Z4-1,A15)&amp;" - "&amp;OFFSET('Game Board'!P8,Z4-1,A15),"")</f>
        <v xml:space="preserve"> - </v>
      </c>
      <c r="AA15" s="152" t="str">
        <f ca="1">IF(C15&lt;&gt;"",OFFSET('Game Board'!O8,AA4-1,A15)&amp;" - "&amp;OFFSET('Game Board'!P8,AA4-1,A15),"")</f>
        <v xml:space="preserve"> - </v>
      </c>
      <c r="AB15" s="152" t="str">
        <f ca="1">IF(C15&lt;&gt;"",OFFSET('Game Board'!O8,AB4-1,A15)&amp;" - "&amp;OFFSET('Game Board'!P8,AB4-1,A15),"")</f>
        <v xml:space="preserve"> - </v>
      </c>
      <c r="AC15" s="152" t="str">
        <f ca="1">IF(C15&lt;&gt;"",OFFSET('Game Board'!O8,AC4-1,A15)&amp;" - "&amp;OFFSET('Game Board'!P8,AC4-1,A15),"")</f>
        <v xml:space="preserve"> - </v>
      </c>
      <c r="AD15" s="152" t="str">
        <f ca="1">IF(C15&lt;&gt;"",OFFSET('Game Board'!O8,AD4-1,A15)&amp;" - "&amp;OFFSET('Game Board'!P8,AD4-1,A15),"")</f>
        <v xml:space="preserve"> - </v>
      </c>
      <c r="AE15" s="152" t="str">
        <f ca="1">IF(C15&lt;&gt;"",OFFSET('Game Board'!O8,AE4-1,A15)&amp;" - "&amp;OFFSET('Game Board'!P8,AE4-1,A15),"")</f>
        <v xml:space="preserve"> - </v>
      </c>
      <c r="AF15" s="152" t="str">
        <f ca="1">IF(C15&lt;&gt;"",OFFSET('Game Board'!O8,AF4-1,A15)&amp;" - "&amp;OFFSET('Game Board'!P8,AF4-1,A15),"")</f>
        <v xml:space="preserve"> - </v>
      </c>
      <c r="AG15" s="152" t="str">
        <f ca="1">IF(C15&lt;&gt;"",OFFSET('Game Board'!O8,AG4-1,A15)&amp;" - "&amp;OFFSET('Game Board'!P8,AG4-1,A15),"")</f>
        <v xml:space="preserve"> - </v>
      </c>
      <c r="AH15" s="152" t="str">
        <f ca="1">IF(C15&lt;&gt;"",OFFSET('Game Board'!O8,AH4-1,A15)&amp;" - "&amp;OFFSET('Game Board'!P8,AH4-1,A15),"")</f>
        <v xml:space="preserve"> - </v>
      </c>
      <c r="AI15" s="152" t="str">
        <f ca="1">IF(C15&lt;&gt;"",OFFSET('Game Board'!O8,AI4-1,A15)&amp;" - "&amp;OFFSET('Game Board'!P8,AI4-1,A15),"")</f>
        <v xml:space="preserve"> - </v>
      </c>
      <c r="AJ15" s="152" t="str">
        <f ca="1">IF(C15&lt;&gt;"",OFFSET('Game Board'!O8,AJ4-1,A15)&amp;" - "&amp;OFFSET('Game Board'!P8,AJ4-1,A15),"")</f>
        <v xml:space="preserve"> - </v>
      </c>
      <c r="AK15" s="152" t="str">
        <f ca="1">IF(C15&lt;&gt;"",OFFSET('Game Board'!O8,AK4-1,A15)&amp;" - "&amp;OFFSET('Game Board'!P8,AK4-1,A15),"")</f>
        <v xml:space="preserve"> - </v>
      </c>
      <c r="AL15" s="152" t="str">
        <f ca="1">IF(C15&lt;&gt;"",OFFSET('Game Board'!O8,AL4-1,A15)&amp;" - "&amp;OFFSET('Game Board'!P8,AL4-1,A15),"")</f>
        <v xml:space="preserve"> - </v>
      </c>
      <c r="AM15" s="152" t="str">
        <f ca="1">IF(C15&lt;&gt;"",OFFSET('Game Board'!O8,AM4-1,A15)&amp;" - "&amp;OFFSET('Game Board'!P8,AM4-1,A15),"")</f>
        <v xml:space="preserve"> - </v>
      </c>
      <c r="AN15" s="152" t="str">
        <f ca="1">IF(C15&lt;&gt;"",OFFSET('Game Board'!O8,AN4-1,A15)&amp;" - "&amp;OFFSET('Game Board'!P8,AN4-1,A15),"")</f>
        <v xml:space="preserve"> - </v>
      </c>
      <c r="AO15" s="152" t="str">
        <f ca="1">IF(C15&lt;&gt;"",OFFSET('Game Board'!O8,AO4-1,A15)&amp;" - "&amp;OFFSET('Game Board'!P8,AO4-1,A15),"")</f>
        <v xml:space="preserve"> - </v>
      </c>
      <c r="AP15" s="152" t="str">
        <f ca="1">IF(C15&lt;&gt;"",OFFSET('Game Board'!O8,AP4-1,A15)&amp;" - "&amp;OFFSET('Game Board'!P8,AP4-1,A15),"")</f>
        <v xml:space="preserve"> - </v>
      </c>
      <c r="AQ15" s="152" t="str">
        <f ca="1">IF(C15&lt;&gt;"",OFFSET('Game Board'!O8,AQ4-1,A15)&amp;" - "&amp;OFFSET('Game Board'!P8,AQ4-1,A15),"")</f>
        <v xml:space="preserve"> - </v>
      </c>
      <c r="AR15" s="152" t="str">
        <f ca="1">IF(C15&lt;&gt;"",OFFSET('Game Board'!O8,AR4-1,A15)&amp;" - "&amp;OFFSET('Game Board'!P8,AR4-1,A15),"")</f>
        <v xml:space="preserve"> - </v>
      </c>
      <c r="AS15" s="152" t="str">
        <f ca="1">IF(C15&lt;&gt;"",OFFSET('Game Board'!O8,AS4-1,A15)&amp;" - "&amp;OFFSET('Game Board'!P8,AS4-1,A15),"")</f>
        <v xml:space="preserve"> - </v>
      </c>
      <c r="AT15" s="152" t="str">
        <f ca="1">IF(C15&lt;&gt;"",OFFSET('Game Board'!O8,AT4-1,A15)&amp;" - "&amp;OFFSET('Game Board'!P8,AT4-1,A15),"")</f>
        <v xml:space="preserve"> - </v>
      </c>
      <c r="AU15" s="152" t="str">
        <f ca="1">IF(C15&lt;&gt;"",OFFSET('Game Board'!O8,AU4-1,A15)&amp;" - "&amp;OFFSET('Game Board'!P8,AU4-1,A15),"")</f>
        <v xml:space="preserve"> - </v>
      </c>
      <c r="AV15" s="152" t="str">
        <f ca="1">IF(C15&lt;&gt;"",OFFSET('Game Board'!O8,AV4-1,A15)&amp;" - "&amp;OFFSET('Game Board'!P8,AV4-1,A15),"")</f>
        <v xml:space="preserve"> - </v>
      </c>
      <c r="AW15" s="152" t="str">
        <f ca="1">IF(C15&lt;&gt;"",OFFSET('Game Board'!O8,AW4-1,A15)&amp;" - "&amp;OFFSET('Game Board'!P8,AW4-1,A15),"")</f>
        <v xml:space="preserve"> - </v>
      </c>
      <c r="AX15" s="152" t="str">
        <f ca="1">IF(C15&lt;&gt;"",OFFSET('Game Board'!O8,AX4-1,A15)&amp;" - "&amp;OFFSET('Game Board'!P8,AX4-1,A15),"")</f>
        <v xml:space="preserve"> - </v>
      </c>
      <c r="AY15" s="152" t="str">
        <f ca="1">IF(C15&lt;&gt;"",OFFSET('Game Board'!O8,AY4-1,A15)&amp;" - "&amp;OFFSET('Game Board'!P8,AY4-1,A15),"")</f>
        <v xml:space="preserve"> - </v>
      </c>
      <c r="AZ15" s="152" t="str">
        <f ca="1">IF(C15&lt;&gt;"",OFFSET('Game Board'!O8,AZ4-1,A15)&amp;" - "&amp;OFFSET('Game Board'!P8,AZ4-1,A15),"")</f>
        <v xml:space="preserve"> - </v>
      </c>
      <c r="BA15" s="152" t="str">
        <f ca="1">IF(C15&lt;&gt;"",OFFSET('Game Board'!O8,BA4-1,A15)&amp;" - "&amp;OFFSET('Game Board'!P8,BA4-1,A15),"")</f>
        <v xml:space="preserve"> - </v>
      </c>
      <c r="BB15" s="152" t="str">
        <f ca="1">IF(C15&lt;&gt;"",OFFSET('Game Board'!O8,BB4-1,A15)&amp;" - "&amp;OFFSET('Game Board'!P8,BB4-1,A15),"")</f>
        <v xml:space="preserve"> - </v>
      </c>
      <c r="BC15" s="152" t="str">
        <f ca="1">IF(C15&lt;&gt;"",OFFSET('Game Board'!O8,BC4+15,A15)&amp;" - "&amp;OFFSET('Game Board'!P8,BC4+15,A15),"")</f>
        <v xml:space="preserve"> - </v>
      </c>
      <c r="BD15" s="152" t="str">
        <f ca="1">IF(C15&lt;&gt;"",OFFSET('Game Board'!O8,BD4+15,A15)&amp;" - "&amp;OFFSET('Game Board'!P8,BD4+15,A15),"")</f>
        <v xml:space="preserve"> - </v>
      </c>
      <c r="BE15" s="152" t="str">
        <f ca="1">IF(C15&lt;&gt;"",OFFSET('Game Board'!O8,BE4+15,A15)&amp;" - "&amp;OFFSET('Game Board'!P8,BE4+15,A15),"")</f>
        <v xml:space="preserve"> - </v>
      </c>
      <c r="BF15" s="152" t="str">
        <f ca="1">IF(C15&lt;&gt;"",OFFSET('Game Board'!O8,BF4+15,A15)&amp;" - "&amp;OFFSET('Game Board'!P8,BF4+15,A15),"")</f>
        <v xml:space="preserve"> - </v>
      </c>
      <c r="BG15" s="152" t="str">
        <f ca="1">IF(C15&lt;&gt;"",OFFSET('Game Board'!O8,BG4+15,A15)&amp;" - "&amp;OFFSET('Game Board'!P8,BG4+15,A15),"")</f>
        <v xml:space="preserve"> - </v>
      </c>
      <c r="BH15" s="152" t="str">
        <f ca="1">IF(C15&lt;&gt;"",OFFSET('Game Board'!O8,BH4+15,A15)&amp;" - "&amp;OFFSET('Game Board'!P8,BH4+15,A15),"")</f>
        <v xml:space="preserve"> - </v>
      </c>
      <c r="BI15" s="152" t="str">
        <f ca="1">IF(C15&lt;&gt;"",OFFSET('Game Board'!O8,BI4+15,A15)&amp;" - "&amp;OFFSET('Game Board'!P8,BI4+15,A15),"")</f>
        <v xml:space="preserve"> - </v>
      </c>
      <c r="BJ15" s="152" t="str">
        <f ca="1">IF(C15&lt;&gt;"",OFFSET('Game Board'!O8,BJ4+15,A15)&amp;" - "&amp;OFFSET('Game Board'!P8,BJ4+15,A15),"")</f>
        <v xml:space="preserve"> - </v>
      </c>
      <c r="BK15" s="152" t="str">
        <f ca="1">IF(C15&lt;&gt;"",OFFSET('Game Board'!O8,BK4+15,A15)&amp;" - "&amp;OFFSET('Game Board'!P8,BK4+15,A15),"")</f>
        <v xml:space="preserve"> - </v>
      </c>
      <c r="BL15" s="152" t="str">
        <f ca="1">IF(C15&lt;&gt;"",OFFSET('Game Board'!O8,BL4+15,A15)&amp;" - "&amp;OFFSET('Game Board'!P8,BL4+15,A15),"")</f>
        <v xml:space="preserve"> - </v>
      </c>
      <c r="BM15" s="152" t="str">
        <f ca="1">IF(C15&lt;&gt;"",OFFSET('Game Board'!O8,BM4+15,A15)&amp;" - "&amp;OFFSET('Game Board'!P8,BM4+15,A15),"")</f>
        <v xml:space="preserve"> - </v>
      </c>
      <c r="BN15" s="152" t="str">
        <f ca="1">IF(C15&lt;&gt;"",OFFSET('Game Board'!O8,BN4+15,A15)&amp;" - "&amp;OFFSET('Game Board'!P8,BN4+15,A15),"")</f>
        <v xml:space="preserve"> - </v>
      </c>
      <c r="BO15" s="152" t="str">
        <f ca="1">IF(C15&lt;&gt;"",OFFSET('Game Board'!O8,BO4+15,A15)&amp;" - "&amp;OFFSET('Game Board'!P8,BO4+15,A15),"")</f>
        <v xml:space="preserve"> - </v>
      </c>
      <c r="BP15" s="152" t="str">
        <f ca="1">IF(C15&lt;&gt;"",OFFSET('Game Board'!O8,BP4+15,A15)&amp;" - "&amp;OFFSET('Game Board'!P8,BP4+15,A15),"")</f>
        <v xml:space="preserve"> - </v>
      </c>
      <c r="BQ15" s="152" t="str">
        <f ca="1">IF(C15&lt;&gt;"",OFFSET('Game Board'!O8,BQ4+15,A15)&amp;" - "&amp;OFFSET('Game Board'!P8,BQ4+15,A15),"")</f>
        <v xml:space="preserve"> - </v>
      </c>
      <c r="BR15" s="152" t="str">
        <f ca="1">IF(C15&lt;&gt;"",OFFSET('Game Board'!O8,BR4+15,A15)&amp;" - "&amp;OFFSET('Game Board'!P8,BR4+15,A15),"")</f>
        <v xml:space="preserve"> - </v>
      </c>
    </row>
    <row r="16" spans="1:83" ht="15" customHeight="1" x14ac:dyDescent="0.35">
      <c r="A16" s="148">
        <f t="shared" si="3"/>
        <v>55</v>
      </c>
      <c r="B16" s="149">
        <v>6</v>
      </c>
      <c r="C16" s="226" t="str">
        <f>IF('Participant Setup'!C11&lt;&gt;"",'Participant Setup'!C11,"")</f>
        <v>Player 6</v>
      </c>
      <c r="D16" s="151">
        <f t="shared" ca="1" si="2"/>
        <v>0</v>
      </c>
      <c r="E16" s="153">
        <f ca="1">IF(C16&lt;&gt;"",OFFSET('Game Board'!M7,G4-1,A16),0)</f>
        <v>0</v>
      </c>
      <c r="F16" s="153">
        <f ca="1">IF(C16&lt;&gt;"",OFFSET('Game Board'!M91,G4-1,A16),0)</f>
        <v>0</v>
      </c>
      <c r="G16" s="152" t="str">
        <f ca="1">IF(C16&lt;&gt;"",OFFSET('Game Board'!O8,G4-1,A16)&amp;" - "&amp;OFFSET('Game Board'!P8,G4-1,A16),"")</f>
        <v xml:space="preserve"> - </v>
      </c>
      <c r="H16" s="152" t="str">
        <f ca="1">IF(C16&lt;&gt;"",OFFSET('Game Board'!O8,H4-1,A16)&amp;" - "&amp;OFFSET('Game Board'!P8,H4-1,A16),"")</f>
        <v xml:space="preserve"> - </v>
      </c>
      <c r="I16" s="152" t="str">
        <f ca="1">IF(C16&lt;&gt;"",OFFSET('Game Board'!O8,I4-1,A16)&amp;" - "&amp;OFFSET('Game Board'!P8,I4-1,A16),"")</f>
        <v xml:space="preserve"> - </v>
      </c>
      <c r="J16" s="152" t="str">
        <f ca="1">IF(C16&lt;&gt;"",OFFSET('Game Board'!O8,J4-1,A16)&amp;" - "&amp;OFFSET('Game Board'!P8,J4-1,A16),"")</f>
        <v xml:space="preserve"> - </v>
      </c>
      <c r="K16" s="152" t="str">
        <f ca="1">IF(C16&lt;&gt;"",OFFSET('Game Board'!O8,K4-1,A16)&amp;" - "&amp;OFFSET('Game Board'!P8,K4-1,A16),"")</f>
        <v xml:space="preserve"> - </v>
      </c>
      <c r="L16" s="152" t="str">
        <f ca="1">IF(C16&lt;&gt;"",OFFSET('Game Board'!O8,L4-1,A16)&amp;" - "&amp;OFFSET('Game Board'!P8,L4-1,A16),"")</f>
        <v xml:space="preserve"> - </v>
      </c>
      <c r="M16" s="152" t="str">
        <f ca="1">IF(C16&lt;&gt;"",OFFSET('Game Board'!O8,M4-1,A16)&amp;" - "&amp;OFFSET('Game Board'!P8,M4-1,A16),"")</f>
        <v xml:space="preserve"> - </v>
      </c>
      <c r="N16" s="152" t="str">
        <f ca="1">IF(C16&lt;&gt;"",OFFSET('Game Board'!O8,N4-1,A16)&amp;" - "&amp;OFFSET('Game Board'!P8,N4-1,A16),"")</f>
        <v xml:space="preserve"> - </v>
      </c>
      <c r="O16" s="152" t="str">
        <f ca="1">IF(C16&lt;&gt;"",OFFSET('Game Board'!O8,O4-1,A16)&amp;" - "&amp;OFFSET('Game Board'!P8,O4-1,A16),"")</f>
        <v xml:space="preserve"> - </v>
      </c>
      <c r="P16" s="152" t="str">
        <f ca="1">IF(C16&lt;&gt;"",OFFSET('Game Board'!O8,P4-1,A16)&amp;" - "&amp;OFFSET('Game Board'!P8,P4-1,A16),"")</f>
        <v xml:space="preserve"> - </v>
      </c>
      <c r="Q16" s="152" t="str">
        <f ca="1">IF(C16&lt;&gt;"",OFFSET('Game Board'!O8,Q4-1,A16)&amp;" - "&amp;OFFSET('Game Board'!P8,Q4-1,A16),"")</f>
        <v xml:space="preserve"> - </v>
      </c>
      <c r="R16" s="152" t="str">
        <f ca="1">IF(C16&lt;&gt;"",OFFSET('Game Board'!O8,R4-1,A16)&amp;" - "&amp;OFFSET('Game Board'!P8,R4-1,A16),"")</f>
        <v xml:space="preserve"> - </v>
      </c>
      <c r="S16" s="152" t="str">
        <f ca="1">IF(C16&lt;&gt;"",OFFSET('Game Board'!O8,S4-1,A16)&amp;" - "&amp;OFFSET('Game Board'!P8,S4-1,A16),"")</f>
        <v xml:space="preserve"> - </v>
      </c>
      <c r="T16" s="152" t="str">
        <f ca="1">IF(C16&lt;&gt;"",OFFSET('Game Board'!O8,T4-1,A16)&amp;" - "&amp;OFFSET('Game Board'!P8,T4-1,A16),"")</f>
        <v xml:space="preserve"> - </v>
      </c>
      <c r="U16" s="152" t="str">
        <f ca="1">IF(C16&lt;&gt;"",OFFSET('Game Board'!O8,U4-1,A16)&amp;" - "&amp;OFFSET('Game Board'!P8,U4-1,A16),"")</f>
        <v xml:space="preserve"> - </v>
      </c>
      <c r="V16" s="152" t="str">
        <f ca="1">IF(C16&lt;&gt;"",OFFSET('Game Board'!O8,V4-1,A16)&amp;" - "&amp;OFFSET('Game Board'!P8,V4-1,A16),"")</f>
        <v xml:space="preserve"> - </v>
      </c>
      <c r="W16" s="152" t="str">
        <f ca="1">IF(C16&lt;&gt;"",OFFSET('Game Board'!O8,W4-1,A16)&amp;" - "&amp;OFFSET('Game Board'!P8,W4-1,A16),"")</f>
        <v xml:space="preserve"> - </v>
      </c>
      <c r="X16" s="152" t="str">
        <f ca="1">IF(C16&lt;&gt;"",OFFSET('Game Board'!O8,X4-1,A16)&amp;" - "&amp;OFFSET('Game Board'!P8,X4-1,A16),"")</f>
        <v xml:space="preserve"> - </v>
      </c>
      <c r="Y16" s="152" t="str">
        <f ca="1">IF(C16&lt;&gt;"",OFFSET('Game Board'!O8,Y4-1,A16)&amp;" - "&amp;OFFSET('Game Board'!P8,Y4-1,A16),"")</f>
        <v xml:space="preserve"> - </v>
      </c>
      <c r="Z16" s="152" t="str">
        <f ca="1">IF(C16&lt;&gt;"",OFFSET('Game Board'!O8,Z4-1,A16)&amp;" - "&amp;OFFSET('Game Board'!P8,Z4-1,A16),"")</f>
        <v xml:space="preserve"> - </v>
      </c>
      <c r="AA16" s="152" t="str">
        <f ca="1">IF(C16&lt;&gt;"",OFFSET('Game Board'!O8,AA4-1,A16)&amp;" - "&amp;OFFSET('Game Board'!P8,AA4-1,A16),"")</f>
        <v xml:space="preserve"> - </v>
      </c>
      <c r="AB16" s="152" t="str">
        <f ca="1">IF(C16&lt;&gt;"",OFFSET('Game Board'!O8,AB4-1,A16)&amp;" - "&amp;OFFSET('Game Board'!P8,AB4-1,A16),"")</f>
        <v xml:space="preserve"> - </v>
      </c>
      <c r="AC16" s="152" t="str">
        <f ca="1">IF(C16&lt;&gt;"",OFFSET('Game Board'!O8,AC4-1,A16)&amp;" - "&amp;OFFSET('Game Board'!P8,AC4-1,A16),"")</f>
        <v xml:space="preserve"> - </v>
      </c>
      <c r="AD16" s="152" t="str">
        <f ca="1">IF(C16&lt;&gt;"",OFFSET('Game Board'!O8,AD4-1,A16)&amp;" - "&amp;OFFSET('Game Board'!P8,AD4-1,A16),"")</f>
        <v xml:space="preserve"> - </v>
      </c>
      <c r="AE16" s="152" t="str">
        <f ca="1">IF(C16&lt;&gt;"",OFFSET('Game Board'!O8,AE4-1,A16)&amp;" - "&amp;OFFSET('Game Board'!P8,AE4-1,A16),"")</f>
        <v xml:space="preserve"> - </v>
      </c>
      <c r="AF16" s="152" t="str">
        <f ca="1">IF(C16&lt;&gt;"",OFFSET('Game Board'!O8,AF4-1,A16)&amp;" - "&amp;OFFSET('Game Board'!P8,AF4-1,A16),"")</f>
        <v xml:space="preserve"> - </v>
      </c>
      <c r="AG16" s="152" t="str">
        <f ca="1">IF(C16&lt;&gt;"",OFFSET('Game Board'!O8,AG4-1,A16)&amp;" - "&amp;OFFSET('Game Board'!P8,AG4-1,A16),"")</f>
        <v xml:space="preserve"> - </v>
      </c>
      <c r="AH16" s="152" t="str">
        <f ca="1">IF(C16&lt;&gt;"",OFFSET('Game Board'!O8,AH4-1,A16)&amp;" - "&amp;OFFSET('Game Board'!P8,AH4-1,A16),"")</f>
        <v xml:space="preserve"> - </v>
      </c>
      <c r="AI16" s="152" t="str">
        <f ca="1">IF(C16&lt;&gt;"",OFFSET('Game Board'!O8,AI4-1,A16)&amp;" - "&amp;OFFSET('Game Board'!P8,AI4-1,A16),"")</f>
        <v xml:space="preserve"> - </v>
      </c>
      <c r="AJ16" s="152" t="str">
        <f ca="1">IF(C16&lt;&gt;"",OFFSET('Game Board'!O8,AJ4-1,A16)&amp;" - "&amp;OFFSET('Game Board'!P8,AJ4-1,A16),"")</f>
        <v xml:space="preserve"> - </v>
      </c>
      <c r="AK16" s="152" t="str">
        <f ca="1">IF(C16&lt;&gt;"",OFFSET('Game Board'!O8,AK4-1,A16)&amp;" - "&amp;OFFSET('Game Board'!P8,AK4-1,A16),"")</f>
        <v xml:space="preserve"> - </v>
      </c>
      <c r="AL16" s="152" t="str">
        <f ca="1">IF(C16&lt;&gt;"",OFFSET('Game Board'!O8,AL4-1,A16)&amp;" - "&amp;OFFSET('Game Board'!P8,AL4-1,A16),"")</f>
        <v xml:space="preserve"> - </v>
      </c>
      <c r="AM16" s="152" t="str">
        <f ca="1">IF(C16&lt;&gt;"",OFFSET('Game Board'!O8,AM4-1,A16)&amp;" - "&amp;OFFSET('Game Board'!P8,AM4-1,A16),"")</f>
        <v xml:space="preserve"> - </v>
      </c>
      <c r="AN16" s="152" t="str">
        <f ca="1">IF(C16&lt;&gt;"",OFFSET('Game Board'!O8,AN4-1,A16)&amp;" - "&amp;OFFSET('Game Board'!P8,AN4-1,A16),"")</f>
        <v xml:space="preserve"> - </v>
      </c>
      <c r="AO16" s="152" t="str">
        <f ca="1">IF(C16&lt;&gt;"",OFFSET('Game Board'!O8,AO4-1,A16)&amp;" - "&amp;OFFSET('Game Board'!P8,AO4-1,A16),"")</f>
        <v xml:space="preserve"> - </v>
      </c>
      <c r="AP16" s="152" t="str">
        <f ca="1">IF(C16&lt;&gt;"",OFFSET('Game Board'!O8,AP4-1,A16)&amp;" - "&amp;OFFSET('Game Board'!P8,AP4-1,A16),"")</f>
        <v xml:space="preserve"> - </v>
      </c>
      <c r="AQ16" s="152" t="str">
        <f ca="1">IF(C16&lt;&gt;"",OFFSET('Game Board'!O8,AQ4-1,A16)&amp;" - "&amp;OFFSET('Game Board'!P8,AQ4-1,A16),"")</f>
        <v xml:space="preserve"> - </v>
      </c>
      <c r="AR16" s="152" t="str">
        <f ca="1">IF(C16&lt;&gt;"",OFFSET('Game Board'!O8,AR4-1,A16)&amp;" - "&amp;OFFSET('Game Board'!P8,AR4-1,A16),"")</f>
        <v xml:space="preserve"> - </v>
      </c>
      <c r="AS16" s="152" t="str">
        <f ca="1">IF(C16&lt;&gt;"",OFFSET('Game Board'!O8,AS4-1,A16)&amp;" - "&amp;OFFSET('Game Board'!P8,AS4-1,A16),"")</f>
        <v xml:space="preserve"> - </v>
      </c>
      <c r="AT16" s="152" t="str">
        <f ca="1">IF(C16&lt;&gt;"",OFFSET('Game Board'!O8,AT4-1,A16)&amp;" - "&amp;OFFSET('Game Board'!P8,AT4-1,A16),"")</f>
        <v xml:space="preserve"> - </v>
      </c>
      <c r="AU16" s="152" t="str">
        <f ca="1">IF(C16&lt;&gt;"",OFFSET('Game Board'!O8,AU4-1,A16)&amp;" - "&amp;OFFSET('Game Board'!P8,AU4-1,A16),"")</f>
        <v xml:space="preserve"> - </v>
      </c>
      <c r="AV16" s="152" t="str">
        <f ca="1">IF(C16&lt;&gt;"",OFFSET('Game Board'!O8,AV4-1,A16)&amp;" - "&amp;OFFSET('Game Board'!P8,AV4-1,A16),"")</f>
        <v xml:space="preserve"> - </v>
      </c>
      <c r="AW16" s="152" t="str">
        <f ca="1">IF(C16&lt;&gt;"",OFFSET('Game Board'!O8,AW4-1,A16)&amp;" - "&amp;OFFSET('Game Board'!P8,AW4-1,A16),"")</f>
        <v xml:space="preserve"> - </v>
      </c>
      <c r="AX16" s="152" t="str">
        <f ca="1">IF(C16&lt;&gt;"",OFFSET('Game Board'!O8,AX4-1,A16)&amp;" - "&amp;OFFSET('Game Board'!P8,AX4-1,A16),"")</f>
        <v xml:space="preserve"> - </v>
      </c>
      <c r="AY16" s="152" t="str">
        <f ca="1">IF(C16&lt;&gt;"",OFFSET('Game Board'!O8,AY4-1,A16)&amp;" - "&amp;OFFSET('Game Board'!P8,AY4-1,A16),"")</f>
        <v xml:space="preserve"> - </v>
      </c>
      <c r="AZ16" s="152" t="str">
        <f ca="1">IF(C16&lt;&gt;"",OFFSET('Game Board'!O8,AZ4-1,A16)&amp;" - "&amp;OFFSET('Game Board'!P8,AZ4-1,A16),"")</f>
        <v xml:space="preserve"> - </v>
      </c>
      <c r="BA16" s="152" t="str">
        <f ca="1">IF(C16&lt;&gt;"",OFFSET('Game Board'!O8,BA4-1,A16)&amp;" - "&amp;OFFSET('Game Board'!P8,BA4-1,A16),"")</f>
        <v xml:space="preserve"> - </v>
      </c>
      <c r="BB16" s="152" t="str">
        <f ca="1">IF(C16&lt;&gt;"",OFFSET('Game Board'!O8,BB4-1,A16)&amp;" - "&amp;OFFSET('Game Board'!P8,BB4-1,A16),"")</f>
        <v xml:space="preserve"> - </v>
      </c>
      <c r="BC16" s="152" t="str">
        <f ca="1">IF(C16&lt;&gt;"",OFFSET('Game Board'!O8,BC4+15,A16)&amp;" - "&amp;OFFSET('Game Board'!P8,BC4+15,A16),"")</f>
        <v xml:space="preserve"> - </v>
      </c>
      <c r="BD16" s="152" t="str">
        <f ca="1">IF(C16&lt;&gt;"",OFFSET('Game Board'!O8,BD4+15,A16)&amp;" - "&amp;OFFSET('Game Board'!P8,BD4+15,A16),"")</f>
        <v xml:space="preserve"> - </v>
      </c>
      <c r="BE16" s="152" t="str">
        <f ca="1">IF(C16&lt;&gt;"",OFFSET('Game Board'!O8,BE4+15,A16)&amp;" - "&amp;OFFSET('Game Board'!P8,BE4+15,A16),"")</f>
        <v xml:space="preserve"> - </v>
      </c>
      <c r="BF16" s="152" t="str">
        <f ca="1">IF(C16&lt;&gt;"",OFFSET('Game Board'!O8,BF4+15,A16)&amp;" - "&amp;OFFSET('Game Board'!P8,BF4+15,A16),"")</f>
        <v xml:space="preserve"> - </v>
      </c>
      <c r="BG16" s="152" t="str">
        <f ca="1">IF(C16&lt;&gt;"",OFFSET('Game Board'!O8,BG4+15,A16)&amp;" - "&amp;OFFSET('Game Board'!P8,BG4+15,A16),"")</f>
        <v xml:space="preserve"> - </v>
      </c>
      <c r="BH16" s="152" t="str">
        <f ca="1">IF(C16&lt;&gt;"",OFFSET('Game Board'!O8,BH4+15,A16)&amp;" - "&amp;OFFSET('Game Board'!P8,BH4+15,A16),"")</f>
        <v xml:space="preserve"> - </v>
      </c>
      <c r="BI16" s="152" t="str">
        <f ca="1">IF(C16&lt;&gt;"",OFFSET('Game Board'!O8,BI4+15,A16)&amp;" - "&amp;OFFSET('Game Board'!P8,BI4+15,A16),"")</f>
        <v xml:space="preserve"> - </v>
      </c>
      <c r="BJ16" s="152" t="str">
        <f ca="1">IF(C16&lt;&gt;"",OFFSET('Game Board'!O8,BJ4+15,A16)&amp;" - "&amp;OFFSET('Game Board'!P8,BJ4+15,A16),"")</f>
        <v xml:space="preserve"> - </v>
      </c>
      <c r="BK16" s="152" t="str">
        <f ca="1">IF(C16&lt;&gt;"",OFFSET('Game Board'!O8,BK4+15,A16)&amp;" - "&amp;OFFSET('Game Board'!P8,BK4+15,A16),"")</f>
        <v xml:space="preserve"> - </v>
      </c>
      <c r="BL16" s="152" t="str">
        <f ca="1">IF(C16&lt;&gt;"",OFFSET('Game Board'!O8,BL4+15,A16)&amp;" - "&amp;OFFSET('Game Board'!P8,BL4+15,A16),"")</f>
        <v xml:space="preserve"> - </v>
      </c>
      <c r="BM16" s="152" t="str">
        <f ca="1">IF(C16&lt;&gt;"",OFFSET('Game Board'!O8,BM4+15,A16)&amp;" - "&amp;OFFSET('Game Board'!P8,BM4+15,A16),"")</f>
        <v xml:space="preserve"> - </v>
      </c>
      <c r="BN16" s="152" t="str">
        <f ca="1">IF(C16&lt;&gt;"",OFFSET('Game Board'!O8,BN4+15,A16)&amp;" - "&amp;OFFSET('Game Board'!P8,BN4+15,A16),"")</f>
        <v xml:space="preserve"> - </v>
      </c>
      <c r="BO16" s="152" t="str">
        <f ca="1">IF(C16&lt;&gt;"",OFFSET('Game Board'!O8,BO4+15,A16)&amp;" - "&amp;OFFSET('Game Board'!P8,BO4+15,A16),"")</f>
        <v xml:space="preserve"> - </v>
      </c>
      <c r="BP16" s="152" t="str">
        <f ca="1">IF(C16&lt;&gt;"",OFFSET('Game Board'!O8,BP4+15,A16)&amp;" - "&amp;OFFSET('Game Board'!P8,BP4+15,A16),"")</f>
        <v xml:space="preserve"> - </v>
      </c>
      <c r="BQ16" s="152" t="str">
        <f ca="1">IF(C16&lt;&gt;"",OFFSET('Game Board'!O8,BQ4+15,A16)&amp;" - "&amp;OFFSET('Game Board'!P8,BQ4+15,A16),"")</f>
        <v xml:space="preserve"> - </v>
      </c>
      <c r="BR16" s="152" t="str">
        <f ca="1">IF(C16&lt;&gt;"",OFFSET('Game Board'!O8,BR4+15,A16)&amp;" - "&amp;OFFSET('Game Board'!P8,BR4+15,A16),"")</f>
        <v xml:space="preserve"> - </v>
      </c>
    </row>
    <row r="17" spans="1:70" ht="15" customHeight="1" x14ac:dyDescent="0.35">
      <c r="A17" s="148">
        <f t="shared" si="3"/>
        <v>66</v>
      </c>
      <c r="B17" s="149">
        <v>7</v>
      </c>
      <c r="C17" s="226" t="str">
        <f>IF('Participant Setup'!C12&lt;&gt;"",'Participant Setup'!C12,"")</f>
        <v>Player 7</v>
      </c>
      <c r="D17" s="151">
        <f t="shared" ca="1" si="2"/>
        <v>0</v>
      </c>
      <c r="E17" s="153">
        <f ca="1">IF(C17&lt;&gt;"",OFFSET('Game Board'!M7,G4-1,A17),0)</f>
        <v>0</v>
      </c>
      <c r="F17" s="153">
        <f ca="1">IF(C17&lt;&gt;"",OFFSET('Game Board'!M91,G4-1,A17),0)</f>
        <v>0</v>
      </c>
      <c r="G17" s="152" t="str">
        <f ca="1">IF(C17&lt;&gt;"",OFFSET('Game Board'!O8,G4-1,A17)&amp;" - "&amp;OFFSET('Game Board'!P8,G4-1,A17),"")</f>
        <v xml:space="preserve"> - </v>
      </c>
      <c r="H17" s="152" t="str">
        <f ca="1">IF(C17&lt;&gt;"",OFFSET('Game Board'!O8,H4-1,A17)&amp;" - "&amp;OFFSET('Game Board'!P8,H4-1,A17),"")</f>
        <v xml:space="preserve"> - </v>
      </c>
      <c r="I17" s="152" t="str">
        <f ca="1">IF(C17&lt;&gt;"",OFFSET('Game Board'!O8,I4-1,A17)&amp;" - "&amp;OFFSET('Game Board'!P8,I4-1,A17),"")</f>
        <v xml:space="preserve"> - </v>
      </c>
      <c r="J17" s="152" t="str">
        <f ca="1">IF(C17&lt;&gt;"",OFFSET('Game Board'!O8,J4-1,A17)&amp;" - "&amp;OFFSET('Game Board'!P8,J4-1,A17),"")</f>
        <v xml:space="preserve"> - </v>
      </c>
      <c r="K17" s="152" t="str">
        <f ca="1">IF(C17&lt;&gt;"",OFFSET('Game Board'!O8,K4-1,A17)&amp;" - "&amp;OFFSET('Game Board'!P8,K4-1,A17),"")</f>
        <v xml:space="preserve"> - </v>
      </c>
      <c r="L17" s="152" t="str">
        <f ca="1">IF(C17&lt;&gt;"",OFFSET('Game Board'!O8,L4-1,A17)&amp;" - "&amp;OFFSET('Game Board'!P8,L4-1,A17),"")</f>
        <v xml:space="preserve"> - </v>
      </c>
      <c r="M17" s="152" t="str">
        <f ca="1">IF(C17&lt;&gt;"",OFFSET('Game Board'!O8,M4-1,A17)&amp;" - "&amp;OFFSET('Game Board'!P8,M4-1,A17),"")</f>
        <v xml:space="preserve"> - </v>
      </c>
      <c r="N17" s="152" t="str">
        <f ca="1">IF(C17&lt;&gt;"",OFFSET('Game Board'!O8,N4-1,A17)&amp;" - "&amp;OFFSET('Game Board'!P8,N4-1,A17),"")</f>
        <v xml:space="preserve"> - </v>
      </c>
      <c r="O17" s="152" t="str">
        <f ca="1">IF(C17&lt;&gt;"",OFFSET('Game Board'!O8,O4-1,A17)&amp;" - "&amp;OFFSET('Game Board'!P8,O4-1,A17),"")</f>
        <v xml:space="preserve"> - </v>
      </c>
      <c r="P17" s="152" t="str">
        <f ca="1">IF(C17&lt;&gt;"",OFFSET('Game Board'!O8,P4-1,A17)&amp;" - "&amp;OFFSET('Game Board'!P8,P4-1,A17),"")</f>
        <v xml:space="preserve"> - </v>
      </c>
      <c r="Q17" s="152" t="str">
        <f ca="1">IF(C17&lt;&gt;"",OFFSET('Game Board'!O8,Q4-1,A17)&amp;" - "&amp;OFFSET('Game Board'!P8,Q4-1,A17),"")</f>
        <v xml:space="preserve"> - </v>
      </c>
      <c r="R17" s="152" t="str">
        <f ca="1">IF(C17&lt;&gt;"",OFFSET('Game Board'!O8,R4-1,A17)&amp;" - "&amp;OFFSET('Game Board'!P8,R4-1,A17),"")</f>
        <v xml:space="preserve"> - </v>
      </c>
      <c r="S17" s="152" t="str">
        <f ca="1">IF(C17&lt;&gt;"",OFFSET('Game Board'!O8,S4-1,A17)&amp;" - "&amp;OFFSET('Game Board'!P8,S4-1,A17),"")</f>
        <v xml:space="preserve"> - </v>
      </c>
      <c r="T17" s="152" t="str">
        <f ca="1">IF(C17&lt;&gt;"",OFFSET('Game Board'!O8,T4-1,A17)&amp;" - "&amp;OFFSET('Game Board'!P8,T4-1,A17),"")</f>
        <v xml:space="preserve"> - </v>
      </c>
      <c r="U17" s="152" t="str">
        <f ca="1">IF(C17&lt;&gt;"",OFFSET('Game Board'!O8,U4-1,A17)&amp;" - "&amp;OFFSET('Game Board'!P8,U4-1,A17),"")</f>
        <v xml:space="preserve"> - </v>
      </c>
      <c r="V17" s="152" t="str">
        <f ca="1">IF(C17&lt;&gt;"",OFFSET('Game Board'!O8,V4-1,A17)&amp;" - "&amp;OFFSET('Game Board'!P8,V4-1,A17),"")</f>
        <v xml:space="preserve"> - </v>
      </c>
      <c r="W17" s="152" t="str">
        <f ca="1">IF(C17&lt;&gt;"",OFFSET('Game Board'!O8,W4-1,A17)&amp;" - "&amp;OFFSET('Game Board'!P8,W4-1,A17),"")</f>
        <v xml:space="preserve"> - </v>
      </c>
      <c r="X17" s="152" t="str">
        <f ca="1">IF(C17&lt;&gt;"",OFFSET('Game Board'!O8,X4-1,A17)&amp;" - "&amp;OFFSET('Game Board'!P8,X4-1,A17),"")</f>
        <v xml:space="preserve"> - </v>
      </c>
      <c r="Y17" s="152" t="str">
        <f ca="1">IF(C17&lt;&gt;"",OFFSET('Game Board'!O8,Y4-1,A17)&amp;" - "&amp;OFFSET('Game Board'!P8,Y4-1,A17),"")</f>
        <v xml:space="preserve"> - </v>
      </c>
      <c r="Z17" s="152" t="str">
        <f ca="1">IF(C17&lt;&gt;"",OFFSET('Game Board'!O8,Z4-1,A17)&amp;" - "&amp;OFFSET('Game Board'!P8,Z4-1,A17),"")</f>
        <v xml:space="preserve"> - </v>
      </c>
      <c r="AA17" s="152" t="str">
        <f ca="1">IF(C17&lt;&gt;"",OFFSET('Game Board'!O8,AA4-1,A17)&amp;" - "&amp;OFFSET('Game Board'!P8,AA4-1,A17),"")</f>
        <v xml:space="preserve"> - </v>
      </c>
      <c r="AB17" s="152" t="str">
        <f ca="1">IF(C17&lt;&gt;"",OFFSET('Game Board'!O8,AB4-1,A17)&amp;" - "&amp;OFFSET('Game Board'!P8,AB4-1,A17),"")</f>
        <v xml:space="preserve"> - </v>
      </c>
      <c r="AC17" s="152" t="str">
        <f ca="1">IF(C17&lt;&gt;"",OFFSET('Game Board'!O8,AC4-1,A17)&amp;" - "&amp;OFFSET('Game Board'!P8,AC4-1,A17),"")</f>
        <v xml:space="preserve"> - </v>
      </c>
      <c r="AD17" s="152" t="str">
        <f ca="1">IF(C17&lt;&gt;"",OFFSET('Game Board'!O8,AD4-1,A17)&amp;" - "&amp;OFFSET('Game Board'!P8,AD4-1,A17),"")</f>
        <v xml:space="preserve"> - </v>
      </c>
      <c r="AE17" s="152" t="str">
        <f ca="1">IF(C17&lt;&gt;"",OFFSET('Game Board'!O8,AE4-1,A17)&amp;" - "&amp;OFFSET('Game Board'!P8,AE4-1,A17),"")</f>
        <v xml:space="preserve"> - </v>
      </c>
      <c r="AF17" s="152" t="str">
        <f ca="1">IF(C17&lt;&gt;"",OFFSET('Game Board'!O8,AF4-1,A17)&amp;" - "&amp;OFFSET('Game Board'!P8,AF4-1,A17),"")</f>
        <v xml:space="preserve"> - </v>
      </c>
      <c r="AG17" s="152" t="str">
        <f ca="1">IF(C17&lt;&gt;"",OFFSET('Game Board'!O8,AG4-1,A17)&amp;" - "&amp;OFFSET('Game Board'!P8,AG4-1,A17),"")</f>
        <v xml:space="preserve"> - </v>
      </c>
      <c r="AH17" s="152" t="str">
        <f ca="1">IF(C17&lt;&gt;"",OFFSET('Game Board'!O8,AH4-1,A17)&amp;" - "&amp;OFFSET('Game Board'!P8,AH4-1,A17),"")</f>
        <v xml:space="preserve"> - </v>
      </c>
      <c r="AI17" s="152" t="str">
        <f ca="1">IF(C17&lt;&gt;"",OFFSET('Game Board'!O8,AI4-1,A17)&amp;" - "&amp;OFFSET('Game Board'!P8,AI4-1,A17),"")</f>
        <v xml:space="preserve"> - </v>
      </c>
      <c r="AJ17" s="152" t="str">
        <f ca="1">IF(C17&lt;&gt;"",OFFSET('Game Board'!O8,AJ4-1,A17)&amp;" - "&amp;OFFSET('Game Board'!P8,AJ4-1,A17),"")</f>
        <v xml:space="preserve"> - </v>
      </c>
      <c r="AK17" s="152" t="str">
        <f ca="1">IF(C17&lt;&gt;"",OFFSET('Game Board'!O8,AK4-1,A17)&amp;" - "&amp;OFFSET('Game Board'!P8,AK4-1,A17),"")</f>
        <v xml:space="preserve"> - </v>
      </c>
      <c r="AL17" s="152" t="str">
        <f ca="1">IF(C17&lt;&gt;"",OFFSET('Game Board'!O8,AL4-1,A17)&amp;" - "&amp;OFFSET('Game Board'!P8,AL4-1,A17),"")</f>
        <v xml:space="preserve"> - </v>
      </c>
      <c r="AM17" s="152" t="str">
        <f ca="1">IF(C17&lt;&gt;"",OFFSET('Game Board'!O8,AM4-1,A17)&amp;" - "&amp;OFFSET('Game Board'!P8,AM4-1,A17),"")</f>
        <v xml:space="preserve"> - </v>
      </c>
      <c r="AN17" s="152" t="str">
        <f ca="1">IF(C17&lt;&gt;"",OFFSET('Game Board'!O8,AN4-1,A17)&amp;" - "&amp;OFFSET('Game Board'!P8,AN4-1,A17),"")</f>
        <v xml:space="preserve"> - </v>
      </c>
      <c r="AO17" s="152" t="str">
        <f ca="1">IF(C17&lt;&gt;"",OFFSET('Game Board'!O8,AO4-1,A17)&amp;" - "&amp;OFFSET('Game Board'!P8,AO4-1,A17),"")</f>
        <v xml:space="preserve"> - </v>
      </c>
      <c r="AP17" s="152" t="str">
        <f ca="1">IF(C17&lt;&gt;"",OFFSET('Game Board'!O8,AP4-1,A17)&amp;" - "&amp;OFFSET('Game Board'!P8,AP4-1,A17),"")</f>
        <v xml:space="preserve"> - </v>
      </c>
      <c r="AQ17" s="152" t="str">
        <f ca="1">IF(C17&lt;&gt;"",OFFSET('Game Board'!O8,AQ4-1,A17)&amp;" - "&amp;OFFSET('Game Board'!P8,AQ4-1,A17),"")</f>
        <v xml:space="preserve"> - </v>
      </c>
      <c r="AR17" s="152" t="str">
        <f ca="1">IF(C17&lt;&gt;"",OFFSET('Game Board'!O8,AR4-1,A17)&amp;" - "&amp;OFFSET('Game Board'!P8,AR4-1,A17),"")</f>
        <v xml:space="preserve"> - </v>
      </c>
      <c r="AS17" s="152" t="str">
        <f ca="1">IF(C17&lt;&gt;"",OFFSET('Game Board'!O8,AS4-1,A17)&amp;" - "&amp;OFFSET('Game Board'!P8,AS4-1,A17),"")</f>
        <v xml:space="preserve"> - </v>
      </c>
      <c r="AT17" s="152" t="str">
        <f ca="1">IF(C17&lt;&gt;"",OFFSET('Game Board'!O8,AT4-1,A17)&amp;" - "&amp;OFFSET('Game Board'!P8,AT4-1,A17),"")</f>
        <v xml:space="preserve"> - </v>
      </c>
      <c r="AU17" s="152" t="str">
        <f ca="1">IF(C17&lt;&gt;"",OFFSET('Game Board'!O8,AU4-1,A17)&amp;" - "&amp;OFFSET('Game Board'!P8,AU4-1,A17),"")</f>
        <v xml:space="preserve"> - </v>
      </c>
      <c r="AV17" s="152" t="str">
        <f ca="1">IF(C17&lt;&gt;"",OFFSET('Game Board'!O8,AV4-1,A17)&amp;" - "&amp;OFFSET('Game Board'!P8,AV4-1,A17),"")</f>
        <v xml:space="preserve"> - </v>
      </c>
      <c r="AW17" s="152" t="str">
        <f ca="1">IF(C17&lt;&gt;"",OFFSET('Game Board'!O8,AW4-1,A17)&amp;" - "&amp;OFFSET('Game Board'!P8,AW4-1,A17),"")</f>
        <v xml:space="preserve"> - </v>
      </c>
      <c r="AX17" s="152" t="str">
        <f ca="1">IF(C17&lt;&gt;"",OFFSET('Game Board'!O8,AX4-1,A17)&amp;" - "&amp;OFFSET('Game Board'!P8,AX4-1,A17),"")</f>
        <v xml:space="preserve"> - </v>
      </c>
      <c r="AY17" s="152" t="str">
        <f ca="1">IF(C17&lt;&gt;"",OFFSET('Game Board'!O8,AY4-1,A17)&amp;" - "&amp;OFFSET('Game Board'!P8,AY4-1,A17),"")</f>
        <v xml:space="preserve"> - </v>
      </c>
      <c r="AZ17" s="152" t="str">
        <f ca="1">IF(C17&lt;&gt;"",OFFSET('Game Board'!O8,AZ4-1,A17)&amp;" - "&amp;OFFSET('Game Board'!P8,AZ4-1,A17),"")</f>
        <v xml:space="preserve"> - </v>
      </c>
      <c r="BA17" s="152" t="str">
        <f ca="1">IF(C17&lt;&gt;"",OFFSET('Game Board'!O8,BA4-1,A17)&amp;" - "&amp;OFFSET('Game Board'!P8,BA4-1,A17),"")</f>
        <v xml:space="preserve"> - </v>
      </c>
      <c r="BB17" s="152" t="str">
        <f ca="1">IF(C17&lt;&gt;"",OFFSET('Game Board'!O8,BB4-1,A17)&amp;" - "&amp;OFFSET('Game Board'!P8,BB4-1,A17),"")</f>
        <v xml:space="preserve"> - </v>
      </c>
      <c r="BC17" s="152" t="str">
        <f ca="1">IF(C17&lt;&gt;"",OFFSET('Game Board'!O8,BC4+15,A17)&amp;" - "&amp;OFFSET('Game Board'!P8,BC4+15,A17),"")</f>
        <v xml:space="preserve"> - </v>
      </c>
      <c r="BD17" s="152" t="str">
        <f ca="1">IF(C17&lt;&gt;"",OFFSET('Game Board'!O8,BD4+15,A17)&amp;" - "&amp;OFFSET('Game Board'!P8,BD4+15,A17),"")</f>
        <v xml:space="preserve"> - </v>
      </c>
      <c r="BE17" s="152" t="str">
        <f ca="1">IF(C17&lt;&gt;"",OFFSET('Game Board'!O8,BE4+15,A17)&amp;" - "&amp;OFFSET('Game Board'!P8,BE4+15,A17),"")</f>
        <v xml:space="preserve"> - </v>
      </c>
      <c r="BF17" s="152" t="str">
        <f ca="1">IF(C17&lt;&gt;"",OFFSET('Game Board'!O8,BF4+15,A17)&amp;" - "&amp;OFFSET('Game Board'!P8,BF4+15,A17),"")</f>
        <v xml:space="preserve"> - </v>
      </c>
      <c r="BG17" s="152" t="str">
        <f ca="1">IF(C17&lt;&gt;"",OFFSET('Game Board'!O8,BG4+15,A17)&amp;" - "&amp;OFFSET('Game Board'!P8,BG4+15,A17),"")</f>
        <v xml:space="preserve"> - </v>
      </c>
      <c r="BH17" s="152" t="str">
        <f ca="1">IF(C17&lt;&gt;"",OFFSET('Game Board'!O8,BH4+15,A17)&amp;" - "&amp;OFFSET('Game Board'!P8,BH4+15,A17),"")</f>
        <v xml:space="preserve"> - </v>
      </c>
      <c r="BI17" s="152" t="str">
        <f ca="1">IF(C17&lt;&gt;"",OFFSET('Game Board'!O8,BI4+15,A17)&amp;" - "&amp;OFFSET('Game Board'!P8,BI4+15,A17),"")</f>
        <v xml:space="preserve"> - </v>
      </c>
      <c r="BJ17" s="152" t="str">
        <f ca="1">IF(C17&lt;&gt;"",OFFSET('Game Board'!O8,BJ4+15,A17)&amp;" - "&amp;OFFSET('Game Board'!P8,BJ4+15,A17),"")</f>
        <v xml:space="preserve"> - </v>
      </c>
      <c r="BK17" s="152" t="str">
        <f ca="1">IF(C17&lt;&gt;"",OFFSET('Game Board'!O8,BK4+15,A17)&amp;" - "&amp;OFFSET('Game Board'!P8,BK4+15,A17),"")</f>
        <v xml:space="preserve"> - </v>
      </c>
      <c r="BL17" s="152" t="str">
        <f ca="1">IF(C17&lt;&gt;"",OFFSET('Game Board'!O8,BL4+15,A17)&amp;" - "&amp;OFFSET('Game Board'!P8,BL4+15,A17),"")</f>
        <v xml:space="preserve"> - </v>
      </c>
      <c r="BM17" s="152" t="str">
        <f ca="1">IF(C17&lt;&gt;"",OFFSET('Game Board'!O8,BM4+15,A17)&amp;" - "&amp;OFFSET('Game Board'!P8,BM4+15,A17),"")</f>
        <v xml:space="preserve"> - </v>
      </c>
      <c r="BN17" s="152" t="str">
        <f ca="1">IF(C17&lt;&gt;"",OFFSET('Game Board'!O8,BN4+15,A17)&amp;" - "&amp;OFFSET('Game Board'!P8,BN4+15,A17),"")</f>
        <v xml:space="preserve"> - </v>
      </c>
      <c r="BO17" s="152" t="str">
        <f ca="1">IF(C17&lt;&gt;"",OFFSET('Game Board'!O8,BO4+15,A17)&amp;" - "&amp;OFFSET('Game Board'!P8,BO4+15,A17),"")</f>
        <v xml:space="preserve"> - </v>
      </c>
      <c r="BP17" s="152" t="str">
        <f ca="1">IF(C17&lt;&gt;"",OFFSET('Game Board'!O8,BP4+15,A17)&amp;" - "&amp;OFFSET('Game Board'!P8,BP4+15,A17),"")</f>
        <v xml:space="preserve"> - </v>
      </c>
      <c r="BQ17" s="152" t="str">
        <f ca="1">IF(C17&lt;&gt;"",OFFSET('Game Board'!O8,BQ4+15,A17)&amp;" - "&amp;OFFSET('Game Board'!P8,BQ4+15,A17),"")</f>
        <v xml:space="preserve"> - </v>
      </c>
      <c r="BR17" s="152" t="str">
        <f ca="1">IF(C17&lt;&gt;"",OFFSET('Game Board'!O8,BR4+15,A17)&amp;" - "&amp;OFFSET('Game Board'!P8,BR4+15,A17),"")</f>
        <v xml:space="preserve"> - </v>
      </c>
    </row>
    <row r="18" spans="1:70" ht="15" customHeight="1" x14ac:dyDescent="0.35">
      <c r="A18" s="148">
        <f t="shared" si="3"/>
        <v>77</v>
      </c>
      <c r="B18" s="149">
        <v>8</v>
      </c>
      <c r="C18" s="226" t="str">
        <f>IF('Participant Setup'!C13&lt;&gt;"",'Participant Setup'!C13,"")</f>
        <v>Player 8</v>
      </c>
      <c r="D18" s="151">
        <f t="shared" ca="1" si="2"/>
        <v>0</v>
      </c>
      <c r="E18" s="153">
        <f ca="1">IF(C18&lt;&gt;"",OFFSET('Game Board'!M7,G4-1,A18),0)</f>
        <v>0</v>
      </c>
      <c r="F18" s="153">
        <f ca="1">IF(C18&lt;&gt;"",OFFSET('Game Board'!M91,G4-1,A18),0)</f>
        <v>0</v>
      </c>
      <c r="G18" s="152" t="str">
        <f ca="1">IF(C18&lt;&gt;"",OFFSET('Game Board'!O8,G4-1,A18)&amp;" - "&amp;OFFSET('Game Board'!P8,G4-1,A18),"")</f>
        <v xml:space="preserve"> - </v>
      </c>
      <c r="H18" s="152" t="str">
        <f ca="1">IF(C18&lt;&gt;"",OFFSET('Game Board'!O8,H4-1,A18)&amp;" - "&amp;OFFSET('Game Board'!P8,H4-1,A18),"")</f>
        <v xml:space="preserve"> - </v>
      </c>
      <c r="I18" s="152" t="str">
        <f ca="1">IF(C18&lt;&gt;"",OFFSET('Game Board'!O8,I4-1,A18)&amp;" - "&amp;OFFSET('Game Board'!P8,I4-1,A18),"")</f>
        <v xml:space="preserve"> - </v>
      </c>
      <c r="J18" s="152" t="str">
        <f ca="1">IF(C18&lt;&gt;"",OFFSET('Game Board'!O8,J4-1,A18)&amp;" - "&amp;OFFSET('Game Board'!P8,J4-1,A18),"")</f>
        <v xml:space="preserve"> - </v>
      </c>
      <c r="K18" s="152" t="str">
        <f ca="1">IF(C18&lt;&gt;"",OFFSET('Game Board'!O8,K4-1,A18)&amp;" - "&amp;OFFSET('Game Board'!P8,K4-1,A18),"")</f>
        <v xml:space="preserve"> - </v>
      </c>
      <c r="L18" s="152" t="str">
        <f ca="1">IF(C18&lt;&gt;"",OFFSET('Game Board'!O8,L4-1,A18)&amp;" - "&amp;OFFSET('Game Board'!P8,L4-1,A18),"")</f>
        <v xml:space="preserve"> - </v>
      </c>
      <c r="M18" s="152" t="str">
        <f ca="1">IF(C18&lt;&gt;"",OFFSET('Game Board'!O8,M4-1,A18)&amp;" - "&amp;OFFSET('Game Board'!P8,M4-1,A18),"")</f>
        <v xml:space="preserve"> - </v>
      </c>
      <c r="N18" s="152" t="str">
        <f ca="1">IF(C18&lt;&gt;"",OFFSET('Game Board'!O8,N4-1,A18)&amp;" - "&amp;OFFSET('Game Board'!P8,N4-1,A18),"")</f>
        <v xml:space="preserve"> - </v>
      </c>
      <c r="O18" s="152" t="str">
        <f ca="1">IF(C18&lt;&gt;"",OFFSET('Game Board'!O8,O4-1,A18)&amp;" - "&amp;OFFSET('Game Board'!P8,O4-1,A18),"")</f>
        <v xml:space="preserve"> - </v>
      </c>
      <c r="P18" s="152" t="str">
        <f ca="1">IF(C18&lt;&gt;"",OFFSET('Game Board'!O8,P4-1,A18)&amp;" - "&amp;OFFSET('Game Board'!P8,P4-1,A18),"")</f>
        <v xml:space="preserve"> - </v>
      </c>
      <c r="Q18" s="152" t="str">
        <f ca="1">IF(C18&lt;&gt;"",OFFSET('Game Board'!O8,Q4-1,A18)&amp;" - "&amp;OFFSET('Game Board'!P8,Q4-1,A18),"")</f>
        <v xml:space="preserve"> - </v>
      </c>
      <c r="R18" s="152" t="str">
        <f ca="1">IF(C18&lt;&gt;"",OFFSET('Game Board'!O8,R4-1,A18)&amp;" - "&amp;OFFSET('Game Board'!P8,R4-1,A18),"")</f>
        <v xml:space="preserve"> - </v>
      </c>
      <c r="S18" s="152" t="str">
        <f ca="1">IF(C18&lt;&gt;"",OFFSET('Game Board'!O8,S4-1,A18)&amp;" - "&amp;OFFSET('Game Board'!P8,S4-1,A18),"")</f>
        <v xml:space="preserve"> - </v>
      </c>
      <c r="T18" s="152" t="str">
        <f ca="1">IF(C18&lt;&gt;"",OFFSET('Game Board'!O8,T4-1,A18)&amp;" - "&amp;OFFSET('Game Board'!P8,T4-1,A18),"")</f>
        <v xml:space="preserve"> - </v>
      </c>
      <c r="U18" s="152" t="str">
        <f ca="1">IF(C18&lt;&gt;"",OFFSET('Game Board'!O8,U4-1,A18)&amp;" - "&amp;OFFSET('Game Board'!P8,U4-1,A18),"")</f>
        <v xml:space="preserve"> - </v>
      </c>
      <c r="V18" s="152" t="str">
        <f ca="1">IF(C18&lt;&gt;"",OFFSET('Game Board'!O8,V4-1,A18)&amp;" - "&amp;OFFSET('Game Board'!P8,V4-1,A18),"")</f>
        <v xml:space="preserve"> - </v>
      </c>
      <c r="W18" s="152" t="str">
        <f ca="1">IF(C18&lt;&gt;"",OFFSET('Game Board'!O8,W4-1,A18)&amp;" - "&amp;OFFSET('Game Board'!P8,W4-1,A18),"")</f>
        <v xml:space="preserve"> - </v>
      </c>
      <c r="X18" s="152" t="str">
        <f ca="1">IF(C18&lt;&gt;"",OFFSET('Game Board'!O8,X4-1,A18)&amp;" - "&amp;OFFSET('Game Board'!P8,X4-1,A18),"")</f>
        <v xml:space="preserve"> - </v>
      </c>
      <c r="Y18" s="152" t="str">
        <f ca="1">IF(C18&lt;&gt;"",OFFSET('Game Board'!O8,Y4-1,A18)&amp;" - "&amp;OFFSET('Game Board'!P8,Y4-1,A18),"")</f>
        <v xml:space="preserve"> - </v>
      </c>
      <c r="Z18" s="152" t="str">
        <f ca="1">IF(C18&lt;&gt;"",OFFSET('Game Board'!O8,Z4-1,A18)&amp;" - "&amp;OFFSET('Game Board'!P8,Z4-1,A18),"")</f>
        <v xml:space="preserve"> - </v>
      </c>
      <c r="AA18" s="152" t="str">
        <f ca="1">IF(C18&lt;&gt;"",OFFSET('Game Board'!O8,AA4-1,A18)&amp;" - "&amp;OFFSET('Game Board'!P8,AA4-1,A18),"")</f>
        <v xml:space="preserve"> - </v>
      </c>
      <c r="AB18" s="152" t="str">
        <f ca="1">IF(C18&lt;&gt;"",OFFSET('Game Board'!O8,AB4-1,A18)&amp;" - "&amp;OFFSET('Game Board'!P8,AB4-1,A18),"")</f>
        <v xml:space="preserve"> - </v>
      </c>
      <c r="AC18" s="152" t="str">
        <f ca="1">IF(C18&lt;&gt;"",OFFSET('Game Board'!O8,AC4-1,A18)&amp;" - "&amp;OFFSET('Game Board'!P8,AC4-1,A18),"")</f>
        <v xml:space="preserve"> - </v>
      </c>
      <c r="AD18" s="152" t="str">
        <f ca="1">IF(C18&lt;&gt;"",OFFSET('Game Board'!O8,AD4-1,A18)&amp;" - "&amp;OFFSET('Game Board'!P8,AD4-1,A18),"")</f>
        <v xml:space="preserve"> - </v>
      </c>
      <c r="AE18" s="152" t="str">
        <f ca="1">IF(C18&lt;&gt;"",OFFSET('Game Board'!O8,AE4-1,A18)&amp;" - "&amp;OFFSET('Game Board'!P8,AE4-1,A18),"")</f>
        <v xml:space="preserve"> - </v>
      </c>
      <c r="AF18" s="152" t="str">
        <f ca="1">IF(C18&lt;&gt;"",OFFSET('Game Board'!O8,AF4-1,A18)&amp;" - "&amp;OFFSET('Game Board'!P8,AF4-1,A18),"")</f>
        <v xml:space="preserve"> - </v>
      </c>
      <c r="AG18" s="152" t="str">
        <f ca="1">IF(C18&lt;&gt;"",OFFSET('Game Board'!O8,AG4-1,A18)&amp;" - "&amp;OFFSET('Game Board'!P8,AG4-1,A18),"")</f>
        <v xml:space="preserve"> - </v>
      </c>
      <c r="AH18" s="152" t="str">
        <f ca="1">IF(C18&lt;&gt;"",OFFSET('Game Board'!O8,AH4-1,A18)&amp;" - "&amp;OFFSET('Game Board'!P8,AH4-1,A18),"")</f>
        <v xml:space="preserve"> - </v>
      </c>
      <c r="AI18" s="152" t="str">
        <f ca="1">IF(C18&lt;&gt;"",OFFSET('Game Board'!O8,AI4-1,A18)&amp;" - "&amp;OFFSET('Game Board'!P8,AI4-1,A18),"")</f>
        <v xml:space="preserve"> - </v>
      </c>
      <c r="AJ18" s="152" t="str">
        <f ca="1">IF(C18&lt;&gt;"",OFFSET('Game Board'!O8,AJ4-1,A18)&amp;" - "&amp;OFFSET('Game Board'!P8,AJ4-1,A18),"")</f>
        <v xml:space="preserve"> - </v>
      </c>
      <c r="AK18" s="152" t="str">
        <f ca="1">IF(C18&lt;&gt;"",OFFSET('Game Board'!O8,AK4-1,A18)&amp;" - "&amp;OFFSET('Game Board'!P8,AK4-1,A18),"")</f>
        <v xml:space="preserve"> - </v>
      </c>
      <c r="AL18" s="152" t="str">
        <f ca="1">IF(C18&lt;&gt;"",OFFSET('Game Board'!O8,AL4-1,A18)&amp;" - "&amp;OFFSET('Game Board'!P8,AL4-1,A18),"")</f>
        <v xml:space="preserve"> - </v>
      </c>
      <c r="AM18" s="152" t="str">
        <f ca="1">IF(C18&lt;&gt;"",OFFSET('Game Board'!O8,AM4-1,A18)&amp;" - "&amp;OFFSET('Game Board'!P8,AM4-1,A18),"")</f>
        <v xml:space="preserve"> - </v>
      </c>
      <c r="AN18" s="152" t="str">
        <f ca="1">IF(C18&lt;&gt;"",OFFSET('Game Board'!O8,AN4-1,A18)&amp;" - "&amp;OFFSET('Game Board'!P8,AN4-1,A18),"")</f>
        <v xml:space="preserve"> - </v>
      </c>
      <c r="AO18" s="152" t="str">
        <f ca="1">IF(C18&lt;&gt;"",OFFSET('Game Board'!O8,AO4-1,A18)&amp;" - "&amp;OFFSET('Game Board'!P8,AO4-1,A18),"")</f>
        <v xml:space="preserve"> - </v>
      </c>
      <c r="AP18" s="152" t="str">
        <f ca="1">IF(C18&lt;&gt;"",OFFSET('Game Board'!O8,AP4-1,A18)&amp;" - "&amp;OFFSET('Game Board'!P8,AP4-1,A18),"")</f>
        <v xml:space="preserve"> - </v>
      </c>
      <c r="AQ18" s="152" t="str">
        <f ca="1">IF(C18&lt;&gt;"",OFFSET('Game Board'!O8,AQ4-1,A18)&amp;" - "&amp;OFFSET('Game Board'!P8,AQ4-1,A18),"")</f>
        <v xml:space="preserve"> - </v>
      </c>
      <c r="AR18" s="152" t="str">
        <f ca="1">IF(C18&lt;&gt;"",OFFSET('Game Board'!O8,AR4-1,A18)&amp;" - "&amp;OFFSET('Game Board'!P8,AR4-1,A18),"")</f>
        <v xml:space="preserve"> - </v>
      </c>
      <c r="AS18" s="152" t="str">
        <f ca="1">IF(C18&lt;&gt;"",OFFSET('Game Board'!O8,AS4-1,A18)&amp;" - "&amp;OFFSET('Game Board'!P8,AS4-1,A18),"")</f>
        <v xml:space="preserve"> - </v>
      </c>
      <c r="AT18" s="152" t="str">
        <f ca="1">IF(C18&lt;&gt;"",OFFSET('Game Board'!O8,AT4-1,A18)&amp;" - "&amp;OFFSET('Game Board'!P8,AT4-1,A18),"")</f>
        <v xml:space="preserve"> - </v>
      </c>
      <c r="AU18" s="152" t="str">
        <f ca="1">IF(C18&lt;&gt;"",OFFSET('Game Board'!O8,AU4-1,A18)&amp;" - "&amp;OFFSET('Game Board'!P8,AU4-1,A18),"")</f>
        <v xml:space="preserve"> - </v>
      </c>
      <c r="AV18" s="152" t="str">
        <f ca="1">IF(C18&lt;&gt;"",OFFSET('Game Board'!O8,AV4-1,A18)&amp;" - "&amp;OFFSET('Game Board'!P8,AV4-1,A18),"")</f>
        <v xml:space="preserve"> - </v>
      </c>
      <c r="AW18" s="152" t="str">
        <f ca="1">IF(C18&lt;&gt;"",OFFSET('Game Board'!O8,AW4-1,A18)&amp;" - "&amp;OFFSET('Game Board'!P8,AW4-1,A18),"")</f>
        <v xml:space="preserve"> - </v>
      </c>
      <c r="AX18" s="152" t="str">
        <f ca="1">IF(C18&lt;&gt;"",OFFSET('Game Board'!O8,AX4-1,A18)&amp;" - "&amp;OFFSET('Game Board'!P8,AX4-1,A18),"")</f>
        <v xml:space="preserve"> - </v>
      </c>
      <c r="AY18" s="152" t="str">
        <f ca="1">IF(C18&lt;&gt;"",OFFSET('Game Board'!O8,AY4-1,A18)&amp;" - "&amp;OFFSET('Game Board'!P8,AY4-1,A18),"")</f>
        <v xml:space="preserve"> - </v>
      </c>
      <c r="AZ18" s="152" t="str">
        <f ca="1">IF(C18&lt;&gt;"",OFFSET('Game Board'!O8,AZ4-1,A18)&amp;" - "&amp;OFFSET('Game Board'!P8,AZ4-1,A18),"")</f>
        <v xml:space="preserve"> - </v>
      </c>
      <c r="BA18" s="152" t="str">
        <f ca="1">IF(C18&lt;&gt;"",OFFSET('Game Board'!O8,BA4-1,A18)&amp;" - "&amp;OFFSET('Game Board'!P8,BA4-1,A18),"")</f>
        <v xml:space="preserve"> - </v>
      </c>
      <c r="BB18" s="152" t="str">
        <f ca="1">IF(C18&lt;&gt;"",OFFSET('Game Board'!O8,BB4-1,A18)&amp;" - "&amp;OFFSET('Game Board'!P8,BB4-1,A18),"")</f>
        <v xml:space="preserve"> - </v>
      </c>
      <c r="BC18" s="152" t="str">
        <f ca="1">IF(C18&lt;&gt;"",OFFSET('Game Board'!O8,BC4+15,A18)&amp;" - "&amp;OFFSET('Game Board'!P8,BC4+15,A18),"")</f>
        <v xml:space="preserve"> - </v>
      </c>
      <c r="BD18" s="152" t="str">
        <f ca="1">IF(C18&lt;&gt;"",OFFSET('Game Board'!O8,BD4+15,A18)&amp;" - "&amp;OFFSET('Game Board'!P8,BD4+15,A18),"")</f>
        <v xml:space="preserve"> - </v>
      </c>
      <c r="BE18" s="152" t="str">
        <f ca="1">IF(C18&lt;&gt;"",OFFSET('Game Board'!O8,BE4+15,A18)&amp;" - "&amp;OFFSET('Game Board'!P8,BE4+15,A18),"")</f>
        <v xml:space="preserve"> - </v>
      </c>
      <c r="BF18" s="152" t="str">
        <f ca="1">IF(C18&lt;&gt;"",OFFSET('Game Board'!O8,BF4+15,A18)&amp;" - "&amp;OFFSET('Game Board'!P8,BF4+15,A18),"")</f>
        <v xml:space="preserve"> - </v>
      </c>
      <c r="BG18" s="152" t="str">
        <f ca="1">IF(C18&lt;&gt;"",OFFSET('Game Board'!O8,BG4+15,A18)&amp;" - "&amp;OFFSET('Game Board'!P8,BG4+15,A18),"")</f>
        <v xml:space="preserve"> - </v>
      </c>
      <c r="BH18" s="152" t="str">
        <f ca="1">IF(C18&lt;&gt;"",OFFSET('Game Board'!O8,BH4+15,A18)&amp;" - "&amp;OFFSET('Game Board'!P8,BH4+15,A18),"")</f>
        <v xml:space="preserve"> - </v>
      </c>
      <c r="BI18" s="152" t="str">
        <f ca="1">IF(C18&lt;&gt;"",OFFSET('Game Board'!O8,BI4+15,A18)&amp;" - "&amp;OFFSET('Game Board'!P8,BI4+15,A18),"")</f>
        <v xml:space="preserve"> - </v>
      </c>
      <c r="BJ18" s="152" t="str">
        <f ca="1">IF(C18&lt;&gt;"",OFFSET('Game Board'!O8,BJ4+15,A18)&amp;" - "&amp;OFFSET('Game Board'!P8,BJ4+15,A18),"")</f>
        <v xml:space="preserve"> - </v>
      </c>
      <c r="BK18" s="152" t="str">
        <f ca="1">IF(C18&lt;&gt;"",OFFSET('Game Board'!O8,BK4+15,A18)&amp;" - "&amp;OFFSET('Game Board'!P8,BK4+15,A18),"")</f>
        <v xml:space="preserve"> - </v>
      </c>
      <c r="BL18" s="152" t="str">
        <f ca="1">IF(C18&lt;&gt;"",OFFSET('Game Board'!O8,BL4+15,A18)&amp;" - "&amp;OFFSET('Game Board'!P8,BL4+15,A18),"")</f>
        <v xml:space="preserve"> - </v>
      </c>
      <c r="BM18" s="152" t="str">
        <f ca="1">IF(C18&lt;&gt;"",OFFSET('Game Board'!O8,BM4+15,A18)&amp;" - "&amp;OFFSET('Game Board'!P8,BM4+15,A18),"")</f>
        <v xml:space="preserve"> - </v>
      </c>
      <c r="BN18" s="152" t="str">
        <f ca="1">IF(C18&lt;&gt;"",OFFSET('Game Board'!O8,BN4+15,A18)&amp;" - "&amp;OFFSET('Game Board'!P8,BN4+15,A18),"")</f>
        <v xml:space="preserve"> - </v>
      </c>
      <c r="BO18" s="152" t="str">
        <f ca="1">IF(C18&lt;&gt;"",OFFSET('Game Board'!O8,BO4+15,A18)&amp;" - "&amp;OFFSET('Game Board'!P8,BO4+15,A18),"")</f>
        <v xml:space="preserve"> - </v>
      </c>
      <c r="BP18" s="152" t="str">
        <f ca="1">IF(C18&lt;&gt;"",OFFSET('Game Board'!O8,BP4+15,A18)&amp;" - "&amp;OFFSET('Game Board'!P8,BP4+15,A18),"")</f>
        <v xml:space="preserve"> - </v>
      </c>
      <c r="BQ18" s="152" t="str">
        <f ca="1">IF(C18&lt;&gt;"",OFFSET('Game Board'!O8,BQ4+15,A18)&amp;" - "&amp;OFFSET('Game Board'!P8,BQ4+15,A18),"")</f>
        <v xml:space="preserve"> - </v>
      </c>
      <c r="BR18" s="152" t="str">
        <f ca="1">IF(C18&lt;&gt;"",OFFSET('Game Board'!O8,BR4+15,A18)&amp;" - "&amp;OFFSET('Game Board'!P8,BR4+15,A18),"")</f>
        <v xml:space="preserve"> - </v>
      </c>
    </row>
    <row r="19" spans="1:70" ht="15" customHeight="1" x14ac:dyDescent="0.35">
      <c r="A19" s="148">
        <f t="shared" si="3"/>
        <v>88</v>
      </c>
      <c r="B19" s="149">
        <v>9</v>
      </c>
      <c r="C19" s="226" t="str">
        <f>IF('Participant Setup'!C14&lt;&gt;"",'Participant Setup'!C14,"")</f>
        <v>Player 9</v>
      </c>
      <c r="D19" s="151">
        <f t="shared" ca="1" si="2"/>
        <v>0</v>
      </c>
      <c r="E19" s="153">
        <f ca="1">IF(C19&lt;&gt;"",OFFSET('Game Board'!M7,G4-1,A19),0)</f>
        <v>0</v>
      </c>
      <c r="F19" s="153">
        <f ca="1">IF(C19&lt;&gt;"",OFFSET('Game Board'!M91,G4-1,A19),0)</f>
        <v>0</v>
      </c>
      <c r="G19" s="152" t="str">
        <f ca="1">IF(C19&lt;&gt;"",OFFSET('Game Board'!O8,G4-1,A19)&amp;" - "&amp;OFFSET('Game Board'!P8,G4-1,A19),"")</f>
        <v xml:space="preserve"> - </v>
      </c>
      <c r="H19" s="152" t="str">
        <f ca="1">IF(C19&lt;&gt;"",OFFSET('Game Board'!O8,H4-1,A19)&amp;" - "&amp;OFFSET('Game Board'!P8,H4-1,A19),"")</f>
        <v xml:space="preserve"> - </v>
      </c>
      <c r="I19" s="152" t="str">
        <f ca="1">IF(C19&lt;&gt;"",OFFSET('Game Board'!O8,I4-1,A19)&amp;" - "&amp;OFFSET('Game Board'!P8,I4-1,A19),"")</f>
        <v xml:space="preserve"> - </v>
      </c>
      <c r="J19" s="152" t="str">
        <f ca="1">IF(C19&lt;&gt;"",OFFSET('Game Board'!O8,J4-1,A19)&amp;" - "&amp;OFFSET('Game Board'!P8,J4-1,A19),"")</f>
        <v xml:space="preserve"> - </v>
      </c>
      <c r="K19" s="152" t="str">
        <f ca="1">IF(C19&lt;&gt;"",OFFSET('Game Board'!O8,K4-1,A19)&amp;" - "&amp;OFFSET('Game Board'!P8,K4-1,A19),"")</f>
        <v xml:space="preserve"> - </v>
      </c>
      <c r="L19" s="152" t="str">
        <f ca="1">IF(C19&lt;&gt;"",OFFSET('Game Board'!O8,L4-1,A19)&amp;" - "&amp;OFFSET('Game Board'!P8,L4-1,A19),"")</f>
        <v xml:space="preserve"> - </v>
      </c>
      <c r="M19" s="152" t="str">
        <f ca="1">IF(C19&lt;&gt;"",OFFSET('Game Board'!O8,M4-1,A19)&amp;" - "&amp;OFFSET('Game Board'!P8,M4-1,A19),"")</f>
        <v xml:space="preserve"> - </v>
      </c>
      <c r="N19" s="152" t="str">
        <f ca="1">IF(C19&lt;&gt;"",OFFSET('Game Board'!O8,N4-1,A19)&amp;" - "&amp;OFFSET('Game Board'!P8,N4-1,A19),"")</f>
        <v xml:space="preserve"> - </v>
      </c>
      <c r="O19" s="152" t="str">
        <f ca="1">IF(C19&lt;&gt;"",OFFSET('Game Board'!O8,O4-1,A19)&amp;" - "&amp;OFFSET('Game Board'!P8,O4-1,A19),"")</f>
        <v xml:space="preserve"> - </v>
      </c>
      <c r="P19" s="152" t="str">
        <f ca="1">IF(C19&lt;&gt;"",OFFSET('Game Board'!O8,P4-1,A19)&amp;" - "&amp;OFFSET('Game Board'!P8,P4-1,A19),"")</f>
        <v xml:space="preserve"> - </v>
      </c>
      <c r="Q19" s="152" t="str">
        <f ca="1">IF(C19&lt;&gt;"",OFFSET('Game Board'!O8,Q4-1,A19)&amp;" - "&amp;OFFSET('Game Board'!P8,Q4-1,A19),"")</f>
        <v xml:space="preserve"> - </v>
      </c>
      <c r="R19" s="152" t="str">
        <f ca="1">IF(C19&lt;&gt;"",OFFSET('Game Board'!O8,R4-1,A19)&amp;" - "&amp;OFFSET('Game Board'!P8,R4-1,A19),"")</f>
        <v xml:space="preserve"> - </v>
      </c>
      <c r="S19" s="152" t="str">
        <f ca="1">IF(C19&lt;&gt;"",OFFSET('Game Board'!O8,S4-1,A19)&amp;" - "&amp;OFFSET('Game Board'!P8,S4-1,A19),"")</f>
        <v xml:space="preserve"> - </v>
      </c>
      <c r="T19" s="152" t="str">
        <f ca="1">IF(C19&lt;&gt;"",OFFSET('Game Board'!O8,T4-1,A19)&amp;" - "&amp;OFFSET('Game Board'!P8,T4-1,A19),"")</f>
        <v xml:space="preserve"> - </v>
      </c>
      <c r="U19" s="152" t="str">
        <f ca="1">IF(C19&lt;&gt;"",OFFSET('Game Board'!O8,U4-1,A19)&amp;" - "&amp;OFFSET('Game Board'!P8,U4-1,A19),"")</f>
        <v xml:space="preserve"> - </v>
      </c>
      <c r="V19" s="152" t="str">
        <f ca="1">IF(C19&lt;&gt;"",OFFSET('Game Board'!O8,V4-1,A19)&amp;" - "&amp;OFFSET('Game Board'!P8,V4-1,A19),"")</f>
        <v xml:space="preserve"> - </v>
      </c>
      <c r="W19" s="152" t="str">
        <f ca="1">IF(C19&lt;&gt;"",OFFSET('Game Board'!O8,W4-1,A19)&amp;" - "&amp;OFFSET('Game Board'!P8,W4-1,A19),"")</f>
        <v xml:space="preserve"> - </v>
      </c>
      <c r="X19" s="152" t="str">
        <f ca="1">IF(C19&lt;&gt;"",OFFSET('Game Board'!O8,X4-1,A19)&amp;" - "&amp;OFFSET('Game Board'!P8,X4-1,A19),"")</f>
        <v xml:space="preserve"> - </v>
      </c>
      <c r="Y19" s="152" t="str">
        <f ca="1">IF(C19&lt;&gt;"",OFFSET('Game Board'!O8,Y4-1,A19)&amp;" - "&amp;OFFSET('Game Board'!P8,Y4-1,A19),"")</f>
        <v xml:space="preserve"> - </v>
      </c>
      <c r="Z19" s="152" t="str">
        <f ca="1">IF(C19&lt;&gt;"",OFFSET('Game Board'!O8,Z4-1,A19)&amp;" - "&amp;OFFSET('Game Board'!P8,Z4-1,A19),"")</f>
        <v xml:space="preserve"> - </v>
      </c>
      <c r="AA19" s="152" t="str">
        <f ca="1">IF(C19&lt;&gt;"",OFFSET('Game Board'!O8,AA4-1,A19)&amp;" - "&amp;OFFSET('Game Board'!P8,AA4-1,A19),"")</f>
        <v xml:space="preserve"> - </v>
      </c>
      <c r="AB19" s="152" t="str">
        <f ca="1">IF(C19&lt;&gt;"",OFFSET('Game Board'!O8,AB4-1,A19)&amp;" - "&amp;OFFSET('Game Board'!P8,AB4-1,A19),"")</f>
        <v xml:space="preserve"> - </v>
      </c>
      <c r="AC19" s="152" t="str">
        <f ca="1">IF(C19&lt;&gt;"",OFFSET('Game Board'!O8,AC4-1,A19)&amp;" - "&amp;OFFSET('Game Board'!P8,AC4-1,A19),"")</f>
        <v xml:space="preserve"> - </v>
      </c>
      <c r="AD19" s="152" t="str">
        <f ca="1">IF(C19&lt;&gt;"",OFFSET('Game Board'!O8,AD4-1,A19)&amp;" - "&amp;OFFSET('Game Board'!P8,AD4-1,A19),"")</f>
        <v xml:space="preserve"> - </v>
      </c>
      <c r="AE19" s="152" t="str">
        <f ca="1">IF(C19&lt;&gt;"",OFFSET('Game Board'!O8,AE4-1,A19)&amp;" - "&amp;OFFSET('Game Board'!P8,AE4-1,A19),"")</f>
        <v xml:space="preserve"> - </v>
      </c>
      <c r="AF19" s="152" t="str">
        <f ca="1">IF(C19&lt;&gt;"",OFFSET('Game Board'!O8,AF4-1,A19)&amp;" - "&amp;OFFSET('Game Board'!P8,AF4-1,A19),"")</f>
        <v xml:space="preserve"> - </v>
      </c>
      <c r="AG19" s="152" t="str">
        <f ca="1">IF(C19&lt;&gt;"",OFFSET('Game Board'!O8,AG4-1,A19)&amp;" - "&amp;OFFSET('Game Board'!P8,AG4-1,A19),"")</f>
        <v xml:space="preserve"> - </v>
      </c>
      <c r="AH19" s="152" t="str">
        <f ca="1">IF(C19&lt;&gt;"",OFFSET('Game Board'!O8,AH4-1,A19)&amp;" - "&amp;OFFSET('Game Board'!P8,AH4-1,A19),"")</f>
        <v xml:space="preserve"> - </v>
      </c>
      <c r="AI19" s="152" t="str">
        <f ca="1">IF(C19&lt;&gt;"",OFFSET('Game Board'!O8,AI4-1,A19)&amp;" - "&amp;OFFSET('Game Board'!P8,AI4-1,A19),"")</f>
        <v xml:space="preserve"> - </v>
      </c>
      <c r="AJ19" s="152" t="str">
        <f ca="1">IF(C19&lt;&gt;"",OFFSET('Game Board'!O8,AJ4-1,A19)&amp;" - "&amp;OFFSET('Game Board'!P8,AJ4-1,A19),"")</f>
        <v xml:space="preserve"> - </v>
      </c>
      <c r="AK19" s="152" t="str">
        <f ca="1">IF(C19&lt;&gt;"",OFFSET('Game Board'!O8,AK4-1,A19)&amp;" - "&amp;OFFSET('Game Board'!P8,AK4-1,A19),"")</f>
        <v xml:space="preserve"> - </v>
      </c>
      <c r="AL19" s="152" t="str">
        <f ca="1">IF(C19&lt;&gt;"",OFFSET('Game Board'!O8,AL4-1,A19)&amp;" - "&amp;OFFSET('Game Board'!P8,AL4-1,A19),"")</f>
        <v xml:space="preserve"> - </v>
      </c>
      <c r="AM19" s="152" t="str">
        <f ca="1">IF(C19&lt;&gt;"",OFFSET('Game Board'!O8,AM4-1,A19)&amp;" - "&amp;OFFSET('Game Board'!P8,AM4-1,A19),"")</f>
        <v xml:space="preserve"> - </v>
      </c>
      <c r="AN19" s="152" t="str">
        <f ca="1">IF(C19&lt;&gt;"",OFFSET('Game Board'!O8,AN4-1,A19)&amp;" - "&amp;OFFSET('Game Board'!P8,AN4-1,A19),"")</f>
        <v xml:space="preserve"> - </v>
      </c>
      <c r="AO19" s="152" t="str">
        <f ca="1">IF(C19&lt;&gt;"",OFFSET('Game Board'!O8,AO4-1,A19)&amp;" - "&amp;OFFSET('Game Board'!P8,AO4-1,A19),"")</f>
        <v xml:space="preserve"> - </v>
      </c>
      <c r="AP19" s="152" t="str">
        <f ca="1">IF(C19&lt;&gt;"",OFFSET('Game Board'!O8,AP4-1,A19)&amp;" - "&amp;OFFSET('Game Board'!P8,AP4-1,A19),"")</f>
        <v xml:space="preserve"> - </v>
      </c>
      <c r="AQ19" s="152" t="str">
        <f ca="1">IF(C19&lt;&gt;"",OFFSET('Game Board'!O8,AQ4-1,A19)&amp;" - "&amp;OFFSET('Game Board'!P8,AQ4-1,A19),"")</f>
        <v xml:space="preserve"> - </v>
      </c>
      <c r="AR19" s="152" t="str">
        <f ca="1">IF(C19&lt;&gt;"",OFFSET('Game Board'!O8,AR4-1,A19)&amp;" - "&amp;OFFSET('Game Board'!P8,AR4-1,A19),"")</f>
        <v xml:space="preserve"> - </v>
      </c>
      <c r="AS19" s="152" t="str">
        <f ca="1">IF(C19&lt;&gt;"",OFFSET('Game Board'!O8,AS4-1,A19)&amp;" - "&amp;OFFSET('Game Board'!P8,AS4-1,A19),"")</f>
        <v xml:space="preserve"> - </v>
      </c>
      <c r="AT19" s="152" t="str">
        <f ca="1">IF(C19&lt;&gt;"",OFFSET('Game Board'!O8,AT4-1,A19)&amp;" - "&amp;OFFSET('Game Board'!P8,AT4-1,A19),"")</f>
        <v xml:space="preserve"> - </v>
      </c>
      <c r="AU19" s="152" t="str">
        <f ca="1">IF(C19&lt;&gt;"",OFFSET('Game Board'!O8,AU4-1,A19)&amp;" - "&amp;OFFSET('Game Board'!P8,AU4-1,A19),"")</f>
        <v xml:space="preserve"> - </v>
      </c>
      <c r="AV19" s="152" t="str">
        <f ca="1">IF(C19&lt;&gt;"",OFFSET('Game Board'!O8,AV4-1,A19)&amp;" - "&amp;OFFSET('Game Board'!P8,AV4-1,A19),"")</f>
        <v xml:space="preserve"> - </v>
      </c>
      <c r="AW19" s="152" t="str">
        <f ca="1">IF(C19&lt;&gt;"",OFFSET('Game Board'!O8,AW4-1,A19)&amp;" - "&amp;OFFSET('Game Board'!P8,AW4-1,A19),"")</f>
        <v xml:space="preserve"> - </v>
      </c>
      <c r="AX19" s="152" t="str">
        <f ca="1">IF(C19&lt;&gt;"",OFFSET('Game Board'!O8,AX4-1,A19)&amp;" - "&amp;OFFSET('Game Board'!P8,AX4-1,A19),"")</f>
        <v xml:space="preserve"> - </v>
      </c>
      <c r="AY19" s="152" t="str">
        <f ca="1">IF(C19&lt;&gt;"",OFFSET('Game Board'!O8,AY4-1,A19)&amp;" - "&amp;OFFSET('Game Board'!P8,AY4-1,A19),"")</f>
        <v xml:space="preserve"> - </v>
      </c>
      <c r="AZ19" s="152" t="str">
        <f ca="1">IF(C19&lt;&gt;"",OFFSET('Game Board'!O8,AZ4-1,A19)&amp;" - "&amp;OFFSET('Game Board'!P8,AZ4-1,A19),"")</f>
        <v xml:space="preserve"> - </v>
      </c>
      <c r="BA19" s="152" t="str">
        <f ca="1">IF(C19&lt;&gt;"",OFFSET('Game Board'!O8,BA4-1,A19)&amp;" - "&amp;OFFSET('Game Board'!P8,BA4-1,A19),"")</f>
        <v xml:space="preserve"> - </v>
      </c>
      <c r="BB19" s="152" t="str">
        <f ca="1">IF(C19&lt;&gt;"",OFFSET('Game Board'!O8,BB4-1,A19)&amp;" - "&amp;OFFSET('Game Board'!P8,BB4-1,A19),"")</f>
        <v xml:space="preserve"> - </v>
      </c>
      <c r="BC19" s="152" t="str">
        <f ca="1">IF(C19&lt;&gt;"",OFFSET('Game Board'!O8,BC4+15,A19)&amp;" - "&amp;OFFSET('Game Board'!P8,BC4+15,A19),"")</f>
        <v xml:space="preserve"> - </v>
      </c>
      <c r="BD19" s="152" t="str">
        <f ca="1">IF(C19&lt;&gt;"",OFFSET('Game Board'!O8,BD4+15,A19)&amp;" - "&amp;OFFSET('Game Board'!P8,BD4+15,A19),"")</f>
        <v xml:space="preserve"> - </v>
      </c>
      <c r="BE19" s="152" t="str">
        <f ca="1">IF(C19&lt;&gt;"",OFFSET('Game Board'!O8,BE4+15,A19)&amp;" - "&amp;OFFSET('Game Board'!P8,BE4+15,A19),"")</f>
        <v xml:space="preserve"> - </v>
      </c>
      <c r="BF19" s="152" t="str">
        <f ca="1">IF(C19&lt;&gt;"",OFFSET('Game Board'!O8,BF4+15,A19)&amp;" - "&amp;OFFSET('Game Board'!P8,BF4+15,A19),"")</f>
        <v xml:space="preserve"> - </v>
      </c>
      <c r="BG19" s="152" t="str">
        <f ca="1">IF(C19&lt;&gt;"",OFFSET('Game Board'!O8,BG4+15,A19)&amp;" - "&amp;OFFSET('Game Board'!P8,BG4+15,A19),"")</f>
        <v xml:space="preserve"> - </v>
      </c>
      <c r="BH19" s="152" t="str">
        <f ca="1">IF(C19&lt;&gt;"",OFFSET('Game Board'!O8,BH4+15,A19)&amp;" - "&amp;OFFSET('Game Board'!P8,BH4+15,A19),"")</f>
        <v xml:space="preserve"> - </v>
      </c>
      <c r="BI19" s="152" t="str">
        <f ca="1">IF(C19&lt;&gt;"",OFFSET('Game Board'!O8,BI4+15,A19)&amp;" - "&amp;OFFSET('Game Board'!P8,BI4+15,A19),"")</f>
        <v xml:space="preserve"> - </v>
      </c>
      <c r="BJ19" s="152" t="str">
        <f ca="1">IF(C19&lt;&gt;"",OFFSET('Game Board'!O8,BJ4+15,A19)&amp;" - "&amp;OFFSET('Game Board'!P8,BJ4+15,A19),"")</f>
        <v xml:space="preserve"> - </v>
      </c>
      <c r="BK19" s="152" t="str">
        <f ca="1">IF(C19&lt;&gt;"",OFFSET('Game Board'!O8,BK4+15,A19)&amp;" - "&amp;OFFSET('Game Board'!P8,BK4+15,A19),"")</f>
        <v xml:space="preserve"> - </v>
      </c>
      <c r="BL19" s="152" t="str">
        <f ca="1">IF(C19&lt;&gt;"",OFFSET('Game Board'!O8,BL4+15,A19)&amp;" - "&amp;OFFSET('Game Board'!P8,BL4+15,A19),"")</f>
        <v xml:space="preserve"> - </v>
      </c>
      <c r="BM19" s="152" t="str">
        <f ca="1">IF(C19&lt;&gt;"",OFFSET('Game Board'!O8,BM4+15,A19)&amp;" - "&amp;OFFSET('Game Board'!P8,BM4+15,A19),"")</f>
        <v xml:space="preserve"> - </v>
      </c>
      <c r="BN19" s="152" t="str">
        <f ca="1">IF(C19&lt;&gt;"",OFFSET('Game Board'!O8,BN4+15,A19)&amp;" - "&amp;OFFSET('Game Board'!P8,BN4+15,A19),"")</f>
        <v xml:space="preserve"> - </v>
      </c>
      <c r="BO19" s="152" t="str">
        <f ca="1">IF(C19&lt;&gt;"",OFFSET('Game Board'!O8,BO4+15,A19)&amp;" - "&amp;OFFSET('Game Board'!P8,BO4+15,A19),"")</f>
        <v xml:space="preserve"> - </v>
      </c>
      <c r="BP19" s="152" t="str">
        <f ca="1">IF(C19&lt;&gt;"",OFFSET('Game Board'!O8,BP4+15,A19)&amp;" - "&amp;OFFSET('Game Board'!P8,BP4+15,A19),"")</f>
        <v xml:space="preserve"> - </v>
      </c>
      <c r="BQ19" s="152" t="str">
        <f ca="1">IF(C19&lt;&gt;"",OFFSET('Game Board'!O8,BQ4+15,A19)&amp;" - "&amp;OFFSET('Game Board'!P8,BQ4+15,A19),"")</f>
        <v xml:space="preserve"> - </v>
      </c>
      <c r="BR19" s="152" t="str">
        <f ca="1">IF(C19&lt;&gt;"",OFFSET('Game Board'!O8,BR4+15,A19)&amp;" - "&amp;OFFSET('Game Board'!P8,BR4+15,A19),"")</f>
        <v xml:space="preserve"> - </v>
      </c>
    </row>
    <row r="20" spans="1:70" ht="15" customHeight="1" x14ac:dyDescent="0.35">
      <c r="A20" s="148">
        <f t="shared" si="3"/>
        <v>99</v>
      </c>
      <c r="B20" s="149">
        <v>10</v>
      </c>
      <c r="C20" s="226" t="str">
        <f>IF('Participant Setup'!C15&lt;&gt;"",'Participant Setup'!C15,"")</f>
        <v>Player 10</v>
      </c>
      <c r="D20" s="151">
        <f t="shared" ca="1" si="2"/>
        <v>0</v>
      </c>
      <c r="E20" s="153">
        <f ca="1">IF(C20&lt;&gt;"",OFFSET('Game Board'!M7,G4-1,A20),0)</f>
        <v>0</v>
      </c>
      <c r="F20" s="153">
        <f ca="1">IF(C20&lt;&gt;"",OFFSET('Game Board'!M91,G4-1,A20),0)</f>
        <v>0</v>
      </c>
      <c r="G20" s="152" t="str">
        <f ca="1">IF(C20&lt;&gt;"",OFFSET('Game Board'!O8,G4-1,A20)&amp;" - "&amp;OFFSET('Game Board'!P8,G4-1,A20),"")</f>
        <v xml:space="preserve"> - </v>
      </c>
      <c r="H20" s="152" t="str">
        <f ca="1">IF(C20&lt;&gt;"",OFFSET('Game Board'!O8,H4-1,A20)&amp;" - "&amp;OFFSET('Game Board'!P8,H4-1,A20),"")</f>
        <v xml:space="preserve"> - </v>
      </c>
      <c r="I20" s="152" t="str">
        <f ca="1">IF(C20&lt;&gt;"",OFFSET('Game Board'!O8,I4-1,A20)&amp;" - "&amp;OFFSET('Game Board'!P8,I4-1,A20),"")</f>
        <v xml:space="preserve"> - </v>
      </c>
      <c r="J20" s="152" t="str">
        <f ca="1">IF(C20&lt;&gt;"",OFFSET('Game Board'!O8,J4-1,A20)&amp;" - "&amp;OFFSET('Game Board'!P8,J4-1,A20),"")</f>
        <v xml:space="preserve"> - </v>
      </c>
      <c r="K20" s="152" t="str">
        <f ca="1">IF(C20&lt;&gt;"",OFFSET('Game Board'!O8,K4-1,A20)&amp;" - "&amp;OFFSET('Game Board'!P8,K4-1,A20),"")</f>
        <v xml:space="preserve"> - </v>
      </c>
      <c r="L20" s="152" t="str">
        <f ca="1">IF(C20&lt;&gt;"",OFFSET('Game Board'!O8,L4-1,A20)&amp;" - "&amp;OFFSET('Game Board'!P8,L4-1,A20),"")</f>
        <v xml:space="preserve"> - </v>
      </c>
      <c r="M20" s="152" t="str">
        <f ca="1">IF(C20&lt;&gt;"",OFFSET('Game Board'!O8,M4-1,A20)&amp;" - "&amp;OFFSET('Game Board'!P8,M4-1,A20),"")</f>
        <v xml:space="preserve"> - </v>
      </c>
      <c r="N20" s="152" t="str">
        <f ca="1">IF(C20&lt;&gt;"",OFFSET('Game Board'!O8,N4-1,A20)&amp;" - "&amp;OFFSET('Game Board'!P8,N4-1,A20),"")</f>
        <v xml:space="preserve"> - </v>
      </c>
      <c r="O20" s="152" t="str">
        <f ca="1">IF(C20&lt;&gt;"",OFFSET('Game Board'!O8,O4-1,A20)&amp;" - "&amp;OFFSET('Game Board'!P8,O4-1,A20),"")</f>
        <v xml:space="preserve"> - </v>
      </c>
      <c r="P20" s="152" t="str">
        <f ca="1">IF(C20&lt;&gt;"",OFFSET('Game Board'!O8,P4-1,A20)&amp;" - "&amp;OFFSET('Game Board'!P8,P4-1,A20),"")</f>
        <v xml:space="preserve"> - </v>
      </c>
      <c r="Q20" s="152" t="str">
        <f ca="1">IF(C20&lt;&gt;"",OFFSET('Game Board'!O8,Q4-1,A20)&amp;" - "&amp;OFFSET('Game Board'!P8,Q4-1,A20),"")</f>
        <v xml:space="preserve"> - </v>
      </c>
      <c r="R20" s="152" t="str">
        <f ca="1">IF(C20&lt;&gt;"",OFFSET('Game Board'!O8,R4-1,A20)&amp;" - "&amp;OFFSET('Game Board'!P8,R4-1,A20),"")</f>
        <v xml:space="preserve"> - </v>
      </c>
      <c r="S20" s="152" t="str">
        <f ca="1">IF(C20&lt;&gt;"",OFFSET('Game Board'!O8,S4-1,A20)&amp;" - "&amp;OFFSET('Game Board'!P8,S4-1,A20),"")</f>
        <v xml:space="preserve"> - </v>
      </c>
      <c r="T20" s="152" t="str">
        <f ca="1">IF(C20&lt;&gt;"",OFFSET('Game Board'!O8,T4-1,A20)&amp;" - "&amp;OFFSET('Game Board'!P8,T4-1,A20),"")</f>
        <v xml:space="preserve"> - </v>
      </c>
      <c r="U20" s="152" t="str">
        <f ca="1">IF(C20&lt;&gt;"",OFFSET('Game Board'!O8,U4-1,A20)&amp;" - "&amp;OFFSET('Game Board'!P8,U4-1,A20),"")</f>
        <v xml:space="preserve"> - </v>
      </c>
      <c r="V20" s="152" t="str">
        <f ca="1">IF(C20&lt;&gt;"",OFFSET('Game Board'!O8,V4-1,A20)&amp;" - "&amp;OFFSET('Game Board'!P8,V4-1,A20),"")</f>
        <v xml:space="preserve"> - </v>
      </c>
      <c r="W20" s="152" t="str">
        <f ca="1">IF(C20&lt;&gt;"",OFFSET('Game Board'!O8,W4-1,A20)&amp;" - "&amp;OFFSET('Game Board'!P8,W4-1,A20),"")</f>
        <v xml:space="preserve"> - </v>
      </c>
      <c r="X20" s="152" t="str">
        <f ca="1">IF(C20&lt;&gt;"",OFFSET('Game Board'!O8,X4-1,A20)&amp;" - "&amp;OFFSET('Game Board'!P8,X4-1,A20),"")</f>
        <v xml:space="preserve"> - </v>
      </c>
      <c r="Y20" s="152" t="str">
        <f ca="1">IF(C20&lt;&gt;"",OFFSET('Game Board'!O8,Y4-1,A20)&amp;" - "&amp;OFFSET('Game Board'!P8,Y4-1,A20),"")</f>
        <v xml:space="preserve"> - </v>
      </c>
      <c r="Z20" s="152" t="str">
        <f ca="1">IF(C20&lt;&gt;"",OFFSET('Game Board'!O8,Z4-1,A20)&amp;" - "&amp;OFFSET('Game Board'!P8,Z4-1,A20),"")</f>
        <v xml:space="preserve"> - </v>
      </c>
      <c r="AA20" s="152" t="str">
        <f ca="1">IF(C20&lt;&gt;"",OFFSET('Game Board'!O8,AA4-1,A20)&amp;" - "&amp;OFFSET('Game Board'!P8,AA4-1,A20),"")</f>
        <v xml:space="preserve"> - </v>
      </c>
      <c r="AB20" s="152" t="str">
        <f ca="1">IF(C20&lt;&gt;"",OFFSET('Game Board'!O8,AB4-1,A20)&amp;" - "&amp;OFFSET('Game Board'!P8,AB4-1,A20),"")</f>
        <v xml:space="preserve"> - </v>
      </c>
      <c r="AC20" s="152" t="str">
        <f ca="1">IF(C20&lt;&gt;"",OFFSET('Game Board'!O8,AC4-1,A20)&amp;" - "&amp;OFFSET('Game Board'!P8,AC4-1,A20),"")</f>
        <v xml:space="preserve"> - </v>
      </c>
      <c r="AD20" s="152" t="str">
        <f ca="1">IF(C20&lt;&gt;"",OFFSET('Game Board'!O8,AD4-1,A20)&amp;" - "&amp;OFFSET('Game Board'!P8,AD4-1,A20),"")</f>
        <v xml:space="preserve"> - </v>
      </c>
      <c r="AE20" s="152" t="str">
        <f ca="1">IF(C20&lt;&gt;"",OFFSET('Game Board'!O8,AE4-1,A20)&amp;" - "&amp;OFFSET('Game Board'!P8,AE4-1,A20),"")</f>
        <v xml:space="preserve"> - </v>
      </c>
      <c r="AF20" s="152" t="str">
        <f ca="1">IF(C20&lt;&gt;"",OFFSET('Game Board'!O8,AF4-1,A20)&amp;" - "&amp;OFFSET('Game Board'!P8,AF4-1,A20),"")</f>
        <v xml:space="preserve"> - </v>
      </c>
      <c r="AG20" s="152" t="str">
        <f ca="1">IF(C20&lt;&gt;"",OFFSET('Game Board'!O8,AG4-1,A20)&amp;" - "&amp;OFFSET('Game Board'!P8,AG4-1,A20),"")</f>
        <v xml:space="preserve"> - </v>
      </c>
      <c r="AH20" s="152" t="str">
        <f ca="1">IF(C20&lt;&gt;"",OFFSET('Game Board'!O8,AH4-1,A20)&amp;" - "&amp;OFFSET('Game Board'!P8,AH4-1,A20),"")</f>
        <v xml:space="preserve"> - </v>
      </c>
      <c r="AI20" s="152" t="str">
        <f ca="1">IF(C20&lt;&gt;"",OFFSET('Game Board'!O8,AI4-1,A20)&amp;" - "&amp;OFFSET('Game Board'!P8,AI4-1,A20),"")</f>
        <v xml:space="preserve"> - </v>
      </c>
      <c r="AJ20" s="152" t="str">
        <f ca="1">IF(C20&lt;&gt;"",OFFSET('Game Board'!O8,AJ4-1,A20)&amp;" - "&amp;OFFSET('Game Board'!P8,AJ4-1,A20),"")</f>
        <v xml:space="preserve"> - </v>
      </c>
      <c r="AK20" s="152" t="str">
        <f ca="1">IF(C20&lt;&gt;"",OFFSET('Game Board'!O8,AK4-1,A20)&amp;" - "&amp;OFFSET('Game Board'!P8,AK4-1,A20),"")</f>
        <v xml:space="preserve"> - </v>
      </c>
      <c r="AL20" s="152" t="str">
        <f ca="1">IF(C20&lt;&gt;"",OFFSET('Game Board'!O8,AL4-1,A20)&amp;" - "&amp;OFFSET('Game Board'!P8,AL4-1,A20),"")</f>
        <v xml:space="preserve"> - </v>
      </c>
      <c r="AM20" s="152" t="str">
        <f ca="1">IF(C20&lt;&gt;"",OFFSET('Game Board'!O8,AM4-1,A20)&amp;" - "&amp;OFFSET('Game Board'!P8,AM4-1,A20),"")</f>
        <v xml:space="preserve"> - </v>
      </c>
      <c r="AN20" s="152" t="str">
        <f ca="1">IF(C20&lt;&gt;"",OFFSET('Game Board'!O8,AN4-1,A20)&amp;" - "&amp;OFFSET('Game Board'!P8,AN4-1,A20),"")</f>
        <v xml:space="preserve"> - </v>
      </c>
      <c r="AO20" s="152" t="str">
        <f ca="1">IF(C20&lt;&gt;"",OFFSET('Game Board'!O8,AO4-1,A20)&amp;" - "&amp;OFFSET('Game Board'!P8,AO4-1,A20),"")</f>
        <v xml:space="preserve"> - </v>
      </c>
      <c r="AP20" s="152" t="str">
        <f ca="1">IF(C20&lt;&gt;"",OFFSET('Game Board'!O8,AP4-1,A20)&amp;" - "&amp;OFFSET('Game Board'!P8,AP4-1,A20),"")</f>
        <v xml:space="preserve"> - </v>
      </c>
      <c r="AQ20" s="152" t="str">
        <f ca="1">IF(C20&lt;&gt;"",OFFSET('Game Board'!O8,AQ4-1,A20)&amp;" - "&amp;OFFSET('Game Board'!P8,AQ4-1,A20),"")</f>
        <v xml:space="preserve"> - </v>
      </c>
      <c r="AR20" s="152" t="str">
        <f ca="1">IF(C20&lt;&gt;"",OFFSET('Game Board'!O8,AR4-1,A20)&amp;" - "&amp;OFFSET('Game Board'!P8,AR4-1,A20),"")</f>
        <v xml:space="preserve"> - </v>
      </c>
      <c r="AS20" s="152" t="str">
        <f ca="1">IF(C20&lt;&gt;"",OFFSET('Game Board'!O8,AS4-1,A20)&amp;" - "&amp;OFFSET('Game Board'!P8,AS4-1,A20),"")</f>
        <v xml:space="preserve"> - </v>
      </c>
      <c r="AT20" s="152" t="str">
        <f ca="1">IF(C20&lt;&gt;"",OFFSET('Game Board'!O8,AT4-1,A20)&amp;" - "&amp;OFFSET('Game Board'!P8,AT4-1,A20),"")</f>
        <v xml:space="preserve"> - </v>
      </c>
      <c r="AU20" s="152" t="str">
        <f ca="1">IF(C20&lt;&gt;"",OFFSET('Game Board'!O8,AU4-1,A20)&amp;" - "&amp;OFFSET('Game Board'!P8,AU4-1,A20),"")</f>
        <v xml:space="preserve"> - </v>
      </c>
      <c r="AV20" s="152" t="str">
        <f ca="1">IF(C20&lt;&gt;"",OFFSET('Game Board'!O8,AV4-1,A20)&amp;" - "&amp;OFFSET('Game Board'!P8,AV4-1,A20),"")</f>
        <v xml:space="preserve"> - </v>
      </c>
      <c r="AW20" s="152" t="str">
        <f ca="1">IF(C20&lt;&gt;"",OFFSET('Game Board'!O8,AW4-1,A20)&amp;" - "&amp;OFFSET('Game Board'!P8,AW4-1,A20),"")</f>
        <v xml:space="preserve"> - </v>
      </c>
      <c r="AX20" s="152" t="str">
        <f ca="1">IF(C20&lt;&gt;"",OFFSET('Game Board'!O8,AX4-1,A20)&amp;" - "&amp;OFFSET('Game Board'!P8,AX4-1,A20),"")</f>
        <v xml:space="preserve"> - </v>
      </c>
      <c r="AY20" s="152" t="str">
        <f ca="1">IF(C20&lt;&gt;"",OFFSET('Game Board'!O8,AY4-1,A20)&amp;" - "&amp;OFFSET('Game Board'!P8,AY4-1,A20),"")</f>
        <v xml:space="preserve"> - </v>
      </c>
      <c r="AZ20" s="152" t="str">
        <f ca="1">IF(C20&lt;&gt;"",OFFSET('Game Board'!O8,AZ4-1,A20)&amp;" - "&amp;OFFSET('Game Board'!P8,AZ4-1,A20),"")</f>
        <v xml:space="preserve"> - </v>
      </c>
      <c r="BA20" s="152" t="str">
        <f ca="1">IF(C20&lt;&gt;"",OFFSET('Game Board'!O8,BA4-1,A20)&amp;" - "&amp;OFFSET('Game Board'!P8,BA4-1,A20),"")</f>
        <v xml:space="preserve"> - </v>
      </c>
      <c r="BB20" s="152" t="str">
        <f ca="1">IF(C20&lt;&gt;"",OFFSET('Game Board'!O8,BB4-1,A20)&amp;" - "&amp;OFFSET('Game Board'!P8,BB4-1,A20),"")</f>
        <v xml:space="preserve"> - </v>
      </c>
      <c r="BC20" s="152" t="str">
        <f ca="1">IF(C20&lt;&gt;"",OFFSET('Game Board'!O8,BC4+15,A20)&amp;" - "&amp;OFFSET('Game Board'!P8,BC4+15,A20),"")</f>
        <v xml:space="preserve"> - </v>
      </c>
      <c r="BD20" s="152" t="str">
        <f ca="1">IF(C20&lt;&gt;"",OFFSET('Game Board'!O8,BD4+15,A20)&amp;" - "&amp;OFFSET('Game Board'!P8,BD4+15,A20),"")</f>
        <v xml:space="preserve"> - </v>
      </c>
      <c r="BE20" s="152" t="str">
        <f ca="1">IF(C20&lt;&gt;"",OFFSET('Game Board'!O8,BE4+15,A20)&amp;" - "&amp;OFFSET('Game Board'!P8,BE4+15,A20),"")</f>
        <v xml:space="preserve"> - </v>
      </c>
      <c r="BF20" s="152" t="str">
        <f ca="1">IF(C20&lt;&gt;"",OFFSET('Game Board'!O8,BF4+15,A20)&amp;" - "&amp;OFFSET('Game Board'!P8,BF4+15,A20),"")</f>
        <v xml:space="preserve"> - </v>
      </c>
      <c r="BG20" s="152" t="str">
        <f ca="1">IF(C20&lt;&gt;"",OFFSET('Game Board'!O8,BG4+15,A20)&amp;" - "&amp;OFFSET('Game Board'!P8,BG4+15,A20),"")</f>
        <v xml:space="preserve"> - </v>
      </c>
      <c r="BH20" s="152" t="str">
        <f ca="1">IF(C20&lt;&gt;"",OFFSET('Game Board'!O8,BH4+15,A20)&amp;" - "&amp;OFFSET('Game Board'!P8,BH4+15,A20),"")</f>
        <v xml:space="preserve"> - </v>
      </c>
      <c r="BI20" s="152" t="str">
        <f ca="1">IF(C20&lt;&gt;"",OFFSET('Game Board'!O8,BI4+15,A20)&amp;" - "&amp;OFFSET('Game Board'!P8,BI4+15,A20),"")</f>
        <v xml:space="preserve"> - </v>
      </c>
      <c r="BJ20" s="152" t="str">
        <f ca="1">IF(C20&lt;&gt;"",OFFSET('Game Board'!O8,BJ4+15,A20)&amp;" - "&amp;OFFSET('Game Board'!P8,BJ4+15,A20),"")</f>
        <v xml:space="preserve"> - </v>
      </c>
      <c r="BK20" s="152" t="str">
        <f ca="1">IF(C20&lt;&gt;"",OFFSET('Game Board'!O8,BK4+15,A20)&amp;" - "&amp;OFFSET('Game Board'!P8,BK4+15,A20),"")</f>
        <v xml:space="preserve"> - </v>
      </c>
      <c r="BL20" s="152" t="str">
        <f ca="1">IF(C20&lt;&gt;"",OFFSET('Game Board'!O8,BL4+15,A20)&amp;" - "&amp;OFFSET('Game Board'!P8,BL4+15,A20),"")</f>
        <v xml:space="preserve"> - </v>
      </c>
      <c r="BM20" s="152" t="str">
        <f ca="1">IF(C20&lt;&gt;"",OFFSET('Game Board'!O8,BM4+15,A20)&amp;" - "&amp;OFFSET('Game Board'!P8,BM4+15,A20),"")</f>
        <v xml:space="preserve"> - </v>
      </c>
      <c r="BN20" s="152" t="str">
        <f ca="1">IF(C20&lt;&gt;"",OFFSET('Game Board'!O8,BN4+15,A20)&amp;" - "&amp;OFFSET('Game Board'!P8,BN4+15,A20),"")</f>
        <v xml:space="preserve"> - </v>
      </c>
      <c r="BO20" s="152" t="str">
        <f ca="1">IF(C20&lt;&gt;"",OFFSET('Game Board'!O8,BO4+15,A20)&amp;" - "&amp;OFFSET('Game Board'!P8,BO4+15,A20),"")</f>
        <v xml:space="preserve"> - </v>
      </c>
      <c r="BP20" s="152" t="str">
        <f ca="1">IF(C20&lt;&gt;"",OFFSET('Game Board'!O8,BP4+15,A20)&amp;" - "&amp;OFFSET('Game Board'!P8,BP4+15,A20),"")</f>
        <v xml:space="preserve"> - </v>
      </c>
      <c r="BQ20" s="152" t="str">
        <f ca="1">IF(C20&lt;&gt;"",OFFSET('Game Board'!O8,BQ4+15,A20)&amp;" - "&amp;OFFSET('Game Board'!P8,BQ4+15,A20),"")</f>
        <v xml:space="preserve"> - </v>
      </c>
      <c r="BR20" s="152" t="str">
        <f ca="1">IF(C20&lt;&gt;"",OFFSET('Game Board'!O8,BR4+15,A20)&amp;" - "&amp;OFFSET('Game Board'!P8,BR4+15,A20),"")</f>
        <v xml:space="preserve"> - </v>
      </c>
    </row>
    <row r="21" spans="1:70" ht="16" customHeight="1" x14ac:dyDescent="0.35">
      <c r="B21" s="220" t="s">
        <v>228</v>
      </c>
    </row>
    <row r="22" spans="1:70" s="155" customFormat="1" ht="16" customHeight="1" x14ac:dyDescent="0.35">
      <c r="B22" s="369" t="s">
        <v>278</v>
      </c>
      <c r="F22" s="155" t="s">
        <v>279</v>
      </c>
    </row>
    <row r="23" spans="1:70" s="155" customFormat="1" x14ac:dyDescent="0.35">
      <c r="B23" s="370"/>
      <c r="F23" s="371" t="s">
        <v>252</v>
      </c>
      <c r="G23" s="372">
        <f ca="1">COUNTIFS(G11:G20,F23)</f>
        <v>0</v>
      </c>
      <c r="H23" s="372">
        <f ca="1">COUNTIFS(H11:H20,F23)</f>
        <v>0</v>
      </c>
      <c r="I23" s="372">
        <f ca="1">COUNTIFS(I11:I20,F23)</f>
        <v>0</v>
      </c>
      <c r="J23" s="372">
        <f ca="1">COUNTIFS(J11:J20,F23)</f>
        <v>0</v>
      </c>
      <c r="K23" s="372">
        <f ca="1">COUNTIFS(K11:K20,F23)</f>
        <v>0</v>
      </c>
      <c r="L23" s="372">
        <f ca="1">COUNTIFS(L11:L20,F23)</f>
        <v>0</v>
      </c>
      <c r="M23" s="372">
        <f ca="1">COUNTIFS(M11:M20,F23)</f>
        <v>0</v>
      </c>
      <c r="N23" s="372">
        <f ca="1">COUNTIFS(N11:N20,F23)</f>
        <v>0</v>
      </c>
      <c r="O23" s="372">
        <f ca="1">COUNTIFS(O11:O20,F23)</f>
        <v>0</v>
      </c>
      <c r="P23" s="372">
        <f ca="1">COUNTIFS(P11:P20,F23)</f>
        <v>0</v>
      </c>
      <c r="Q23" s="372">
        <f ca="1">COUNTIFS(Q11:Q20,F23)</f>
        <v>0</v>
      </c>
      <c r="R23" s="372">
        <f ca="1">COUNTIFS(R11:R20,F23)</f>
        <v>0</v>
      </c>
      <c r="S23" s="372">
        <f ca="1">COUNTIFS(S11:S20,F23)</f>
        <v>0</v>
      </c>
      <c r="T23" s="372">
        <f ca="1">COUNTIFS(T11:T20,F23)</f>
        <v>0</v>
      </c>
      <c r="U23" s="372">
        <f ca="1">COUNTIFS(U11:U20,F23)</f>
        <v>0</v>
      </c>
      <c r="V23" s="372">
        <f ca="1">COUNTIFS(V11:V20,F23)</f>
        <v>0</v>
      </c>
      <c r="W23" s="372">
        <f ca="1">COUNTIFS(W11:W20,F23)</f>
        <v>0</v>
      </c>
      <c r="X23" s="372">
        <f ca="1">COUNTIFS(X11:X20,F23)</f>
        <v>0</v>
      </c>
      <c r="Y23" s="372">
        <f ca="1">COUNTIFS(Y11:Y20,F23)</f>
        <v>0</v>
      </c>
      <c r="Z23" s="372">
        <f ca="1">COUNTIFS(Z11:Z20,F23)</f>
        <v>0</v>
      </c>
      <c r="AA23" s="372">
        <f ca="1">COUNTIFS(AA11:AA20,F23)</f>
        <v>0</v>
      </c>
      <c r="AB23" s="372">
        <f ca="1">COUNTIFS(AB11:AB20,F23)</f>
        <v>0</v>
      </c>
      <c r="AC23" s="372">
        <f ca="1">COUNTIFS(AC11:AC20,F23)</f>
        <v>0</v>
      </c>
      <c r="AD23" s="372">
        <f ca="1">COUNTIFS(AD11:AD20,F23)</f>
        <v>0</v>
      </c>
      <c r="AE23" s="372">
        <f ca="1">COUNTIFS(AE11:AE20,F23)</f>
        <v>0</v>
      </c>
      <c r="AF23" s="372">
        <f ca="1">COUNTIFS(AF11:AF20,F23)</f>
        <v>0</v>
      </c>
      <c r="AG23" s="372">
        <f ca="1">COUNTIFS(AG11:AG20,F23)</f>
        <v>0</v>
      </c>
      <c r="AH23" s="372">
        <f ca="1">COUNTIFS(AH11:AH20,F23)</f>
        <v>0</v>
      </c>
      <c r="AI23" s="372">
        <f ca="1">COUNTIFS(AI11:AI20,F23)</f>
        <v>0</v>
      </c>
      <c r="AJ23" s="372">
        <f ca="1">COUNTIFS(AJ11:AJ20,F23)</f>
        <v>0</v>
      </c>
      <c r="AK23" s="372">
        <f ca="1">COUNTIFS(AK11:AK20,F23)</f>
        <v>0</v>
      </c>
      <c r="AL23" s="372">
        <f ca="1">COUNTIFS(AL11:AL20,F23)</f>
        <v>0</v>
      </c>
      <c r="AM23" s="372">
        <f ca="1">COUNTIFS(AM11:AM20,F23)</f>
        <v>0</v>
      </c>
      <c r="AN23" s="372">
        <f ca="1">COUNTIFS(AN11:AN20,F23)</f>
        <v>0</v>
      </c>
      <c r="AO23" s="372">
        <f ca="1">COUNTIFS(AO11:AO20,F23)</f>
        <v>0</v>
      </c>
      <c r="AP23" s="372">
        <f ca="1">COUNTIFS(AP11:AP20,F23)</f>
        <v>0</v>
      </c>
      <c r="AQ23" s="372">
        <f ca="1">COUNTIFS(AQ11:AQ20,F23)</f>
        <v>0</v>
      </c>
      <c r="AR23" s="372">
        <f ca="1">COUNTIFS(AR11:AR20,F23)</f>
        <v>0</v>
      </c>
      <c r="AS23" s="372">
        <f ca="1">COUNTIFS(AS11:AS20,F23)</f>
        <v>0</v>
      </c>
      <c r="AT23" s="372">
        <f ca="1">COUNTIFS(AT11:AT20,F23)</f>
        <v>0</v>
      </c>
      <c r="AU23" s="372">
        <f ca="1">COUNTIFS(AU11:AU20,F23)</f>
        <v>0</v>
      </c>
      <c r="AV23" s="372">
        <f ca="1">COUNTIFS(AV11:AV20,F23)</f>
        <v>0</v>
      </c>
      <c r="AW23" s="372">
        <f ca="1">COUNTIFS(AW11:AW20,F23)</f>
        <v>0</v>
      </c>
      <c r="AX23" s="372">
        <f ca="1">COUNTIFS(AX11:AX20,F23)</f>
        <v>0</v>
      </c>
      <c r="AY23" s="372">
        <f ca="1">COUNTIFS(AY11:AY20,F23)</f>
        <v>0</v>
      </c>
      <c r="AZ23" s="372">
        <f ca="1">COUNTIFS(AZ11:AZ20,F23)</f>
        <v>0</v>
      </c>
      <c r="BA23" s="372">
        <f ca="1">COUNTIFS(BA11:BA20,F23)</f>
        <v>0</v>
      </c>
      <c r="BB23" s="372">
        <f ca="1">COUNTIFS(BB11:BB20,F23)</f>
        <v>0</v>
      </c>
      <c r="BC23" s="372">
        <f ca="1">COUNTIFS(BC11:BC20,F23)</f>
        <v>0</v>
      </c>
      <c r="BD23" s="372">
        <f ca="1">COUNTIFS(BD11:BD20,F23)</f>
        <v>0</v>
      </c>
      <c r="BE23" s="372">
        <f ca="1">COUNTIFS(BE11:BE20,F23)</f>
        <v>0</v>
      </c>
      <c r="BF23" s="372">
        <f ca="1">COUNTIFS(BF11:BF20,F23)</f>
        <v>0</v>
      </c>
      <c r="BG23" s="372">
        <f ca="1">COUNTIFS(BG11:BG20,F23)</f>
        <v>0</v>
      </c>
      <c r="BH23" s="372">
        <f ca="1">COUNTIFS(BH11:BH20,F23)</f>
        <v>0</v>
      </c>
      <c r="BI23" s="372">
        <f ca="1">COUNTIFS(BI11:BI20,F23)</f>
        <v>0</v>
      </c>
      <c r="BJ23" s="372">
        <f ca="1">COUNTIFS(BJ11:BJ20,F23)</f>
        <v>0</v>
      </c>
      <c r="BK23" s="372">
        <f ca="1">COUNTIFS(BK11:BK20,F23)</f>
        <v>0</v>
      </c>
      <c r="BL23" s="372">
        <f ca="1">COUNTIFS(BL11:BL20,F23)</f>
        <v>0</v>
      </c>
      <c r="BM23" s="372">
        <f ca="1">COUNTIFS(BM11:BM20,F23)</f>
        <v>0</v>
      </c>
      <c r="BN23" s="372">
        <f ca="1">COUNTIFS(BN11:BN20,F23)</f>
        <v>0</v>
      </c>
      <c r="BO23" s="372">
        <f ca="1">COUNTIFS(BO11:BO20,F23)</f>
        <v>0</v>
      </c>
      <c r="BP23" s="372">
        <f ca="1">COUNTIFS(BP11:BP20,F23)</f>
        <v>0</v>
      </c>
      <c r="BQ23" s="372">
        <f ca="1">COUNTIFS(BQ11:BQ20,F23)</f>
        <v>0</v>
      </c>
      <c r="BR23" s="372">
        <f ca="1">COUNTIFS(BR11:BR20,F23)</f>
        <v>0</v>
      </c>
    </row>
    <row r="24" spans="1:70" s="155" customFormat="1" x14ac:dyDescent="0.35">
      <c r="B24" s="370"/>
      <c r="F24" s="371" t="s">
        <v>253</v>
      </c>
      <c r="G24" s="372">
        <f ca="1">COUNTIFS(G11:G20,F24)</f>
        <v>0</v>
      </c>
      <c r="H24" s="372">
        <f ca="1">COUNTIFS(H11:H20,F24)</f>
        <v>0</v>
      </c>
      <c r="I24" s="372">
        <f ca="1">COUNTIFS(I11:I20,F24)</f>
        <v>0</v>
      </c>
      <c r="J24" s="372">
        <f ca="1">COUNTIFS(J11:J20,F24)</f>
        <v>0</v>
      </c>
      <c r="K24" s="372">
        <f ca="1">COUNTIFS(K11:K20,F24)</f>
        <v>0</v>
      </c>
      <c r="L24" s="372">
        <f ca="1">COUNTIFS(L11:L20,F24)</f>
        <v>0</v>
      </c>
      <c r="M24" s="372">
        <f ca="1">COUNTIFS(M11:M20,F24)</f>
        <v>0</v>
      </c>
      <c r="N24" s="372">
        <f ca="1">COUNTIFS(N11:N20,F24)</f>
        <v>0</v>
      </c>
      <c r="O24" s="372">
        <f ca="1">COUNTIFS(O11:O20,F24)</f>
        <v>0</v>
      </c>
      <c r="P24" s="372">
        <f ca="1">COUNTIFS(P11:P20,F24)</f>
        <v>0</v>
      </c>
      <c r="Q24" s="372">
        <f ca="1">COUNTIFS(Q11:Q20,F24)</f>
        <v>0</v>
      </c>
      <c r="R24" s="372">
        <f ca="1">COUNTIFS(R11:R20,F24)</f>
        <v>0</v>
      </c>
      <c r="S24" s="372">
        <f ca="1">COUNTIFS(S11:S20,F24)</f>
        <v>0</v>
      </c>
      <c r="T24" s="372">
        <f ca="1">COUNTIFS(T11:T20,F24)</f>
        <v>0</v>
      </c>
      <c r="U24" s="372">
        <f ca="1">COUNTIFS(U11:U20,F24)</f>
        <v>0</v>
      </c>
      <c r="V24" s="372">
        <f ca="1">COUNTIFS(V11:V20,F24)</f>
        <v>0</v>
      </c>
      <c r="W24" s="372">
        <f ca="1">COUNTIFS(W11:W20,F24)</f>
        <v>0</v>
      </c>
      <c r="X24" s="372">
        <f ca="1">COUNTIFS(X11:X20,F24)</f>
        <v>0</v>
      </c>
      <c r="Y24" s="372">
        <f ca="1">COUNTIFS(Y11:Y20,F24)</f>
        <v>0</v>
      </c>
      <c r="Z24" s="372">
        <f ca="1">COUNTIFS(Z11:Z20,F24)</f>
        <v>0</v>
      </c>
      <c r="AA24" s="372">
        <f ca="1">COUNTIFS(AA11:AA20,F24)</f>
        <v>0</v>
      </c>
      <c r="AB24" s="372">
        <f ca="1">COUNTIFS(AB11:AB20,F24)</f>
        <v>0</v>
      </c>
      <c r="AC24" s="372">
        <f ca="1">COUNTIFS(AC11:AC20,F24)</f>
        <v>0</v>
      </c>
      <c r="AD24" s="372">
        <f ca="1">COUNTIFS(AD11:AD20,F24)</f>
        <v>0</v>
      </c>
      <c r="AE24" s="372">
        <f ca="1">COUNTIFS(AE11:AE20,F24)</f>
        <v>0</v>
      </c>
      <c r="AF24" s="372">
        <f ca="1">COUNTIFS(AF11:AF20,F24)</f>
        <v>0</v>
      </c>
      <c r="AG24" s="372">
        <f ca="1">COUNTIFS(AG11:AG20,F24)</f>
        <v>0</v>
      </c>
      <c r="AH24" s="372">
        <f ca="1">COUNTIFS(AH11:AH20,F24)</f>
        <v>0</v>
      </c>
      <c r="AI24" s="372">
        <f ca="1">COUNTIFS(AI11:AI20,F24)</f>
        <v>0</v>
      </c>
      <c r="AJ24" s="372">
        <f ca="1">COUNTIFS(AJ11:AJ20,F24)</f>
        <v>0</v>
      </c>
      <c r="AK24" s="372">
        <f ca="1">COUNTIFS(AK11:AK20,F24)</f>
        <v>0</v>
      </c>
      <c r="AL24" s="372">
        <f ca="1">COUNTIFS(AL11:AL20,F24)</f>
        <v>0</v>
      </c>
      <c r="AM24" s="372">
        <f ca="1">COUNTIFS(AM11:AM20,F24)</f>
        <v>0</v>
      </c>
      <c r="AN24" s="372">
        <f ca="1">COUNTIFS(AN11:AN20,F24)</f>
        <v>0</v>
      </c>
      <c r="AO24" s="372">
        <f ca="1">COUNTIFS(AO11:AO20,F24)</f>
        <v>0</v>
      </c>
      <c r="AP24" s="372">
        <f ca="1">COUNTIFS(AP11:AP20,F24)</f>
        <v>0</v>
      </c>
      <c r="AQ24" s="372">
        <f ca="1">COUNTIFS(AQ11:AQ20,F24)</f>
        <v>0</v>
      </c>
      <c r="AR24" s="372">
        <f ca="1">COUNTIFS(AR11:AR20,F24)</f>
        <v>0</v>
      </c>
      <c r="AS24" s="372">
        <f ca="1">COUNTIFS(AS11:AS20,F24)</f>
        <v>0</v>
      </c>
      <c r="AT24" s="372">
        <f ca="1">COUNTIFS(AT11:AT20,F24)</f>
        <v>0</v>
      </c>
      <c r="AU24" s="372">
        <f ca="1">COUNTIFS(AU11:AU20,F24)</f>
        <v>0</v>
      </c>
      <c r="AV24" s="372">
        <f ca="1">COUNTIFS(AV11:AV20,F24)</f>
        <v>0</v>
      </c>
      <c r="AW24" s="372">
        <f ca="1">COUNTIFS(AW11:AW20,F24)</f>
        <v>0</v>
      </c>
      <c r="AX24" s="372">
        <f ca="1">COUNTIFS(AX11:AX20,F24)</f>
        <v>0</v>
      </c>
      <c r="AY24" s="372">
        <f ca="1">COUNTIFS(AY11:AY20,F24)</f>
        <v>0</v>
      </c>
      <c r="AZ24" s="372">
        <f ca="1">COUNTIFS(AZ11:AZ20,F24)</f>
        <v>0</v>
      </c>
      <c r="BA24" s="372">
        <f ca="1">COUNTIFS(BA11:BA20,F24)</f>
        <v>0</v>
      </c>
      <c r="BB24" s="372">
        <f ca="1">COUNTIFS(BB11:BB20,F24)</f>
        <v>0</v>
      </c>
      <c r="BC24" s="372">
        <f ca="1">COUNTIFS(BC11:BC20,F24)</f>
        <v>0</v>
      </c>
      <c r="BD24" s="372">
        <f ca="1">COUNTIFS(BD11:BD20,F24)</f>
        <v>0</v>
      </c>
      <c r="BE24" s="372">
        <f ca="1">COUNTIFS(BE11:BE20,F24)</f>
        <v>0</v>
      </c>
      <c r="BF24" s="372">
        <f ca="1">COUNTIFS(BF11:BF20,F24)</f>
        <v>0</v>
      </c>
      <c r="BG24" s="372">
        <f ca="1">COUNTIFS(BG11:BG20,F24)</f>
        <v>0</v>
      </c>
      <c r="BH24" s="372">
        <f ca="1">COUNTIFS(BH11:BH20,F24)</f>
        <v>0</v>
      </c>
      <c r="BI24" s="372">
        <f ca="1">COUNTIFS(BI11:BI20,F24)</f>
        <v>0</v>
      </c>
      <c r="BJ24" s="372">
        <f ca="1">COUNTIFS(BJ11:BJ20,F24)</f>
        <v>0</v>
      </c>
      <c r="BK24" s="372">
        <f ca="1">COUNTIFS(BK11:BK20,F24)</f>
        <v>0</v>
      </c>
      <c r="BL24" s="372">
        <f ca="1">COUNTIFS(BL11:BL20,F24)</f>
        <v>0</v>
      </c>
      <c r="BM24" s="372">
        <f ca="1">COUNTIFS(BM11:BM20,F24)</f>
        <v>0</v>
      </c>
      <c r="BN24" s="372">
        <f ca="1">COUNTIFS(BN11:BN20,F24)</f>
        <v>0</v>
      </c>
      <c r="BO24" s="372">
        <f ca="1">COUNTIFS(BO11:BO20,F24)</f>
        <v>0</v>
      </c>
      <c r="BP24" s="372">
        <f ca="1">COUNTIFS(BP11:BP20,F24)</f>
        <v>0</v>
      </c>
      <c r="BQ24" s="372">
        <f ca="1">COUNTIFS(BQ11:BQ20,F24)</f>
        <v>0</v>
      </c>
      <c r="BR24" s="372">
        <f ca="1">COUNTIFS(BR11:BR20,F24)</f>
        <v>0</v>
      </c>
    </row>
    <row r="25" spans="1:70" s="155" customFormat="1" x14ac:dyDescent="0.35">
      <c r="B25" s="370"/>
      <c r="F25" s="371" t="s">
        <v>258</v>
      </c>
      <c r="G25" s="372">
        <f ca="1">COUNTIFS(G11:G20,F25)</f>
        <v>0</v>
      </c>
      <c r="H25" s="372">
        <f ca="1">COUNTIFS(H11:H20,F25)</f>
        <v>0</v>
      </c>
      <c r="I25" s="372">
        <f ca="1">COUNTIFS(I11:I20,F25)</f>
        <v>0</v>
      </c>
      <c r="J25" s="372">
        <f ca="1">COUNTIFS(J11:J20,F25)</f>
        <v>0</v>
      </c>
      <c r="K25" s="372">
        <f ca="1">COUNTIFS(K11:K20,F25)</f>
        <v>0</v>
      </c>
      <c r="L25" s="372">
        <f ca="1">COUNTIFS(L11:L20,F25)</f>
        <v>0</v>
      </c>
      <c r="M25" s="372">
        <f ca="1">COUNTIFS(M11:M20,F25)</f>
        <v>0</v>
      </c>
      <c r="N25" s="372">
        <f ca="1">COUNTIFS(N11:N20,F25)</f>
        <v>0</v>
      </c>
      <c r="O25" s="372">
        <f ca="1">COUNTIFS(O11:O20,F25)</f>
        <v>0</v>
      </c>
      <c r="P25" s="372">
        <f ca="1">COUNTIFS(P11:P20,F25)</f>
        <v>0</v>
      </c>
      <c r="Q25" s="372">
        <f ca="1">COUNTIFS(Q11:Q20,F25)</f>
        <v>0</v>
      </c>
      <c r="R25" s="372">
        <f ca="1">COUNTIFS(R11:R20,F25)</f>
        <v>0</v>
      </c>
      <c r="S25" s="372">
        <f ca="1">COUNTIFS(S11:S20,F25)</f>
        <v>0</v>
      </c>
      <c r="T25" s="372">
        <f ca="1">COUNTIFS(T11:T20,F25)</f>
        <v>0</v>
      </c>
      <c r="U25" s="372">
        <f ca="1">COUNTIFS(U11:U20,F25)</f>
        <v>0</v>
      </c>
      <c r="V25" s="372">
        <f ca="1">COUNTIFS(V11:V20,F25)</f>
        <v>0</v>
      </c>
      <c r="W25" s="372">
        <f ca="1">COUNTIFS(W11:W20,F25)</f>
        <v>0</v>
      </c>
      <c r="X25" s="372">
        <f ca="1">COUNTIFS(X11:X20,F25)</f>
        <v>0</v>
      </c>
      <c r="Y25" s="372">
        <f ca="1">COUNTIFS(Y11:Y20,F25)</f>
        <v>0</v>
      </c>
      <c r="Z25" s="372">
        <f ca="1">COUNTIFS(Z11:Z20,F25)</f>
        <v>0</v>
      </c>
      <c r="AA25" s="372">
        <f ca="1">COUNTIFS(AA11:AA20,F25)</f>
        <v>0</v>
      </c>
      <c r="AB25" s="372">
        <f ca="1">COUNTIFS(AB11:AB20,F25)</f>
        <v>0</v>
      </c>
      <c r="AC25" s="372">
        <f ca="1">COUNTIFS(AC11:AC20,F25)</f>
        <v>0</v>
      </c>
      <c r="AD25" s="372">
        <f ca="1">COUNTIFS(AD11:AD20,F25)</f>
        <v>0</v>
      </c>
      <c r="AE25" s="372">
        <f ca="1">COUNTIFS(AE11:AE20,F25)</f>
        <v>0</v>
      </c>
      <c r="AF25" s="372">
        <f ca="1">COUNTIFS(AF11:AF20,F25)</f>
        <v>0</v>
      </c>
      <c r="AG25" s="372">
        <f ca="1">COUNTIFS(AG11:AG20,F25)</f>
        <v>0</v>
      </c>
      <c r="AH25" s="372">
        <f ca="1">COUNTIFS(AH11:AH20,F25)</f>
        <v>0</v>
      </c>
      <c r="AI25" s="372">
        <f ca="1">COUNTIFS(AI11:AI20,F25)</f>
        <v>0</v>
      </c>
      <c r="AJ25" s="372">
        <f ca="1">COUNTIFS(AJ11:AJ20,F25)</f>
        <v>0</v>
      </c>
      <c r="AK25" s="372">
        <f ca="1">COUNTIFS(AK11:AK20,F25)</f>
        <v>0</v>
      </c>
      <c r="AL25" s="372">
        <f ca="1">COUNTIFS(AL11:AL20,F25)</f>
        <v>0</v>
      </c>
      <c r="AM25" s="372">
        <f ca="1">COUNTIFS(AM11:AM20,F25)</f>
        <v>0</v>
      </c>
      <c r="AN25" s="372">
        <f ca="1">COUNTIFS(AN11:AN20,F25)</f>
        <v>0</v>
      </c>
      <c r="AO25" s="372">
        <f ca="1">COUNTIFS(AO11:AO20,F25)</f>
        <v>0</v>
      </c>
      <c r="AP25" s="372">
        <f ca="1">COUNTIFS(AP11:AP20,F25)</f>
        <v>0</v>
      </c>
      <c r="AQ25" s="372">
        <f ca="1">COUNTIFS(AQ11:AQ20,F25)</f>
        <v>0</v>
      </c>
      <c r="AR25" s="372">
        <f ca="1">COUNTIFS(AR11:AR20,F25)</f>
        <v>0</v>
      </c>
      <c r="AS25" s="372">
        <f ca="1">COUNTIFS(AS11:AS20,F25)</f>
        <v>0</v>
      </c>
      <c r="AT25" s="372">
        <f ca="1">COUNTIFS(AT11:AT20,F25)</f>
        <v>0</v>
      </c>
      <c r="AU25" s="372">
        <f ca="1">COUNTIFS(AU11:AU20,F25)</f>
        <v>0</v>
      </c>
      <c r="AV25" s="372">
        <f ca="1">COUNTIFS(AV11:AV20,F25)</f>
        <v>0</v>
      </c>
      <c r="AW25" s="372">
        <f ca="1">COUNTIFS(AW11:AW20,F25)</f>
        <v>0</v>
      </c>
      <c r="AX25" s="372">
        <f ca="1">COUNTIFS(AX11:AX20,F25)</f>
        <v>0</v>
      </c>
      <c r="AY25" s="372">
        <f ca="1">COUNTIFS(AY11:AY20,F25)</f>
        <v>0</v>
      </c>
      <c r="AZ25" s="372">
        <f ca="1">COUNTIFS(AZ11:AZ20,F25)</f>
        <v>0</v>
      </c>
      <c r="BA25" s="372">
        <f ca="1">COUNTIFS(BA11:BA20,F25)</f>
        <v>0</v>
      </c>
      <c r="BB25" s="372">
        <f ca="1">COUNTIFS(BB11:BB20,F25)</f>
        <v>0</v>
      </c>
      <c r="BC25" s="372">
        <f ca="1">COUNTIFS(BC11:BC20,F25)</f>
        <v>0</v>
      </c>
      <c r="BD25" s="372">
        <f ca="1">COUNTIFS(BD11:BD20,F25)</f>
        <v>0</v>
      </c>
      <c r="BE25" s="372">
        <f ca="1">COUNTIFS(BE11:BE20,F25)</f>
        <v>0</v>
      </c>
      <c r="BF25" s="372">
        <f ca="1">COUNTIFS(BF11:BF20,F25)</f>
        <v>0</v>
      </c>
      <c r="BG25" s="372">
        <f ca="1">COUNTIFS(BG11:BG20,F25)</f>
        <v>0</v>
      </c>
      <c r="BH25" s="372">
        <f ca="1">COUNTIFS(BH11:BH20,F25)</f>
        <v>0</v>
      </c>
      <c r="BI25" s="372">
        <f ca="1">COUNTIFS(BI11:BI20,F25)</f>
        <v>0</v>
      </c>
      <c r="BJ25" s="372">
        <f ca="1">COUNTIFS(BJ11:BJ20,F25)</f>
        <v>0</v>
      </c>
      <c r="BK25" s="372">
        <f ca="1">COUNTIFS(BK11:BK20,F25)</f>
        <v>0</v>
      </c>
      <c r="BL25" s="372">
        <f ca="1">COUNTIFS(BL11:BL20,F25)</f>
        <v>0</v>
      </c>
      <c r="BM25" s="372">
        <f ca="1">COUNTIFS(BM11:BM20,F25)</f>
        <v>0</v>
      </c>
      <c r="BN25" s="372">
        <f ca="1">COUNTIFS(BN11:BN20,F25)</f>
        <v>0</v>
      </c>
      <c r="BO25" s="372">
        <f ca="1">COUNTIFS(BO11:BO20,F25)</f>
        <v>0</v>
      </c>
      <c r="BP25" s="372">
        <f ca="1">COUNTIFS(BP11:BP20,F25)</f>
        <v>0</v>
      </c>
      <c r="BQ25" s="372">
        <f ca="1">COUNTIFS(BQ11:BQ20,F25)</f>
        <v>0</v>
      </c>
      <c r="BR25" s="372">
        <f ca="1">COUNTIFS(BR11:BR20,F25)</f>
        <v>0</v>
      </c>
    </row>
    <row r="26" spans="1:70" s="155" customFormat="1" x14ac:dyDescent="0.35">
      <c r="B26" s="370"/>
      <c r="F26" s="371" t="s">
        <v>257</v>
      </c>
      <c r="G26" s="372">
        <f ca="1">COUNTIFS(G11:G20,F26)</f>
        <v>0</v>
      </c>
      <c r="H26" s="372">
        <f ca="1">COUNTIFS(H11:H20,F26)</f>
        <v>0</v>
      </c>
      <c r="I26" s="372">
        <f ca="1">COUNTIFS(I11:I20,F26)</f>
        <v>0</v>
      </c>
      <c r="J26" s="372">
        <f ca="1">COUNTIFS(J11:J20,F26)</f>
        <v>0</v>
      </c>
      <c r="K26" s="372">
        <f ca="1">COUNTIFS(K11:K20,F26)</f>
        <v>0</v>
      </c>
      <c r="L26" s="372">
        <f ca="1">COUNTIFS(L11:L20,F26)</f>
        <v>0</v>
      </c>
      <c r="M26" s="372">
        <f ca="1">COUNTIFS(M11:M20,F26)</f>
        <v>0</v>
      </c>
      <c r="N26" s="372">
        <f ca="1">COUNTIFS(N11:N20,F26)</f>
        <v>0</v>
      </c>
      <c r="O26" s="372">
        <f ca="1">COUNTIFS(O11:O20,F26)</f>
        <v>0</v>
      </c>
      <c r="P26" s="372">
        <f ca="1">COUNTIFS(P11:P20,F26)</f>
        <v>0</v>
      </c>
      <c r="Q26" s="372">
        <f ca="1">COUNTIFS(Q11:Q20,F26)</f>
        <v>0</v>
      </c>
      <c r="R26" s="372">
        <f ca="1">COUNTIFS(R11:R20,F26)</f>
        <v>0</v>
      </c>
      <c r="S26" s="372">
        <f ca="1">COUNTIFS(S11:S20,F26)</f>
        <v>0</v>
      </c>
      <c r="T26" s="372">
        <f ca="1">COUNTIFS(T11:T20,F26)</f>
        <v>0</v>
      </c>
      <c r="U26" s="372">
        <f ca="1">COUNTIFS(U11:U20,F26)</f>
        <v>0</v>
      </c>
      <c r="V26" s="372">
        <f ca="1">COUNTIFS(V11:V20,F26)</f>
        <v>0</v>
      </c>
      <c r="W26" s="372">
        <f ca="1">COUNTIFS(W11:W20,F26)</f>
        <v>0</v>
      </c>
      <c r="X26" s="372">
        <f ca="1">COUNTIFS(X11:X20,F26)</f>
        <v>0</v>
      </c>
      <c r="Y26" s="372">
        <f ca="1">COUNTIFS(Y11:Y20,F26)</f>
        <v>0</v>
      </c>
      <c r="Z26" s="372">
        <f ca="1">COUNTIFS(Z11:Z20,F26)</f>
        <v>0</v>
      </c>
      <c r="AA26" s="372">
        <f ca="1">COUNTIFS(AA11:AA20,F26)</f>
        <v>0</v>
      </c>
      <c r="AB26" s="372">
        <f ca="1">COUNTIFS(AB11:AB20,F26)</f>
        <v>0</v>
      </c>
      <c r="AC26" s="372">
        <f ca="1">COUNTIFS(AC11:AC20,F26)</f>
        <v>0</v>
      </c>
      <c r="AD26" s="372">
        <f ca="1">COUNTIFS(AD11:AD20,F26)</f>
        <v>0</v>
      </c>
      <c r="AE26" s="372">
        <f ca="1">COUNTIFS(AE11:AE20,F26)</f>
        <v>0</v>
      </c>
      <c r="AF26" s="372">
        <f ca="1">COUNTIFS(AF11:AF20,F26)</f>
        <v>0</v>
      </c>
      <c r="AG26" s="372">
        <f ca="1">COUNTIFS(AG11:AG20,F26)</f>
        <v>0</v>
      </c>
      <c r="AH26" s="372">
        <f ca="1">COUNTIFS(AH11:AH20,F26)</f>
        <v>0</v>
      </c>
      <c r="AI26" s="372">
        <f ca="1">COUNTIFS(AI11:AI20,F26)</f>
        <v>0</v>
      </c>
      <c r="AJ26" s="372">
        <f ca="1">COUNTIFS(AJ11:AJ20,F26)</f>
        <v>0</v>
      </c>
      <c r="AK26" s="372">
        <f ca="1">COUNTIFS(AK11:AK20,F26)</f>
        <v>0</v>
      </c>
      <c r="AL26" s="372">
        <f ca="1">COUNTIFS(AL11:AL20,F26)</f>
        <v>0</v>
      </c>
      <c r="AM26" s="372">
        <f ca="1">COUNTIFS(AM11:AM20,F26)</f>
        <v>0</v>
      </c>
      <c r="AN26" s="372">
        <f ca="1">COUNTIFS(AN11:AN20,F26)</f>
        <v>0</v>
      </c>
      <c r="AO26" s="372">
        <f ca="1">COUNTIFS(AO11:AO20,F26)</f>
        <v>0</v>
      </c>
      <c r="AP26" s="372">
        <f ca="1">COUNTIFS(AP11:AP20,F26)</f>
        <v>0</v>
      </c>
      <c r="AQ26" s="372">
        <f ca="1">COUNTIFS(AQ11:AQ20,F26)</f>
        <v>0</v>
      </c>
      <c r="AR26" s="372">
        <f ca="1">COUNTIFS(AR11:AR20,F26)</f>
        <v>0</v>
      </c>
      <c r="AS26" s="372">
        <f ca="1">COUNTIFS(AS11:AS20,F26)</f>
        <v>0</v>
      </c>
      <c r="AT26" s="372">
        <f ca="1">COUNTIFS(AT11:AT20,F26)</f>
        <v>0</v>
      </c>
      <c r="AU26" s="372">
        <f ca="1">COUNTIFS(AU11:AU20,F26)</f>
        <v>0</v>
      </c>
      <c r="AV26" s="372">
        <f ca="1">COUNTIFS(AV11:AV20,F26)</f>
        <v>0</v>
      </c>
      <c r="AW26" s="372">
        <f ca="1">COUNTIFS(AW11:AW20,F26)</f>
        <v>0</v>
      </c>
      <c r="AX26" s="372">
        <f ca="1">COUNTIFS(AX11:AX20,F26)</f>
        <v>0</v>
      </c>
      <c r="AY26" s="372">
        <f ca="1">COUNTIFS(AY11:AY20,F26)</f>
        <v>0</v>
      </c>
      <c r="AZ26" s="372">
        <f ca="1">COUNTIFS(AZ11:AZ20,F26)</f>
        <v>0</v>
      </c>
      <c r="BA26" s="372">
        <f ca="1">COUNTIFS(BA11:BA20,F26)</f>
        <v>0</v>
      </c>
      <c r="BB26" s="372">
        <f ca="1">COUNTIFS(BB11:BB20,F26)</f>
        <v>0</v>
      </c>
      <c r="BC26" s="372">
        <f ca="1">COUNTIFS(BC11:BC20,F26)</f>
        <v>0</v>
      </c>
      <c r="BD26" s="372">
        <f ca="1">COUNTIFS(BD11:BD20,F26)</f>
        <v>0</v>
      </c>
      <c r="BE26" s="372">
        <f ca="1">COUNTIFS(BE11:BE20,F26)</f>
        <v>0</v>
      </c>
      <c r="BF26" s="372">
        <f ca="1">COUNTIFS(BF11:BF20,F26)</f>
        <v>0</v>
      </c>
      <c r="BG26" s="372">
        <f ca="1">COUNTIFS(BG11:BG20,F26)</f>
        <v>0</v>
      </c>
      <c r="BH26" s="372">
        <f ca="1">COUNTIFS(BH11:BH20,F26)</f>
        <v>0</v>
      </c>
      <c r="BI26" s="372">
        <f ca="1">COUNTIFS(BI11:BI20,F26)</f>
        <v>0</v>
      </c>
      <c r="BJ26" s="372">
        <f ca="1">COUNTIFS(BJ11:BJ20,F26)</f>
        <v>0</v>
      </c>
      <c r="BK26" s="372">
        <f ca="1">COUNTIFS(BK11:BK20,F26)</f>
        <v>0</v>
      </c>
      <c r="BL26" s="372">
        <f ca="1">COUNTIFS(BL11:BL20,F26)</f>
        <v>0</v>
      </c>
      <c r="BM26" s="372">
        <f ca="1">COUNTIFS(BM11:BM20,F26)</f>
        <v>0</v>
      </c>
      <c r="BN26" s="372">
        <f ca="1">COUNTIFS(BN11:BN20,F26)</f>
        <v>0</v>
      </c>
      <c r="BO26" s="372">
        <f ca="1">COUNTIFS(BO11:BO20,F26)</f>
        <v>0</v>
      </c>
      <c r="BP26" s="372">
        <f ca="1">COUNTIFS(BP11:BP20,F26)</f>
        <v>0</v>
      </c>
      <c r="BQ26" s="372">
        <f ca="1">COUNTIFS(BQ11:BQ20,F26)</f>
        <v>0</v>
      </c>
      <c r="BR26" s="372">
        <f ca="1">COUNTIFS(BR11:BR20,F26)</f>
        <v>0</v>
      </c>
    </row>
    <row r="27" spans="1:70" s="155" customFormat="1" x14ac:dyDescent="0.35">
      <c r="B27" s="370"/>
      <c r="F27" s="371" t="s">
        <v>254</v>
      </c>
      <c r="G27" s="372">
        <f ca="1">COUNTIFS(G11:G20,F27)</f>
        <v>0</v>
      </c>
      <c r="H27" s="372">
        <f ca="1">COUNTIFS(H11:H20,F27)</f>
        <v>0</v>
      </c>
      <c r="I27" s="372">
        <f ca="1">COUNTIFS(I11:I20,F27)</f>
        <v>0</v>
      </c>
      <c r="J27" s="372">
        <f ca="1">COUNTIFS(J11:J20,F27)</f>
        <v>0</v>
      </c>
      <c r="K27" s="372">
        <f ca="1">COUNTIFS(K11:K20,F27)</f>
        <v>0</v>
      </c>
      <c r="L27" s="372">
        <f ca="1">COUNTIFS(L11:L20,F27)</f>
        <v>0</v>
      </c>
      <c r="M27" s="372">
        <f ca="1">COUNTIFS(M11:M20,F27)</f>
        <v>0</v>
      </c>
      <c r="N27" s="372">
        <f ca="1">COUNTIFS(N11:N20,F27)</f>
        <v>0</v>
      </c>
      <c r="O27" s="372">
        <f ca="1">COUNTIFS(O11:O20,F27)</f>
        <v>0</v>
      </c>
      <c r="P27" s="372">
        <f ca="1">COUNTIFS(P11:P20,F27)</f>
        <v>0</v>
      </c>
      <c r="Q27" s="372">
        <f ca="1">COUNTIFS(Q11:Q20,F27)</f>
        <v>0</v>
      </c>
      <c r="R27" s="372">
        <f ca="1">COUNTIFS(R11:R20,F27)</f>
        <v>0</v>
      </c>
      <c r="S27" s="372">
        <f ca="1">COUNTIFS(S11:S20,F27)</f>
        <v>0</v>
      </c>
      <c r="T27" s="372">
        <f ca="1">COUNTIFS(T11:T20,F27)</f>
        <v>0</v>
      </c>
      <c r="U27" s="372">
        <f ca="1">COUNTIFS(U11:U20,F27)</f>
        <v>0</v>
      </c>
      <c r="V27" s="372">
        <f ca="1">COUNTIFS(V11:V20,F27)</f>
        <v>0</v>
      </c>
      <c r="W27" s="372">
        <f ca="1">COUNTIFS(W11:W20,F27)</f>
        <v>0</v>
      </c>
      <c r="X27" s="372">
        <f ca="1">COUNTIFS(X11:X20,F27)</f>
        <v>0</v>
      </c>
      <c r="Y27" s="372">
        <f ca="1">COUNTIFS(Y11:Y20,F27)</f>
        <v>0</v>
      </c>
      <c r="Z27" s="372">
        <f ca="1">COUNTIFS(Z11:Z20,F27)</f>
        <v>0</v>
      </c>
      <c r="AA27" s="372">
        <f ca="1">COUNTIFS(AA11:AA20,F27)</f>
        <v>0</v>
      </c>
      <c r="AB27" s="372">
        <f ca="1">COUNTIFS(AB11:AB20,F27)</f>
        <v>0</v>
      </c>
      <c r="AC27" s="372">
        <f ca="1">COUNTIFS(AC11:AC20,F27)</f>
        <v>0</v>
      </c>
      <c r="AD27" s="372">
        <f ca="1">COUNTIFS(AD11:AD20,F27)</f>
        <v>0</v>
      </c>
      <c r="AE27" s="372">
        <f ca="1">COUNTIFS(AE11:AE20,F27)</f>
        <v>0</v>
      </c>
      <c r="AF27" s="372">
        <f ca="1">COUNTIFS(AF11:AF20,F27)</f>
        <v>0</v>
      </c>
      <c r="AG27" s="372">
        <f ca="1">COUNTIFS(AG11:AG20,F27)</f>
        <v>0</v>
      </c>
      <c r="AH27" s="372">
        <f ca="1">COUNTIFS(AH11:AH20,F27)</f>
        <v>0</v>
      </c>
      <c r="AI27" s="372">
        <f ca="1">COUNTIFS(AI11:AI20,F27)</f>
        <v>0</v>
      </c>
      <c r="AJ27" s="372">
        <f ca="1">COUNTIFS(AJ11:AJ20,F27)</f>
        <v>0</v>
      </c>
      <c r="AK27" s="372">
        <f ca="1">COUNTIFS(AK11:AK20,F27)</f>
        <v>0</v>
      </c>
      <c r="AL27" s="372">
        <f ca="1">COUNTIFS(AL11:AL20,F27)</f>
        <v>0</v>
      </c>
      <c r="AM27" s="372">
        <f ca="1">COUNTIFS(AM11:AM20,F27)</f>
        <v>0</v>
      </c>
      <c r="AN27" s="372">
        <f ca="1">COUNTIFS(AN11:AN20,F27)</f>
        <v>0</v>
      </c>
      <c r="AO27" s="372">
        <f ca="1">COUNTIFS(AO11:AO20,F27)</f>
        <v>0</v>
      </c>
      <c r="AP27" s="372">
        <f ca="1">COUNTIFS(AP11:AP20,F27)</f>
        <v>0</v>
      </c>
      <c r="AQ27" s="372">
        <f ca="1">COUNTIFS(AQ11:AQ20,F27)</f>
        <v>0</v>
      </c>
      <c r="AR27" s="372">
        <f ca="1">COUNTIFS(AR11:AR20,F27)</f>
        <v>0</v>
      </c>
      <c r="AS27" s="372">
        <f ca="1">COUNTIFS(AS11:AS20,F27)</f>
        <v>0</v>
      </c>
      <c r="AT27" s="372">
        <f ca="1">COUNTIFS(AT11:AT20,F27)</f>
        <v>0</v>
      </c>
      <c r="AU27" s="372">
        <f ca="1">COUNTIFS(AU11:AU20,F27)</f>
        <v>0</v>
      </c>
      <c r="AV27" s="372">
        <f ca="1">COUNTIFS(AV11:AV20,F27)</f>
        <v>0</v>
      </c>
      <c r="AW27" s="372">
        <f ca="1">COUNTIFS(AW11:AW20,F27)</f>
        <v>0</v>
      </c>
      <c r="AX27" s="372">
        <f ca="1">COUNTIFS(AX11:AX20,F27)</f>
        <v>0</v>
      </c>
      <c r="AY27" s="372">
        <f ca="1">COUNTIFS(AY11:AY20,F27)</f>
        <v>0</v>
      </c>
      <c r="AZ27" s="372">
        <f ca="1">COUNTIFS(AZ11:AZ20,F27)</f>
        <v>0</v>
      </c>
      <c r="BA27" s="372">
        <f ca="1">COUNTIFS(BA11:BA20,F27)</f>
        <v>0</v>
      </c>
      <c r="BB27" s="372">
        <f ca="1">COUNTIFS(BB11:BB20,F27)</f>
        <v>0</v>
      </c>
      <c r="BC27" s="372">
        <f ca="1">COUNTIFS(BC11:BC20,F27)</f>
        <v>0</v>
      </c>
      <c r="BD27" s="372">
        <f ca="1">COUNTIFS(BD11:BD20,F27)</f>
        <v>0</v>
      </c>
      <c r="BE27" s="372">
        <f ca="1">COUNTIFS(BE11:BE20,F27)</f>
        <v>0</v>
      </c>
      <c r="BF27" s="372">
        <f ca="1">COUNTIFS(BF11:BF20,F27)</f>
        <v>0</v>
      </c>
      <c r="BG27" s="372">
        <f ca="1">COUNTIFS(BG11:BG20,F27)</f>
        <v>0</v>
      </c>
      <c r="BH27" s="372">
        <f ca="1">COUNTIFS(BH11:BH20,F27)</f>
        <v>0</v>
      </c>
      <c r="BI27" s="372">
        <f ca="1">COUNTIFS(BI11:BI20,F27)</f>
        <v>0</v>
      </c>
      <c r="BJ27" s="372">
        <f ca="1">COUNTIFS(BJ11:BJ20,F27)</f>
        <v>0</v>
      </c>
      <c r="BK27" s="372">
        <f ca="1">COUNTIFS(BK11:BK20,F27)</f>
        <v>0</v>
      </c>
      <c r="BL27" s="372">
        <f ca="1">COUNTIFS(BL11:BL20,F27)</f>
        <v>0</v>
      </c>
      <c r="BM27" s="372">
        <f ca="1">COUNTIFS(BM11:BM20,F27)</f>
        <v>0</v>
      </c>
      <c r="BN27" s="372">
        <f ca="1">COUNTIFS(BN11:BN20,F27)</f>
        <v>0</v>
      </c>
      <c r="BO27" s="372">
        <f ca="1">COUNTIFS(BO11:BO20,F27)</f>
        <v>0</v>
      </c>
      <c r="BP27" s="372">
        <f ca="1">COUNTIFS(BP11:BP20,F27)</f>
        <v>0</v>
      </c>
      <c r="BQ27" s="372">
        <f ca="1">COUNTIFS(BQ11:BQ20,F27)</f>
        <v>0</v>
      </c>
      <c r="BR27" s="372">
        <f ca="1">COUNTIFS(BR11:BR20,F27)</f>
        <v>0</v>
      </c>
    </row>
    <row r="28" spans="1:70" s="155" customFormat="1" x14ac:dyDescent="0.35">
      <c r="B28" s="370"/>
      <c r="F28" s="371" t="s">
        <v>275</v>
      </c>
      <c r="G28" s="372">
        <f ca="1">COUNTIFS(G11:G20,F28)</f>
        <v>0</v>
      </c>
      <c r="H28" s="372">
        <f ca="1">COUNTIFS(H11:H20,F28)</f>
        <v>0</v>
      </c>
      <c r="I28" s="372">
        <f ca="1">COUNTIFS(I11:I20,F28)</f>
        <v>0</v>
      </c>
      <c r="J28" s="372">
        <f ca="1">COUNTIFS(J11:J20,F28)</f>
        <v>0</v>
      </c>
      <c r="K28" s="372">
        <f ca="1">COUNTIFS(K11:K20,F28)</f>
        <v>0</v>
      </c>
      <c r="L28" s="372">
        <f ca="1">COUNTIFS(L11:L20,F28)</f>
        <v>0</v>
      </c>
      <c r="M28" s="372">
        <f ca="1">COUNTIFS(M11:M20,F28)</f>
        <v>0</v>
      </c>
      <c r="N28" s="372">
        <f ca="1">COUNTIFS(N11:N20,F28)</f>
        <v>0</v>
      </c>
      <c r="O28" s="372">
        <f ca="1">COUNTIFS(O11:O20,F28)</f>
        <v>0</v>
      </c>
      <c r="P28" s="372">
        <f ca="1">COUNTIFS(P11:P20,F28)</f>
        <v>0</v>
      </c>
      <c r="Q28" s="372">
        <f ca="1">COUNTIFS(Q11:Q20,F28)</f>
        <v>0</v>
      </c>
      <c r="R28" s="372">
        <f ca="1">COUNTIFS(R11:R20,F28)</f>
        <v>0</v>
      </c>
      <c r="S28" s="372">
        <f ca="1">COUNTIFS(S11:S20,F28)</f>
        <v>0</v>
      </c>
      <c r="T28" s="372">
        <f ca="1">COUNTIFS(T11:T20,F28)</f>
        <v>0</v>
      </c>
      <c r="U28" s="372">
        <f ca="1">COUNTIFS(U11:U20,F28)</f>
        <v>0</v>
      </c>
      <c r="V28" s="372">
        <f ca="1">COUNTIFS(V11:V20,F28)</f>
        <v>0</v>
      </c>
      <c r="W28" s="372">
        <f ca="1">COUNTIFS(W11:W20,F28)</f>
        <v>0</v>
      </c>
      <c r="X28" s="372">
        <f ca="1">COUNTIFS(X11:X20,F28)</f>
        <v>0</v>
      </c>
      <c r="Y28" s="372">
        <f ca="1">COUNTIFS(Y11:Y20,F28)</f>
        <v>0</v>
      </c>
      <c r="Z28" s="372">
        <f ca="1">COUNTIFS(Z11:Z20,F28)</f>
        <v>0</v>
      </c>
      <c r="AA28" s="372">
        <f ca="1">COUNTIFS(AA11:AA20,F28)</f>
        <v>0</v>
      </c>
      <c r="AB28" s="372">
        <f ca="1">COUNTIFS(AB11:AB20,F28)</f>
        <v>0</v>
      </c>
      <c r="AC28" s="372">
        <f ca="1">COUNTIFS(AC11:AC20,F28)</f>
        <v>0</v>
      </c>
      <c r="AD28" s="372">
        <f ca="1">COUNTIFS(AD11:AD20,F28)</f>
        <v>0</v>
      </c>
      <c r="AE28" s="372">
        <f ca="1">COUNTIFS(AE11:AE20,F28)</f>
        <v>0</v>
      </c>
      <c r="AF28" s="372">
        <f ca="1">COUNTIFS(AF11:AF20,F28)</f>
        <v>0</v>
      </c>
      <c r="AG28" s="372">
        <f ca="1">COUNTIFS(AG11:AG20,F28)</f>
        <v>0</v>
      </c>
      <c r="AH28" s="372">
        <f ca="1">COUNTIFS(AH11:AH20,F28)</f>
        <v>0</v>
      </c>
      <c r="AI28" s="372">
        <f ca="1">COUNTIFS(AI11:AI20,F28)</f>
        <v>0</v>
      </c>
      <c r="AJ28" s="372">
        <f ca="1">COUNTIFS(AJ11:AJ20,F28)</f>
        <v>0</v>
      </c>
      <c r="AK28" s="372">
        <f ca="1">COUNTIFS(AK11:AK20,F28)</f>
        <v>0</v>
      </c>
      <c r="AL28" s="372">
        <f ca="1">COUNTIFS(AL11:AL20,F28)</f>
        <v>0</v>
      </c>
      <c r="AM28" s="372">
        <f ca="1">COUNTIFS(AM11:AM20,F28)</f>
        <v>0</v>
      </c>
      <c r="AN28" s="372">
        <f ca="1">COUNTIFS(AN11:AN20,F28)</f>
        <v>0</v>
      </c>
      <c r="AO28" s="372">
        <f ca="1">COUNTIFS(AO11:AO20,F28)</f>
        <v>0</v>
      </c>
      <c r="AP28" s="372">
        <f ca="1">COUNTIFS(AP11:AP20,F28)</f>
        <v>0</v>
      </c>
      <c r="AQ28" s="372">
        <f ca="1">COUNTIFS(AQ11:AQ20,F28)</f>
        <v>0</v>
      </c>
      <c r="AR28" s="372">
        <f ca="1">COUNTIFS(AR11:AR20,F28)</f>
        <v>0</v>
      </c>
      <c r="AS28" s="372">
        <f ca="1">COUNTIFS(AS11:AS20,F28)</f>
        <v>0</v>
      </c>
      <c r="AT28" s="372">
        <f ca="1">COUNTIFS(AT11:AT20,F28)</f>
        <v>0</v>
      </c>
      <c r="AU28" s="372">
        <f ca="1">COUNTIFS(AU11:AU20,F28)</f>
        <v>0</v>
      </c>
      <c r="AV28" s="372">
        <f ca="1">COUNTIFS(AV11:AV20,F28)</f>
        <v>0</v>
      </c>
      <c r="AW28" s="372">
        <f ca="1">COUNTIFS(AW11:AW20,F28)</f>
        <v>0</v>
      </c>
      <c r="AX28" s="372">
        <f ca="1">COUNTIFS(AX11:AX20,F28)</f>
        <v>0</v>
      </c>
      <c r="AY28" s="372">
        <f ca="1">COUNTIFS(AY11:AY20,F28)</f>
        <v>0</v>
      </c>
      <c r="AZ28" s="372">
        <f ca="1">COUNTIFS(AZ11:AZ20,F28)</f>
        <v>0</v>
      </c>
      <c r="BA28" s="372">
        <f ca="1">COUNTIFS(BA11:BA20,F28)</f>
        <v>0</v>
      </c>
      <c r="BB28" s="372">
        <f ca="1">COUNTIFS(BB11:BB20,F28)</f>
        <v>0</v>
      </c>
      <c r="BC28" s="372">
        <f ca="1">COUNTIFS(BC11:BC20,F28)</f>
        <v>0</v>
      </c>
      <c r="BD28" s="372">
        <f ca="1">COUNTIFS(BD11:BD20,F28)</f>
        <v>0</v>
      </c>
      <c r="BE28" s="372">
        <f ca="1">COUNTIFS(BE11:BE20,F28)</f>
        <v>0</v>
      </c>
      <c r="BF28" s="372">
        <f ca="1">COUNTIFS(BF11:BF20,F28)</f>
        <v>0</v>
      </c>
      <c r="BG28" s="372">
        <f ca="1">COUNTIFS(BG11:BG20,F28)</f>
        <v>0</v>
      </c>
      <c r="BH28" s="372">
        <f ca="1">COUNTIFS(BH11:BH20,F28)</f>
        <v>0</v>
      </c>
      <c r="BI28" s="372">
        <f ca="1">COUNTIFS(BI11:BI20,F28)</f>
        <v>0</v>
      </c>
      <c r="BJ28" s="372">
        <f ca="1">COUNTIFS(BJ11:BJ20,F28)</f>
        <v>0</v>
      </c>
      <c r="BK28" s="372">
        <f ca="1">COUNTIFS(BK11:BK20,F28)</f>
        <v>0</v>
      </c>
      <c r="BL28" s="372">
        <f ca="1">COUNTIFS(BL11:BL20,F28)</f>
        <v>0</v>
      </c>
      <c r="BM28" s="372">
        <f ca="1">COUNTIFS(BM11:BM20,F28)</f>
        <v>0</v>
      </c>
      <c r="BN28" s="372">
        <f ca="1">COUNTIFS(BN11:BN20,F28)</f>
        <v>0</v>
      </c>
      <c r="BO28" s="372">
        <f ca="1">COUNTIFS(BO11:BO20,F28)</f>
        <v>0</v>
      </c>
      <c r="BP28" s="372">
        <f ca="1">COUNTIFS(BP11:BP20,F28)</f>
        <v>0</v>
      </c>
      <c r="BQ28" s="372">
        <f ca="1">COUNTIFS(BQ11:BQ20,F28)</f>
        <v>0</v>
      </c>
      <c r="BR28" s="372">
        <f ca="1">COUNTIFS(BR11:BR20,F28)</f>
        <v>0</v>
      </c>
    </row>
    <row r="29" spans="1:70" s="155" customFormat="1" x14ac:dyDescent="0.35">
      <c r="B29" s="370"/>
      <c r="F29" s="371" t="s">
        <v>259</v>
      </c>
      <c r="G29" s="372">
        <f ca="1">COUNTIFS(G11:G20,F29)</f>
        <v>0</v>
      </c>
      <c r="H29" s="372">
        <f ca="1">COUNTIFS(H11:H20,F29)</f>
        <v>0</v>
      </c>
      <c r="I29" s="372">
        <f ca="1">COUNTIFS(I11:I20,F29)</f>
        <v>0</v>
      </c>
      <c r="J29" s="372">
        <f ca="1">COUNTIFS(J11:J20,F29)</f>
        <v>0</v>
      </c>
      <c r="K29" s="372">
        <f ca="1">COUNTIFS(K11:K20,F29)</f>
        <v>0</v>
      </c>
      <c r="L29" s="372">
        <f ca="1">COUNTIFS(L11:L20,F29)</f>
        <v>0</v>
      </c>
      <c r="M29" s="372">
        <f ca="1">COUNTIFS(M11:M20,F29)</f>
        <v>0</v>
      </c>
      <c r="N29" s="372">
        <f ca="1">COUNTIFS(N11:N20,F29)</f>
        <v>0</v>
      </c>
      <c r="O29" s="372">
        <f ca="1">COUNTIFS(O11:O20,F29)</f>
        <v>0</v>
      </c>
      <c r="P29" s="372">
        <f ca="1">COUNTIFS(P11:P20,F29)</f>
        <v>0</v>
      </c>
      <c r="Q29" s="372">
        <f ca="1">COUNTIFS(Q11:Q20,F29)</f>
        <v>0</v>
      </c>
      <c r="R29" s="372">
        <f ca="1">COUNTIFS(R11:R20,F29)</f>
        <v>0</v>
      </c>
      <c r="S29" s="372">
        <f ca="1">COUNTIFS(S11:S20,F29)</f>
        <v>0</v>
      </c>
      <c r="T29" s="372">
        <f ca="1">COUNTIFS(T11:T20,F29)</f>
        <v>0</v>
      </c>
      <c r="U29" s="372">
        <f ca="1">COUNTIFS(U11:U20,F29)</f>
        <v>0</v>
      </c>
      <c r="V29" s="372">
        <f ca="1">COUNTIFS(V11:V20,F29)</f>
        <v>0</v>
      </c>
      <c r="W29" s="372">
        <f ca="1">COUNTIFS(W11:W20,F29)</f>
        <v>0</v>
      </c>
      <c r="X29" s="372">
        <f ca="1">COUNTIFS(X11:X20,F29)</f>
        <v>0</v>
      </c>
      <c r="Y29" s="372">
        <f ca="1">COUNTIFS(Y11:Y20,F29)</f>
        <v>0</v>
      </c>
      <c r="Z29" s="372">
        <f ca="1">COUNTIFS(Z11:Z20,F29)</f>
        <v>0</v>
      </c>
      <c r="AA29" s="372">
        <f ca="1">COUNTIFS(AA11:AA20,F29)</f>
        <v>0</v>
      </c>
      <c r="AB29" s="372">
        <f ca="1">COUNTIFS(AB11:AB20,F29)</f>
        <v>0</v>
      </c>
      <c r="AC29" s="372">
        <f ca="1">COUNTIFS(AC11:AC20,F29)</f>
        <v>0</v>
      </c>
      <c r="AD29" s="372">
        <f ca="1">COUNTIFS(AD11:AD20,F29)</f>
        <v>0</v>
      </c>
      <c r="AE29" s="372">
        <f ca="1">COUNTIFS(AE11:AE20,F29)</f>
        <v>0</v>
      </c>
      <c r="AF29" s="372">
        <f ca="1">COUNTIFS(AF11:AF20,F29)</f>
        <v>0</v>
      </c>
      <c r="AG29" s="372">
        <f ca="1">COUNTIFS(AG11:AG20,F29)</f>
        <v>0</v>
      </c>
      <c r="AH29" s="372">
        <f ca="1">COUNTIFS(AH11:AH20,F29)</f>
        <v>0</v>
      </c>
      <c r="AI29" s="372">
        <f ca="1">COUNTIFS(AI11:AI20,F29)</f>
        <v>0</v>
      </c>
      <c r="AJ29" s="372">
        <f ca="1">COUNTIFS(AJ11:AJ20,F29)</f>
        <v>0</v>
      </c>
      <c r="AK29" s="372">
        <f ca="1">COUNTIFS(AK11:AK20,F29)</f>
        <v>0</v>
      </c>
      <c r="AL29" s="372">
        <f ca="1">COUNTIFS(AL11:AL20,F29)</f>
        <v>0</v>
      </c>
      <c r="AM29" s="372">
        <f ca="1">COUNTIFS(AM11:AM20,F29)</f>
        <v>0</v>
      </c>
      <c r="AN29" s="372">
        <f ca="1">COUNTIFS(AN11:AN20,F29)</f>
        <v>0</v>
      </c>
      <c r="AO29" s="372">
        <f ca="1">COUNTIFS(AO11:AO20,F29)</f>
        <v>0</v>
      </c>
      <c r="AP29" s="372">
        <f ca="1">COUNTIFS(AP11:AP20,F29)</f>
        <v>0</v>
      </c>
      <c r="AQ29" s="372">
        <f ca="1">COUNTIFS(AQ11:AQ20,F29)</f>
        <v>0</v>
      </c>
      <c r="AR29" s="372">
        <f ca="1">COUNTIFS(AR11:AR20,F29)</f>
        <v>0</v>
      </c>
      <c r="AS29" s="372">
        <f ca="1">COUNTIFS(AS11:AS20,F29)</f>
        <v>0</v>
      </c>
      <c r="AT29" s="372">
        <f ca="1">COUNTIFS(AT11:AT20,F29)</f>
        <v>0</v>
      </c>
      <c r="AU29" s="372">
        <f ca="1">COUNTIFS(AU11:AU20,F29)</f>
        <v>0</v>
      </c>
      <c r="AV29" s="372">
        <f ca="1">COUNTIFS(AV11:AV20,F29)</f>
        <v>0</v>
      </c>
      <c r="AW29" s="372">
        <f ca="1">COUNTIFS(AW11:AW20,F29)</f>
        <v>0</v>
      </c>
      <c r="AX29" s="372">
        <f ca="1">COUNTIFS(AX11:AX20,F29)</f>
        <v>0</v>
      </c>
      <c r="AY29" s="372">
        <f ca="1">COUNTIFS(AY11:AY20,F29)</f>
        <v>0</v>
      </c>
      <c r="AZ29" s="372">
        <f ca="1">COUNTIFS(AZ11:AZ20,F29)</f>
        <v>0</v>
      </c>
      <c r="BA29" s="372">
        <f ca="1">COUNTIFS(BA11:BA20,F29)</f>
        <v>0</v>
      </c>
      <c r="BB29" s="372">
        <f ca="1">COUNTIFS(BB11:BB20,F29)</f>
        <v>0</v>
      </c>
      <c r="BC29" s="372">
        <f ca="1">COUNTIFS(BC11:BC20,F29)</f>
        <v>0</v>
      </c>
      <c r="BD29" s="372">
        <f ca="1">COUNTIFS(BD11:BD20,F29)</f>
        <v>0</v>
      </c>
      <c r="BE29" s="372">
        <f ca="1">COUNTIFS(BE11:BE20,F29)</f>
        <v>0</v>
      </c>
      <c r="BF29" s="372">
        <f ca="1">COUNTIFS(BF11:BF20,F29)</f>
        <v>0</v>
      </c>
      <c r="BG29" s="372">
        <f ca="1">COUNTIFS(BG11:BG20,F29)</f>
        <v>0</v>
      </c>
      <c r="BH29" s="372">
        <f ca="1">COUNTIFS(BH11:BH20,F29)</f>
        <v>0</v>
      </c>
      <c r="BI29" s="372">
        <f ca="1">COUNTIFS(BI11:BI20,F29)</f>
        <v>0</v>
      </c>
      <c r="BJ29" s="372">
        <f ca="1">COUNTIFS(BJ11:BJ20,F29)</f>
        <v>0</v>
      </c>
      <c r="BK29" s="372">
        <f ca="1">COUNTIFS(BK11:BK20,F29)</f>
        <v>0</v>
      </c>
      <c r="BL29" s="372">
        <f ca="1">COUNTIFS(BL11:BL20,F29)</f>
        <v>0</v>
      </c>
      <c r="BM29" s="372">
        <f ca="1">COUNTIFS(BM11:BM20,F29)</f>
        <v>0</v>
      </c>
      <c r="BN29" s="372">
        <f ca="1">COUNTIFS(BN11:BN20,F29)</f>
        <v>0</v>
      </c>
      <c r="BO29" s="372">
        <f ca="1">COUNTIFS(BO11:BO20,F29)</f>
        <v>0</v>
      </c>
      <c r="BP29" s="372">
        <f ca="1">COUNTIFS(BP11:BP20,F29)</f>
        <v>0</v>
      </c>
      <c r="BQ29" s="372">
        <f ca="1">COUNTIFS(BQ11:BQ20,F29)</f>
        <v>0</v>
      </c>
      <c r="BR29" s="372">
        <f ca="1">COUNTIFS(BR11:BR20,F29)</f>
        <v>0</v>
      </c>
    </row>
    <row r="30" spans="1:70" s="155" customFormat="1" x14ac:dyDescent="0.35">
      <c r="B30" s="370"/>
      <c r="F30" s="371" t="s">
        <v>260</v>
      </c>
      <c r="G30" s="372">
        <f ca="1">COUNTIFS(G11:G20,F30)</f>
        <v>0</v>
      </c>
      <c r="H30" s="372">
        <f ca="1">COUNTIFS(H11:H20,F30)</f>
        <v>0</v>
      </c>
      <c r="I30" s="372">
        <f ca="1">COUNTIFS(I11:I20,F30)</f>
        <v>0</v>
      </c>
      <c r="J30" s="372">
        <f ca="1">COUNTIFS(J11:J20,F30)</f>
        <v>0</v>
      </c>
      <c r="K30" s="372">
        <f ca="1">COUNTIFS(K11:K20,F30)</f>
        <v>0</v>
      </c>
      <c r="L30" s="372">
        <f ca="1">COUNTIFS(L11:L20,F30)</f>
        <v>0</v>
      </c>
      <c r="M30" s="372">
        <f ca="1">COUNTIFS(M11:M20,F30)</f>
        <v>0</v>
      </c>
      <c r="N30" s="372">
        <f ca="1">COUNTIFS(N11:N20,F30)</f>
        <v>0</v>
      </c>
      <c r="O30" s="372">
        <f ca="1">COUNTIFS(O11:O20,F30)</f>
        <v>0</v>
      </c>
      <c r="P30" s="372">
        <f ca="1">COUNTIFS(P11:P20,F30)</f>
        <v>0</v>
      </c>
      <c r="Q30" s="372">
        <f ca="1">COUNTIFS(Q11:Q20,F30)</f>
        <v>0</v>
      </c>
      <c r="R30" s="372">
        <f ca="1">COUNTIFS(R11:R20,F30)</f>
        <v>0</v>
      </c>
      <c r="S30" s="372">
        <f ca="1">COUNTIFS(S11:S20,F30)</f>
        <v>0</v>
      </c>
      <c r="T30" s="372">
        <f ca="1">COUNTIFS(T11:T20,F30)</f>
        <v>0</v>
      </c>
      <c r="U30" s="372">
        <f ca="1">COUNTIFS(U11:U20,F30)</f>
        <v>0</v>
      </c>
      <c r="V30" s="372">
        <f ca="1">COUNTIFS(V11:V20,F30)</f>
        <v>0</v>
      </c>
      <c r="W30" s="372">
        <f ca="1">COUNTIFS(W11:W20,F30)</f>
        <v>0</v>
      </c>
      <c r="X30" s="372">
        <f ca="1">COUNTIFS(X11:X20,F30)</f>
        <v>0</v>
      </c>
      <c r="Y30" s="372">
        <f ca="1">COUNTIFS(Y11:Y20,F30)</f>
        <v>0</v>
      </c>
      <c r="Z30" s="372">
        <f ca="1">COUNTIFS(Z11:Z20,F30)</f>
        <v>0</v>
      </c>
      <c r="AA30" s="372">
        <f ca="1">COUNTIFS(AA11:AA20,F30)</f>
        <v>0</v>
      </c>
      <c r="AB30" s="372">
        <f ca="1">COUNTIFS(AB11:AB20,F30)</f>
        <v>0</v>
      </c>
      <c r="AC30" s="372">
        <f ca="1">COUNTIFS(AC11:AC20,F30)</f>
        <v>0</v>
      </c>
      <c r="AD30" s="372">
        <f ca="1">COUNTIFS(AD11:AD20,F30)</f>
        <v>0</v>
      </c>
      <c r="AE30" s="372">
        <f ca="1">COUNTIFS(AE11:AE20,F30)</f>
        <v>0</v>
      </c>
      <c r="AF30" s="372">
        <f ca="1">COUNTIFS(AF11:AF20,F30)</f>
        <v>0</v>
      </c>
      <c r="AG30" s="372">
        <f ca="1">COUNTIFS(AG11:AG20,F30)</f>
        <v>0</v>
      </c>
      <c r="AH30" s="372">
        <f ca="1">COUNTIFS(AH11:AH20,F30)</f>
        <v>0</v>
      </c>
      <c r="AI30" s="372">
        <f ca="1">COUNTIFS(AI11:AI20,F30)</f>
        <v>0</v>
      </c>
      <c r="AJ30" s="372">
        <f ca="1">COUNTIFS(AJ11:AJ20,F30)</f>
        <v>0</v>
      </c>
      <c r="AK30" s="372">
        <f ca="1">COUNTIFS(AK11:AK20,F30)</f>
        <v>0</v>
      </c>
      <c r="AL30" s="372">
        <f ca="1">COUNTIFS(AL11:AL20,F30)</f>
        <v>0</v>
      </c>
      <c r="AM30" s="372">
        <f ca="1">COUNTIFS(AM11:AM20,F30)</f>
        <v>0</v>
      </c>
      <c r="AN30" s="372">
        <f ca="1">COUNTIFS(AN11:AN20,F30)</f>
        <v>0</v>
      </c>
      <c r="AO30" s="372">
        <f ca="1">COUNTIFS(AO11:AO20,F30)</f>
        <v>0</v>
      </c>
      <c r="AP30" s="372">
        <f ca="1">COUNTIFS(AP11:AP20,F30)</f>
        <v>0</v>
      </c>
      <c r="AQ30" s="372">
        <f ca="1">COUNTIFS(AQ11:AQ20,F30)</f>
        <v>0</v>
      </c>
      <c r="AR30" s="372">
        <f ca="1">COUNTIFS(AR11:AR20,F30)</f>
        <v>0</v>
      </c>
      <c r="AS30" s="372">
        <f ca="1">COUNTIFS(AS11:AS20,F30)</f>
        <v>0</v>
      </c>
      <c r="AT30" s="372">
        <f ca="1">COUNTIFS(AT11:AT20,F30)</f>
        <v>0</v>
      </c>
      <c r="AU30" s="372">
        <f ca="1">COUNTIFS(AU11:AU20,F30)</f>
        <v>0</v>
      </c>
      <c r="AV30" s="372">
        <f ca="1">COUNTIFS(AV11:AV20,F30)</f>
        <v>0</v>
      </c>
      <c r="AW30" s="372">
        <f ca="1">COUNTIFS(AW11:AW20,F30)</f>
        <v>0</v>
      </c>
      <c r="AX30" s="372">
        <f ca="1">COUNTIFS(AX11:AX20,F30)</f>
        <v>0</v>
      </c>
      <c r="AY30" s="372">
        <f ca="1">COUNTIFS(AY11:AY20,F30)</f>
        <v>0</v>
      </c>
      <c r="AZ30" s="372">
        <f ca="1">COUNTIFS(AZ11:AZ20,F30)</f>
        <v>0</v>
      </c>
      <c r="BA30" s="372">
        <f ca="1">COUNTIFS(BA11:BA20,F30)</f>
        <v>0</v>
      </c>
      <c r="BB30" s="372">
        <f ca="1">COUNTIFS(BB11:BB20,F30)</f>
        <v>0</v>
      </c>
      <c r="BC30" s="372">
        <f ca="1">COUNTIFS(BC11:BC20,F30)</f>
        <v>0</v>
      </c>
      <c r="BD30" s="372">
        <f ca="1">COUNTIFS(BD11:BD20,F30)</f>
        <v>0</v>
      </c>
      <c r="BE30" s="372">
        <f ca="1">COUNTIFS(BE11:BE20,F30)</f>
        <v>0</v>
      </c>
      <c r="BF30" s="372">
        <f ca="1">COUNTIFS(BF11:BF20,F30)</f>
        <v>0</v>
      </c>
      <c r="BG30" s="372">
        <f ca="1">COUNTIFS(BG11:BG20,F30)</f>
        <v>0</v>
      </c>
      <c r="BH30" s="372">
        <f ca="1">COUNTIFS(BH11:BH20,F30)</f>
        <v>0</v>
      </c>
      <c r="BI30" s="372">
        <f ca="1">COUNTIFS(BI11:BI20,F30)</f>
        <v>0</v>
      </c>
      <c r="BJ30" s="372">
        <f ca="1">COUNTIFS(BJ11:BJ20,F30)</f>
        <v>0</v>
      </c>
      <c r="BK30" s="372">
        <f ca="1">COUNTIFS(BK11:BK20,F30)</f>
        <v>0</v>
      </c>
      <c r="BL30" s="372">
        <f ca="1">COUNTIFS(BL11:BL20,F30)</f>
        <v>0</v>
      </c>
      <c r="BM30" s="372">
        <f ca="1">COUNTIFS(BM11:BM20,F30)</f>
        <v>0</v>
      </c>
      <c r="BN30" s="372">
        <f ca="1">COUNTIFS(BN11:BN20,F30)</f>
        <v>0</v>
      </c>
      <c r="BO30" s="372">
        <f ca="1">COUNTIFS(BO11:BO20,F30)</f>
        <v>0</v>
      </c>
      <c r="BP30" s="372">
        <f ca="1">COUNTIFS(BP11:BP20,F30)</f>
        <v>0</v>
      </c>
      <c r="BQ30" s="372">
        <f ca="1">COUNTIFS(BQ11:BQ20,F30)</f>
        <v>0</v>
      </c>
      <c r="BR30" s="372">
        <f ca="1">COUNTIFS(BR11:BR20,F30)</f>
        <v>0</v>
      </c>
    </row>
    <row r="31" spans="1:70" s="155" customFormat="1" x14ac:dyDescent="0.35">
      <c r="B31" s="370"/>
      <c r="F31" s="371" t="s">
        <v>261</v>
      </c>
      <c r="G31" s="372">
        <f ca="1">COUNTIFS(G11:G20,F31)</f>
        <v>0</v>
      </c>
      <c r="H31" s="372">
        <f ca="1">COUNTIFS(H11:H20,F31)</f>
        <v>0</v>
      </c>
      <c r="I31" s="372">
        <f ca="1">COUNTIFS(I11:I20,F31)</f>
        <v>0</v>
      </c>
      <c r="J31" s="372">
        <f ca="1">COUNTIFS(J11:J20,F31)</f>
        <v>0</v>
      </c>
      <c r="K31" s="372">
        <f ca="1">COUNTIFS(K11:K20,F31)</f>
        <v>0</v>
      </c>
      <c r="L31" s="372">
        <f ca="1">COUNTIFS(L11:L20,F31)</f>
        <v>0</v>
      </c>
      <c r="M31" s="372">
        <f ca="1">COUNTIFS(M11:M20,F31)</f>
        <v>0</v>
      </c>
      <c r="N31" s="372">
        <f ca="1">COUNTIFS(N11:N20,F31)</f>
        <v>0</v>
      </c>
      <c r="O31" s="372">
        <f ca="1">COUNTIFS(O11:O20,F31)</f>
        <v>0</v>
      </c>
      <c r="P31" s="372">
        <f ca="1">COUNTIFS(P11:P20,F31)</f>
        <v>0</v>
      </c>
      <c r="Q31" s="372">
        <f ca="1">COUNTIFS(Q11:Q20,F31)</f>
        <v>0</v>
      </c>
      <c r="R31" s="372">
        <f ca="1">COUNTIFS(R11:R20,F31)</f>
        <v>0</v>
      </c>
      <c r="S31" s="372">
        <f ca="1">COUNTIFS(S11:S20,F31)</f>
        <v>0</v>
      </c>
      <c r="T31" s="372">
        <f ca="1">COUNTIFS(T11:T20,F31)</f>
        <v>0</v>
      </c>
      <c r="U31" s="372">
        <f ca="1">COUNTIFS(U11:U20,F31)</f>
        <v>0</v>
      </c>
      <c r="V31" s="372">
        <f ca="1">COUNTIFS(V11:V20,F31)</f>
        <v>0</v>
      </c>
      <c r="W31" s="372">
        <f ca="1">COUNTIFS(W11:W20,F31)</f>
        <v>0</v>
      </c>
      <c r="X31" s="372">
        <f ca="1">COUNTIFS(X11:X20,F31)</f>
        <v>0</v>
      </c>
      <c r="Y31" s="372">
        <f ca="1">COUNTIFS(Y11:Y20,F31)</f>
        <v>0</v>
      </c>
      <c r="Z31" s="372">
        <f ca="1">COUNTIFS(Z11:Z20,F31)</f>
        <v>0</v>
      </c>
      <c r="AA31" s="372">
        <f ca="1">COUNTIFS(AA11:AA20,F31)</f>
        <v>0</v>
      </c>
      <c r="AB31" s="372">
        <f ca="1">COUNTIFS(AB11:AB20,F31)</f>
        <v>0</v>
      </c>
      <c r="AC31" s="372">
        <f ca="1">COUNTIFS(AC11:AC20,F31)</f>
        <v>0</v>
      </c>
      <c r="AD31" s="372">
        <f ca="1">COUNTIFS(AD11:AD20,F31)</f>
        <v>0</v>
      </c>
      <c r="AE31" s="372">
        <f ca="1">COUNTIFS(AE11:AE20,F31)</f>
        <v>0</v>
      </c>
      <c r="AF31" s="372">
        <f ca="1">COUNTIFS(AF11:AF20,F31)</f>
        <v>0</v>
      </c>
      <c r="AG31" s="372">
        <f ca="1">COUNTIFS(AG11:AG20,F31)</f>
        <v>0</v>
      </c>
      <c r="AH31" s="372">
        <f ca="1">COUNTIFS(AH11:AH20,F31)</f>
        <v>0</v>
      </c>
      <c r="AI31" s="372">
        <f ca="1">COUNTIFS(AI11:AI20,F31)</f>
        <v>0</v>
      </c>
      <c r="AJ31" s="372">
        <f ca="1">COUNTIFS(AJ11:AJ20,F31)</f>
        <v>0</v>
      </c>
      <c r="AK31" s="372">
        <f ca="1">COUNTIFS(AK11:AK20,F31)</f>
        <v>0</v>
      </c>
      <c r="AL31" s="372">
        <f ca="1">COUNTIFS(AL11:AL20,F31)</f>
        <v>0</v>
      </c>
      <c r="AM31" s="372">
        <f ca="1">COUNTIFS(AM11:AM20,F31)</f>
        <v>0</v>
      </c>
      <c r="AN31" s="372">
        <f ca="1">COUNTIFS(AN11:AN20,F31)</f>
        <v>0</v>
      </c>
      <c r="AO31" s="372">
        <f ca="1">COUNTIFS(AO11:AO20,F31)</f>
        <v>0</v>
      </c>
      <c r="AP31" s="372">
        <f ca="1">COUNTIFS(AP11:AP20,F31)</f>
        <v>0</v>
      </c>
      <c r="AQ31" s="372">
        <f ca="1">COUNTIFS(AQ11:AQ20,F31)</f>
        <v>0</v>
      </c>
      <c r="AR31" s="372">
        <f ca="1">COUNTIFS(AR11:AR20,F31)</f>
        <v>0</v>
      </c>
      <c r="AS31" s="372">
        <f ca="1">COUNTIFS(AS11:AS20,F31)</f>
        <v>0</v>
      </c>
      <c r="AT31" s="372">
        <f ca="1">COUNTIFS(AT11:AT20,F31)</f>
        <v>0</v>
      </c>
      <c r="AU31" s="372">
        <f ca="1">COUNTIFS(AU11:AU20,F31)</f>
        <v>0</v>
      </c>
      <c r="AV31" s="372">
        <f ca="1">COUNTIFS(AV11:AV20,F31)</f>
        <v>0</v>
      </c>
      <c r="AW31" s="372">
        <f ca="1">COUNTIFS(AW11:AW20,F31)</f>
        <v>0</v>
      </c>
      <c r="AX31" s="372">
        <f ca="1">COUNTIFS(AX11:AX20,F31)</f>
        <v>0</v>
      </c>
      <c r="AY31" s="372">
        <f ca="1">COUNTIFS(AY11:AY20,F31)</f>
        <v>0</v>
      </c>
      <c r="AZ31" s="372">
        <f ca="1">COUNTIFS(AZ11:AZ20,F31)</f>
        <v>0</v>
      </c>
      <c r="BA31" s="372">
        <f ca="1">COUNTIFS(BA11:BA20,F31)</f>
        <v>0</v>
      </c>
      <c r="BB31" s="372">
        <f ca="1">COUNTIFS(BB11:BB20,F31)</f>
        <v>0</v>
      </c>
      <c r="BC31" s="372">
        <f ca="1">COUNTIFS(BC11:BC20,F31)</f>
        <v>0</v>
      </c>
      <c r="BD31" s="372">
        <f ca="1">COUNTIFS(BD11:BD20,F31)</f>
        <v>0</v>
      </c>
      <c r="BE31" s="372">
        <f ca="1">COUNTIFS(BE11:BE20,F31)</f>
        <v>0</v>
      </c>
      <c r="BF31" s="372">
        <f ca="1">COUNTIFS(BF11:BF20,F31)</f>
        <v>0</v>
      </c>
      <c r="BG31" s="372">
        <f ca="1">COUNTIFS(BG11:BG20,F31)</f>
        <v>0</v>
      </c>
      <c r="BH31" s="372">
        <f ca="1">COUNTIFS(BH11:BH20,F31)</f>
        <v>0</v>
      </c>
      <c r="BI31" s="372">
        <f ca="1">COUNTIFS(BI11:BI20,F31)</f>
        <v>0</v>
      </c>
      <c r="BJ31" s="372">
        <f ca="1">COUNTIFS(BJ11:BJ20,F31)</f>
        <v>0</v>
      </c>
      <c r="BK31" s="372">
        <f ca="1">COUNTIFS(BK11:BK20,F31)</f>
        <v>0</v>
      </c>
      <c r="BL31" s="372">
        <f ca="1">COUNTIFS(BL11:BL20,F31)</f>
        <v>0</v>
      </c>
      <c r="BM31" s="372">
        <f ca="1">COUNTIFS(BM11:BM20,F31)</f>
        <v>0</v>
      </c>
      <c r="BN31" s="372">
        <f ca="1">COUNTIFS(BN11:BN20,F31)</f>
        <v>0</v>
      </c>
      <c r="BO31" s="372">
        <f ca="1">COUNTIFS(BO11:BO20,F31)</f>
        <v>0</v>
      </c>
      <c r="BP31" s="372">
        <f ca="1">COUNTIFS(BP11:BP20,F31)</f>
        <v>0</v>
      </c>
      <c r="BQ31" s="372">
        <f ca="1">COUNTIFS(BQ11:BQ20,F31)</f>
        <v>0</v>
      </c>
      <c r="BR31" s="372">
        <f ca="1">COUNTIFS(BR11:BR20,F31)</f>
        <v>0</v>
      </c>
    </row>
    <row r="32" spans="1:70" s="155" customFormat="1" x14ac:dyDescent="0.35">
      <c r="B32" s="370"/>
      <c r="F32" s="371" t="s">
        <v>255</v>
      </c>
      <c r="G32" s="372">
        <f ca="1">COUNTIFS(G11:G20,F32)</f>
        <v>0</v>
      </c>
      <c r="H32" s="372">
        <f ca="1">COUNTIFS(H11:H20,F32)</f>
        <v>0</v>
      </c>
      <c r="I32" s="372">
        <f ca="1">COUNTIFS(I11:I20,F32)</f>
        <v>0</v>
      </c>
      <c r="J32" s="372">
        <f ca="1">COUNTIFS(J11:J20,F32)</f>
        <v>0</v>
      </c>
      <c r="K32" s="372">
        <f ca="1">COUNTIFS(K11:K20,F32)</f>
        <v>0</v>
      </c>
      <c r="L32" s="372">
        <f ca="1">COUNTIFS(L11:L20,F32)</f>
        <v>0</v>
      </c>
      <c r="M32" s="372">
        <f ca="1">COUNTIFS(M11:M20,F32)</f>
        <v>0</v>
      </c>
      <c r="N32" s="372">
        <f ca="1">COUNTIFS(N11:N20,F32)</f>
        <v>0</v>
      </c>
      <c r="O32" s="372">
        <f ca="1">COUNTIFS(O11:O20,F32)</f>
        <v>0</v>
      </c>
      <c r="P32" s="372">
        <f ca="1">COUNTIFS(P11:P20,F32)</f>
        <v>0</v>
      </c>
      <c r="Q32" s="372">
        <f ca="1">COUNTIFS(Q11:Q20,F32)</f>
        <v>0</v>
      </c>
      <c r="R32" s="372">
        <f ca="1">COUNTIFS(R11:R20,F32)</f>
        <v>0</v>
      </c>
      <c r="S32" s="372">
        <f ca="1">COUNTIFS(S11:S20,F32)</f>
        <v>0</v>
      </c>
      <c r="T32" s="372">
        <f ca="1">COUNTIFS(T11:T20,F32)</f>
        <v>0</v>
      </c>
      <c r="U32" s="372">
        <f ca="1">COUNTIFS(U11:U20,F32)</f>
        <v>0</v>
      </c>
      <c r="V32" s="372">
        <f ca="1">COUNTIFS(V11:V20,F32)</f>
        <v>0</v>
      </c>
      <c r="W32" s="372">
        <f ca="1">COUNTIFS(W11:W20,F32)</f>
        <v>0</v>
      </c>
      <c r="X32" s="372">
        <f ca="1">COUNTIFS(X11:X20,F32)</f>
        <v>0</v>
      </c>
      <c r="Y32" s="372">
        <f ca="1">COUNTIFS(Y11:Y20,F32)</f>
        <v>0</v>
      </c>
      <c r="Z32" s="372">
        <f ca="1">COUNTIFS(Z11:Z20,F32)</f>
        <v>0</v>
      </c>
      <c r="AA32" s="372">
        <f ca="1">COUNTIFS(AA11:AA20,F32)</f>
        <v>0</v>
      </c>
      <c r="AB32" s="372">
        <f ca="1">COUNTIFS(AB11:AB20,F32)</f>
        <v>0</v>
      </c>
      <c r="AC32" s="372">
        <f ca="1">COUNTIFS(AC11:AC20,F32)</f>
        <v>0</v>
      </c>
      <c r="AD32" s="372">
        <f ca="1">COUNTIFS(AD11:AD20,F32)</f>
        <v>0</v>
      </c>
      <c r="AE32" s="372">
        <f ca="1">COUNTIFS(AE11:AE20,F32)</f>
        <v>0</v>
      </c>
      <c r="AF32" s="372">
        <f ca="1">COUNTIFS(AF11:AF20,F32)</f>
        <v>0</v>
      </c>
      <c r="AG32" s="372">
        <f ca="1">COUNTIFS(AG11:AG20,F32)</f>
        <v>0</v>
      </c>
      <c r="AH32" s="372">
        <f ca="1">COUNTIFS(AH11:AH20,F32)</f>
        <v>0</v>
      </c>
      <c r="AI32" s="372">
        <f ca="1">COUNTIFS(AI11:AI20,F32)</f>
        <v>0</v>
      </c>
      <c r="AJ32" s="372">
        <f ca="1">COUNTIFS(AJ11:AJ20,F32)</f>
        <v>0</v>
      </c>
      <c r="AK32" s="372">
        <f ca="1">COUNTIFS(AK11:AK20,F32)</f>
        <v>0</v>
      </c>
      <c r="AL32" s="372">
        <f ca="1">COUNTIFS(AL11:AL20,F32)</f>
        <v>0</v>
      </c>
      <c r="AM32" s="372">
        <f ca="1">COUNTIFS(AM11:AM20,F32)</f>
        <v>0</v>
      </c>
      <c r="AN32" s="372">
        <f ca="1">COUNTIFS(AN11:AN20,F32)</f>
        <v>0</v>
      </c>
      <c r="AO32" s="372">
        <f ca="1">COUNTIFS(AO11:AO20,F32)</f>
        <v>0</v>
      </c>
      <c r="AP32" s="372">
        <f ca="1">COUNTIFS(AP11:AP20,F32)</f>
        <v>0</v>
      </c>
      <c r="AQ32" s="372">
        <f ca="1">COUNTIFS(AQ11:AQ20,F32)</f>
        <v>0</v>
      </c>
      <c r="AR32" s="372">
        <f ca="1">COUNTIFS(AR11:AR20,F32)</f>
        <v>0</v>
      </c>
      <c r="AS32" s="372">
        <f ca="1">COUNTIFS(AS11:AS20,F32)</f>
        <v>0</v>
      </c>
      <c r="AT32" s="372">
        <f ca="1">COUNTIFS(AT11:AT20,F32)</f>
        <v>0</v>
      </c>
      <c r="AU32" s="372">
        <f ca="1">COUNTIFS(AU11:AU20,F32)</f>
        <v>0</v>
      </c>
      <c r="AV32" s="372">
        <f ca="1">COUNTIFS(AV11:AV20,F32)</f>
        <v>0</v>
      </c>
      <c r="AW32" s="372">
        <f ca="1">COUNTIFS(AW11:AW20,F32)</f>
        <v>0</v>
      </c>
      <c r="AX32" s="372">
        <f ca="1">COUNTIFS(AX11:AX20,F32)</f>
        <v>0</v>
      </c>
      <c r="AY32" s="372">
        <f ca="1">COUNTIFS(AY11:AY20,F32)</f>
        <v>0</v>
      </c>
      <c r="AZ32" s="372">
        <f ca="1">COUNTIFS(AZ11:AZ20,F32)</f>
        <v>0</v>
      </c>
      <c r="BA32" s="372">
        <f ca="1">COUNTIFS(BA11:BA20,F32)</f>
        <v>0</v>
      </c>
      <c r="BB32" s="372">
        <f ca="1">COUNTIFS(BB11:BB20,F32)</f>
        <v>0</v>
      </c>
      <c r="BC32" s="372">
        <f ca="1">COUNTIFS(BC11:BC20,F32)</f>
        <v>0</v>
      </c>
      <c r="BD32" s="372">
        <f ca="1">COUNTIFS(BD11:BD20,F32)</f>
        <v>0</v>
      </c>
      <c r="BE32" s="372">
        <f ca="1">COUNTIFS(BE11:BE20,F32)</f>
        <v>0</v>
      </c>
      <c r="BF32" s="372">
        <f ca="1">COUNTIFS(BF11:BF20,F32)</f>
        <v>0</v>
      </c>
      <c r="BG32" s="372">
        <f ca="1">COUNTIFS(BG11:BG20,F32)</f>
        <v>0</v>
      </c>
      <c r="BH32" s="372">
        <f ca="1">COUNTIFS(BH11:BH20,F32)</f>
        <v>0</v>
      </c>
      <c r="BI32" s="372">
        <f ca="1">COUNTIFS(BI11:BI20,F32)</f>
        <v>0</v>
      </c>
      <c r="BJ32" s="372">
        <f ca="1">COUNTIFS(BJ11:BJ20,F32)</f>
        <v>0</v>
      </c>
      <c r="BK32" s="372">
        <f ca="1">COUNTIFS(BK11:BK20,F32)</f>
        <v>0</v>
      </c>
      <c r="BL32" s="372">
        <f ca="1">COUNTIFS(BL11:BL20,F32)</f>
        <v>0</v>
      </c>
      <c r="BM32" s="372">
        <f ca="1">COUNTIFS(BM11:BM20,F32)</f>
        <v>0</v>
      </c>
      <c r="BN32" s="372">
        <f ca="1">COUNTIFS(BN11:BN20,F32)</f>
        <v>0</v>
      </c>
      <c r="BO32" s="372">
        <f ca="1">COUNTIFS(BO11:BO20,F32)</f>
        <v>0</v>
      </c>
      <c r="BP32" s="372">
        <f ca="1">COUNTIFS(BP11:BP20,F32)</f>
        <v>0</v>
      </c>
      <c r="BQ32" s="372">
        <f ca="1">COUNTIFS(BQ11:BQ20,F32)</f>
        <v>0</v>
      </c>
      <c r="BR32" s="372">
        <f ca="1">COUNTIFS(BR11:BR20,F32)</f>
        <v>0</v>
      </c>
    </row>
    <row r="33" spans="2:70" s="155" customFormat="1" x14ac:dyDescent="0.35">
      <c r="B33" s="370"/>
      <c r="F33" s="371" t="s">
        <v>276</v>
      </c>
      <c r="G33" s="372">
        <f ca="1">COUNTIFS(G11:G20,F33)</f>
        <v>0</v>
      </c>
      <c r="H33" s="372">
        <f ca="1">COUNTIFS(H11:H20,F33)</f>
        <v>0</v>
      </c>
      <c r="I33" s="372">
        <f ca="1">COUNTIFS(I11:I20,F33)</f>
        <v>0</v>
      </c>
      <c r="J33" s="372">
        <f ca="1">COUNTIFS(J11:J20,F33)</f>
        <v>0</v>
      </c>
      <c r="K33" s="372">
        <f ca="1">COUNTIFS(K11:K20,F33)</f>
        <v>0</v>
      </c>
      <c r="L33" s="372">
        <f ca="1">COUNTIFS(L11:L20,F33)</f>
        <v>0</v>
      </c>
      <c r="M33" s="372">
        <f ca="1">COUNTIFS(M11:M20,F33)</f>
        <v>0</v>
      </c>
      <c r="N33" s="372">
        <f ca="1">COUNTIFS(N11:N20,F33)</f>
        <v>0</v>
      </c>
      <c r="O33" s="372">
        <f ca="1">COUNTIFS(O11:O20,F33)</f>
        <v>0</v>
      </c>
      <c r="P33" s="372">
        <f ca="1">COUNTIFS(P11:P20,F33)</f>
        <v>0</v>
      </c>
      <c r="Q33" s="372">
        <f ca="1">COUNTIFS(Q11:Q20,F33)</f>
        <v>0</v>
      </c>
      <c r="R33" s="372">
        <f ca="1">COUNTIFS(R11:R20,F33)</f>
        <v>0</v>
      </c>
      <c r="S33" s="372">
        <f ca="1">COUNTIFS(S11:S20,F33)</f>
        <v>0</v>
      </c>
      <c r="T33" s="372">
        <f ca="1">COUNTIFS(T11:T20,F33)</f>
        <v>0</v>
      </c>
      <c r="U33" s="372">
        <f ca="1">COUNTIFS(U11:U20,F33)</f>
        <v>0</v>
      </c>
      <c r="V33" s="372">
        <f ca="1">COUNTIFS(V11:V20,F33)</f>
        <v>0</v>
      </c>
      <c r="W33" s="372">
        <f ca="1">COUNTIFS(W11:W20,F33)</f>
        <v>0</v>
      </c>
      <c r="X33" s="372">
        <f ca="1">COUNTIFS(X11:X20,F33)</f>
        <v>0</v>
      </c>
      <c r="Y33" s="372">
        <f ca="1">COUNTIFS(Y11:Y20,F33)</f>
        <v>0</v>
      </c>
      <c r="Z33" s="372">
        <f ca="1">COUNTIFS(Z11:Z20,F33)</f>
        <v>0</v>
      </c>
      <c r="AA33" s="372">
        <f ca="1">COUNTIFS(AA11:AA20,F33)</f>
        <v>0</v>
      </c>
      <c r="AB33" s="372">
        <f ca="1">COUNTIFS(AB11:AB20,F33)</f>
        <v>0</v>
      </c>
      <c r="AC33" s="372">
        <f ca="1">COUNTIFS(AC11:AC20,F33)</f>
        <v>0</v>
      </c>
      <c r="AD33" s="372">
        <f ca="1">COUNTIFS(AD11:AD20,F33)</f>
        <v>0</v>
      </c>
      <c r="AE33" s="372">
        <f ca="1">COUNTIFS(AE11:AE20,F33)</f>
        <v>0</v>
      </c>
      <c r="AF33" s="372">
        <f ca="1">COUNTIFS(AF11:AF20,F33)</f>
        <v>0</v>
      </c>
      <c r="AG33" s="372">
        <f ca="1">COUNTIFS(AG11:AG20,F33)</f>
        <v>0</v>
      </c>
      <c r="AH33" s="372">
        <f ca="1">COUNTIFS(AH11:AH20,F33)</f>
        <v>0</v>
      </c>
      <c r="AI33" s="372">
        <f ca="1">COUNTIFS(AI11:AI20,F33)</f>
        <v>0</v>
      </c>
      <c r="AJ33" s="372">
        <f ca="1">COUNTIFS(AJ11:AJ20,F33)</f>
        <v>0</v>
      </c>
      <c r="AK33" s="372">
        <f ca="1">COUNTIFS(AK11:AK20,F33)</f>
        <v>0</v>
      </c>
      <c r="AL33" s="372">
        <f ca="1">COUNTIFS(AL11:AL20,F33)</f>
        <v>0</v>
      </c>
      <c r="AM33" s="372">
        <f ca="1">COUNTIFS(AM11:AM20,F33)</f>
        <v>0</v>
      </c>
      <c r="AN33" s="372">
        <f ca="1">COUNTIFS(AN11:AN20,F33)</f>
        <v>0</v>
      </c>
      <c r="AO33" s="372">
        <f ca="1">COUNTIFS(AO11:AO20,F33)</f>
        <v>0</v>
      </c>
      <c r="AP33" s="372">
        <f ca="1">COUNTIFS(AP11:AP20,F33)</f>
        <v>0</v>
      </c>
      <c r="AQ33" s="372">
        <f ca="1">COUNTIFS(AQ11:AQ20,F33)</f>
        <v>0</v>
      </c>
      <c r="AR33" s="372">
        <f ca="1">COUNTIFS(AR11:AR20,F33)</f>
        <v>0</v>
      </c>
      <c r="AS33" s="372">
        <f ca="1">COUNTIFS(AS11:AS20,F33)</f>
        <v>0</v>
      </c>
      <c r="AT33" s="372">
        <f ca="1">COUNTIFS(AT11:AT20,F33)</f>
        <v>0</v>
      </c>
      <c r="AU33" s="372">
        <f ca="1">COUNTIFS(AU11:AU20,F33)</f>
        <v>0</v>
      </c>
      <c r="AV33" s="372">
        <f ca="1">COUNTIFS(AV11:AV20,F33)</f>
        <v>0</v>
      </c>
      <c r="AW33" s="372">
        <f ca="1">COUNTIFS(AW11:AW20,F33)</f>
        <v>0</v>
      </c>
      <c r="AX33" s="372">
        <f ca="1">COUNTIFS(AX11:AX20,F33)</f>
        <v>0</v>
      </c>
      <c r="AY33" s="372">
        <f ca="1">COUNTIFS(AY11:AY20,F33)</f>
        <v>0</v>
      </c>
      <c r="AZ33" s="372">
        <f ca="1">COUNTIFS(AZ11:AZ20,F33)</f>
        <v>0</v>
      </c>
      <c r="BA33" s="372">
        <f ca="1">COUNTIFS(BA11:BA20,F33)</f>
        <v>0</v>
      </c>
      <c r="BB33" s="372">
        <f ca="1">COUNTIFS(BB11:BB20,F33)</f>
        <v>0</v>
      </c>
      <c r="BC33" s="372">
        <f ca="1">COUNTIFS(BC11:BC20,F33)</f>
        <v>0</v>
      </c>
      <c r="BD33" s="372">
        <f ca="1">COUNTIFS(BD11:BD20,F33)</f>
        <v>0</v>
      </c>
      <c r="BE33" s="372">
        <f ca="1">COUNTIFS(BE11:BE20,F33)</f>
        <v>0</v>
      </c>
      <c r="BF33" s="372">
        <f ca="1">COUNTIFS(BF11:BF20,F33)</f>
        <v>0</v>
      </c>
      <c r="BG33" s="372">
        <f ca="1">COUNTIFS(BG11:BG20,F33)</f>
        <v>0</v>
      </c>
      <c r="BH33" s="372">
        <f ca="1">COUNTIFS(BH11:BH20,F33)</f>
        <v>0</v>
      </c>
      <c r="BI33" s="372">
        <f ca="1">COUNTIFS(BI11:BI20,F33)</f>
        <v>0</v>
      </c>
      <c r="BJ33" s="372">
        <f ca="1">COUNTIFS(BJ11:BJ20,F33)</f>
        <v>0</v>
      </c>
      <c r="BK33" s="372">
        <f ca="1">COUNTIFS(BK11:BK20,F33)</f>
        <v>0</v>
      </c>
      <c r="BL33" s="372">
        <f ca="1">COUNTIFS(BL11:BL20,F33)</f>
        <v>0</v>
      </c>
      <c r="BM33" s="372">
        <f ca="1">COUNTIFS(BM11:BM20,F33)</f>
        <v>0</v>
      </c>
      <c r="BN33" s="372">
        <f ca="1">COUNTIFS(BN11:BN20,F33)</f>
        <v>0</v>
      </c>
      <c r="BO33" s="372">
        <f ca="1">COUNTIFS(BO11:BO20,F33)</f>
        <v>0</v>
      </c>
      <c r="BP33" s="372">
        <f ca="1">COUNTIFS(BP11:BP20,F33)</f>
        <v>0</v>
      </c>
      <c r="BQ33" s="372">
        <f ca="1">COUNTIFS(BQ11:BQ20,F33)</f>
        <v>0</v>
      </c>
      <c r="BR33" s="372">
        <f ca="1">COUNTIFS(BR11:BR20,F33)</f>
        <v>0</v>
      </c>
    </row>
    <row r="34" spans="2:70" s="155" customFormat="1" x14ac:dyDescent="0.35">
      <c r="B34" s="370"/>
      <c r="F34" s="371" t="s">
        <v>262</v>
      </c>
      <c r="G34" s="372">
        <f ca="1">COUNTIFS(G11:G20,F34)</f>
        <v>0</v>
      </c>
      <c r="H34" s="372">
        <f ca="1">COUNTIFS(H11:H20,F34)</f>
        <v>0</v>
      </c>
      <c r="I34" s="372">
        <f ca="1">COUNTIFS(I11:I20,F34)</f>
        <v>0</v>
      </c>
      <c r="J34" s="372">
        <f ca="1">COUNTIFS(J11:J20,F34)</f>
        <v>0</v>
      </c>
      <c r="K34" s="372">
        <f ca="1">COUNTIFS(K11:K20,F34)</f>
        <v>0</v>
      </c>
      <c r="L34" s="372">
        <f ca="1">COUNTIFS(L11:L20,F34)</f>
        <v>0</v>
      </c>
      <c r="M34" s="372">
        <f ca="1">COUNTIFS(M11:M20,F34)</f>
        <v>0</v>
      </c>
      <c r="N34" s="372">
        <f ca="1">COUNTIFS(N11:N20,F34)</f>
        <v>0</v>
      </c>
      <c r="O34" s="372">
        <f ca="1">COUNTIFS(O11:O20,F34)</f>
        <v>0</v>
      </c>
      <c r="P34" s="372">
        <f ca="1">COUNTIFS(P11:P20,F34)</f>
        <v>0</v>
      </c>
      <c r="Q34" s="372">
        <f ca="1">COUNTIFS(Q11:Q20,F34)</f>
        <v>0</v>
      </c>
      <c r="R34" s="372">
        <f ca="1">COUNTIFS(R11:R20,F34)</f>
        <v>0</v>
      </c>
      <c r="S34" s="372">
        <f ca="1">COUNTIFS(S11:S20,F34)</f>
        <v>0</v>
      </c>
      <c r="T34" s="372">
        <f ca="1">COUNTIFS(T11:T20,F34)</f>
        <v>0</v>
      </c>
      <c r="U34" s="372">
        <f ca="1">COUNTIFS(U11:U20,F34)</f>
        <v>0</v>
      </c>
      <c r="V34" s="372">
        <f ca="1">COUNTIFS(V11:V20,F34)</f>
        <v>0</v>
      </c>
      <c r="W34" s="372">
        <f ca="1">COUNTIFS(W11:W20,F34)</f>
        <v>0</v>
      </c>
      <c r="X34" s="372">
        <f ca="1">COUNTIFS(X11:X20,F34)</f>
        <v>0</v>
      </c>
      <c r="Y34" s="372">
        <f ca="1">COUNTIFS(Y11:Y20,F34)</f>
        <v>0</v>
      </c>
      <c r="Z34" s="372">
        <f ca="1">COUNTIFS(Z11:Z20,F34)</f>
        <v>0</v>
      </c>
      <c r="AA34" s="372">
        <f ca="1">COUNTIFS(AA11:AA20,F34)</f>
        <v>0</v>
      </c>
      <c r="AB34" s="372">
        <f ca="1">COUNTIFS(AB11:AB20,F34)</f>
        <v>0</v>
      </c>
      <c r="AC34" s="372">
        <f ca="1">COUNTIFS(AC11:AC20,F34)</f>
        <v>0</v>
      </c>
      <c r="AD34" s="372">
        <f ca="1">COUNTIFS(AD11:AD20,F34)</f>
        <v>0</v>
      </c>
      <c r="AE34" s="372">
        <f ca="1">COUNTIFS(AE11:AE20,F34)</f>
        <v>0</v>
      </c>
      <c r="AF34" s="372">
        <f ca="1">COUNTIFS(AF11:AF20,F34)</f>
        <v>0</v>
      </c>
      <c r="AG34" s="372">
        <f ca="1">COUNTIFS(AG11:AG20,F34)</f>
        <v>0</v>
      </c>
      <c r="AH34" s="372">
        <f ca="1">COUNTIFS(AH11:AH20,F34)</f>
        <v>0</v>
      </c>
      <c r="AI34" s="372">
        <f ca="1">COUNTIFS(AI11:AI20,F34)</f>
        <v>0</v>
      </c>
      <c r="AJ34" s="372">
        <f ca="1">COUNTIFS(AJ11:AJ20,F34)</f>
        <v>0</v>
      </c>
      <c r="AK34" s="372">
        <f ca="1">COUNTIFS(AK11:AK20,F34)</f>
        <v>0</v>
      </c>
      <c r="AL34" s="372">
        <f ca="1">COUNTIFS(AL11:AL20,F34)</f>
        <v>0</v>
      </c>
      <c r="AM34" s="372">
        <f ca="1">COUNTIFS(AM11:AM20,F34)</f>
        <v>0</v>
      </c>
      <c r="AN34" s="372">
        <f ca="1">COUNTIFS(AN11:AN20,F34)</f>
        <v>0</v>
      </c>
      <c r="AO34" s="372">
        <f ca="1">COUNTIFS(AO11:AO20,F34)</f>
        <v>0</v>
      </c>
      <c r="AP34" s="372">
        <f ca="1">COUNTIFS(AP11:AP20,F34)</f>
        <v>0</v>
      </c>
      <c r="AQ34" s="372">
        <f ca="1">COUNTIFS(AQ11:AQ20,F34)</f>
        <v>0</v>
      </c>
      <c r="AR34" s="372">
        <f ca="1">COUNTIFS(AR11:AR20,F34)</f>
        <v>0</v>
      </c>
      <c r="AS34" s="372">
        <f ca="1">COUNTIFS(AS11:AS20,F34)</f>
        <v>0</v>
      </c>
      <c r="AT34" s="372">
        <f ca="1">COUNTIFS(AT11:AT20,F34)</f>
        <v>0</v>
      </c>
      <c r="AU34" s="372">
        <f ca="1">COUNTIFS(AU11:AU20,F34)</f>
        <v>0</v>
      </c>
      <c r="AV34" s="372">
        <f ca="1">COUNTIFS(AV11:AV20,F34)</f>
        <v>0</v>
      </c>
      <c r="AW34" s="372">
        <f ca="1">COUNTIFS(AW11:AW20,F34)</f>
        <v>0</v>
      </c>
      <c r="AX34" s="372">
        <f ca="1">COUNTIFS(AX11:AX20,F34)</f>
        <v>0</v>
      </c>
      <c r="AY34" s="372">
        <f ca="1">COUNTIFS(AY11:AY20,F34)</f>
        <v>0</v>
      </c>
      <c r="AZ34" s="372">
        <f ca="1">COUNTIFS(AZ11:AZ20,F34)</f>
        <v>0</v>
      </c>
      <c r="BA34" s="372">
        <f ca="1">COUNTIFS(BA11:BA20,F34)</f>
        <v>0</v>
      </c>
      <c r="BB34" s="372">
        <f ca="1">COUNTIFS(BB11:BB20,F34)</f>
        <v>0</v>
      </c>
      <c r="BC34" s="372">
        <f ca="1">COUNTIFS(BC11:BC20,F34)</f>
        <v>0</v>
      </c>
      <c r="BD34" s="372">
        <f ca="1">COUNTIFS(BD11:BD20,F34)</f>
        <v>0</v>
      </c>
      <c r="BE34" s="372">
        <f ca="1">COUNTIFS(BE11:BE20,F34)</f>
        <v>0</v>
      </c>
      <c r="BF34" s="372">
        <f ca="1">COUNTIFS(BF11:BF20,F34)</f>
        <v>0</v>
      </c>
      <c r="BG34" s="372">
        <f ca="1">COUNTIFS(BG11:BG20,F34)</f>
        <v>0</v>
      </c>
      <c r="BH34" s="372">
        <f ca="1">COUNTIFS(BH11:BH20,F34)</f>
        <v>0</v>
      </c>
      <c r="BI34" s="372">
        <f ca="1">COUNTIFS(BI11:BI20,F34)</f>
        <v>0</v>
      </c>
      <c r="BJ34" s="372">
        <f ca="1">COUNTIFS(BJ11:BJ20,F34)</f>
        <v>0</v>
      </c>
      <c r="BK34" s="372">
        <f ca="1">COUNTIFS(BK11:BK20,F34)</f>
        <v>0</v>
      </c>
      <c r="BL34" s="372">
        <f ca="1">COUNTIFS(BL11:BL20,F34)</f>
        <v>0</v>
      </c>
      <c r="BM34" s="372">
        <f ca="1">COUNTIFS(BM11:BM20,F34)</f>
        <v>0</v>
      </c>
      <c r="BN34" s="372">
        <f ca="1">COUNTIFS(BN11:BN20,F34)</f>
        <v>0</v>
      </c>
      <c r="BO34" s="372">
        <f ca="1">COUNTIFS(BO11:BO20,F34)</f>
        <v>0</v>
      </c>
      <c r="BP34" s="372">
        <f ca="1">COUNTIFS(BP11:BP20,F34)</f>
        <v>0</v>
      </c>
      <c r="BQ34" s="372">
        <f ca="1">COUNTIFS(BQ11:BQ20,F34)</f>
        <v>0</v>
      </c>
      <c r="BR34" s="372">
        <f ca="1">COUNTIFS(BR11:BR20,F34)</f>
        <v>0</v>
      </c>
    </row>
    <row r="35" spans="2:70" s="155" customFormat="1" x14ac:dyDescent="0.35">
      <c r="B35" s="370"/>
      <c r="F35" s="371" t="s">
        <v>263</v>
      </c>
      <c r="G35" s="372">
        <f ca="1">COUNTIFS(G11:G20,F35)</f>
        <v>0</v>
      </c>
      <c r="H35" s="372">
        <f ca="1">COUNTIFS(H11:H20,F35)</f>
        <v>0</v>
      </c>
      <c r="I35" s="372">
        <f ca="1">COUNTIFS(I11:I20,F35)</f>
        <v>0</v>
      </c>
      <c r="J35" s="372">
        <f ca="1">COUNTIFS(J11:J20,F35)</f>
        <v>0</v>
      </c>
      <c r="K35" s="372">
        <f ca="1">COUNTIFS(K11:K20,F35)</f>
        <v>0</v>
      </c>
      <c r="L35" s="372">
        <f ca="1">COUNTIFS(L11:L20,F35)</f>
        <v>0</v>
      </c>
      <c r="M35" s="372">
        <f ca="1">COUNTIFS(M11:M20,F35)</f>
        <v>0</v>
      </c>
      <c r="N35" s="372">
        <f ca="1">COUNTIFS(N11:N20,F35)</f>
        <v>0</v>
      </c>
      <c r="O35" s="372">
        <f ca="1">COUNTIFS(O11:O20,F35)</f>
        <v>0</v>
      </c>
      <c r="P35" s="372">
        <f ca="1">COUNTIFS(P11:P20,F35)</f>
        <v>0</v>
      </c>
      <c r="Q35" s="372">
        <f ca="1">COUNTIFS(Q11:Q20,F35)</f>
        <v>0</v>
      </c>
      <c r="R35" s="372">
        <f ca="1">COUNTIFS(R11:R20,F35)</f>
        <v>0</v>
      </c>
      <c r="S35" s="372">
        <f ca="1">COUNTIFS(S11:S20,F35)</f>
        <v>0</v>
      </c>
      <c r="T35" s="372">
        <f ca="1">COUNTIFS(T11:T20,F35)</f>
        <v>0</v>
      </c>
      <c r="U35" s="372">
        <f ca="1">COUNTIFS(U11:U20,F35)</f>
        <v>0</v>
      </c>
      <c r="V35" s="372">
        <f ca="1">COUNTIFS(V11:V20,F35)</f>
        <v>0</v>
      </c>
      <c r="W35" s="372">
        <f ca="1">COUNTIFS(W11:W20,F35)</f>
        <v>0</v>
      </c>
      <c r="X35" s="372">
        <f ca="1">COUNTIFS(X11:X20,F35)</f>
        <v>0</v>
      </c>
      <c r="Y35" s="372">
        <f ca="1">COUNTIFS(Y11:Y20,F35)</f>
        <v>0</v>
      </c>
      <c r="Z35" s="372">
        <f ca="1">COUNTIFS(Z11:Z20,F35)</f>
        <v>0</v>
      </c>
      <c r="AA35" s="372">
        <f ca="1">COUNTIFS(AA11:AA20,F35)</f>
        <v>0</v>
      </c>
      <c r="AB35" s="372">
        <f ca="1">COUNTIFS(AB11:AB20,F35)</f>
        <v>0</v>
      </c>
      <c r="AC35" s="372">
        <f ca="1">COUNTIFS(AC11:AC20,F35)</f>
        <v>0</v>
      </c>
      <c r="AD35" s="372">
        <f ca="1">COUNTIFS(AD11:AD20,F35)</f>
        <v>0</v>
      </c>
      <c r="AE35" s="372">
        <f ca="1">COUNTIFS(AE11:AE20,F35)</f>
        <v>0</v>
      </c>
      <c r="AF35" s="372">
        <f ca="1">COUNTIFS(AF11:AF20,F35)</f>
        <v>0</v>
      </c>
      <c r="AG35" s="372">
        <f ca="1">COUNTIFS(AG11:AG20,F35)</f>
        <v>0</v>
      </c>
      <c r="AH35" s="372">
        <f ca="1">COUNTIFS(AH11:AH20,F35)</f>
        <v>0</v>
      </c>
      <c r="AI35" s="372">
        <f ca="1">COUNTIFS(AI11:AI20,F35)</f>
        <v>0</v>
      </c>
      <c r="AJ35" s="372">
        <f ca="1">COUNTIFS(AJ11:AJ20,F35)</f>
        <v>0</v>
      </c>
      <c r="AK35" s="372">
        <f ca="1">COUNTIFS(AK11:AK20,F35)</f>
        <v>0</v>
      </c>
      <c r="AL35" s="372">
        <f ca="1">COUNTIFS(AL11:AL20,F35)</f>
        <v>0</v>
      </c>
      <c r="AM35" s="372">
        <f ca="1">COUNTIFS(AM11:AM20,F35)</f>
        <v>0</v>
      </c>
      <c r="AN35" s="372">
        <f ca="1">COUNTIFS(AN11:AN20,F35)</f>
        <v>0</v>
      </c>
      <c r="AO35" s="372">
        <f ca="1">COUNTIFS(AO11:AO20,F35)</f>
        <v>0</v>
      </c>
      <c r="AP35" s="372">
        <f ca="1">COUNTIFS(AP11:AP20,F35)</f>
        <v>0</v>
      </c>
      <c r="AQ35" s="372">
        <f ca="1">COUNTIFS(AQ11:AQ20,F35)</f>
        <v>0</v>
      </c>
      <c r="AR35" s="372">
        <f ca="1">COUNTIFS(AR11:AR20,F35)</f>
        <v>0</v>
      </c>
      <c r="AS35" s="372">
        <f ca="1">COUNTIFS(AS11:AS20,F35)</f>
        <v>0</v>
      </c>
      <c r="AT35" s="372">
        <f ca="1">COUNTIFS(AT11:AT20,F35)</f>
        <v>0</v>
      </c>
      <c r="AU35" s="372">
        <f ca="1">COUNTIFS(AU11:AU20,F35)</f>
        <v>0</v>
      </c>
      <c r="AV35" s="372">
        <f ca="1">COUNTIFS(AV11:AV20,F35)</f>
        <v>0</v>
      </c>
      <c r="AW35" s="372">
        <f ca="1">COUNTIFS(AW11:AW20,F35)</f>
        <v>0</v>
      </c>
      <c r="AX35" s="372">
        <f ca="1">COUNTIFS(AX11:AX20,F35)</f>
        <v>0</v>
      </c>
      <c r="AY35" s="372">
        <f ca="1">COUNTIFS(AY11:AY20,F35)</f>
        <v>0</v>
      </c>
      <c r="AZ35" s="372">
        <f ca="1">COUNTIFS(AZ11:AZ20,F35)</f>
        <v>0</v>
      </c>
      <c r="BA35" s="372">
        <f ca="1">COUNTIFS(BA11:BA20,F35)</f>
        <v>0</v>
      </c>
      <c r="BB35" s="372">
        <f ca="1">COUNTIFS(BB11:BB20,F35)</f>
        <v>0</v>
      </c>
      <c r="BC35" s="372">
        <f ca="1">COUNTIFS(BC11:BC20,F35)</f>
        <v>0</v>
      </c>
      <c r="BD35" s="372">
        <f ca="1">COUNTIFS(BD11:BD20,F35)</f>
        <v>0</v>
      </c>
      <c r="BE35" s="372">
        <f ca="1">COUNTIFS(BE11:BE20,F35)</f>
        <v>0</v>
      </c>
      <c r="BF35" s="372">
        <f ca="1">COUNTIFS(BF11:BF20,F35)</f>
        <v>0</v>
      </c>
      <c r="BG35" s="372">
        <f ca="1">COUNTIFS(BG11:BG20,F35)</f>
        <v>0</v>
      </c>
      <c r="BH35" s="372">
        <f ca="1">COUNTIFS(BH11:BH20,F35)</f>
        <v>0</v>
      </c>
      <c r="BI35" s="372">
        <f ca="1">COUNTIFS(BI11:BI20,F35)</f>
        <v>0</v>
      </c>
      <c r="BJ35" s="372">
        <f ca="1">COUNTIFS(BJ11:BJ20,F35)</f>
        <v>0</v>
      </c>
      <c r="BK35" s="372">
        <f ca="1">COUNTIFS(BK11:BK20,F35)</f>
        <v>0</v>
      </c>
      <c r="BL35" s="372">
        <f ca="1">COUNTIFS(BL11:BL20,F35)</f>
        <v>0</v>
      </c>
      <c r="BM35" s="372">
        <f ca="1">COUNTIFS(BM11:BM20,F35)</f>
        <v>0</v>
      </c>
      <c r="BN35" s="372">
        <f ca="1">COUNTIFS(BN11:BN20,F35)</f>
        <v>0</v>
      </c>
      <c r="BO35" s="372">
        <f ca="1">COUNTIFS(BO11:BO20,F35)</f>
        <v>0</v>
      </c>
      <c r="BP35" s="372">
        <f ca="1">COUNTIFS(BP11:BP20,F35)</f>
        <v>0</v>
      </c>
      <c r="BQ35" s="372">
        <f ca="1">COUNTIFS(BQ11:BQ20,F35)</f>
        <v>0</v>
      </c>
      <c r="BR35" s="372">
        <f ca="1">COUNTIFS(BR11:BR20,F35)</f>
        <v>0</v>
      </c>
    </row>
    <row r="36" spans="2:70" s="155" customFormat="1" x14ac:dyDescent="0.35">
      <c r="B36" s="370"/>
      <c r="F36" s="371" t="s">
        <v>264</v>
      </c>
      <c r="G36" s="372">
        <f ca="1">COUNTIFS(G11:G20,F36)</f>
        <v>0</v>
      </c>
      <c r="H36" s="372">
        <f ca="1">COUNTIFS(H11:H20,F36)</f>
        <v>0</v>
      </c>
      <c r="I36" s="372">
        <f ca="1">COUNTIFS(I11:I20,F36)</f>
        <v>0</v>
      </c>
      <c r="J36" s="372">
        <f ca="1">COUNTIFS(J11:J20,F36)</f>
        <v>0</v>
      </c>
      <c r="K36" s="372">
        <f ca="1">COUNTIFS(K11:K20,F36)</f>
        <v>0</v>
      </c>
      <c r="L36" s="372">
        <f ca="1">COUNTIFS(L11:L20,F36)</f>
        <v>0</v>
      </c>
      <c r="M36" s="372">
        <f ca="1">COUNTIFS(M11:M20,F36)</f>
        <v>0</v>
      </c>
      <c r="N36" s="372">
        <f ca="1">COUNTIFS(N11:N20,F36)</f>
        <v>0</v>
      </c>
      <c r="O36" s="372">
        <f ca="1">COUNTIFS(O11:O20,F36)</f>
        <v>0</v>
      </c>
      <c r="P36" s="372">
        <f ca="1">COUNTIFS(P11:P20,F36)</f>
        <v>0</v>
      </c>
      <c r="Q36" s="372">
        <f ca="1">COUNTIFS(Q11:Q20,F36)</f>
        <v>0</v>
      </c>
      <c r="R36" s="372">
        <f ca="1">COUNTIFS(R11:R20,F36)</f>
        <v>0</v>
      </c>
      <c r="S36" s="372">
        <f ca="1">COUNTIFS(S11:S20,F36)</f>
        <v>0</v>
      </c>
      <c r="T36" s="372">
        <f ca="1">COUNTIFS(T11:T20,F36)</f>
        <v>0</v>
      </c>
      <c r="U36" s="372">
        <f ca="1">COUNTIFS(U11:U20,F36)</f>
        <v>0</v>
      </c>
      <c r="V36" s="372">
        <f ca="1">COUNTIFS(V11:V20,F36)</f>
        <v>0</v>
      </c>
      <c r="W36" s="372">
        <f ca="1">COUNTIFS(W11:W20,F36)</f>
        <v>0</v>
      </c>
      <c r="X36" s="372">
        <f ca="1">COUNTIFS(X11:X20,F36)</f>
        <v>0</v>
      </c>
      <c r="Y36" s="372">
        <f ca="1">COUNTIFS(Y11:Y20,F36)</f>
        <v>0</v>
      </c>
      <c r="Z36" s="372">
        <f ca="1">COUNTIFS(Z11:Z20,F36)</f>
        <v>0</v>
      </c>
      <c r="AA36" s="372">
        <f ca="1">COUNTIFS(AA11:AA20,F36)</f>
        <v>0</v>
      </c>
      <c r="AB36" s="372">
        <f ca="1">COUNTIFS(AB11:AB20,F36)</f>
        <v>0</v>
      </c>
      <c r="AC36" s="372">
        <f ca="1">COUNTIFS(AC11:AC20,F36)</f>
        <v>0</v>
      </c>
      <c r="AD36" s="372">
        <f ca="1">COUNTIFS(AD11:AD20,F36)</f>
        <v>0</v>
      </c>
      <c r="AE36" s="372">
        <f ca="1">COUNTIFS(AE11:AE20,F36)</f>
        <v>0</v>
      </c>
      <c r="AF36" s="372">
        <f ca="1">COUNTIFS(AF11:AF20,F36)</f>
        <v>0</v>
      </c>
      <c r="AG36" s="372">
        <f ca="1">COUNTIFS(AG11:AG20,F36)</f>
        <v>0</v>
      </c>
      <c r="AH36" s="372">
        <f ca="1">COUNTIFS(AH11:AH20,F36)</f>
        <v>0</v>
      </c>
      <c r="AI36" s="372">
        <f ca="1">COUNTIFS(AI11:AI20,F36)</f>
        <v>0</v>
      </c>
      <c r="AJ36" s="372">
        <f ca="1">COUNTIFS(AJ11:AJ20,F36)</f>
        <v>0</v>
      </c>
      <c r="AK36" s="372">
        <f ca="1">COUNTIFS(AK11:AK20,F36)</f>
        <v>0</v>
      </c>
      <c r="AL36" s="372">
        <f ca="1">COUNTIFS(AL11:AL20,F36)</f>
        <v>0</v>
      </c>
      <c r="AM36" s="372">
        <f ca="1">COUNTIFS(AM11:AM20,F36)</f>
        <v>0</v>
      </c>
      <c r="AN36" s="372">
        <f ca="1">COUNTIFS(AN11:AN20,F36)</f>
        <v>0</v>
      </c>
      <c r="AO36" s="372">
        <f ca="1">COUNTIFS(AO11:AO20,F36)</f>
        <v>0</v>
      </c>
      <c r="AP36" s="372">
        <f ca="1">COUNTIFS(AP11:AP20,F36)</f>
        <v>0</v>
      </c>
      <c r="AQ36" s="372">
        <f ca="1">COUNTIFS(AQ11:AQ20,F36)</f>
        <v>0</v>
      </c>
      <c r="AR36" s="372">
        <f ca="1">COUNTIFS(AR11:AR20,F36)</f>
        <v>0</v>
      </c>
      <c r="AS36" s="372">
        <f ca="1">COUNTIFS(AS11:AS20,F36)</f>
        <v>0</v>
      </c>
      <c r="AT36" s="372">
        <f ca="1">COUNTIFS(AT11:AT20,F36)</f>
        <v>0</v>
      </c>
      <c r="AU36" s="372">
        <f ca="1">COUNTIFS(AU11:AU20,F36)</f>
        <v>0</v>
      </c>
      <c r="AV36" s="372">
        <f ca="1">COUNTIFS(AV11:AV20,F36)</f>
        <v>0</v>
      </c>
      <c r="AW36" s="372">
        <f ca="1">COUNTIFS(AW11:AW20,F36)</f>
        <v>0</v>
      </c>
      <c r="AX36" s="372">
        <f ca="1">COUNTIFS(AX11:AX20,F36)</f>
        <v>0</v>
      </c>
      <c r="AY36" s="372">
        <f ca="1">COUNTIFS(AY11:AY20,F36)</f>
        <v>0</v>
      </c>
      <c r="AZ36" s="372">
        <f ca="1">COUNTIFS(AZ11:AZ20,F36)</f>
        <v>0</v>
      </c>
      <c r="BA36" s="372">
        <f ca="1">COUNTIFS(BA11:BA20,F36)</f>
        <v>0</v>
      </c>
      <c r="BB36" s="372">
        <f ca="1">COUNTIFS(BB11:BB20,F36)</f>
        <v>0</v>
      </c>
      <c r="BC36" s="372">
        <f ca="1">COUNTIFS(BC11:BC20,F36)</f>
        <v>0</v>
      </c>
      <c r="BD36" s="372">
        <f ca="1">COUNTIFS(BD11:BD20,F36)</f>
        <v>0</v>
      </c>
      <c r="BE36" s="372">
        <f ca="1">COUNTIFS(BE11:BE20,F36)</f>
        <v>0</v>
      </c>
      <c r="BF36" s="372">
        <f ca="1">COUNTIFS(BF11:BF20,F36)</f>
        <v>0</v>
      </c>
      <c r="BG36" s="372">
        <f ca="1">COUNTIFS(BG11:BG20,F36)</f>
        <v>0</v>
      </c>
      <c r="BH36" s="372">
        <f ca="1">COUNTIFS(BH11:BH20,F36)</f>
        <v>0</v>
      </c>
      <c r="BI36" s="372">
        <f ca="1">COUNTIFS(BI11:BI20,F36)</f>
        <v>0</v>
      </c>
      <c r="BJ36" s="372">
        <f ca="1">COUNTIFS(BJ11:BJ20,F36)</f>
        <v>0</v>
      </c>
      <c r="BK36" s="372">
        <f ca="1">COUNTIFS(BK11:BK20,F36)</f>
        <v>0</v>
      </c>
      <c r="BL36" s="372">
        <f ca="1">COUNTIFS(BL11:BL20,F36)</f>
        <v>0</v>
      </c>
      <c r="BM36" s="372">
        <f ca="1">COUNTIFS(BM11:BM20,F36)</f>
        <v>0</v>
      </c>
      <c r="BN36" s="372">
        <f ca="1">COUNTIFS(BN11:BN20,F36)</f>
        <v>0</v>
      </c>
      <c r="BO36" s="372">
        <f ca="1">COUNTIFS(BO11:BO20,F36)</f>
        <v>0</v>
      </c>
      <c r="BP36" s="372">
        <f ca="1">COUNTIFS(BP11:BP20,F36)</f>
        <v>0</v>
      </c>
      <c r="BQ36" s="372">
        <f ca="1">COUNTIFS(BQ11:BQ20,F36)</f>
        <v>0</v>
      </c>
      <c r="BR36" s="372">
        <f ca="1">COUNTIFS(BR11:BR20,F36)</f>
        <v>0</v>
      </c>
    </row>
    <row r="37" spans="2:70" s="155" customFormat="1" x14ac:dyDescent="0.35">
      <c r="B37" s="370"/>
      <c r="F37" s="371" t="s">
        <v>265</v>
      </c>
      <c r="G37" s="372">
        <f ca="1">COUNTIFS(G11:G20,F37)</f>
        <v>0</v>
      </c>
      <c r="H37" s="372">
        <f ca="1">COUNTIFS(H11:H20,F37)</f>
        <v>0</v>
      </c>
      <c r="I37" s="372">
        <f ca="1">COUNTIFS(I11:I20,F37)</f>
        <v>0</v>
      </c>
      <c r="J37" s="372">
        <f ca="1">COUNTIFS(J11:J20,F37)</f>
        <v>0</v>
      </c>
      <c r="K37" s="372">
        <f ca="1">COUNTIFS(K11:K20,F37)</f>
        <v>0</v>
      </c>
      <c r="L37" s="372">
        <f ca="1">COUNTIFS(L11:L20,F37)</f>
        <v>0</v>
      </c>
      <c r="M37" s="372">
        <f ca="1">COUNTIFS(M11:M20,F37)</f>
        <v>0</v>
      </c>
      <c r="N37" s="372">
        <f ca="1">COUNTIFS(N11:N20,F37)</f>
        <v>0</v>
      </c>
      <c r="O37" s="372">
        <f ca="1">COUNTIFS(O11:O20,F37)</f>
        <v>0</v>
      </c>
      <c r="P37" s="372">
        <f ca="1">COUNTIFS(P11:P20,F37)</f>
        <v>0</v>
      </c>
      <c r="Q37" s="372">
        <f ca="1">COUNTIFS(Q11:Q20,F37)</f>
        <v>0</v>
      </c>
      <c r="R37" s="372">
        <f ca="1">COUNTIFS(R11:R20,F37)</f>
        <v>0</v>
      </c>
      <c r="S37" s="372">
        <f ca="1">COUNTIFS(S11:S20,F37)</f>
        <v>0</v>
      </c>
      <c r="T37" s="372">
        <f ca="1">COUNTIFS(T11:T20,F37)</f>
        <v>0</v>
      </c>
      <c r="U37" s="372">
        <f ca="1">COUNTIFS(U11:U20,F37)</f>
        <v>0</v>
      </c>
      <c r="V37" s="372">
        <f ca="1">COUNTIFS(V11:V20,F37)</f>
        <v>0</v>
      </c>
      <c r="W37" s="372">
        <f ca="1">COUNTIFS(W11:W20,F37)</f>
        <v>0</v>
      </c>
      <c r="X37" s="372">
        <f ca="1">COUNTIFS(X11:X20,F37)</f>
        <v>0</v>
      </c>
      <c r="Y37" s="372">
        <f ca="1">COUNTIFS(Y11:Y20,F37)</f>
        <v>0</v>
      </c>
      <c r="Z37" s="372">
        <f ca="1">COUNTIFS(Z11:Z20,F37)</f>
        <v>0</v>
      </c>
      <c r="AA37" s="372">
        <f ca="1">COUNTIFS(AA11:AA20,F37)</f>
        <v>0</v>
      </c>
      <c r="AB37" s="372">
        <f ca="1">COUNTIFS(AB11:AB20,F37)</f>
        <v>0</v>
      </c>
      <c r="AC37" s="372">
        <f ca="1">COUNTIFS(AC11:AC20,F37)</f>
        <v>0</v>
      </c>
      <c r="AD37" s="372">
        <f ca="1">COUNTIFS(AD11:AD20,F37)</f>
        <v>0</v>
      </c>
      <c r="AE37" s="372">
        <f ca="1">COUNTIFS(AE11:AE20,F37)</f>
        <v>0</v>
      </c>
      <c r="AF37" s="372">
        <f ca="1">COUNTIFS(AF11:AF20,F37)</f>
        <v>0</v>
      </c>
      <c r="AG37" s="372">
        <f ca="1">COUNTIFS(AG11:AG20,F37)</f>
        <v>0</v>
      </c>
      <c r="AH37" s="372">
        <f ca="1">COUNTIFS(AH11:AH20,F37)</f>
        <v>0</v>
      </c>
      <c r="AI37" s="372">
        <f ca="1">COUNTIFS(AI11:AI20,F37)</f>
        <v>0</v>
      </c>
      <c r="AJ37" s="372">
        <f ca="1">COUNTIFS(AJ11:AJ20,F37)</f>
        <v>0</v>
      </c>
      <c r="AK37" s="372">
        <f ca="1">COUNTIFS(AK11:AK20,F37)</f>
        <v>0</v>
      </c>
      <c r="AL37" s="372">
        <f ca="1">COUNTIFS(AL11:AL20,F37)</f>
        <v>0</v>
      </c>
      <c r="AM37" s="372">
        <f ca="1">COUNTIFS(AM11:AM20,F37)</f>
        <v>0</v>
      </c>
      <c r="AN37" s="372">
        <f ca="1">COUNTIFS(AN11:AN20,F37)</f>
        <v>0</v>
      </c>
      <c r="AO37" s="372">
        <f ca="1">COUNTIFS(AO11:AO20,F37)</f>
        <v>0</v>
      </c>
      <c r="AP37" s="372">
        <f ca="1">COUNTIFS(AP11:AP20,F37)</f>
        <v>0</v>
      </c>
      <c r="AQ37" s="372">
        <f ca="1">COUNTIFS(AQ11:AQ20,F37)</f>
        <v>0</v>
      </c>
      <c r="AR37" s="372">
        <f ca="1">COUNTIFS(AR11:AR20,F37)</f>
        <v>0</v>
      </c>
      <c r="AS37" s="372">
        <f ca="1">COUNTIFS(AS11:AS20,F37)</f>
        <v>0</v>
      </c>
      <c r="AT37" s="372">
        <f ca="1">COUNTIFS(AT11:AT20,F37)</f>
        <v>0</v>
      </c>
      <c r="AU37" s="372">
        <f ca="1">COUNTIFS(AU11:AU20,F37)</f>
        <v>0</v>
      </c>
      <c r="AV37" s="372">
        <f ca="1">COUNTIFS(AV11:AV20,F37)</f>
        <v>0</v>
      </c>
      <c r="AW37" s="372">
        <f ca="1">COUNTIFS(AW11:AW20,F37)</f>
        <v>0</v>
      </c>
      <c r="AX37" s="372">
        <f ca="1">COUNTIFS(AX11:AX20,F37)</f>
        <v>0</v>
      </c>
      <c r="AY37" s="372">
        <f ca="1">COUNTIFS(AY11:AY20,F37)</f>
        <v>0</v>
      </c>
      <c r="AZ37" s="372">
        <f ca="1">COUNTIFS(AZ11:AZ20,F37)</f>
        <v>0</v>
      </c>
      <c r="BA37" s="372">
        <f ca="1">COUNTIFS(BA11:BA20,F37)</f>
        <v>0</v>
      </c>
      <c r="BB37" s="372">
        <f ca="1">COUNTIFS(BB11:BB20,F37)</f>
        <v>0</v>
      </c>
      <c r="BC37" s="372">
        <f ca="1">COUNTIFS(BC11:BC20,F37)</f>
        <v>0</v>
      </c>
      <c r="BD37" s="372">
        <f ca="1">COUNTIFS(BD11:BD20,F37)</f>
        <v>0</v>
      </c>
      <c r="BE37" s="372">
        <f ca="1">COUNTIFS(BE11:BE20,F37)</f>
        <v>0</v>
      </c>
      <c r="BF37" s="372">
        <f ca="1">COUNTIFS(BF11:BF20,F37)</f>
        <v>0</v>
      </c>
      <c r="BG37" s="372">
        <f ca="1">COUNTIFS(BG11:BG20,F37)</f>
        <v>0</v>
      </c>
      <c r="BH37" s="372">
        <f ca="1">COUNTIFS(BH11:BH20,F37)</f>
        <v>0</v>
      </c>
      <c r="BI37" s="372">
        <f ca="1">COUNTIFS(BI11:BI20,F37)</f>
        <v>0</v>
      </c>
      <c r="BJ37" s="372">
        <f ca="1">COUNTIFS(BJ11:BJ20,F37)</f>
        <v>0</v>
      </c>
      <c r="BK37" s="372">
        <f ca="1">COUNTIFS(BK11:BK20,F37)</f>
        <v>0</v>
      </c>
      <c r="BL37" s="372">
        <f ca="1">COUNTIFS(BL11:BL20,F37)</f>
        <v>0</v>
      </c>
      <c r="BM37" s="372">
        <f ca="1">COUNTIFS(BM11:BM20,F37)</f>
        <v>0</v>
      </c>
      <c r="BN37" s="372">
        <f ca="1">COUNTIFS(BN11:BN20,F37)</f>
        <v>0</v>
      </c>
      <c r="BO37" s="372">
        <f ca="1">COUNTIFS(BO11:BO20,F37)</f>
        <v>0</v>
      </c>
      <c r="BP37" s="372">
        <f ca="1">COUNTIFS(BP11:BP20,F37)</f>
        <v>0</v>
      </c>
      <c r="BQ37" s="372">
        <f ca="1">COUNTIFS(BQ11:BQ20,F37)</f>
        <v>0</v>
      </c>
      <c r="BR37" s="372">
        <f ca="1">COUNTIFS(BR11:BR20,F37)</f>
        <v>0</v>
      </c>
    </row>
    <row r="38" spans="2:70" s="155" customFormat="1" x14ac:dyDescent="0.35">
      <c r="B38" s="370"/>
      <c r="F38" s="371" t="s">
        <v>266</v>
      </c>
      <c r="G38" s="372">
        <f ca="1">COUNTIFS(G11:G20,F38)</f>
        <v>0</v>
      </c>
      <c r="H38" s="372">
        <f ca="1">COUNTIFS(H11:H20,F38)</f>
        <v>0</v>
      </c>
      <c r="I38" s="372">
        <f ca="1">COUNTIFS(I11:I20,F38)</f>
        <v>0</v>
      </c>
      <c r="J38" s="372">
        <f ca="1">COUNTIFS(J11:J20,F38)</f>
        <v>0</v>
      </c>
      <c r="K38" s="372">
        <f ca="1">COUNTIFS(K11:K20,F38)</f>
        <v>0</v>
      </c>
      <c r="L38" s="372">
        <f ca="1">COUNTIFS(L11:L20,F38)</f>
        <v>0</v>
      </c>
      <c r="M38" s="372">
        <f ca="1">COUNTIFS(M11:M20,F38)</f>
        <v>0</v>
      </c>
      <c r="N38" s="372">
        <f ca="1">COUNTIFS(N11:N20,F38)</f>
        <v>0</v>
      </c>
      <c r="O38" s="372">
        <f ca="1">COUNTIFS(O11:O20,F38)</f>
        <v>0</v>
      </c>
      <c r="P38" s="372">
        <f ca="1">COUNTIFS(P11:P20,F38)</f>
        <v>0</v>
      </c>
      <c r="Q38" s="372">
        <f ca="1">COUNTIFS(Q11:Q20,F38)</f>
        <v>0</v>
      </c>
      <c r="R38" s="372">
        <f ca="1">COUNTIFS(R11:R20,F38)</f>
        <v>0</v>
      </c>
      <c r="S38" s="372">
        <f ca="1">COUNTIFS(S11:S20,F38)</f>
        <v>0</v>
      </c>
      <c r="T38" s="372">
        <f ca="1">COUNTIFS(T11:T20,F38)</f>
        <v>0</v>
      </c>
      <c r="U38" s="372">
        <f ca="1">COUNTIFS(U11:U20,F38)</f>
        <v>0</v>
      </c>
      <c r="V38" s="372">
        <f ca="1">COUNTIFS(V11:V20,F38)</f>
        <v>0</v>
      </c>
      <c r="W38" s="372">
        <f ca="1">COUNTIFS(W11:W20,F38)</f>
        <v>0</v>
      </c>
      <c r="X38" s="372">
        <f ca="1">COUNTIFS(X11:X20,F38)</f>
        <v>0</v>
      </c>
      <c r="Y38" s="372">
        <f ca="1">COUNTIFS(Y11:Y20,F38)</f>
        <v>0</v>
      </c>
      <c r="Z38" s="372">
        <f ca="1">COUNTIFS(Z11:Z20,F38)</f>
        <v>0</v>
      </c>
      <c r="AA38" s="372">
        <f ca="1">COUNTIFS(AA11:AA20,F38)</f>
        <v>0</v>
      </c>
      <c r="AB38" s="372">
        <f ca="1">COUNTIFS(AB11:AB20,F38)</f>
        <v>0</v>
      </c>
      <c r="AC38" s="372">
        <f ca="1">COUNTIFS(AC11:AC20,F38)</f>
        <v>0</v>
      </c>
      <c r="AD38" s="372">
        <f ca="1">COUNTIFS(AD11:AD20,F38)</f>
        <v>0</v>
      </c>
      <c r="AE38" s="372">
        <f ca="1">COUNTIFS(AE11:AE20,F38)</f>
        <v>0</v>
      </c>
      <c r="AF38" s="372">
        <f ca="1">COUNTIFS(AF11:AF20,F38)</f>
        <v>0</v>
      </c>
      <c r="AG38" s="372">
        <f ca="1">COUNTIFS(AG11:AG20,F38)</f>
        <v>0</v>
      </c>
      <c r="AH38" s="372">
        <f ca="1">COUNTIFS(AH11:AH20,F38)</f>
        <v>0</v>
      </c>
      <c r="AI38" s="372">
        <f ca="1">COUNTIFS(AI11:AI20,F38)</f>
        <v>0</v>
      </c>
      <c r="AJ38" s="372">
        <f ca="1">COUNTIFS(AJ11:AJ20,F38)</f>
        <v>0</v>
      </c>
      <c r="AK38" s="372">
        <f ca="1">COUNTIFS(AK11:AK20,F38)</f>
        <v>0</v>
      </c>
      <c r="AL38" s="372">
        <f ca="1">COUNTIFS(AL11:AL20,F38)</f>
        <v>0</v>
      </c>
      <c r="AM38" s="372">
        <f ca="1">COUNTIFS(AM11:AM20,F38)</f>
        <v>0</v>
      </c>
      <c r="AN38" s="372">
        <f ca="1">COUNTIFS(AN11:AN20,F38)</f>
        <v>0</v>
      </c>
      <c r="AO38" s="372">
        <f ca="1">COUNTIFS(AO11:AO20,F38)</f>
        <v>0</v>
      </c>
      <c r="AP38" s="372">
        <f ca="1">COUNTIFS(AP11:AP20,F38)</f>
        <v>0</v>
      </c>
      <c r="AQ38" s="372">
        <f ca="1">COUNTIFS(AQ11:AQ20,F38)</f>
        <v>0</v>
      </c>
      <c r="AR38" s="372">
        <f ca="1">COUNTIFS(AR11:AR20,F38)</f>
        <v>0</v>
      </c>
      <c r="AS38" s="372">
        <f ca="1">COUNTIFS(AS11:AS20,F38)</f>
        <v>0</v>
      </c>
      <c r="AT38" s="372">
        <f ca="1">COUNTIFS(AT11:AT20,F38)</f>
        <v>0</v>
      </c>
      <c r="AU38" s="372">
        <f ca="1">COUNTIFS(AU11:AU20,F38)</f>
        <v>0</v>
      </c>
      <c r="AV38" s="372">
        <f ca="1">COUNTIFS(AV11:AV20,F38)</f>
        <v>0</v>
      </c>
      <c r="AW38" s="372">
        <f ca="1">COUNTIFS(AW11:AW20,F38)</f>
        <v>0</v>
      </c>
      <c r="AX38" s="372">
        <f ca="1">COUNTIFS(AX11:AX20,F38)</f>
        <v>0</v>
      </c>
      <c r="AY38" s="372">
        <f ca="1">COUNTIFS(AY11:AY20,F38)</f>
        <v>0</v>
      </c>
      <c r="AZ38" s="372">
        <f ca="1">COUNTIFS(AZ11:AZ20,F38)</f>
        <v>0</v>
      </c>
      <c r="BA38" s="372">
        <f ca="1">COUNTIFS(BA11:BA20,F38)</f>
        <v>0</v>
      </c>
      <c r="BB38" s="372">
        <f ca="1">COUNTIFS(BB11:BB20,F38)</f>
        <v>0</v>
      </c>
      <c r="BC38" s="372">
        <f ca="1">COUNTIFS(BC11:BC20,F38)</f>
        <v>0</v>
      </c>
      <c r="BD38" s="372">
        <f ca="1">COUNTIFS(BD11:BD20,F38)</f>
        <v>0</v>
      </c>
      <c r="BE38" s="372">
        <f ca="1">COUNTIFS(BE11:BE20,F38)</f>
        <v>0</v>
      </c>
      <c r="BF38" s="372">
        <f ca="1">COUNTIFS(BF11:BF20,F38)</f>
        <v>0</v>
      </c>
      <c r="BG38" s="372">
        <f ca="1">COUNTIFS(BG11:BG20,F38)</f>
        <v>0</v>
      </c>
      <c r="BH38" s="372">
        <f ca="1">COUNTIFS(BH11:BH20,F38)</f>
        <v>0</v>
      </c>
      <c r="BI38" s="372">
        <f ca="1">COUNTIFS(BI11:BI20,F38)</f>
        <v>0</v>
      </c>
      <c r="BJ38" s="372">
        <f ca="1">COUNTIFS(BJ11:BJ20,F38)</f>
        <v>0</v>
      </c>
      <c r="BK38" s="372">
        <f ca="1">COUNTIFS(BK11:BK20,F38)</f>
        <v>0</v>
      </c>
      <c r="BL38" s="372">
        <f ca="1">COUNTIFS(BL11:BL20,F38)</f>
        <v>0</v>
      </c>
      <c r="BM38" s="372">
        <f ca="1">COUNTIFS(BM11:BM20,F38)</f>
        <v>0</v>
      </c>
      <c r="BN38" s="372">
        <f ca="1">COUNTIFS(BN11:BN20,F38)</f>
        <v>0</v>
      </c>
      <c r="BO38" s="372">
        <f ca="1">COUNTIFS(BO11:BO20,F38)</f>
        <v>0</v>
      </c>
      <c r="BP38" s="372">
        <f ca="1">COUNTIFS(BP11:BP20,F38)</f>
        <v>0</v>
      </c>
      <c r="BQ38" s="372">
        <f ca="1">COUNTIFS(BQ11:BQ20,F38)</f>
        <v>0</v>
      </c>
      <c r="BR38" s="372">
        <f ca="1">COUNTIFS(BR11:BR20,F38)</f>
        <v>0</v>
      </c>
    </row>
    <row r="39" spans="2:70" s="155" customFormat="1" x14ac:dyDescent="0.35">
      <c r="B39" s="370"/>
      <c r="F39" s="371" t="s">
        <v>256</v>
      </c>
      <c r="G39" s="372">
        <f ca="1">COUNTIFS(G11:G20,F39)</f>
        <v>0</v>
      </c>
      <c r="H39" s="372">
        <f ca="1">COUNTIFS(H11:H20,F39)</f>
        <v>0</v>
      </c>
      <c r="I39" s="372">
        <f ca="1">COUNTIFS(I11:I20,F39)</f>
        <v>0</v>
      </c>
      <c r="J39" s="372">
        <f ca="1">COUNTIFS(J11:J20,F39)</f>
        <v>0</v>
      </c>
      <c r="K39" s="372">
        <f ca="1">COUNTIFS(K11:K20,F39)</f>
        <v>0</v>
      </c>
      <c r="L39" s="372">
        <f ca="1">COUNTIFS(L11:L20,F39)</f>
        <v>0</v>
      </c>
      <c r="M39" s="372">
        <f ca="1">COUNTIFS(M11:M20,F39)</f>
        <v>0</v>
      </c>
      <c r="N39" s="372">
        <f ca="1">COUNTIFS(N11:N20,F39)</f>
        <v>0</v>
      </c>
      <c r="O39" s="372">
        <f ca="1">COUNTIFS(O11:O20,F39)</f>
        <v>0</v>
      </c>
      <c r="P39" s="372">
        <f ca="1">COUNTIFS(P11:P20,F39)</f>
        <v>0</v>
      </c>
      <c r="Q39" s="372">
        <f ca="1">COUNTIFS(Q11:Q20,F39)</f>
        <v>0</v>
      </c>
      <c r="R39" s="372">
        <f ca="1">COUNTIFS(R11:R20,F39)</f>
        <v>0</v>
      </c>
      <c r="S39" s="372">
        <f ca="1">COUNTIFS(S11:S20,F39)</f>
        <v>0</v>
      </c>
      <c r="T39" s="372">
        <f ca="1">COUNTIFS(T11:T20,F39)</f>
        <v>0</v>
      </c>
      <c r="U39" s="372">
        <f ca="1">COUNTIFS(U11:U20,F39)</f>
        <v>0</v>
      </c>
      <c r="V39" s="372">
        <f ca="1">COUNTIFS(V11:V20,F39)</f>
        <v>0</v>
      </c>
      <c r="W39" s="372">
        <f ca="1">COUNTIFS(W11:W20,F39)</f>
        <v>0</v>
      </c>
      <c r="X39" s="372">
        <f ca="1">COUNTIFS(X11:X20,F39)</f>
        <v>0</v>
      </c>
      <c r="Y39" s="372">
        <f ca="1">COUNTIFS(Y11:Y20,F39)</f>
        <v>0</v>
      </c>
      <c r="Z39" s="372">
        <f ca="1">COUNTIFS(Z11:Z20,F39)</f>
        <v>0</v>
      </c>
      <c r="AA39" s="372">
        <f ca="1">COUNTIFS(AA11:AA20,F39)</f>
        <v>0</v>
      </c>
      <c r="AB39" s="372">
        <f ca="1">COUNTIFS(AB11:AB20,F39)</f>
        <v>0</v>
      </c>
      <c r="AC39" s="372">
        <f ca="1">COUNTIFS(AC11:AC20,F39)</f>
        <v>0</v>
      </c>
      <c r="AD39" s="372">
        <f ca="1">COUNTIFS(AD11:AD20,F39)</f>
        <v>0</v>
      </c>
      <c r="AE39" s="372">
        <f ca="1">COUNTIFS(AE11:AE20,F39)</f>
        <v>0</v>
      </c>
      <c r="AF39" s="372">
        <f ca="1">COUNTIFS(AF11:AF20,F39)</f>
        <v>0</v>
      </c>
      <c r="AG39" s="372">
        <f ca="1">COUNTIFS(AG11:AG20,F39)</f>
        <v>0</v>
      </c>
      <c r="AH39" s="372">
        <f ca="1">COUNTIFS(AH11:AH20,F39)</f>
        <v>0</v>
      </c>
      <c r="AI39" s="372">
        <f ca="1">COUNTIFS(AI11:AI20,F39)</f>
        <v>0</v>
      </c>
      <c r="AJ39" s="372">
        <f ca="1">COUNTIFS(AJ11:AJ20,F39)</f>
        <v>0</v>
      </c>
      <c r="AK39" s="372">
        <f ca="1">COUNTIFS(AK11:AK20,F39)</f>
        <v>0</v>
      </c>
      <c r="AL39" s="372">
        <f ca="1">COUNTIFS(AL11:AL20,F39)</f>
        <v>0</v>
      </c>
      <c r="AM39" s="372">
        <f ca="1">COUNTIFS(AM11:AM20,F39)</f>
        <v>0</v>
      </c>
      <c r="AN39" s="372">
        <f ca="1">COUNTIFS(AN11:AN20,F39)</f>
        <v>0</v>
      </c>
      <c r="AO39" s="372">
        <f ca="1">COUNTIFS(AO11:AO20,F39)</f>
        <v>0</v>
      </c>
      <c r="AP39" s="372">
        <f ca="1">COUNTIFS(AP11:AP20,F39)</f>
        <v>0</v>
      </c>
      <c r="AQ39" s="372">
        <f ca="1">COUNTIFS(AQ11:AQ20,F39)</f>
        <v>0</v>
      </c>
      <c r="AR39" s="372">
        <f ca="1">COUNTIFS(AR11:AR20,F39)</f>
        <v>0</v>
      </c>
      <c r="AS39" s="372">
        <f ca="1">COUNTIFS(AS11:AS20,F39)</f>
        <v>0</v>
      </c>
      <c r="AT39" s="372">
        <f ca="1">COUNTIFS(AT11:AT20,F39)</f>
        <v>0</v>
      </c>
      <c r="AU39" s="372">
        <f ca="1">COUNTIFS(AU11:AU20,F39)</f>
        <v>0</v>
      </c>
      <c r="AV39" s="372">
        <f ca="1">COUNTIFS(AV11:AV20,F39)</f>
        <v>0</v>
      </c>
      <c r="AW39" s="372">
        <f ca="1">COUNTIFS(AW11:AW20,F39)</f>
        <v>0</v>
      </c>
      <c r="AX39" s="372">
        <f ca="1">COUNTIFS(AX11:AX20,F39)</f>
        <v>0</v>
      </c>
      <c r="AY39" s="372">
        <f ca="1">COUNTIFS(AY11:AY20,F39)</f>
        <v>0</v>
      </c>
      <c r="AZ39" s="372">
        <f ca="1">COUNTIFS(AZ11:AZ20,F39)</f>
        <v>0</v>
      </c>
      <c r="BA39" s="372">
        <f ca="1">COUNTIFS(BA11:BA20,F39)</f>
        <v>0</v>
      </c>
      <c r="BB39" s="372">
        <f ca="1">COUNTIFS(BB11:BB20,F39)</f>
        <v>0</v>
      </c>
      <c r="BC39" s="372">
        <f ca="1">COUNTIFS(BC11:BC20,F39)</f>
        <v>0</v>
      </c>
      <c r="BD39" s="372">
        <f ca="1">COUNTIFS(BD11:BD20,F39)</f>
        <v>0</v>
      </c>
      <c r="BE39" s="372">
        <f ca="1">COUNTIFS(BE11:BE20,F39)</f>
        <v>0</v>
      </c>
      <c r="BF39" s="372">
        <f ca="1">COUNTIFS(BF11:BF20,F39)</f>
        <v>0</v>
      </c>
      <c r="BG39" s="372">
        <f ca="1">COUNTIFS(BG11:BG20,F39)</f>
        <v>0</v>
      </c>
      <c r="BH39" s="372">
        <f ca="1">COUNTIFS(BH11:BH20,F39)</f>
        <v>0</v>
      </c>
      <c r="BI39" s="372">
        <f ca="1">COUNTIFS(BI11:BI20,F39)</f>
        <v>0</v>
      </c>
      <c r="BJ39" s="372">
        <f ca="1">COUNTIFS(BJ11:BJ20,F39)</f>
        <v>0</v>
      </c>
      <c r="BK39" s="372">
        <f ca="1">COUNTIFS(BK11:BK20,F39)</f>
        <v>0</v>
      </c>
      <c r="BL39" s="372">
        <f ca="1">COUNTIFS(BL11:BL20,F39)</f>
        <v>0</v>
      </c>
      <c r="BM39" s="372">
        <f ca="1">COUNTIFS(BM11:BM20,F39)</f>
        <v>0</v>
      </c>
      <c r="BN39" s="372">
        <f ca="1">COUNTIFS(BN11:BN20,F39)</f>
        <v>0</v>
      </c>
      <c r="BO39" s="372">
        <f ca="1">COUNTIFS(BO11:BO20,F39)</f>
        <v>0</v>
      </c>
      <c r="BP39" s="372">
        <f ca="1">COUNTIFS(BP11:BP20,F39)</f>
        <v>0</v>
      </c>
      <c r="BQ39" s="372">
        <f ca="1">COUNTIFS(BQ11:BQ20,F39)</f>
        <v>0</v>
      </c>
      <c r="BR39" s="372">
        <f ca="1">COUNTIFS(BR11:BR20,F39)</f>
        <v>0</v>
      </c>
    </row>
    <row r="40" spans="2:70" s="155" customFormat="1" x14ac:dyDescent="0.35">
      <c r="B40" s="370"/>
      <c r="F40" s="371" t="s">
        <v>277</v>
      </c>
      <c r="G40" s="372">
        <f ca="1">COUNTIFS(G11:G20,F40)</f>
        <v>0</v>
      </c>
      <c r="H40" s="372">
        <f ca="1">COUNTIFS(H11:H20,F40)</f>
        <v>0</v>
      </c>
      <c r="I40" s="372">
        <f ca="1">COUNTIFS(I11:I20,F40)</f>
        <v>0</v>
      </c>
      <c r="J40" s="372">
        <f ca="1">COUNTIFS(J11:J20,F40)</f>
        <v>0</v>
      </c>
      <c r="K40" s="372">
        <f ca="1">COUNTIFS(K11:K20,F40)</f>
        <v>0</v>
      </c>
      <c r="L40" s="372">
        <f ca="1">COUNTIFS(L11:L20,F40)</f>
        <v>0</v>
      </c>
      <c r="M40" s="372">
        <f ca="1">COUNTIFS(M11:M20,F40)</f>
        <v>0</v>
      </c>
      <c r="N40" s="372">
        <f ca="1">COUNTIFS(N11:N20,F40)</f>
        <v>0</v>
      </c>
      <c r="O40" s="372">
        <f ca="1">COUNTIFS(O11:O20,F40)</f>
        <v>0</v>
      </c>
      <c r="P40" s="372">
        <f ca="1">COUNTIFS(P11:P20,F40)</f>
        <v>0</v>
      </c>
      <c r="Q40" s="372">
        <f ca="1">COUNTIFS(Q11:Q20,F40)</f>
        <v>0</v>
      </c>
      <c r="R40" s="372">
        <f ca="1">COUNTIFS(R11:R20,F40)</f>
        <v>0</v>
      </c>
      <c r="S40" s="372">
        <f ca="1">COUNTIFS(S11:S20,F40)</f>
        <v>0</v>
      </c>
      <c r="T40" s="372">
        <f ca="1">COUNTIFS(T11:T20,F40)</f>
        <v>0</v>
      </c>
      <c r="U40" s="372">
        <f ca="1">COUNTIFS(U11:U20,F40)</f>
        <v>0</v>
      </c>
      <c r="V40" s="372">
        <f ca="1">COUNTIFS(V11:V20,F40)</f>
        <v>0</v>
      </c>
      <c r="W40" s="372">
        <f ca="1">COUNTIFS(W11:W20,F40)</f>
        <v>0</v>
      </c>
      <c r="X40" s="372">
        <f ca="1">COUNTIFS(X11:X20,F40)</f>
        <v>0</v>
      </c>
      <c r="Y40" s="372">
        <f ca="1">COUNTIFS(Y11:Y20,F40)</f>
        <v>0</v>
      </c>
      <c r="Z40" s="372">
        <f ca="1">COUNTIFS(Z11:Z20,F40)</f>
        <v>0</v>
      </c>
      <c r="AA40" s="372">
        <f ca="1">COUNTIFS(AA11:AA20,F40)</f>
        <v>0</v>
      </c>
      <c r="AB40" s="372">
        <f ca="1">COUNTIFS(AB11:AB20,F40)</f>
        <v>0</v>
      </c>
      <c r="AC40" s="372">
        <f ca="1">COUNTIFS(AC11:AC20,F40)</f>
        <v>0</v>
      </c>
      <c r="AD40" s="372">
        <f ca="1">COUNTIFS(AD11:AD20,F40)</f>
        <v>0</v>
      </c>
      <c r="AE40" s="372">
        <f ca="1">COUNTIFS(AE11:AE20,F40)</f>
        <v>0</v>
      </c>
      <c r="AF40" s="372">
        <f ca="1">COUNTIFS(AF11:AF20,F40)</f>
        <v>0</v>
      </c>
      <c r="AG40" s="372">
        <f ca="1">COUNTIFS(AG11:AG20,F40)</f>
        <v>0</v>
      </c>
      <c r="AH40" s="372">
        <f ca="1">COUNTIFS(AH11:AH20,F40)</f>
        <v>0</v>
      </c>
      <c r="AI40" s="372">
        <f ca="1">COUNTIFS(AI11:AI20,F40)</f>
        <v>0</v>
      </c>
      <c r="AJ40" s="372">
        <f ca="1">COUNTIFS(AJ11:AJ20,F40)</f>
        <v>0</v>
      </c>
      <c r="AK40" s="372">
        <f ca="1">COUNTIFS(AK11:AK20,F40)</f>
        <v>0</v>
      </c>
      <c r="AL40" s="372">
        <f ca="1">COUNTIFS(AL11:AL20,F40)</f>
        <v>0</v>
      </c>
      <c r="AM40" s="372">
        <f ca="1">COUNTIFS(AM11:AM20,F40)</f>
        <v>0</v>
      </c>
      <c r="AN40" s="372">
        <f ca="1">COUNTIFS(AN11:AN20,F40)</f>
        <v>0</v>
      </c>
      <c r="AO40" s="372">
        <f ca="1">COUNTIFS(AO11:AO20,F40)</f>
        <v>0</v>
      </c>
      <c r="AP40" s="372">
        <f ca="1">COUNTIFS(AP11:AP20,F40)</f>
        <v>0</v>
      </c>
      <c r="AQ40" s="372">
        <f ca="1">COUNTIFS(AQ11:AQ20,F40)</f>
        <v>0</v>
      </c>
      <c r="AR40" s="372">
        <f ca="1">COUNTIFS(AR11:AR20,F40)</f>
        <v>0</v>
      </c>
      <c r="AS40" s="372">
        <f ca="1">COUNTIFS(AS11:AS20,F40)</f>
        <v>0</v>
      </c>
      <c r="AT40" s="372">
        <f ca="1">COUNTIFS(AT11:AT20,F40)</f>
        <v>0</v>
      </c>
      <c r="AU40" s="372">
        <f ca="1">COUNTIFS(AU11:AU20,F40)</f>
        <v>0</v>
      </c>
      <c r="AV40" s="372">
        <f ca="1">COUNTIFS(AV11:AV20,F40)</f>
        <v>0</v>
      </c>
      <c r="AW40" s="372">
        <f ca="1">COUNTIFS(AW11:AW20,F40)</f>
        <v>0</v>
      </c>
      <c r="AX40" s="372">
        <f ca="1">COUNTIFS(AX11:AX20,F40)</f>
        <v>0</v>
      </c>
      <c r="AY40" s="372">
        <f ca="1">COUNTIFS(AY11:AY20,F40)</f>
        <v>0</v>
      </c>
      <c r="AZ40" s="372">
        <f ca="1">COUNTIFS(AZ11:AZ20,F40)</f>
        <v>0</v>
      </c>
      <c r="BA40" s="372">
        <f ca="1">COUNTIFS(BA11:BA20,F40)</f>
        <v>0</v>
      </c>
      <c r="BB40" s="372">
        <f ca="1">COUNTIFS(BB11:BB20,F40)</f>
        <v>0</v>
      </c>
      <c r="BC40" s="372">
        <f ca="1">COUNTIFS(BC11:BC20,F40)</f>
        <v>0</v>
      </c>
      <c r="BD40" s="372">
        <f ca="1">COUNTIFS(BD11:BD20,F40)</f>
        <v>0</v>
      </c>
      <c r="BE40" s="372">
        <f ca="1">COUNTIFS(BE11:BE20,F40)</f>
        <v>0</v>
      </c>
      <c r="BF40" s="372">
        <f ca="1">COUNTIFS(BF11:BF20,F40)</f>
        <v>0</v>
      </c>
      <c r="BG40" s="372">
        <f ca="1">COUNTIFS(BG11:BG20,F40)</f>
        <v>0</v>
      </c>
      <c r="BH40" s="372">
        <f ca="1">COUNTIFS(BH11:BH20,F40)</f>
        <v>0</v>
      </c>
      <c r="BI40" s="372">
        <f ca="1">COUNTIFS(BI11:BI20,F40)</f>
        <v>0</v>
      </c>
      <c r="BJ40" s="372">
        <f ca="1">COUNTIFS(BJ11:BJ20,F40)</f>
        <v>0</v>
      </c>
      <c r="BK40" s="372">
        <f ca="1">COUNTIFS(BK11:BK20,F40)</f>
        <v>0</v>
      </c>
      <c r="BL40" s="372">
        <f ca="1">COUNTIFS(BL11:BL20,F40)</f>
        <v>0</v>
      </c>
      <c r="BM40" s="372">
        <f ca="1">COUNTIFS(BM11:BM20,F40)</f>
        <v>0</v>
      </c>
      <c r="BN40" s="372">
        <f ca="1">COUNTIFS(BN11:BN20,F40)</f>
        <v>0</v>
      </c>
      <c r="BO40" s="372">
        <f ca="1">COUNTIFS(BO11:BO20,F40)</f>
        <v>0</v>
      </c>
      <c r="BP40" s="372">
        <f ca="1">COUNTIFS(BP11:BP20,F40)</f>
        <v>0</v>
      </c>
      <c r="BQ40" s="372">
        <f ca="1">COUNTIFS(BQ11:BQ20,F40)</f>
        <v>0</v>
      </c>
      <c r="BR40" s="372">
        <f ca="1">COUNTIFS(BR11:BR20,F40)</f>
        <v>0</v>
      </c>
    </row>
    <row r="41" spans="2:70" s="155" customFormat="1" x14ac:dyDescent="0.35">
      <c r="B41" s="370"/>
      <c r="F41" s="371" t="s">
        <v>267</v>
      </c>
      <c r="G41" s="372">
        <f ca="1">COUNTIFS(G11:G20,F41)</f>
        <v>0</v>
      </c>
      <c r="H41" s="372">
        <f ca="1">COUNTIFS(H11:H20,F41)</f>
        <v>0</v>
      </c>
      <c r="I41" s="372">
        <f ca="1">COUNTIFS(I11:I20,F41)</f>
        <v>0</v>
      </c>
      <c r="J41" s="372">
        <f ca="1">COUNTIFS(J11:J20,F41)</f>
        <v>0</v>
      </c>
      <c r="K41" s="372">
        <f ca="1">COUNTIFS(K11:K20,F41)</f>
        <v>0</v>
      </c>
      <c r="L41" s="372">
        <f ca="1">COUNTIFS(L11:L20,F41)</f>
        <v>0</v>
      </c>
      <c r="M41" s="372">
        <f ca="1">COUNTIFS(M11:M20,F41)</f>
        <v>0</v>
      </c>
      <c r="N41" s="372">
        <f ca="1">COUNTIFS(N11:N20,F41)</f>
        <v>0</v>
      </c>
      <c r="O41" s="372">
        <f ca="1">COUNTIFS(O11:O20,F41)</f>
        <v>0</v>
      </c>
      <c r="P41" s="372">
        <f ca="1">COUNTIFS(P11:P20,F41)</f>
        <v>0</v>
      </c>
      <c r="Q41" s="372">
        <f ca="1">COUNTIFS(Q11:Q20,F41)</f>
        <v>0</v>
      </c>
      <c r="R41" s="372">
        <f ca="1">COUNTIFS(R11:R20,F41)</f>
        <v>0</v>
      </c>
      <c r="S41" s="372">
        <f ca="1">COUNTIFS(S11:S20,F41)</f>
        <v>0</v>
      </c>
      <c r="T41" s="372">
        <f ca="1">COUNTIFS(T11:T20,F41)</f>
        <v>0</v>
      </c>
      <c r="U41" s="372">
        <f ca="1">COUNTIFS(U11:U20,F41)</f>
        <v>0</v>
      </c>
      <c r="V41" s="372">
        <f ca="1">COUNTIFS(V11:V20,F41)</f>
        <v>0</v>
      </c>
      <c r="W41" s="372">
        <f ca="1">COUNTIFS(W11:W20,F41)</f>
        <v>0</v>
      </c>
      <c r="X41" s="372">
        <f ca="1">COUNTIFS(X11:X20,F41)</f>
        <v>0</v>
      </c>
      <c r="Y41" s="372">
        <f ca="1">COUNTIFS(Y11:Y20,F41)</f>
        <v>0</v>
      </c>
      <c r="Z41" s="372">
        <f ca="1">COUNTIFS(Z11:Z20,F41)</f>
        <v>0</v>
      </c>
      <c r="AA41" s="372">
        <f ca="1">COUNTIFS(AA11:AA20,F41)</f>
        <v>0</v>
      </c>
      <c r="AB41" s="372">
        <f ca="1">COUNTIFS(AB11:AB20,F41)</f>
        <v>0</v>
      </c>
      <c r="AC41" s="372">
        <f ca="1">COUNTIFS(AC11:AC20,F41)</f>
        <v>0</v>
      </c>
      <c r="AD41" s="372">
        <f ca="1">COUNTIFS(AD11:AD20,F41)</f>
        <v>0</v>
      </c>
      <c r="AE41" s="372">
        <f ca="1">COUNTIFS(AE11:AE20,F41)</f>
        <v>0</v>
      </c>
      <c r="AF41" s="372">
        <f ca="1">COUNTIFS(AF11:AF20,F41)</f>
        <v>0</v>
      </c>
      <c r="AG41" s="372">
        <f ca="1">COUNTIFS(AG11:AG20,F41)</f>
        <v>0</v>
      </c>
      <c r="AH41" s="372">
        <f ca="1">COUNTIFS(AH11:AH20,F41)</f>
        <v>0</v>
      </c>
      <c r="AI41" s="372">
        <f ca="1">COUNTIFS(AI11:AI20,F41)</f>
        <v>0</v>
      </c>
      <c r="AJ41" s="372">
        <f ca="1">COUNTIFS(AJ11:AJ20,F41)</f>
        <v>0</v>
      </c>
      <c r="AK41" s="372">
        <f ca="1">COUNTIFS(AK11:AK20,F41)</f>
        <v>0</v>
      </c>
      <c r="AL41" s="372">
        <f ca="1">COUNTIFS(AL11:AL20,F41)</f>
        <v>0</v>
      </c>
      <c r="AM41" s="372">
        <f ca="1">COUNTIFS(AM11:AM20,F41)</f>
        <v>0</v>
      </c>
      <c r="AN41" s="372">
        <f ca="1">COUNTIFS(AN11:AN20,F41)</f>
        <v>0</v>
      </c>
      <c r="AO41" s="372">
        <f ca="1">COUNTIFS(AO11:AO20,F41)</f>
        <v>0</v>
      </c>
      <c r="AP41" s="372">
        <f ca="1">COUNTIFS(AP11:AP20,F41)</f>
        <v>0</v>
      </c>
      <c r="AQ41" s="372">
        <f ca="1">COUNTIFS(AQ11:AQ20,F41)</f>
        <v>0</v>
      </c>
      <c r="AR41" s="372">
        <f ca="1">COUNTIFS(AR11:AR20,F41)</f>
        <v>0</v>
      </c>
      <c r="AS41" s="372">
        <f ca="1">COUNTIFS(AS11:AS20,F41)</f>
        <v>0</v>
      </c>
      <c r="AT41" s="372">
        <f ca="1">COUNTIFS(AT11:AT20,F41)</f>
        <v>0</v>
      </c>
      <c r="AU41" s="372">
        <f ca="1">COUNTIFS(AU11:AU20,F41)</f>
        <v>0</v>
      </c>
      <c r="AV41" s="372">
        <f ca="1">COUNTIFS(AV11:AV20,F41)</f>
        <v>0</v>
      </c>
      <c r="AW41" s="372">
        <f ca="1">COUNTIFS(AW11:AW20,F41)</f>
        <v>0</v>
      </c>
      <c r="AX41" s="372">
        <f ca="1">COUNTIFS(AX11:AX20,F41)</f>
        <v>0</v>
      </c>
      <c r="AY41" s="372">
        <f ca="1">COUNTIFS(AY11:AY20,F41)</f>
        <v>0</v>
      </c>
      <c r="AZ41" s="372">
        <f ca="1">COUNTIFS(AZ11:AZ20,F41)</f>
        <v>0</v>
      </c>
      <c r="BA41" s="372">
        <f ca="1">COUNTIFS(BA11:BA20,F41)</f>
        <v>0</v>
      </c>
      <c r="BB41" s="372">
        <f ca="1">COUNTIFS(BB11:BB20,F41)</f>
        <v>0</v>
      </c>
      <c r="BC41" s="372">
        <f ca="1">COUNTIFS(BC11:BC20,F41)</f>
        <v>0</v>
      </c>
      <c r="BD41" s="372">
        <f ca="1">COUNTIFS(BD11:BD20,F41)</f>
        <v>0</v>
      </c>
      <c r="BE41" s="372">
        <f ca="1">COUNTIFS(BE11:BE20,F41)</f>
        <v>0</v>
      </c>
      <c r="BF41" s="372">
        <f ca="1">COUNTIFS(BF11:BF20,F41)</f>
        <v>0</v>
      </c>
      <c r="BG41" s="372">
        <f ca="1">COUNTIFS(BG11:BG20,F41)</f>
        <v>0</v>
      </c>
      <c r="BH41" s="372">
        <f ca="1">COUNTIFS(BH11:BH20,F41)</f>
        <v>0</v>
      </c>
      <c r="BI41" s="372">
        <f ca="1">COUNTIFS(BI11:BI20,F41)</f>
        <v>0</v>
      </c>
      <c r="BJ41" s="372">
        <f ca="1">COUNTIFS(BJ11:BJ20,F41)</f>
        <v>0</v>
      </c>
      <c r="BK41" s="372">
        <f ca="1">COUNTIFS(BK11:BK20,F41)</f>
        <v>0</v>
      </c>
      <c r="BL41" s="372">
        <f ca="1">COUNTIFS(BL11:BL20,F41)</f>
        <v>0</v>
      </c>
      <c r="BM41" s="372">
        <f ca="1">COUNTIFS(BM11:BM20,F41)</f>
        <v>0</v>
      </c>
      <c r="BN41" s="372">
        <f ca="1">COUNTIFS(BN11:BN20,F41)</f>
        <v>0</v>
      </c>
      <c r="BO41" s="372">
        <f ca="1">COUNTIFS(BO11:BO20,F41)</f>
        <v>0</v>
      </c>
      <c r="BP41" s="372">
        <f ca="1">COUNTIFS(BP11:BP20,F41)</f>
        <v>0</v>
      </c>
      <c r="BQ41" s="372">
        <f ca="1">COUNTIFS(BQ11:BQ20,F41)</f>
        <v>0</v>
      </c>
      <c r="BR41" s="372">
        <f ca="1">COUNTIFS(BR11:BR20,F41)</f>
        <v>0</v>
      </c>
    </row>
    <row r="42" spans="2:70" s="155" customFormat="1" x14ac:dyDescent="0.35">
      <c r="B42" s="370"/>
      <c r="F42" s="371" t="s">
        <v>268</v>
      </c>
      <c r="G42" s="372">
        <f ca="1">COUNTIFS(G11:G20,F42)</f>
        <v>0</v>
      </c>
      <c r="H42" s="372">
        <f ca="1">COUNTIFS(H11:H20,F42)</f>
        <v>0</v>
      </c>
      <c r="I42" s="372">
        <f ca="1">COUNTIFS(I11:I20,F42)</f>
        <v>0</v>
      </c>
      <c r="J42" s="372">
        <f ca="1">COUNTIFS(J11:J20,F42)</f>
        <v>0</v>
      </c>
      <c r="K42" s="372">
        <f ca="1">COUNTIFS(K11:K20,F42)</f>
        <v>0</v>
      </c>
      <c r="L42" s="372">
        <f ca="1">COUNTIFS(L11:L20,F42)</f>
        <v>0</v>
      </c>
      <c r="M42" s="372">
        <f ca="1">COUNTIFS(M11:M20,F42)</f>
        <v>0</v>
      </c>
      <c r="N42" s="372">
        <f ca="1">COUNTIFS(N11:N20,F42)</f>
        <v>0</v>
      </c>
      <c r="O42" s="372">
        <f ca="1">COUNTIFS(O11:O20,F42)</f>
        <v>0</v>
      </c>
      <c r="P42" s="372">
        <f ca="1">COUNTIFS(P11:P20,F42)</f>
        <v>0</v>
      </c>
      <c r="Q42" s="372">
        <f ca="1">COUNTIFS(Q11:Q20,F42)</f>
        <v>0</v>
      </c>
      <c r="R42" s="372">
        <f ca="1">COUNTIFS(R11:R20,F42)</f>
        <v>0</v>
      </c>
      <c r="S42" s="372">
        <f ca="1">COUNTIFS(S11:S20,F42)</f>
        <v>0</v>
      </c>
      <c r="T42" s="372">
        <f ca="1">COUNTIFS(T11:T20,F42)</f>
        <v>0</v>
      </c>
      <c r="U42" s="372">
        <f ca="1">COUNTIFS(U11:U20,F42)</f>
        <v>0</v>
      </c>
      <c r="V42" s="372">
        <f ca="1">COUNTIFS(V11:V20,F42)</f>
        <v>0</v>
      </c>
      <c r="W42" s="372">
        <f ca="1">COUNTIFS(W11:W20,F42)</f>
        <v>0</v>
      </c>
      <c r="X42" s="372">
        <f ca="1">COUNTIFS(X11:X20,F42)</f>
        <v>0</v>
      </c>
      <c r="Y42" s="372">
        <f ca="1">COUNTIFS(Y11:Y20,F42)</f>
        <v>0</v>
      </c>
      <c r="Z42" s="372">
        <f ca="1">COUNTIFS(Z11:Z20,F42)</f>
        <v>0</v>
      </c>
      <c r="AA42" s="372">
        <f ca="1">COUNTIFS(AA11:AA20,F42)</f>
        <v>0</v>
      </c>
      <c r="AB42" s="372">
        <f ca="1">COUNTIFS(AB11:AB20,F42)</f>
        <v>0</v>
      </c>
      <c r="AC42" s="372">
        <f ca="1">COUNTIFS(AC11:AC20,F42)</f>
        <v>0</v>
      </c>
      <c r="AD42" s="372">
        <f ca="1">COUNTIFS(AD11:AD20,F42)</f>
        <v>0</v>
      </c>
      <c r="AE42" s="372">
        <f ca="1">COUNTIFS(AE11:AE20,F42)</f>
        <v>0</v>
      </c>
      <c r="AF42" s="372">
        <f ca="1">COUNTIFS(AF11:AF20,F42)</f>
        <v>0</v>
      </c>
      <c r="AG42" s="372">
        <f ca="1">COUNTIFS(AG11:AG20,F42)</f>
        <v>0</v>
      </c>
      <c r="AH42" s="372">
        <f ca="1">COUNTIFS(AH11:AH20,F42)</f>
        <v>0</v>
      </c>
      <c r="AI42" s="372">
        <f ca="1">COUNTIFS(AI11:AI20,F42)</f>
        <v>0</v>
      </c>
      <c r="AJ42" s="372">
        <f ca="1">COUNTIFS(AJ11:AJ20,F42)</f>
        <v>0</v>
      </c>
      <c r="AK42" s="372">
        <f ca="1">COUNTIFS(AK11:AK20,F42)</f>
        <v>0</v>
      </c>
      <c r="AL42" s="372">
        <f ca="1">COUNTIFS(AL11:AL20,F42)</f>
        <v>0</v>
      </c>
      <c r="AM42" s="372">
        <f ca="1">COUNTIFS(AM11:AM20,F42)</f>
        <v>0</v>
      </c>
      <c r="AN42" s="372">
        <f ca="1">COUNTIFS(AN11:AN20,F42)</f>
        <v>0</v>
      </c>
      <c r="AO42" s="372">
        <f ca="1">COUNTIFS(AO11:AO20,F42)</f>
        <v>0</v>
      </c>
      <c r="AP42" s="372">
        <f ca="1">COUNTIFS(AP11:AP20,F42)</f>
        <v>0</v>
      </c>
      <c r="AQ42" s="372">
        <f ca="1">COUNTIFS(AQ11:AQ20,F42)</f>
        <v>0</v>
      </c>
      <c r="AR42" s="372">
        <f ca="1">COUNTIFS(AR11:AR20,F42)</f>
        <v>0</v>
      </c>
      <c r="AS42" s="372">
        <f ca="1">COUNTIFS(AS11:AS20,F42)</f>
        <v>0</v>
      </c>
      <c r="AT42" s="372">
        <f ca="1">COUNTIFS(AT11:AT20,F42)</f>
        <v>0</v>
      </c>
      <c r="AU42" s="372">
        <f ca="1">COUNTIFS(AU11:AU20,F42)</f>
        <v>0</v>
      </c>
      <c r="AV42" s="372">
        <f ca="1">COUNTIFS(AV11:AV20,F42)</f>
        <v>0</v>
      </c>
      <c r="AW42" s="372">
        <f ca="1">COUNTIFS(AW11:AW20,F42)</f>
        <v>0</v>
      </c>
      <c r="AX42" s="372">
        <f ca="1">COUNTIFS(AX11:AX20,F42)</f>
        <v>0</v>
      </c>
      <c r="AY42" s="372">
        <f ca="1">COUNTIFS(AY11:AY20,F42)</f>
        <v>0</v>
      </c>
      <c r="AZ42" s="372">
        <f ca="1">COUNTIFS(AZ11:AZ20,F42)</f>
        <v>0</v>
      </c>
      <c r="BA42" s="372">
        <f ca="1">COUNTIFS(BA11:BA20,F42)</f>
        <v>0</v>
      </c>
      <c r="BB42" s="372">
        <f ca="1">COUNTIFS(BB11:BB20,F42)</f>
        <v>0</v>
      </c>
      <c r="BC42" s="372">
        <f ca="1">COUNTIFS(BC11:BC20,F42)</f>
        <v>0</v>
      </c>
      <c r="BD42" s="372">
        <f ca="1">COUNTIFS(BD11:BD20,F42)</f>
        <v>0</v>
      </c>
      <c r="BE42" s="372">
        <f ca="1">COUNTIFS(BE11:BE20,F42)</f>
        <v>0</v>
      </c>
      <c r="BF42" s="372">
        <f ca="1">COUNTIFS(BF11:BF20,F42)</f>
        <v>0</v>
      </c>
      <c r="BG42" s="372">
        <f ca="1">COUNTIFS(BG11:BG20,F42)</f>
        <v>0</v>
      </c>
      <c r="BH42" s="372">
        <f ca="1">COUNTIFS(BH11:BH20,F42)</f>
        <v>0</v>
      </c>
      <c r="BI42" s="372">
        <f ca="1">COUNTIFS(BI11:BI20,F42)</f>
        <v>0</v>
      </c>
      <c r="BJ42" s="372">
        <f ca="1">COUNTIFS(BJ11:BJ20,F42)</f>
        <v>0</v>
      </c>
      <c r="BK42" s="372">
        <f ca="1">COUNTIFS(BK11:BK20,F42)</f>
        <v>0</v>
      </c>
      <c r="BL42" s="372">
        <f ca="1">COUNTIFS(BL11:BL20,F42)</f>
        <v>0</v>
      </c>
      <c r="BM42" s="372">
        <f ca="1">COUNTIFS(BM11:BM20,F42)</f>
        <v>0</v>
      </c>
      <c r="BN42" s="372">
        <f ca="1">COUNTIFS(BN11:BN20,F42)</f>
        <v>0</v>
      </c>
      <c r="BO42" s="372">
        <f ca="1">COUNTIFS(BO11:BO20,F42)</f>
        <v>0</v>
      </c>
      <c r="BP42" s="372">
        <f ca="1">COUNTIFS(BP11:BP20,F42)</f>
        <v>0</v>
      </c>
      <c r="BQ42" s="372">
        <f ca="1">COUNTIFS(BQ11:BQ20,F42)</f>
        <v>0</v>
      </c>
      <c r="BR42" s="372">
        <f ca="1">COUNTIFS(BR11:BR20,F42)</f>
        <v>0</v>
      </c>
    </row>
    <row r="43" spans="2:70" s="155" customFormat="1" x14ac:dyDescent="0.35">
      <c r="B43" s="370"/>
      <c r="F43" s="371" t="s">
        <v>269</v>
      </c>
      <c r="G43" s="372">
        <f ca="1">COUNTIFS(G11:G20,F43)</f>
        <v>0</v>
      </c>
      <c r="H43" s="372">
        <f ca="1">COUNTIFS(H11:H20,F43)</f>
        <v>0</v>
      </c>
      <c r="I43" s="372">
        <f ca="1">COUNTIFS(I11:I20,F43)</f>
        <v>0</v>
      </c>
      <c r="J43" s="372">
        <f ca="1">COUNTIFS(J11:J20,F43)</f>
        <v>0</v>
      </c>
      <c r="K43" s="372">
        <f ca="1">COUNTIFS(K11:K20,F43)</f>
        <v>0</v>
      </c>
      <c r="L43" s="372">
        <f ca="1">COUNTIFS(L11:L20,F43)</f>
        <v>0</v>
      </c>
      <c r="M43" s="372">
        <f ca="1">COUNTIFS(M11:M20,F43)</f>
        <v>0</v>
      </c>
      <c r="N43" s="372">
        <f ca="1">COUNTIFS(N11:N20,F43)</f>
        <v>0</v>
      </c>
      <c r="O43" s="372">
        <f ca="1">COUNTIFS(O11:O20,F43)</f>
        <v>0</v>
      </c>
      <c r="P43" s="372">
        <f ca="1">COUNTIFS(P11:P20,F43)</f>
        <v>0</v>
      </c>
      <c r="Q43" s="372">
        <f ca="1">COUNTIFS(Q11:Q20,F43)</f>
        <v>0</v>
      </c>
      <c r="R43" s="372">
        <f ca="1">COUNTIFS(R11:R20,F43)</f>
        <v>0</v>
      </c>
      <c r="S43" s="372">
        <f ca="1">COUNTIFS(S11:S20,F43)</f>
        <v>0</v>
      </c>
      <c r="T43" s="372">
        <f ca="1">COUNTIFS(T11:T20,F43)</f>
        <v>0</v>
      </c>
      <c r="U43" s="372">
        <f ca="1">COUNTIFS(U11:U20,F43)</f>
        <v>0</v>
      </c>
      <c r="V43" s="372">
        <f ca="1">COUNTIFS(V11:V20,F43)</f>
        <v>0</v>
      </c>
      <c r="W43" s="372">
        <f ca="1">COUNTIFS(W11:W20,F43)</f>
        <v>0</v>
      </c>
      <c r="X43" s="372">
        <f ca="1">COUNTIFS(X11:X20,F43)</f>
        <v>0</v>
      </c>
      <c r="Y43" s="372">
        <f ca="1">COUNTIFS(Y11:Y20,F43)</f>
        <v>0</v>
      </c>
      <c r="Z43" s="372">
        <f ca="1">COUNTIFS(Z11:Z20,F43)</f>
        <v>0</v>
      </c>
      <c r="AA43" s="372">
        <f ca="1">COUNTIFS(AA11:AA20,F43)</f>
        <v>0</v>
      </c>
      <c r="AB43" s="372">
        <f ca="1">COUNTIFS(AB11:AB20,F43)</f>
        <v>0</v>
      </c>
      <c r="AC43" s="372">
        <f ca="1">COUNTIFS(AC11:AC20,F43)</f>
        <v>0</v>
      </c>
      <c r="AD43" s="372">
        <f ca="1">COUNTIFS(AD11:AD20,F43)</f>
        <v>0</v>
      </c>
      <c r="AE43" s="372">
        <f ca="1">COUNTIFS(AE11:AE20,F43)</f>
        <v>0</v>
      </c>
      <c r="AF43" s="372">
        <f ca="1">COUNTIFS(AF11:AF20,F43)</f>
        <v>0</v>
      </c>
      <c r="AG43" s="372">
        <f ca="1">COUNTIFS(AG11:AG20,F43)</f>
        <v>0</v>
      </c>
      <c r="AH43" s="372">
        <f ca="1">COUNTIFS(AH11:AH20,F43)</f>
        <v>0</v>
      </c>
      <c r="AI43" s="372">
        <f ca="1">COUNTIFS(AI11:AI20,F43)</f>
        <v>0</v>
      </c>
      <c r="AJ43" s="372">
        <f ca="1">COUNTIFS(AJ11:AJ20,F43)</f>
        <v>0</v>
      </c>
      <c r="AK43" s="372">
        <f ca="1">COUNTIFS(AK11:AK20,F43)</f>
        <v>0</v>
      </c>
      <c r="AL43" s="372">
        <f ca="1">COUNTIFS(AL11:AL20,F43)</f>
        <v>0</v>
      </c>
      <c r="AM43" s="372">
        <f ca="1">COUNTIFS(AM11:AM20,F43)</f>
        <v>0</v>
      </c>
      <c r="AN43" s="372">
        <f ca="1">COUNTIFS(AN11:AN20,F43)</f>
        <v>0</v>
      </c>
      <c r="AO43" s="372">
        <f ca="1">COUNTIFS(AO11:AO20,F43)</f>
        <v>0</v>
      </c>
      <c r="AP43" s="372">
        <f ca="1">COUNTIFS(AP11:AP20,F43)</f>
        <v>0</v>
      </c>
      <c r="AQ43" s="372">
        <f ca="1">COUNTIFS(AQ11:AQ20,F43)</f>
        <v>0</v>
      </c>
      <c r="AR43" s="372">
        <f ca="1">COUNTIFS(AR11:AR20,F43)</f>
        <v>0</v>
      </c>
      <c r="AS43" s="372">
        <f ca="1">COUNTIFS(AS11:AS20,F43)</f>
        <v>0</v>
      </c>
      <c r="AT43" s="372">
        <f ca="1">COUNTIFS(AT11:AT20,F43)</f>
        <v>0</v>
      </c>
      <c r="AU43" s="372">
        <f ca="1">COUNTIFS(AU11:AU20,F43)</f>
        <v>0</v>
      </c>
      <c r="AV43" s="372">
        <f ca="1">COUNTIFS(AV11:AV20,F43)</f>
        <v>0</v>
      </c>
      <c r="AW43" s="372">
        <f ca="1">COUNTIFS(AW11:AW20,F43)</f>
        <v>0</v>
      </c>
      <c r="AX43" s="372">
        <f ca="1">COUNTIFS(AX11:AX20,F43)</f>
        <v>0</v>
      </c>
      <c r="AY43" s="372">
        <f ca="1">COUNTIFS(AY11:AY20,F43)</f>
        <v>0</v>
      </c>
      <c r="AZ43" s="372">
        <f ca="1">COUNTIFS(AZ11:AZ20,F43)</f>
        <v>0</v>
      </c>
      <c r="BA43" s="372">
        <f ca="1">COUNTIFS(BA11:BA20,F43)</f>
        <v>0</v>
      </c>
      <c r="BB43" s="372">
        <f ca="1">COUNTIFS(BB11:BB20,F43)</f>
        <v>0</v>
      </c>
      <c r="BC43" s="372">
        <f ca="1">COUNTIFS(BC11:BC20,F43)</f>
        <v>0</v>
      </c>
      <c r="BD43" s="372">
        <f ca="1">COUNTIFS(BD11:BD20,F43)</f>
        <v>0</v>
      </c>
      <c r="BE43" s="372">
        <f ca="1">COUNTIFS(BE11:BE20,F43)</f>
        <v>0</v>
      </c>
      <c r="BF43" s="372">
        <f ca="1">COUNTIFS(BF11:BF20,F43)</f>
        <v>0</v>
      </c>
      <c r="BG43" s="372">
        <f ca="1">COUNTIFS(BG11:BG20,F43)</f>
        <v>0</v>
      </c>
      <c r="BH43" s="372">
        <f ca="1">COUNTIFS(BH11:BH20,F43)</f>
        <v>0</v>
      </c>
      <c r="BI43" s="372">
        <f ca="1">COUNTIFS(BI11:BI20,F43)</f>
        <v>0</v>
      </c>
      <c r="BJ43" s="372">
        <f ca="1">COUNTIFS(BJ11:BJ20,F43)</f>
        <v>0</v>
      </c>
      <c r="BK43" s="372">
        <f ca="1">COUNTIFS(BK11:BK20,F43)</f>
        <v>0</v>
      </c>
      <c r="BL43" s="372">
        <f ca="1">COUNTIFS(BL11:BL20,F43)</f>
        <v>0</v>
      </c>
      <c r="BM43" s="372">
        <f ca="1">COUNTIFS(BM11:BM20,F43)</f>
        <v>0</v>
      </c>
      <c r="BN43" s="372">
        <f ca="1">COUNTIFS(BN11:BN20,F43)</f>
        <v>0</v>
      </c>
      <c r="BO43" s="372">
        <f ca="1">COUNTIFS(BO11:BO20,F43)</f>
        <v>0</v>
      </c>
      <c r="BP43" s="372">
        <f ca="1">COUNTIFS(BP11:BP20,F43)</f>
        <v>0</v>
      </c>
      <c r="BQ43" s="372">
        <f ca="1">COUNTIFS(BQ11:BQ20,F43)</f>
        <v>0</v>
      </c>
      <c r="BR43" s="372">
        <f ca="1">COUNTIFS(BR11:BR20,F43)</f>
        <v>0</v>
      </c>
    </row>
    <row r="44" spans="2:70" s="155" customFormat="1" x14ac:dyDescent="0.35">
      <c r="B44" s="370"/>
      <c r="F44" s="371" t="s">
        <v>270</v>
      </c>
      <c r="G44" s="372">
        <f ca="1">COUNTIFS(G11:G20,F44)</f>
        <v>0</v>
      </c>
      <c r="H44" s="372">
        <f ca="1">COUNTIFS(H11:H20,F44)</f>
        <v>0</v>
      </c>
      <c r="I44" s="372">
        <f ca="1">COUNTIFS(I11:I20,F44)</f>
        <v>0</v>
      </c>
      <c r="J44" s="372">
        <f ca="1">COUNTIFS(J11:J20,F44)</f>
        <v>0</v>
      </c>
      <c r="K44" s="372">
        <f ca="1">COUNTIFS(K11:K20,F44)</f>
        <v>0</v>
      </c>
      <c r="L44" s="372">
        <f ca="1">COUNTIFS(L11:L20,F44)</f>
        <v>0</v>
      </c>
      <c r="M44" s="372">
        <f ca="1">COUNTIFS(M11:M20,F44)</f>
        <v>0</v>
      </c>
      <c r="N44" s="372">
        <f ca="1">COUNTIFS(N11:N20,F44)</f>
        <v>0</v>
      </c>
      <c r="O44" s="372">
        <f ca="1">COUNTIFS(O11:O20,F44)</f>
        <v>0</v>
      </c>
      <c r="P44" s="372">
        <f ca="1">COUNTIFS(P11:P20,F44)</f>
        <v>0</v>
      </c>
      <c r="Q44" s="372">
        <f ca="1">COUNTIFS(Q11:Q20,F44)</f>
        <v>0</v>
      </c>
      <c r="R44" s="372">
        <f ca="1">COUNTIFS(R11:R20,F44)</f>
        <v>0</v>
      </c>
      <c r="S44" s="372">
        <f ca="1">COUNTIFS(S11:S20,F44)</f>
        <v>0</v>
      </c>
      <c r="T44" s="372">
        <f ca="1">COUNTIFS(T11:T20,F44)</f>
        <v>0</v>
      </c>
      <c r="U44" s="372">
        <f ca="1">COUNTIFS(U11:U20,F44)</f>
        <v>0</v>
      </c>
      <c r="V44" s="372">
        <f ca="1">COUNTIFS(V11:V20,F44)</f>
        <v>0</v>
      </c>
      <c r="W44" s="372">
        <f ca="1">COUNTIFS(W11:W20,F44)</f>
        <v>0</v>
      </c>
      <c r="X44" s="372">
        <f ca="1">COUNTIFS(X11:X20,F44)</f>
        <v>0</v>
      </c>
      <c r="Y44" s="372">
        <f ca="1">COUNTIFS(Y11:Y20,F44)</f>
        <v>0</v>
      </c>
      <c r="Z44" s="372">
        <f ca="1">COUNTIFS(Z11:Z20,F44)</f>
        <v>0</v>
      </c>
      <c r="AA44" s="372">
        <f ca="1">COUNTIFS(AA11:AA20,F44)</f>
        <v>0</v>
      </c>
      <c r="AB44" s="372">
        <f ca="1">COUNTIFS(AB11:AB20,F44)</f>
        <v>0</v>
      </c>
      <c r="AC44" s="372">
        <f ca="1">COUNTIFS(AC11:AC20,F44)</f>
        <v>0</v>
      </c>
      <c r="AD44" s="372">
        <f ca="1">COUNTIFS(AD11:AD20,F44)</f>
        <v>0</v>
      </c>
      <c r="AE44" s="372">
        <f ca="1">COUNTIFS(AE11:AE20,F44)</f>
        <v>0</v>
      </c>
      <c r="AF44" s="372">
        <f ca="1">COUNTIFS(AF11:AF20,F44)</f>
        <v>0</v>
      </c>
      <c r="AG44" s="372">
        <f ca="1">COUNTIFS(AG11:AG20,F44)</f>
        <v>0</v>
      </c>
      <c r="AH44" s="372">
        <f ca="1">COUNTIFS(AH11:AH20,F44)</f>
        <v>0</v>
      </c>
      <c r="AI44" s="372">
        <f ca="1">COUNTIFS(AI11:AI20,F44)</f>
        <v>0</v>
      </c>
      <c r="AJ44" s="372">
        <f ca="1">COUNTIFS(AJ11:AJ20,F44)</f>
        <v>0</v>
      </c>
      <c r="AK44" s="372">
        <f ca="1">COUNTIFS(AK11:AK20,F44)</f>
        <v>0</v>
      </c>
      <c r="AL44" s="372">
        <f ca="1">COUNTIFS(AL11:AL20,F44)</f>
        <v>0</v>
      </c>
      <c r="AM44" s="372">
        <f ca="1">COUNTIFS(AM11:AM20,F44)</f>
        <v>0</v>
      </c>
      <c r="AN44" s="372">
        <f ca="1">COUNTIFS(AN11:AN20,F44)</f>
        <v>0</v>
      </c>
      <c r="AO44" s="372">
        <f ca="1">COUNTIFS(AO11:AO20,F44)</f>
        <v>0</v>
      </c>
      <c r="AP44" s="372">
        <f ca="1">COUNTIFS(AP11:AP20,F44)</f>
        <v>0</v>
      </c>
      <c r="AQ44" s="372">
        <f ca="1">COUNTIFS(AQ11:AQ20,F44)</f>
        <v>0</v>
      </c>
      <c r="AR44" s="372">
        <f ca="1">COUNTIFS(AR11:AR20,F44)</f>
        <v>0</v>
      </c>
      <c r="AS44" s="372">
        <f ca="1">COUNTIFS(AS11:AS20,F44)</f>
        <v>0</v>
      </c>
      <c r="AT44" s="372">
        <f ca="1">COUNTIFS(AT11:AT20,F44)</f>
        <v>0</v>
      </c>
      <c r="AU44" s="372">
        <f ca="1">COUNTIFS(AU11:AU20,F44)</f>
        <v>0</v>
      </c>
      <c r="AV44" s="372">
        <f ca="1">COUNTIFS(AV11:AV20,F44)</f>
        <v>0</v>
      </c>
      <c r="AW44" s="372">
        <f ca="1">COUNTIFS(AW11:AW20,F44)</f>
        <v>0</v>
      </c>
      <c r="AX44" s="372">
        <f ca="1">COUNTIFS(AX11:AX20,F44)</f>
        <v>0</v>
      </c>
      <c r="AY44" s="372">
        <f ca="1">COUNTIFS(AY11:AY20,F44)</f>
        <v>0</v>
      </c>
      <c r="AZ44" s="372">
        <f ca="1">COUNTIFS(AZ11:AZ20,F44)</f>
        <v>0</v>
      </c>
      <c r="BA44" s="372">
        <f ca="1">COUNTIFS(BA11:BA20,F44)</f>
        <v>0</v>
      </c>
      <c r="BB44" s="372">
        <f ca="1">COUNTIFS(BB11:BB20,F44)</f>
        <v>0</v>
      </c>
      <c r="BC44" s="372">
        <f ca="1">COUNTIFS(BC11:BC20,F44)</f>
        <v>0</v>
      </c>
      <c r="BD44" s="372">
        <f ca="1">COUNTIFS(BD11:BD20,F44)</f>
        <v>0</v>
      </c>
      <c r="BE44" s="372">
        <f ca="1">COUNTIFS(BE11:BE20,F44)</f>
        <v>0</v>
      </c>
      <c r="BF44" s="372">
        <f ca="1">COUNTIFS(BF11:BF20,F44)</f>
        <v>0</v>
      </c>
      <c r="BG44" s="372">
        <f ca="1">COUNTIFS(BG11:BG20,F44)</f>
        <v>0</v>
      </c>
      <c r="BH44" s="372">
        <f ca="1">COUNTIFS(BH11:BH20,F44)</f>
        <v>0</v>
      </c>
      <c r="BI44" s="372">
        <f ca="1">COUNTIFS(BI11:BI20,F44)</f>
        <v>0</v>
      </c>
      <c r="BJ44" s="372">
        <f ca="1">COUNTIFS(BJ11:BJ20,F44)</f>
        <v>0</v>
      </c>
      <c r="BK44" s="372">
        <f ca="1">COUNTIFS(BK11:BK20,F44)</f>
        <v>0</v>
      </c>
      <c r="BL44" s="372">
        <f ca="1">COUNTIFS(BL11:BL20,F44)</f>
        <v>0</v>
      </c>
      <c r="BM44" s="372">
        <f ca="1">COUNTIFS(BM11:BM20,F44)</f>
        <v>0</v>
      </c>
      <c r="BN44" s="372">
        <f ca="1">COUNTIFS(BN11:BN20,F44)</f>
        <v>0</v>
      </c>
      <c r="BO44" s="372">
        <f ca="1">COUNTIFS(BO11:BO20,F44)</f>
        <v>0</v>
      </c>
      <c r="BP44" s="372">
        <f ca="1">COUNTIFS(BP11:BP20,F44)</f>
        <v>0</v>
      </c>
      <c r="BQ44" s="372">
        <f ca="1">COUNTIFS(BQ11:BQ20,F44)</f>
        <v>0</v>
      </c>
      <c r="BR44" s="372">
        <f ca="1">COUNTIFS(BR11:BR20,F44)</f>
        <v>0</v>
      </c>
    </row>
    <row r="45" spans="2:70" s="155" customFormat="1" x14ac:dyDescent="0.35">
      <c r="B45" s="370"/>
      <c r="F45" s="371" t="s">
        <v>271</v>
      </c>
      <c r="G45" s="372">
        <f ca="1">COUNTIFS(G11:G20,F45)</f>
        <v>0</v>
      </c>
      <c r="H45" s="372">
        <f ca="1">COUNTIFS(H11:H20,F45)</f>
        <v>0</v>
      </c>
      <c r="I45" s="372">
        <f ca="1">COUNTIFS(I11:I20,F45)</f>
        <v>0</v>
      </c>
      <c r="J45" s="372">
        <f ca="1">COUNTIFS(J11:J20,F45)</f>
        <v>0</v>
      </c>
      <c r="K45" s="372">
        <f ca="1">COUNTIFS(K11:K20,F45)</f>
        <v>0</v>
      </c>
      <c r="L45" s="372">
        <f ca="1">COUNTIFS(L11:L20,F45)</f>
        <v>0</v>
      </c>
      <c r="M45" s="372">
        <f ca="1">COUNTIFS(M11:M20,F45)</f>
        <v>0</v>
      </c>
      <c r="N45" s="372">
        <f ca="1">COUNTIFS(N11:N20,F45)</f>
        <v>0</v>
      </c>
      <c r="O45" s="372">
        <f ca="1">COUNTIFS(O11:O20,F45)</f>
        <v>0</v>
      </c>
      <c r="P45" s="372">
        <f ca="1">COUNTIFS(P11:P20,F45)</f>
        <v>0</v>
      </c>
      <c r="Q45" s="372">
        <f ca="1">COUNTIFS(Q11:Q20,F45)</f>
        <v>0</v>
      </c>
      <c r="R45" s="372">
        <f ca="1">COUNTIFS(R11:R20,F45)</f>
        <v>0</v>
      </c>
      <c r="S45" s="372">
        <f ca="1">COUNTIFS(S11:S20,F45)</f>
        <v>0</v>
      </c>
      <c r="T45" s="372">
        <f ca="1">COUNTIFS(T11:T20,F45)</f>
        <v>0</v>
      </c>
      <c r="U45" s="372">
        <f ca="1">COUNTIFS(U11:U20,F45)</f>
        <v>0</v>
      </c>
      <c r="V45" s="372">
        <f ca="1">COUNTIFS(V11:V20,F45)</f>
        <v>0</v>
      </c>
      <c r="W45" s="372">
        <f ca="1">COUNTIFS(W11:W20,F45)</f>
        <v>0</v>
      </c>
      <c r="X45" s="372">
        <f ca="1">COUNTIFS(X11:X20,F45)</f>
        <v>0</v>
      </c>
      <c r="Y45" s="372">
        <f ca="1">COUNTIFS(Y11:Y20,F45)</f>
        <v>0</v>
      </c>
      <c r="Z45" s="372">
        <f ca="1">COUNTIFS(Z11:Z20,F45)</f>
        <v>0</v>
      </c>
      <c r="AA45" s="372">
        <f ca="1">COUNTIFS(AA11:AA20,F45)</f>
        <v>0</v>
      </c>
      <c r="AB45" s="372">
        <f ca="1">COUNTIFS(AB11:AB20,F45)</f>
        <v>0</v>
      </c>
      <c r="AC45" s="372">
        <f ca="1">COUNTIFS(AC11:AC20,F45)</f>
        <v>0</v>
      </c>
      <c r="AD45" s="372">
        <f ca="1">COUNTIFS(AD11:AD20,F45)</f>
        <v>0</v>
      </c>
      <c r="AE45" s="372">
        <f ca="1">COUNTIFS(AE11:AE20,F45)</f>
        <v>0</v>
      </c>
      <c r="AF45" s="372">
        <f ca="1">COUNTIFS(AF11:AF20,F45)</f>
        <v>0</v>
      </c>
      <c r="AG45" s="372">
        <f ca="1">COUNTIFS(AG11:AG20,F45)</f>
        <v>0</v>
      </c>
      <c r="AH45" s="372">
        <f ca="1">COUNTIFS(AH11:AH20,F45)</f>
        <v>0</v>
      </c>
      <c r="AI45" s="372">
        <f ca="1">COUNTIFS(AI11:AI20,F45)</f>
        <v>0</v>
      </c>
      <c r="AJ45" s="372">
        <f ca="1">COUNTIFS(AJ11:AJ20,F45)</f>
        <v>0</v>
      </c>
      <c r="AK45" s="372">
        <f ca="1">COUNTIFS(AK11:AK20,F45)</f>
        <v>0</v>
      </c>
      <c r="AL45" s="372">
        <f ca="1">COUNTIFS(AL11:AL20,F45)</f>
        <v>0</v>
      </c>
      <c r="AM45" s="372">
        <f ca="1">COUNTIFS(AM11:AM20,F45)</f>
        <v>0</v>
      </c>
      <c r="AN45" s="372">
        <f ca="1">COUNTIFS(AN11:AN20,F45)</f>
        <v>0</v>
      </c>
      <c r="AO45" s="372">
        <f ca="1">COUNTIFS(AO11:AO20,F45)</f>
        <v>0</v>
      </c>
      <c r="AP45" s="372">
        <f ca="1">COUNTIFS(AP11:AP20,F45)</f>
        <v>0</v>
      </c>
      <c r="AQ45" s="372">
        <f ca="1">COUNTIFS(AQ11:AQ20,F45)</f>
        <v>0</v>
      </c>
      <c r="AR45" s="372">
        <f ca="1">COUNTIFS(AR11:AR20,F45)</f>
        <v>0</v>
      </c>
      <c r="AS45" s="372">
        <f ca="1">COUNTIFS(AS11:AS20,F45)</f>
        <v>0</v>
      </c>
      <c r="AT45" s="372">
        <f ca="1">COUNTIFS(AT11:AT20,F45)</f>
        <v>0</v>
      </c>
      <c r="AU45" s="372">
        <f ca="1">COUNTIFS(AU11:AU20,F45)</f>
        <v>0</v>
      </c>
      <c r="AV45" s="372">
        <f ca="1">COUNTIFS(AV11:AV20,F45)</f>
        <v>0</v>
      </c>
      <c r="AW45" s="372">
        <f ca="1">COUNTIFS(AW11:AW20,F45)</f>
        <v>0</v>
      </c>
      <c r="AX45" s="372">
        <f ca="1">COUNTIFS(AX11:AX20,F45)</f>
        <v>0</v>
      </c>
      <c r="AY45" s="372">
        <f ca="1">COUNTIFS(AY11:AY20,F45)</f>
        <v>0</v>
      </c>
      <c r="AZ45" s="372">
        <f ca="1">COUNTIFS(AZ11:AZ20,F45)</f>
        <v>0</v>
      </c>
      <c r="BA45" s="372">
        <f ca="1">COUNTIFS(BA11:BA20,F45)</f>
        <v>0</v>
      </c>
      <c r="BB45" s="372">
        <f ca="1">COUNTIFS(BB11:BB20,F45)</f>
        <v>0</v>
      </c>
      <c r="BC45" s="372">
        <f ca="1">COUNTIFS(BC11:BC20,F45)</f>
        <v>0</v>
      </c>
      <c r="BD45" s="372">
        <f ca="1">COUNTIFS(BD11:BD20,F45)</f>
        <v>0</v>
      </c>
      <c r="BE45" s="372">
        <f ca="1">COUNTIFS(BE11:BE20,F45)</f>
        <v>0</v>
      </c>
      <c r="BF45" s="372">
        <f ca="1">COUNTIFS(BF11:BF20,F45)</f>
        <v>0</v>
      </c>
      <c r="BG45" s="372">
        <f ca="1">COUNTIFS(BG11:BG20,F45)</f>
        <v>0</v>
      </c>
      <c r="BH45" s="372">
        <f ca="1">COUNTIFS(BH11:BH20,F45)</f>
        <v>0</v>
      </c>
      <c r="BI45" s="372">
        <f ca="1">COUNTIFS(BI11:BI20,F45)</f>
        <v>0</v>
      </c>
      <c r="BJ45" s="372">
        <f ca="1">COUNTIFS(BJ11:BJ20,F45)</f>
        <v>0</v>
      </c>
      <c r="BK45" s="372">
        <f ca="1">COUNTIFS(BK11:BK20,F45)</f>
        <v>0</v>
      </c>
      <c r="BL45" s="372">
        <f ca="1">COUNTIFS(BL11:BL20,F45)</f>
        <v>0</v>
      </c>
      <c r="BM45" s="372">
        <f ca="1">COUNTIFS(BM11:BM20,F45)</f>
        <v>0</v>
      </c>
      <c r="BN45" s="372">
        <f ca="1">COUNTIFS(BN11:BN20,F45)</f>
        <v>0</v>
      </c>
      <c r="BO45" s="372">
        <f ca="1">COUNTIFS(BO11:BO20,F45)</f>
        <v>0</v>
      </c>
      <c r="BP45" s="372">
        <f ca="1">COUNTIFS(BP11:BP20,F45)</f>
        <v>0</v>
      </c>
      <c r="BQ45" s="372">
        <f ca="1">COUNTIFS(BQ11:BQ20,F45)</f>
        <v>0</v>
      </c>
      <c r="BR45" s="372">
        <f ca="1">COUNTIFS(BR11:BR20,F45)</f>
        <v>0</v>
      </c>
    </row>
    <row r="46" spans="2:70" s="155" customFormat="1" x14ac:dyDescent="0.35">
      <c r="B46" s="370"/>
      <c r="F46" s="371" t="s">
        <v>272</v>
      </c>
      <c r="G46" s="372">
        <f ca="1">COUNTIFS(G11:G20,F46)</f>
        <v>0</v>
      </c>
      <c r="H46" s="372">
        <f ca="1">COUNTIFS(H11:H20,F46)</f>
        <v>0</v>
      </c>
      <c r="I46" s="372">
        <f ca="1">COUNTIFS(I11:I20,F46)</f>
        <v>0</v>
      </c>
      <c r="J46" s="372">
        <f ca="1">COUNTIFS(J11:J20,F46)</f>
        <v>0</v>
      </c>
      <c r="K46" s="372">
        <f ca="1">COUNTIFS(K11:K20,F46)</f>
        <v>0</v>
      </c>
      <c r="L46" s="372">
        <f ca="1">COUNTIFS(L11:L20,F46)</f>
        <v>0</v>
      </c>
      <c r="M46" s="372">
        <f ca="1">COUNTIFS(M11:M20,F46)</f>
        <v>0</v>
      </c>
      <c r="N46" s="372">
        <f ca="1">COUNTIFS(N11:N20,F46)</f>
        <v>0</v>
      </c>
      <c r="O46" s="372">
        <f ca="1">COUNTIFS(O11:O20,F46)</f>
        <v>0</v>
      </c>
      <c r="P46" s="372">
        <f ca="1">COUNTIFS(P11:P20,F46)</f>
        <v>0</v>
      </c>
      <c r="Q46" s="372">
        <f ca="1">COUNTIFS(Q11:Q20,F46)</f>
        <v>0</v>
      </c>
      <c r="R46" s="372">
        <f ca="1">COUNTIFS(R11:R20,F46)</f>
        <v>0</v>
      </c>
      <c r="S46" s="372">
        <f ca="1">COUNTIFS(S11:S20,F46)</f>
        <v>0</v>
      </c>
      <c r="T46" s="372">
        <f ca="1">COUNTIFS(T11:T20,F46)</f>
        <v>0</v>
      </c>
      <c r="U46" s="372">
        <f ca="1">COUNTIFS(U11:U20,F46)</f>
        <v>0</v>
      </c>
      <c r="V46" s="372">
        <f ca="1">COUNTIFS(V11:V20,F46)</f>
        <v>0</v>
      </c>
      <c r="W46" s="372">
        <f ca="1">COUNTIFS(W11:W20,F46)</f>
        <v>0</v>
      </c>
      <c r="X46" s="372">
        <f ca="1">COUNTIFS(X11:X20,F46)</f>
        <v>0</v>
      </c>
      <c r="Y46" s="372">
        <f ca="1">COUNTIFS(Y11:Y20,F46)</f>
        <v>0</v>
      </c>
      <c r="Z46" s="372">
        <f ca="1">COUNTIFS(Z11:Z20,F46)</f>
        <v>0</v>
      </c>
      <c r="AA46" s="372">
        <f ca="1">COUNTIFS(AA11:AA20,F46)</f>
        <v>0</v>
      </c>
      <c r="AB46" s="372">
        <f ca="1">COUNTIFS(AB11:AB20,F46)</f>
        <v>0</v>
      </c>
      <c r="AC46" s="372">
        <f ca="1">COUNTIFS(AC11:AC20,F46)</f>
        <v>0</v>
      </c>
      <c r="AD46" s="372">
        <f ca="1">COUNTIFS(AD11:AD20,F46)</f>
        <v>0</v>
      </c>
      <c r="AE46" s="372">
        <f ca="1">COUNTIFS(AE11:AE20,F46)</f>
        <v>0</v>
      </c>
      <c r="AF46" s="372">
        <f ca="1">COUNTIFS(AF11:AF20,F46)</f>
        <v>0</v>
      </c>
      <c r="AG46" s="372">
        <f ca="1">COUNTIFS(AG11:AG20,F46)</f>
        <v>0</v>
      </c>
      <c r="AH46" s="372">
        <f ca="1">COUNTIFS(AH11:AH20,F46)</f>
        <v>0</v>
      </c>
      <c r="AI46" s="372">
        <f ca="1">COUNTIFS(AI11:AI20,F46)</f>
        <v>0</v>
      </c>
      <c r="AJ46" s="372">
        <f ca="1">COUNTIFS(AJ11:AJ20,F46)</f>
        <v>0</v>
      </c>
      <c r="AK46" s="372">
        <f ca="1">COUNTIFS(AK11:AK20,F46)</f>
        <v>0</v>
      </c>
      <c r="AL46" s="372">
        <f ca="1">COUNTIFS(AL11:AL20,F46)</f>
        <v>0</v>
      </c>
      <c r="AM46" s="372">
        <f ca="1">COUNTIFS(AM11:AM20,F46)</f>
        <v>0</v>
      </c>
      <c r="AN46" s="372">
        <f ca="1">COUNTIFS(AN11:AN20,F46)</f>
        <v>0</v>
      </c>
      <c r="AO46" s="372">
        <f ca="1">COUNTIFS(AO11:AO20,F46)</f>
        <v>0</v>
      </c>
      <c r="AP46" s="372">
        <f ca="1">COUNTIFS(AP11:AP20,F46)</f>
        <v>0</v>
      </c>
      <c r="AQ46" s="372">
        <f ca="1">COUNTIFS(AQ11:AQ20,F46)</f>
        <v>0</v>
      </c>
      <c r="AR46" s="372">
        <f ca="1">COUNTIFS(AR11:AR20,F46)</f>
        <v>0</v>
      </c>
      <c r="AS46" s="372">
        <f ca="1">COUNTIFS(AS11:AS20,F46)</f>
        <v>0</v>
      </c>
      <c r="AT46" s="372">
        <f ca="1">COUNTIFS(AT11:AT20,F46)</f>
        <v>0</v>
      </c>
      <c r="AU46" s="372">
        <f ca="1">COUNTIFS(AU11:AU20,F46)</f>
        <v>0</v>
      </c>
      <c r="AV46" s="372">
        <f ca="1">COUNTIFS(AV11:AV20,F46)</f>
        <v>0</v>
      </c>
      <c r="AW46" s="372">
        <f ca="1">COUNTIFS(AW11:AW20,F46)</f>
        <v>0</v>
      </c>
      <c r="AX46" s="372">
        <f ca="1">COUNTIFS(AX11:AX20,F46)</f>
        <v>0</v>
      </c>
      <c r="AY46" s="372">
        <f ca="1">COUNTIFS(AY11:AY20,F46)</f>
        <v>0</v>
      </c>
      <c r="AZ46" s="372">
        <f ca="1">COUNTIFS(AZ11:AZ20,F46)</f>
        <v>0</v>
      </c>
      <c r="BA46" s="372">
        <f ca="1">COUNTIFS(BA11:BA20,F46)</f>
        <v>0</v>
      </c>
      <c r="BB46" s="372">
        <f ca="1">COUNTIFS(BB11:BB20,F46)</f>
        <v>0</v>
      </c>
      <c r="BC46" s="372">
        <f ca="1">COUNTIFS(BC11:BC20,F46)</f>
        <v>0</v>
      </c>
      <c r="BD46" s="372">
        <f ca="1">COUNTIFS(BD11:BD20,F46)</f>
        <v>0</v>
      </c>
      <c r="BE46" s="372">
        <f ca="1">COUNTIFS(BE11:BE20,F46)</f>
        <v>0</v>
      </c>
      <c r="BF46" s="372">
        <f ca="1">COUNTIFS(BF11:BF20,F46)</f>
        <v>0</v>
      </c>
      <c r="BG46" s="372">
        <f ca="1">COUNTIFS(BG11:BG20,F46)</f>
        <v>0</v>
      </c>
      <c r="BH46" s="372">
        <f ca="1">COUNTIFS(BH11:BH20,F46)</f>
        <v>0</v>
      </c>
      <c r="BI46" s="372">
        <f ca="1">COUNTIFS(BI11:BI20,F46)</f>
        <v>0</v>
      </c>
      <c r="BJ46" s="372">
        <f ca="1">COUNTIFS(BJ11:BJ20,F46)</f>
        <v>0</v>
      </c>
      <c r="BK46" s="372">
        <f ca="1">COUNTIFS(BK11:BK20,F46)</f>
        <v>0</v>
      </c>
      <c r="BL46" s="372">
        <f ca="1">COUNTIFS(BL11:BL20,F46)</f>
        <v>0</v>
      </c>
      <c r="BM46" s="372">
        <f ca="1">COUNTIFS(BM11:BM20,F46)</f>
        <v>0</v>
      </c>
      <c r="BN46" s="372">
        <f ca="1">COUNTIFS(BN11:BN20,F46)</f>
        <v>0</v>
      </c>
      <c r="BO46" s="372">
        <f ca="1">COUNTIFS(BO11:BO20,F46)</f>
        <v>0</v>
      </c>
      <c r="BP46" s="372">
        <f ca="1">COUNTIFS(BP11:BP20,F46)</f>
        <v>0</v>
      </c>
      <c r="BQ46" s="372">
        <f ca="1">COUNTIFS(BQ11:BQ20,F46)</f>
        <v>0</v>
      </c>
      <c r="BR46" s="372">
        <f ca="1">COUNTIFS(BR11:BR20,F46)</f>
        <v>0</v>
      </c>
    </row>
    <row r="47" spans="2:70" s="155" customFormat="1" x14ac:dyDescent="0.35">
      <c r="B47" s="370"/>
      <c r="F47" s="371" t="s">
        <v>273</v>
      </c>
      <c r="G47" s="372">
        <f ca="1">COUNTIFS(G11:G20,F47)</f>
        <v>0</v>
      </c>
      <c r="H47" s="372">
        <f ca="1">COUNTIFS(H11:H20,F47)</f>
        <v>0</v>
      </c>
      <c r="I47" s="372">
        <f ca="1">COUNTIFS(I11:I20,F47)</f>
        <v>0</v>
      </c>
      <c r="J47" s="372">
        <f ca="1">COUNTIFS(J11:J20,F47)</f>
        <v>0</v>
      </c>
      <c r="K47" s="372">
        <f ca="1">COUNTIFS(K11:K20,F47)</f>
        <v>0</v>
      </c>
      <c r="L47" s="372">
        <f ca="1">COUNTIFS(L11:L20,F47)</f>
        <v>0</v>
      </c>
      <c r="M47" s="372">
        <f ca="1">COUNTIFS(M11:M20,F47)</f>
        <v>0</v>
      </c>
      <c r="N47" s="372">
        <f ca="1">COUNTIFS(N11:N20,F47)</f>
        <v>0</v>
      </c>
      <c r="O47" s="372">
        <f ca="1">COUNTIFS(O11:O20,F47)</f>
        <v>0</v>
      </c>
      <c r="P47" s="372">
        <f ca="1">COUNTIFS(P11:P20,F47)</f>
        <v>0</v>
      </c>
      <c r="Q47" s="372">
        <f ca="1">COUNTIFS(Q11:Q20,F47)</f>
        <v>0</v>
      </c>
      <c r="R47" s="372">
        <f ca="1">COUNTIFS(R11:R20,F47)</f>
        <v>0</v>
      </c>
      <c r="S47" s="372">
        <f ca="1">COUNTIFS(S11:S20,F47)</f>
        <v>0</v>
      </c>
      <c r="T47" s="372">
        <f ca="1">COUNTIFS(T11:T20,F47)</f>
        <v>0</v>
      </c>
      <c r="U47" s="372">
        <f ca="1">COUNTIFS(U11:U20,F47)</f>
        <v>0</v>
      </c>
      <c r="V47" s="372">
        <f ca="1">COUNTIFS(V11:V20,F47)</f>
        <v>0</v>
      </c>
      <c r="W47" s="372">
        <f ca="1">COUNTIFS(W11:W20,F47)</f>
        <v>0</v>
      </c>
      <c r="X47" s="372">
        <f ca="1">COUNTIFS(X11:X20,F47)</f>
        <v>0</v>
      </c>
      <c r="Y47" s="372">
        <f ca="1">COUNTIFS(Y11:Y20,F47)</f>
        <v>0</v>
      </c>
      <c r="Z47" s="372">
        <f ca="1">COUNTIFS(Z11:Z20,F47)</f>
        <v>0</v>
      </c>
      <c r="AA47" s="372">
        <f ca="1">COUNTIFS(AA11:AA20,F47)</f>
        <v>0</v>
      </c>
      <c r="AB47" s="372">
        <f ca="1">COUNTIFS(AB11:AB20,F47)</f>
        <v>0</v>
      </c>
      <c r="AC47" s="372">
        <f ca="1">COUNTIFS(AC11:AC20,F47)</f>
        <v>0</v>
      </c>
      <c r="AD47" s="372">
        <f ca="1">COUNTIFS(AD11:AD20,F47)</f>
        <v>0</v>
      </c>
      <c r="AE47" s="372">
        <f ca="1">COUNTIFS(AE11:AE20,F47)</f>
        <v>0</v>
      </c>
      <c r="AF47" s="372">
        <f ca="1">COUNTIFS(AF11:AF20,F47)</f>
        <v>0</v>
      </c>
      <c r="AG47" s="372">
        <f ca="1">COUNTIFS(AG11:AG20,F47)</f>
        <v>0</v>
      </c>
      <c r="AH47" s="372">
        <f ca="1">COUNTIFS(AH11:AH20,F47)</f>
        <v>0</v>
      </c>
      <c r="AI47" s="372">
        <f ca="1">COUNTIFS(AI11:AI20,F47)</f>
        <v>0</v>
      </c>
      <c r="AJ47" s="372">
        <f ca="1">COUNTIFS(AJ11:AJ20,F47)</f>
        <v>0</v>
      </c>
      <c r="AK47" s="372">
        <f ca="1">COUNTIFS(AK11:AK20,F47)</f>
        <v>0</v>
      </c>
      <c r="AL47" s="372">
        <f ca="1">COUNTIFS(AL11:AL20,F47)</f>
        <v>0</v>
      </c>
      <c r="AM47" s="372">
        <f ca="1">COUNTIFS(AM11:AM20,F47)</f>
        <v>0</v>
      </c>
      <c r="AN47" s="372">
        <f ca="1">COUNTIFS(AN11:AN20,F47)</f>
        <v>0</v>
      </c>
      <c r="AO47" s="372">
        <f ca="1">COUNTIFS(AO11:AO20,F47)</f>
        <v>0</v>
      </c>
      <c r="AP47" s="372">
        <f ca="1">COUNTIFS(AP11:AP20,F47)</f>
        <v>0</v>
      </c>
      <c r="AQ47" s="372">
        <f ca="1">COUNTIFS(AQ11:AQ20,F47)</f>
        <v>0</v>
      </c>
      <c r="AR47" s="372">
        <f ca="1">COUNTIFS(AR11:AR20,F47)</f>
        <v>0</v>
      </c>
      <c r="AS47" s="372">
        <f ca="1">COUNTIFS(AS11:AS20,F47)</f>
        <v>0</v>
      </c>
      <c r="AT47" s="372">
        <f ca="1">COUNTIFS(AT11:AT20,F47)</f>
        <v>0</v>
      </c>
      <c r="AU47" s="372">
        <f ca="1">COUNTIFS(AU11:AU20,F47)</f>
        <v>0</v>
      </c>
      <c r="AV47" s="372">
        <f ca="1">COUNTIFS(AV11:AV20,F47)</f>
        <v>0</v>
      </c>
      <c r="AW47" s="372">
        <f ca="1">COUNTIFS(AW11:AW20,F47)</f>
        <v>0</v>
      </c>
      <c r="AX47" s="372">
        <f ca="1">COUNTIFS(AX11:AX20,F47)</f>
        <v>0</v>
      </c>
      <c r="AY47" s="372">
        <f ca="1">COUNTIFS(AY11:AY20,F47)</f>
        <v>0</v>
      </c>
      <c r="AZ47" s="372">
        <f ca="1">COUNTIFS(AZ11:AZ20,F47)</f>
        <v>0</v>
      </c>
      <c r="BA47" s="372">
        <f ca="1">COUNTIFS(BA11:BA20,F47)</f>
        <v>0</v>
      </c>
      <c r="BB47" s="372">
        <f ca="1">COUNTIFS(BB11:BB20,F47)</f>
        <v>0</v>
      </c>
      <c r="BC47" s="372">
        <f ca="1">COUNTIFS(BC11:BC20,F47)</f>
        <v>0</v>
      </c>
      <c r="BD47" s="372">
        <f ca="1">COUNTIFS(BD11:BD20,F47)</f>
        <v>0</v>
      </c>
      <c r="BE47" s="372">
        <f ca="1">COUNTIFS(BE11:BE20,F47)</f>
        <v>0</v>
      </c>
      <c r="BF47" s="372">
        <f ca="1">COUNTIFS(BF11:BF20,F47)</f>
        <v>0</v>
      </c>
      <c r="BG47" s="372">
        <f ca="1">COUNTIFS(BG11:BG20,F47)</f>
        <v>0</v>
      </c>
      <c r="BH47" s="372">
        <f ca="1">COUNTIFS(BH11:BH20,F47)</f>
        <v>0</v>
      </c>
      <c r="BI47" s="372">
        <f ca="1">COUNTIFS(BI11:BI20,F47)</f>
        <v>0</v>
      </c>
      <c r="BJ47" s="372">
        <f ca="1">COUNTIFS(BJ11:BJ20,F47)</f>
        <v>0</v>
      </c>
      <c r="BK47" s="372">
        <f ca="1">COUNTIFS(BK11:BK20,F47)</f>
        <v>0</v>
      </c>
      <c r="BL47" s="372">
        <f ca="1">COUNTIFS(BL11:BL20,F47)</f>
        <v>0</v>
      </c>
      <c r="BM47" s="372">
        <f ca="1">COUNTIFS(BM11:BM20,F47)</f>
        <v>0</v>
      </c>
      <c r="BN47" s="372">
        <f ca="1">COUNTIFS(BN11:BN20,F47)</f>
        <v>0</v>
      </c>
      <c r="BO47" s="372">
        <f ca="1">COUNTIFS(BO11:BO20,F47)</f>
        <v>0</v>
      </c>
      <c r="BP47" s="372">
        <f ca="1">COUNTIFS(BP11:BP20,F47)</f>
        <v>0</v>
      </c>
      <c r="BQ47" s="372">
        <f ca="1">COUNTIFS(BQ11:BQ20,F47)</f>
        <v>0</v>
      </c>
      <c r="BR47" s="372">
        <f ca="1">COUNTIFS(BR11:BR20,F47)</f>
        <v>0</v>
      </c>
    </row>
    <row r="48" spans="2:70" s="155" customFormat="1" x14ac:dyDescent="0.35">
      <c r="B48" s="370"/>
      <c r="F48" s="372" t="s">
        <v>274</v>
      </c>
      <c r="G48" s="372">
        <f ca="1">F49-SUM(G23:G47)</f>
        <v>10</v>
      </c>
      <c r="H48" s="372">
        <f ca="1">F49-SUM(H23:H47)</f>
        <v>10</v>
      </c>
      <c r="I48" s="372">
        <f ca="1">F49-SUM(I23:I47)</f>
        <v>10</v>
      </c>
      <c r="J48" s="372">
        <f ca="1">F49-SUM(J23:J47)</f>
        <v>10</v>
      </c>
      <c r="K48" s="372">
        <f ca="1">F49-SUM(K23:K47)</f>
        <v>10</v>
      </c>
      <c r="L48" s="372">
        <f ca="1">F49-SUM(L23:L47)</f>
        <v>10</v>
      </c>
      <c r="M48" s="372">
        <f ca="1">F49-SUM(M23:M47)</f>
        <v>10</v>
      </c>
      <c r="N48" s="372">
        <f ca="1">F49-SUM(N23:N47)</f>
        <v>10</v>
      </c>
      <c r="O48" s="372">
        <f ca="1">F49-SUM(O23:O47)</f>
        <v>10</v>
      </c>
      <c r="P48" s="372">
        <f ca="1">F49-SUM(P23:P47)</f>
        <v>10</v>
      </c>
      <c r="Q48" s="372">
        <f ca="1">F49-SUM(Q23:Q47)</f>
        <v>10</v>
      </c>
      <c r="R48" s="372">
        <f ca="1">F49-SUM(R23:R47)</f>
        <v>10</v>
      </c>
      <c r="S48" s="372">
        <f ca="1">F49-SUM(S23:S47)</f>
        <v>10</v>
      </c>
      <c r="T48" s="372">
        <f ca="1">F49-SUM(T23:T47)</f>
        <v>10</v>
      </c>
      <c r="U48" s="372">
        <f ca="1">F49-SUM(U23:U47)</f>
        <v>10</v>
      </c>
      <c r="V48" s="372">
        <f ca="1">F49-SUM(V23:V47)</f>
        <v>10</v>
      </c>
      <c r="W48" s="372">
        <f ca="1">F49-SUM(W23:W47)</f>
        <v>10</v>
      </c>
      <c r="X48" s="372">
        <f ca="1">F49-SUM(X23:X47)</f>
        <v>10</v>
      </c>
      <c r="Y48" s="372">
        <f ca="1">F49-SUM(Y23:Y47)</f>
        <v>10</v>
      </c>
      <c r="Z48" s="372">
        <f ca="1">F49-SUM(Z23:Z47)</f>
        <v>10</v>
      </c>
      <c r="AA48" s="372">
        <f ca="1">F49-SUM(AA23:AA47)</f>
        <v>10</v>
      </c>
      <c r="AB48" s="372">
        <f ca="1">F49-SUM(AB23:AB47)</f>
        <v>10</v>
      </c>
      <c r="AC48" s="372">
        <f ca="1">F49-SUM(AC23:AC47)</f>
        <v>10</v>
      </c>
      <c r="AD48" s="372">
        <f ca="1">F49-SUM(AD23:AD47)</f>
        <v>10</v>
      </c>
      <c r="AE48" s="372">
        <f ca="1">F49-SUM(AE23:AE47)</f>
        <v>10</v>
      </c>
      <c r="AF48" s="372">
        <f ca="1">F49-SUM(AF23:AF47)</f>
        <v>10</v>
      </c>
      <c r="AG48" s="372">
        <f ca="1">F49-SUM(AG23:AG47)</f>
        <v>10</v>
      </c>
      <c r="AH48" s="372">
        <f ca="1">F49-SUM(AH23:AH47)</f>
        <v>10</v>
      </c>
      <c r="AI48" s="372">
        <f ca="1">F49-SUM(AI23:AI47)</f>
        <v>10</v>
      </c>
      <c r="AJ48" s="372">
        <f ca="1">F49-SUM(AJ23:AJ47)</f>
        <v>10</v>
      </c>
      <c r="AK48" s="372">
        <f ca="1">F49-SUM(AK23:AK47)</f>
        <v>10</v>
      </c>
      <c r="AL48" s="372">
        <f ca="1">F49-SUM(AL23:AL47)</f>
        <v>10</v>
      </c>
      <c r="AM48" s="372">
        <f ca="1">F49-SUM(AM23:AM47)</f>
        <v>10</v>
      </c>
      <c r="AN48" s="372">
        <f ca="1">F49-SUM(AN23:AN47)</f>
        <v>10</v>
      </c>
      <c r="AO48" s="372">
        <f ca="1">F49-SUM(AO23:AO47)</f>
        <v>10</v>
      </c>
      <c r="AP48" s="372">
        <f ca="1">F49-SUM(AP23:AP47)</f>
        <v>10</v>
      </c>
      <c r="AQ48" s="372">
        <f ca="1">F49-SUM(AQ23:AQ47)</f>
        <v>10</v>
      </c>
      <c r="AR48" s="372">
        <f ca="1">F49-SUM(AR23:AR47)</f>
        <v>10</v>
      </c>
      <c r="AS48" s="372">
        <f ca="1">F49-SUM(AS23:AS47)</f>
        <v>10</v>
      </c>
      <c r="AT48" s="372">
        <f ca="1">F49-SUM(AT23:AT47)</f>
        <v>10</v>
      </c>
      <c r="AU48" s="372">
        <f ca="1">F49-SUM(AU23:AU47)</f>
        <v>10</v>
      </c>
      <c r="AV48" s="372">
        <f ca="1">F49-SUM(AV23:AV47)</f>
        <v>10</v>
      </c>
      <c r="AW48" s="372">
        <f ca="1">F49-SUM(AW23:AW47)</f>
        <v>10</v>
      </c>
      <c r="AX48" s="372">
        <f ca="1">F49-SUM(AX23:AX47)</f>
        <v>10</v>
      </c>
      <c r="AY48" s="372">
        <f ca="1">F49-SUM(AY23:AY47)</f>
        <v>10</v>
      </c>
      <c r="AZ48" s="372">
        <f ca="1">F49-SUM(AZ23:AZ47)</f>
        <v>10</v>
      </c>
      <c r="BA48" s="372">
        <f ca="1">F49-SUM(BA23:BA47)</f>
        <v>10</v>
      </c>
      <c r="BB48" s="372">
        <f ca="1">F49-SUM(BB23:BB47)</f>
        <v>10</v>
      </c>
      <c r="BC48" s="372">
        <f ca="1">F49-SUM(BC23:BC47)</f>
        <v>10</v>
      </c>
      <c r="BD48" s="372">
        <f ca="1">F49-SUM(BD23:BD47)</f>
        <v>10</v>
      </c>
      <c r="BE48" s="372">
        <f ca="1">F49-SUM(BE23:BE47)</f>
        <v>10</v>
      </c>
      <c r="BF48" s="372">
        <f ca="1">F49-SUM(BF23:BF47)</f>
        <v>10</v>
      </c>
      <c r="BG48" s="372">
        <f ca="1">F49-SUM(BG23:BG47)</f>
        <v>10</v>
      </c>
      <c r="BH48" s="372">
        <f ca="1">F49-SUM(BH23:BH47)</f>
        <v>10</v>
      </c>
      <c r="BI48" s="372">
        <f ca="1">F49-SUM(BI23:BI47)</f>
        <v>10</v>
      </c>
      <c r="BJ48" s="372">
        <f ca="1">F49-SUM(BJ23:BJ47)</f>
        <v>10</v>
      </c>
      <c r="BK48" s="372">
        <f ca="1">F49-SUM(BK23:BK47)</f>
        <v>10</v>
      </c>
      <c r="BL48" s="372">
        <f ca="1">F49-SUM(BL23:BL47)</f>
        <v>10</v>
      </c>
      <c r="BM48" s="372">
        <f ca="1">F49-SUM(BM23:BM47)</f>
        <v>10</v>
      </c>
      <c r="BN48" s="372">
        <f ca="1">F49-SUM(BN23:BN47)</f>
        <v>10</v>
      </c>
      <c r="BO48" s="372">
        <f ca="1">F49-SUM(BO23:BO47)</f>
        <v>10</v>
      </c>
      <c r="BP48" s="372">
        <f ca="1">F49-SUM(BP23:BP47)</f>
        <v>10</v>
      </c>
      <c r="BQ48" s="372">
        <f ca="1">F49-SUM(BQ23:BQ47)</f>
        <v>10</v>
      </c>
      <c r="BR48" s="372">
        <f ca="1">F49-SUM(BR23:BR47)</f>
        <v>10</v>
      </c>
    </row>
    <row r="49" spans="2:70" s="155" customFormat="1" x14ac:dyDescent="0.35">
      <c r="B49" s="370"/>
      <c r="F49" s="372">
        <f>IF(RIGHT(B21,3)="com",COUNTA(ParticipantList),0)</f>
        <v>10</v>
      </c>
    </row>
    <row r="50" spans="2:70" s="155" customFormat="1" x14ac:dyDescent="0.35">
      <c r="B50" s="370"/>
    </row>
    <row r="51" spans="2:70" s="155" customFormat="1" ht="16" customHeight="1" x14ac:dyDescent="0.35">
      <c r="B51" s="369" t="s">
        <v>280</v>
      </c>
      <c r="F51" s="155" t="s">
        <v>279</v>
      </c>
    </row>
    <row r="52" spans="2:70" s="155" customFormat="1" x14ac:dyDescent="0.35">
      <c r="B52" s="370"/>
      <c r="F52" s="371" t="s">
        <v>252</v>
      </c>
      <c r="G52" s="372">
        <f t="shared" ref="G52:AL52" ca="1" si="4">RANK(G23,G23:G48)+COUNTIF(G23:G23,G23)-1</f>
        <v>2</v>
      </c>
      <c r="H52" s="372">
        <f t="shared" ca="1" si="4"/>
        <v>2</v>
      </c>
      <c r="I52" s="372">
        <f t="shared" ca="1" si="4"/>
        <v>2</v>
      </c>
      <c r="J52" s="372">
        <f t="shared" ca="1" si="4"/>
        <v>2</v>
      </c>
      <c r="K52" s="372">
        <f t="shared" ca="1" si="4"/>
        <v>2</v>
      </c>
      <c r="L52" s="372">
        <f t="shared" ca="1" si="4"/>
        <v>2</v>
      </c>
      <c r="M52" s="372">
        <f t="shared" ca="1" si="4"/>
        <v>2</v>
      </c>
      <c r="N52" s="372">
        <f t="shared" ca="1" si="4"/>
        <v>2</v>
      </c>
      <c r="O52" s="372">
        <f t="shared" ca="1" si="4"/>
        <v>2</v>
      </c>
      <c r="P52" s="372">
        <f t="shared" ca="1" si="4"/>
        <v>2</v>
      </c>
      <c r="Q52" s="372">
        <f t="shared" ca="1" si="4"/>
        <v>2</v>
      </c>
      <c r="R52" s="372">
        <f t="shared" ca="1" si="4"/>
        <v>2</v>
      </c>
      <c r="S52" s="372">
        <f t="shared" ca="1" si="4"/>
        <v>2</v>
      </c>
      <c r="T52" s="372">
        <f t="shared" ca="1" si="4"/>
        <v>2</v>
      </c>
      <c r="U52" s="372">
        <f t="shared" ca="1" si="4"/>
        <v>2</v>
      </c>
      <c r="V52" s="372">
        <f t="shared" ca="1" si="4"/>
        <v>2</v>
      </c>
      <c r="W52" s="372">
        <f t="shared" ca="1" si="4"/>
        <v>2</v>
      </c>
      <c r="X52" s="372">
        <f t="shared" ca="1" si="4"/>
        <v>2</v>
      </c>
      <c r="Y52" s="372">
        <f t="shared" ca="1" si="4"/>
        <v>2</v>
      </c>
      <c r="Z52" s="372">
        <f t="shared" ca="1" si="4"/>
        <v>2</v>
      </c>
      <c r="AA52" s="372">
        <f t="shared" ca="1" si="4"/>
        <v>2</v>
      </c>
      <c r="AB52" s="372">
        <f t="shared" ca="1" si="4"/>
        <v>2</v>
      </c>
      <c r="AC52" s="372">
        <f t="shared" ca="1" si="4"/>
        <v>2</v>
      </c>
      <c r="AD52" s="372">
        <f t="shared" ca="1" si="4"/>
        <v>2</v>
      </c>
      <c r="AE52" s="372">
        <f t="shared" ca="1" si="4"/>
        <v>2</v>
      </c>
      <c r="AF52" s="372">
        <f t="shared" ca="1" si="4"/>
        <v>2</v>
      </c>
      <c r="AG52" s="372">
        <f t="shared" ca="1" si="4"/>
        <v>2</v>
      </c>
      <c r="AH52" s="372">
        <f t="shared" ca="1" si="4"/>
        <v>2</v>
      </c>
      <c r="AI52" s="372">
        <f t="shared" ca="1" si="4"/>
        <v>2</v>
      </c>
      <c r="AJ52" s="372">
        <f t="shared" ca="1" si="4"/>
        <v>2</v>
      </c>
      <c r="AK52" s="372">
        <f t="shared" ca="1" si="4"/>
        <v>2</v>
      </c>
      <c r="AL52" s="372">
        <f t="shared" ca="1" si="4"/>
        <v>2</v>
      </c>
      <c r="AM52" s="372">
        <f t="shared" ref="AM52:BR52" ca="1" si="5">RANK(AM23,AM23:AM48)+COUNTIF(AM23:AM23,AM23)-1</f>
        <v>2</v>
      </c>
      <c r="AN52" s="372">
        <f t="shared" ca="1" si="5"/>
        <v>2</v>
      </c>
      <c r="AO52" s="372">
        <f t="shared" ca="1" si="5"/>
        <v>2</v>
      </c>
      <c r="AP52" s="372">
        <f t="shared" ca="1" si="5"/>
        <v>2</v>
      </c>
      <c r="AQ52" s="372">
        <f t="shared" ca="1" si="5"/>
        <v>2</v>
      </c>
      <c r="AR52" s="372">
        <f t="shared" ca="1" si="5"/>
        <v>2</v>
      </c>
      <c r="AS52" s="372">
        <f t="shared" ca="1" si="5"/>
        <v>2</v>
      </c>
      <c r="AT52" s="372">
        <f t="shared" ca="1" si="5"/>
        <v>2</v>
      </c>
      <c r="AU52" s="372">
        <f t="shared" ca="1" si="5"/>
        <v>2</v>
      </c>
      <c r="AV52" s="372">
        <f t="shared" ca="1" si="5"/>
        <v>2</v>
      </c>
      <c r="AW52" s="372">
        <f t="shared" ca="1" si="5"/>
        <v>2</v>
      </c>
      <c r="AX52" s="372">
        <f t="shared" ca="1" si="5"/>
        <v>2</v>
      </c>
      <c r="AY52" s="372">
        <f t="shared" ca="1" si="5"/>
        <v>2</v>
      </c>
      <c r="AZ52" s="372">
        <f t="shared" ca="1" si="5"/>
        <v>2</v>
      </c>
      <c r="BA52" s="372">
        <f t="shared" ca="1" si="5"/>
        <v>2</v>
      </c>
      <c r="BB52" s="372">
        <f t="shared" ca="1" si="5"/>
        <v>2</v>
      </c>
      <c r="BC52" s="372">
        <f t="shared" ca="1" si="5"/>
        <v>2</v>
      </c>
      <c r="BD52" s="372">
        <f t="shared" ca="1" si="5"/>
        <v>2</v>
      </c>
      <c r="BE52" s="372">
        <f t="shared" ca="1" si="5"/>
        <v>2</v>
      </c>
      <c r="BF52" s="372">
        <f t="shared" ca="1" si="5"/>
        <v>2</v>
      </c>
      <c r="BG52" s="372">
        <f t="shared" ca="1" si="5"/>
        <v>2</v>
      </c>
      <c r="BH52" s="372">
        <f t="shared" ca="1" si="5"/>
        <v>2</v>
      </c>
      <c r="BI52" s="372">
        <f t="shared" ca="1" si="5"/>
        <v>2</v>
      </c>
      <c r="BJ52" s="372">
        <f t="shared" ca="1" si="5"/>
        <v>2</v>
      </c>
      <c r="BK52" s="372">
        <f t="shared" ca="1" si="5"/>
        <v>2</v>
      </c>
      <c r="BL52" s="372">
        <f t="shared" ca="1" si="5"/>
        <v>2</v>
      </c>
      <c r="BM52" s="372">
        <f t="shared" ca="1" si="5"/>
        <v>2</v>
      </c>
      <c r="BN52" s="372">
        <f t="shared" ca="1" si="5"/>
        <v>2</v>
      </c>
      <c r="BO52" s="372">
        <f t="shared" ca="1" si="5"/>
        <v>2</v>
      </c>
      <c r="BP52" s="372">
        <f t="shared" ca="1" si="5"/>
        <v>2</v>
      </c>
      <c r="BQ52" s="372">
        <f t="shared" ca="1" si="5"/>
        <v>2</v>
      </c>
      <c r="BR52" s="372">
        <f t="shared" ca="1" si="5"/>
        <v>2</v>
      </c>
    </row>
    <row r="53" spans="2:70" s="155" customFormat="1" x14ac:dyDescent="0.35">
      <c r="B53" s="370"/>
      <c r="F53" s="371" t="s">
        <v>253</v>
      </c>
      <c r="G53" s="372">
        <f t="shared" ref="G53:AL53" ca="1" si="6">RANK(G24,G23:G48)+COUNTIF(G23:G24,G24)-1</f>
        <v>3</v>
      </c>
      <c r="H53" s="372">
        <f t="shared" ca="1" si="6"/>
        <v>3</v>
      </c>
      <c r="I53" s="372">
        <f t="shared" ca="1" si="6"/>
        <v>3</v>
      </c>
      <c r="J53" s="372">
        <f t="shared" ca="1" si="6"/>
        <v>3</v>
      </c>
      <c r="K53" s="372">
        <f t="shared" ca="1" si="6"/>
        <v>3</v>
      </c>
      <c r="L53" s="372">
        <f t="shared" ca="1" si="6"/>
        <v>3</v>
      </c>
      <c r="M53" s="372">
        <f t="shared" ca="1" si="6"/>
        <v>3</v>
      </c>
      <c r="N53" s="372">
        <f t="shared" ca="1" si="6"/>
        <v>3</v>
      </c>
      <c r="O53" s="372">
        <f t="shared" ca="1" si="6"/>
        <v>3</v>
      </c>
      <c r="P53" s="372">
        <f t="shared" ca="1" si="6"/>
        <v>3</v>
      </c>
      <c r="Q53" s="372">
        <f t="shared" ca="1" si="6"/>
        <v>3</v>
      </c>
      <c r="R53" s="372">
        <f t="shared" ca="1" si="6"/>
        <v>3</v>
      </c>
      <c r="S53" s="372">
        <f t="shared" ca="1" si="6"/>
        <v>3</v>
      </c>
      <c r="T53" s="372">
        <f t="shared" ca="1" si="6"/>
        <v>3</v>
      </c>
      <c r="U53" s="372">
        <f t="shared" ca="1" si="6"/>
        <v>3</v>
      </c>
      <c r="V53" s="372">
        <f t="shared" ca="1" si="6"/>
        <v>3</v>
      </c>
      <c r="W53" s="372">
        <f t="shared" ca="1" si="6"/>
        <v>3</v>
      </c>
      <c r="X53" s="372">
        <f t="shared" ca="1" si="6"/>
        <v>3</v>
      </c>
      <c r="Y53" s="372">
        <f t="shared" ca="1" si="6"/>
        <v>3</v>
      </c>
      <c r="Z53" s="372">
        <f t="shared" ca="1" si="6"/>
        <v>3</v>
      </c>
      <c r="AA53" s="372">
        <f t="shared" ca="1" si="6"/>
        <v>3</v>
      </c>
      <c r="AB53" s="372">
        <f t="shared" ca="1" si="6"/>
        <v>3</v>
      </c>
      <c r="AC53" s="372">
        <f t="shared" ca="1" si="6"/>
        <v>3</v>
      </c>
      <c r="AD53" s="372">
        <f t="shared" ca="1" si="6"/>
        <v>3</v>
      </c>
      <c r="AE53" s="372">
        <f t="shared" ca="1" si="6"/>
        <v>3</v>
      </c>
      <c r="AF53" s="372">
        <f t="shared" ca="1" si="6"/>
        <v>3</v>
      </c>
      <c r="AG53" s="372">
        <f t="shared" ca="1" si="6"/>
        <v>3</v>
      </c>
      <c r="AH53" s="372">
        <f t="shared" ca="1" si="6"/>
        <v>3</v>
      </c>
      <c r="AI53" s="372">
        <f t="shared" ca="1" si="6"/>
        <v>3</v>
      </c>
      <c r="AJ53" s="372">
        <f t="shared" ca="1" si="6"/>
        <v>3</v>
      </c>
      <c r="AK53" s="372">
        <f t="shared" ca="1" si="6"/>
        <v>3</v>
      </c>
      <c r="AL53" s="372">
        <f t="shared" ca="1" si="6"/>
        <v>3</v>
      </c>
      <c r="AM53" s="372">
        <f t="shared" ref="AM53:BR53" ca="1" si="7">RANK(AM24,AM23:AM48)+COUNTIF(AM23:AM24,AM24)-1</f>
        <v>3</v>
      </c>
      <c r="AN53" s="372">
        <f t="shared" ca="1" si="7"/>
        <v>3</v>
      </c>
      <c r="AO53" s="372">
        <f t="shared" ca="1" si="7"/>
        <v>3</v>
      </c>
      <c r="AP53" s="372">
        <f t="shared" ca="1" si="7"/>
        <v>3</v>
      </c>
      <c r="AQ53" s="372">
        <f t="shared" ca="1" si="7"/>
        <v>3</v>
      </c>
      <c r="AR53" s="372">
        <f t="shared" ca="1" si="7"/>
        <v>3</v>
      </c>
      <c r="AS53" s="372">
        <f t="shared" ca="1" si="7"/>
        <v>3</v>
      </c>
      <c r="AT53" s="372">
        <f t="shared" ca="1" si="7"/>
        <v>3</v>
      </c>
      <c r="AU53" s="372">
        <f t="shared" ca="1" si="7"/>
        <v>3</v>
      </c>
      <c r="AV53" s="372">
        <f t="shared" ca="1" si="7"/>
        <v>3</v>
      </c>
      <c r="AW53" s="372">
        <f t="shared" ca="1" si="7"/>
        <v>3</v>
      </c>
      <c r="AX53" s="372">
        <f t="shared" ca="1" si="7"/>
        <v>3</v>
      </c>
      <c r="AY53" s="372">
        <f t="shared" ca="1" si="7"/>
        <v>3</v>
      </c>
      <c r="AZ53" s="372">
        <f t="shared" ca="1" si="7"/>
        <v>3</v>
      </c>
      <c r="BA53" s="372">
        <f t="shared" ca="1" si="7"/>
        <v>3</v>
      </c>
      <c r="BB53" s="372">
        <f t="shared" ca="1" si="7"/>
        <v>3</v>
      </c>
      <c r="BC53" s="372">
        <f t="shared" ca="1" si="7"/>
        <v>3</v>
      </c>
      <c r="BD53" s="372">
        <f t="shared" ca="1" si="7"/>
        <v>3</v>
      </c>
      <c r="BE53" s="372">
        <f t="shared" ca="1" si="7"/>
        <v>3</v>
      </c>
      <c r="BF53" s="372">
        <f t="shared" ca="1" si="7"/>
        <v>3</v>
      </c>
      <c r="BG53" s="372">
        <f t="shared" ca="1" si="7"/>
        <v>3</v>
      </c>
      <c r="BH53" s="372">
        <f t="shared" ca="1" si="7"/>
        <v>3</v>
      </c>
      <c r="BI53" s="372">
        <f t="shared" ca="1" si="7"/>
        <v>3</v>
      </c>
      <c r="BJ53" s="372">
        <f t="shared" ca="1" si="7"/>
        <v>3</v>
      </c>
      <c r="BK53" s="372">
        <f t="shared" ca="1" si="7"/>
        <v>3</v>
      </c>
      <c r="BL53" s="372">
        <f t="shared" ca="1" si="7"/>
        <v>3</v>
      </c>
      <c r="BM53" s="372">
        <f t="shared" ca="1" si="7"/>
        <v>3</v>
      </c>
      <c r="BN53" s="372">
        <f t="shared" ca="1" si="7"/>
        <v>3</v>
      </c>
      <c r="BO53" s="372">
        <f t="shared" ca="1" si="7"/>
        <v>3</v>
      </c>
      <c r="BP53" s="372">
        <f t="shared" ca="1" si="7"/>
        <v>3</v>
      </c>
      <c r="BQ53" s="372">
        <f t="shared" ca="1" si="7"/>
        <v>3</v>
      </c>
      <c r="BR53" s="372">
        <f t="shared" ca="1" si="7"/>
        <v>3</v>
      </c>
    </row>
    <row r="54" spans="2:70" s="155" customFormat="1" x14ac:dyDescent="0.35">
      <c r="B54" s="370"/>
      <c r="F54" s="371" t="s">
        <v>258</v>
      </c>
      <c r="G54" s="372">
        <f t="shared" ref="G54:AL54" ca="1" si="8">RANK(G25,G23:G48)+COUNTIF(G23:G25,G25)-1</f>
        <v>4</v>
      </c>
      <c r="H54" s="372">
        <f t="shared" ca="1" si="8"/>
        <v>4</v>
      </c>
      <c r="I54" s="372">
        <f t="shared" ca="1" si="8"/>
        <v>4</v>
      </c>
      <c r="J54" s="372">
        <f t="shared" ca="1" si="8"/>
        <v>4</v>
      </c>
      <c r="K54" s="372">
        <f t="shared" ca="1" si="8"/>
        <v>4</v>
      </c>
      <c r="L54" s="372">
        <f t="shared" ca="1" si="8"/>
        <v>4</v>
      </c>
      <c r="M54" s="372">
        <f t="shared" ca="1" si="8"/>
        <v>4</v>
      </c>
      <c r="N54" s="372">
        <f t="shared" ca="1" si="8"/>
        <v>4</v>
      </c>
      <c r="O54" s="372">
        <f t="shared" ca="1" si="8"/>
        <v>4</v>
      </c>
      <c r="P54" s="372">
        <f t="shared" ca="1" si="8"/>
        <v>4</v>
      </c>
      <c r="Q54" s="372">
        <f t="shared" ca="1" si="8"/>
        <v>4</v>
      </c>
      <c r="R54" s="372">
        <f t="shared" ca="1" si="8"/>
        <v>4</v>
      </c>
      <c r="S54" s="372">
        <f t="shared" ca="1" si="8"/>
        <v>4</v>
      </c>
      <c r="T54" s="372">
        <f t="shared" ca="1" si="8"/>
        <v>4</v>
      </c>
      <c r="U54" s="372">
        <f t="shared" ca="1" si="8"/>
        <v>4</v>
      </c>
      <c r="V54" s="372">
        <f t="shared" ca="1" si="8"/>
        <v>4</v>
      </c>
      <c r="W54" s="372">
        <f t="shared" ca="1" si="8"/>
        <v>4</v>
      </c>
      <c r="X54" s="372">
        <f t="shared" ca="1" si="8"/>
        <v>4</v>
      </c>
      <c r="Y54" s="372">
        <f t="shared" ca="1" si="8"/>
        <v>4</v>
      </c>
      <c r="Z54" s="372">
        <f t="shared" ca="1" si="8"/>
        <v>4</v>
      </c>
      <c r="AA54" s="372">
        <f t="shared" ca="1" si="8"/>
        <v>4</v>
      </c>
      <c r="AB54" s="372">
        <f t="shared" ca="1" si="8"/>
        <v>4</v>
      </c>
      <c r="AC54" s="372">
        <f t="shared" ca="1" si="8"/>
        <v>4</v>
      </c>
      <c r="AD54" s="372">
        <f t="shared" ca="1" si="8"/>
        <v>4</v>
      </c>
      <c r="AE54" s="372">
        <f t="shared" ca="1" si="8"/>
        <v>4</v>
      </c>
      <c r="AF54" s="372">
        <f t="shared" ca="1" si="8"/>
        <v>4</v>
      </c>
      <c r="AG54" s="372">
        <f t="shared" ca="1" si="8"/>
        <v>4</v>
      </c>
      <c r="AH54" s="372">
        <f t="shared" ca="1" si="8"/>
        <v>4</v>
      </c>
      <c r="AI54" s="372">
        <f t="shared" ca="1" si="8"/>
        <v>4</v>
      </c>
      <c r="AJ54" s="372">
        <f t="shared" ca="1" si="8"/>
        <v>4</v>
      </c>
      <c r="AK54" s="372">
        <f t="shared" ca="1" si="8"/>
        <v>4</v>
      </c>
      <c r="AL54" s="372">
        <f t="shared" ca="1" si="8"/>
        <v>4</v>
      </c>
      <c r="AM54" s="372">
        <f t="shared" ref="AM54:BR54" ca="1" si="9">RANK(AM25,AM23:AM48)+COUNTIF(AM23:AM25,AM25)-1</f>
        <v>4</v>
      </c>
      <c r="AN54" s="372">
        <f t="shared" ca="1" si="9"/>
        <v>4</v>
      </c>
      <c r="AO54" s="372">
        <f t="shared" ca="1" si="9"/>
        <v>4</v>
      </c>
      <c r="AP54" s="372">
        <f t="shared" ca="1" si="9"/>
        <v>4</v>
      </c>
      <c r="AQ54" s="372">
        <f t="shared" ca="1" si="9"/>
        <v>4</v>
      </c>
      <c r="AR54" s="372">
        <f t="shared" ca="1" si="9"/>
        <v>4</v>
      </c>
      <c r="AS54" s="372">
        <f t="shared" ca="1" si="9"/>
        <v>4</v>
      </c>
      <c r="AT54" s="372">
        <f t="shared" ca="1" si="9"/>
        <v>4</v>
      </c>
      <c r="AU54" s="372">
        <f t="shared" ca="1" si="9"/>
        <v>4</v>
      </c>
      <c r="AV54" s="372">
        <f t="shared" ca="1" si="9"/>
        <v>4</v>
      </c>
      <c r="AW54" s="372">
        <f t="shared" ca="1" si="9"/>
        <v>4</v>
      </c>
      <c r="AX54" s="372">
        <f t="shared" ca="1" si="9"/>
        <v>4</v>
      </c>
      <c r="AY54" s="372">
        <f t="shared" ca="1" si="9"/>
        <v>4</v>
      </c>
      <c r="AZ54" s="372">
        <f t="shared" ca="1" si="9"/>
        <v>4</v>
      </c>
      <c r="BA54" s="372">
        <f t="shared" ca="1" si="9"/>
        <v>4</v>
      </c>
      <c r="BB54" s="372">
        <f t="shared" ca="1" si="9"/>
        <v>4</v>
      </c>
      <c r="BC54" s="372">
        <f t="shared" ca="1" si="9"/>
        <v>4</v>
      </c>
      <c r="BD54" s="372">
        <f t="shared" ca="1" si="9"/>
        <v>4</v>
      </c>
      <c r="BE54" s="372">
        <f t="shared" ca="1" si="9"/>
        <v>4</v>
      </c>
      <c r="BF54" s="372">
        <f t="shared" ca="1" si="9"/>
        <v>4</v>
      </c>
      <c r="BG54" s="372">
        <f t="shared" ca="1" si="9"/>
        <v>4</v>
      </c>
      <c r="BH54" s="372">
        <f t="shared" ca="1" si="9"/>
        <v>4</v>
      </c>
      <c r="BI54" s="372">
        <f t="shared" ca="1" si="9"/>
        <v>4</v>
      </c>
      <c r="BJ54" s="372">
        <f t="shared" ca="1" si="9"/>
        <v>4</v>
      </c>
      <c r="BK54" s="372">
        <f t="shared" ca="1" si="9"/>
        <v>4</v>
      </c>
      <c r="BL54" s="372">
        <f t="shared" ca="1" si="9"/>
        <v>4</v>
      </c>
      <c r="BM54" s="372">
        <f t="shared" ca="1" si="9"/>
        <v>4</v>
      </c>
      <c r="BN54" s="372">
        <f t="shared" ca="1" si="9"/>
        <v>4</v>
      </c>
      <c r="BO54" s="372">
        <f t="shared" ca="1" si="9"/>
        <v>4</v>
      </c>
      <c r="BP54" s="372">
        <f t="shared" ca="1" si="9"/>
        <v>4</v>
      </c>
      <c r="BQ54" s="372">
        <f t="shared" ca="1" si="9"/>
        <v>4</v>
      </c>
      <c r="BR54" s="372">
        <f t="shared" ca="1" si="9"/>
        <v>4</v>
      </c>
    </row>
    <row r="55" spans="2:70" s="155" customFormat="1" x14ac:dyDescent="0.35">
      <c r="B55" s="370"/>
      <c r="F55" s="371" t="s">
        <v>257</v>
      </c>
      <c r="G55" s="372">
        <f t="shared" ref="G55:AL55" ca="1" si="10">RANK(G26,G23:G48)+COUNTIF(G23:G26,G26)-1</f>
        <v>5</v>
      </c>
      <c r="H55" s="372">
        <f t="shared" ca="1" si="10"/>
        <v>5</v>
      </c>
      <c r="I55" s="372">
        <f t="shared" ca="1" si="10"/>
        <v>5</v>
      </c>
      <c r="J55" s="372">
        <f t="shared" ca="1" si="10"/>
        <v>5</v>
      </c>
      <c r="K55" s="372">
        <f t="shared" ca="1" si="10"/>
        <v>5</v>
      </c>
      <c r="L55" s="372">
        <f t="shared" ca="1" si="10"/>
        <v>5</v>
      </c>
      <c r="M55" s="372">
        <f t="shared" ca="1" si="10"/>
        <v>5</v>
      </c>
      <c r="N55" s="372">
        <f t="shared" ca="1" si="10"/>
        <v>5</v>
      </c>
      <c r="O55" s="372">
        <f t="shared" ca="1" si="10"/>
        <v>5</v>
      </c>
      <c r="P55" s="372">
        <f t="shared" ca="1" si="10"/>
        <v>5</v>
      </c>
      <c r="Q55" s="372">
        <f t="shared" ca="1" si="10"/>
        <v>5</v>
      </c>
      <c r="R55" s="372">
        <f t="shared" ca="1" si="10"/>
        <v>5</v>
      </c>
      <c r="S55" s="372">
        <f t="shared" ca="1" si="10"/>
        <v>5</v>
      </c>
      <c r="T55" s="372">
        <f t="shared" ca="1" si="10"/>
        <v>5</v>
      </c>
      <c r="U55" s="372">
        <f t="shared" ca="1" si="10"/>
        <v>5</v>
      </c>
      <c r="V55" s="372">
        <f t="shared" ca="1" si="10"/>
        <v>5</v>
      </c>
      <c r="W55" s="372">
        <f t="shared" ca="1" si="10"/>
        <v>5</v>
      </c>
      <c r="X55" s="372">
        <f t="shared" ca="1" si="10"/>
        <v>5</v>
      </c>
      <c r="Y55" s="372">
        <f t="shared" ca="1" si="10"/>
        <v>5</v>
      </c>
      <c r="Z55" s="372">
        <f t="shared" ca="1" si="10"/>
        <v>5</v>
      </c>
      <c r="AA55" s="372">
        <f t="shared" ca="1" si="10"/>
        <v>5</v>
      </c>
      <c r="AB55" s="372">
        <f t="shared" ca="1" si="10"/>
        <v>5</v>
      </c>
      <c r="AC55" s="372">
        <f t="shared" ca="1" si="10"/>
        <v>5</v>
      </c>
      <c r="AD55" s="372">
        <f t="shared" ca="1" si="10"/>
        <v>5</v>
      </c>
      <c r="AE55" s="372">
        <f t="shared" ca="1" si="10"/>
        <v>5</v>
      </c>
      <c r="AF55" s="372">
        <f t="shared" ca="1" si="10"/>
        <v>5</v>
      </c>
      <c r="AG55" s="372">
        <f t="shared" ca="1" si="10"/>
        <v>5</v>
      </c>
      <c r="AH55" s="372">
        <f t="shared" ca="1" si="10"/>
        <v>5</v>
      </c>
      <c r="AI55" s="372">
        <f t="shared" ca="1" si="10"/>
        <v>5</v>
      </c>
      <c r="AJ55" s="372">
        <f t="shared" ca="1" si="10"/>
        <v>5</v>
      </c>
      <c r="AK55" s="372">
        <f t="shared" ca="1" si="10"/>
        <v>5</v>
      </c>
      <c r="AL55" s="372">
        <f t="shared" ca="1" si="10"/>
        <v>5</v>
      </c>
      <c r="AM55" s="372">
        <f t="shared" ref="AM55:BR55" ca="1" si="11">RANK(AM26,AM23:AM48)+COUNTIF(AM23:AM26,AM26)-1</f>
        <v>5</v>
      </c>
      <c r="AN55" s="372">
        <f t="shared" ca="1" si="11"/>
        <v>5</v>
      </c>
      <c r="AO55" s="372">
        <f t="shared" ca="1" si="11"/>
        <v>5</v>
      </c>
      <c r="AP55" s="372">
        <f t="shared" ca="1" si="11"/>
        <v>5</v>
      </c>
      <c r="AQ55" s="372">
        <f t="shared" ca="1" si="11"/>
        <v>5</v>
      </c>
      <c r="AR55" s="372">
        <f t="shared" ca="1" si="11"/>
        <v>5</v>
      </c>
      <c r="AS55" s="372">
        <f t="shared" ca="1" si="11"/>
        <v>5</v>
      </c>
      <c r="AT55" s="372">
        <f t="shared" ca="1" si="11"/>
        <v>5</v>
      </c>
      <c r="AU55" s="372">
        <f t="shared" ca="1" si="11"/>
        <v>5</v>
      </c>
      <c r="AV55" s="372">
        <f t="shared" ca="1" si="11"/>
        <v>5</v>
      </c>
      <c r="AW55" s="372">
        <f t="shared" ca="1" si="11"/>
        <v>5</v>
      </c>
      <c r="AX55" s="372">
        <f t="shared" ca="1" si="11"/>
        <v>5</v>
      </c>
      <c r="AY55" s="372">
        <f t="shared" ca="1" si="11"/>
        <v>5</v>
      </c>
      <c r="AZ55" s="372">
        <f t="shared" ca="1" si="11"/>
        <v>5</v>
      </c>
      <c r="BA55" s="372">
        <f t="shared" ca="1" si="11"/>
        <v>5</v>
      </c>
      <c r="BB55" s="372">
        <f t="shared" ca="1" si="11"/>
        <v>5</v>
      </c>
      <c r="BC55" s="372">
        <f t="shared" ca="1" si="11"/>
        <v>5</v>
      </c>
      <c r="BD55" s="372">
        <f t="shared" ca="1" si="11"/>
        <v>5</v>
      </c>
      <c r="BE55" s="372">
        <f t="shared" ca="1" si="11"/>
        <v>5</v>
      </c>
      <c r="BF55" s="372">
        <f t="shared" ca="1" si="11"/>
        <v>5</v>
      </c>
      <c r="BG55" s="372">
        <f t="shared" ca="1" si="11"/>
        <v>5</v>
      </c>
      <c r="BH55" s="372">
        <f t="shared" ca="1" si="11"/>
        <v>5</v>
      </c>
      <c r="BI55" s="372">
        <f t="shared" ca="1" si="11"/>
        <v>5</v>
      </c>
      <c r="BJ55" s="372">
        <f t="shared" ca="1" si="11"/>
        <v>5</v>
      </c>
      <c r="BK55" s="372">
        <f t="shared" ca="1" si="11"/>
        <v>5</v>
      </c>
      <c r="BL55" s="372">
        <f t="shared" ca="1" si="11"/>
        <v>5</v>
      </c>
      <c r="BM55" s="372">
        <f t="shared" ca="1" si="11"/>
        <v>5</v>
      </c>
      <c r="BN55" s="372">
        <f t="shared" ca="1" si="11"/>
        <v>5</v>
      </c>
      <c r="BO55" s="372">
        <f t="shared" ca="1" si="11"/>
        <v>5</v>
      </c>
      <c r="BP55" s="372">
        <f t="shared" ca="1" si="11"/>
        <v>5</v>
      </c>
      <c r="BQ55" s="372">
        <f t="shared" ca="1" si="11"/>
        <v>5</v>
      </c>
      <c r="BR55" s="372">
        <f t="shared" ca="1" si="11"/>
        <v>5</v>
      </c>
    </row>
    <row r="56" spans="2:70" s="155" customFormat="1" x14ac:dyDescent="0.35">
      <c r="B56" s="370"/>
      <c r="F56" s="371" t="s">
        <v>254</v>
      </c>
      <c r="G56" s="372">
        <f t="shared" ref="G56:AL56" ca="1" si="12">RANK(G27,G23:G48)+COUNTIF(G23:G27,G27)-1</f>
        <v>6</v>
      </c>
      <c r="H56" s="372">
        <f t="shared" ca="1" si="12"/>
        <v>6</v>
      </c>
      <c r="I56" s="372">
        <f t="shared" ca="1" si="12"/>
        <v>6</v>
      </c>
      <c r="J56" s="372">
        <f t="shared" ca="1" si="12"/>
        <v>6</v>
      </c>
      <c r="K56" s="372">
        <f t="shared" ca="1" si="12"/>
        <v>6</v>
      </c>
      <c r="L56" s="372">
        <f t="shared" ca="1" si="12"/>
        <v>6</v>
      </c>
      <c r="M56" s="372">
        <f t="shared" ca="1" si="12"/>
        <v>6</v>
      </c>
      <c r="N56" s="372">
        <f t="shared" ca="1" si="12"/>
        <v>6</v>
      </c>
      <c r="O56" s="372">
        <f t="shared" ca="1" si="12"/>
        <v>6</v>
      </c>
      <c r="P56" s="372">
        <f t="shared" ca="1" si="12"/>
        <v>6</v>
      </c>
      <c r="Q56" s="372">
        <f t="shared" ca="1" si="12"/>
        <v>6</v>
      </c>
      <c r="R56" s="372">
        <f t="shared" ca="1" si="12"/>
        <v>6</v>
      </c>
      <c r="S56" s="372">
        <f t="shared" ca="1" si="12"/>
        <v>6</v>
      </c>
      <c r="T56" s="372">
        <f t="shared" ca="1" si="12"/>
        <v>6</v>
      </c>
      <c r="U56" s="372">
        <f t="shared" ca="1" si="12"/>
        <v>6</v>
      </c>
      <c r="V56" s="372">
        <f t="shared" ca="1" si="12"/>
        <v>6</v>
      </c>
      <c r="W56" s="372">
        <f t="shared" ca="1" si="12"/>
        <v>6</v>
      </c>
      <c r="X56" s="372">
        <f t="shared" ca="1" si="12"/>
        <v>6</v>
      </c>
      <c r="Y56" s="372">
        <f t="shared" ca="1" si="12"/>
        <v>6</v>
      </c>
      <c r="Z56" s="372">
        <f t="shared" ca="1" si="12"/>
        <v>6</v>
      </c>
      <c r="AA56" s="372">
        <f t="shared" ca="1" si="12"/>
        <v>6</v>
      </c>
      <c r="AB56" s="372">
        <f t="shared" ca="1" si="12"/>
        <v>6</v>
      </c>
      <c r="AC56" s="372">
        <f t="shared" ca="1" si="12"/>
        <v>6</v>
      </c>
      <c r="AD56" s="372">
        <f t="shared" ca="1" si="12"/>
        <v>6</v>
      </c>
      <c r="AE56" s="372">
        <f t="shared" ca="1" si="12"/>
        <v>6</v>
      </c>
      <c r="AF56" s="372">
        <f t="shared" ca="1" si="12"/>
        <v>6</v>
      </c>
      <c r="AG56" s="372">
        <f t="shared" ca="1" si="12"/>
        <v>6</v>
      </c>
      <c r="AH56" s="372">
        <f t="shared" ca="1" si="12"/>
        <v>6</v>
      </c>
      <c r="AI56" s="372">
        <f t="shared" ca="1" si="12"/>
        <v>6</v>
      </c>
      <c r="AJ56" s="372">
        <f t="shared" ca="1" si="12"/>
        <v>6</v>
      </c>
      <c r="AK56" s="372">
        <f t="shared" ca="1" si="12"/>
        <v>6</v>
      </c>
      <c r="AL56" s="372">
        <f t="shared" ca="1" si="12"/>
        <v>6</v>
      </c>
      <c r="AM56" s="372">
        <f t="shared" ref="AM56:BR56" ca="1" si="13">RANK(AM27,AM23:AM48)+COUNTIF(AM23:AM27,AM27)-1</f>
        <v>6</v>
      </c>
      <c r="AN56" s="372">
        <f t="shared" ca="1" si="13"/>
        <v>6</v>
      </c>
      <c r="AO56" s="372">
        <f t="shared" ca="1" si="13"/>
        <v>6</v>
      </c>
      <c r="AP56" s="372">
        <f t="shared" ca="1" si="13"/>
        <v>6</v>
      </c>
      <c r="AQ56" s="372">
        <f t="shared" ca="1" si="13"/>
        <v>6</v>
      </c>
      <c r="AR56" s="372">
        <f t="shared" ca="1" si="13"/>
        <v>6</v>
      </c>
      <c r="AS56" s="372">
        <f t="shared" ca="1" si="13"/>
        <v>6</v>
      </c>
      <c r="AT56" s="372">
        <f t="shared" ca="1" si="13"/>
        <v>6</v>
      </c>
      <c r="AU56" s="372">
        <f t="shared" ca="1" si="13"/>
        <v>6</v>
      </c>
      <c r="AV56" s="372">
        <f t="shared" ca="1" si="13"/>
        <v>6</v>
      </c>
      <c r="AW56" s="372">
        <f t="shared" ca="1" si="13"/>
        <v>6</v>
      </c>
      <c r="AX56" s="372">
        <f t="shared" ca="1" si="13"/>
        <v>6</v>
      </c>
      <c r="AY56" s="372">
        <f t="shared" ca="1" si="13"/>
        <v>6</v>
      </c>
      <c r="AZ56" s="372">
        <f t="shared" ca="1" si="13"/>
        <v>6</v>
      </c>
      <c r="BA56" s="372">
        <f t="shared" ca="1" si="13"/>
        <v>6</v>
      </c>
      <c r="BB56" s="372">
        <f t="shared" ca="1" si="13"/>
        <v>6</v>
      </c>
      <c r="BC56" s="372">
        <f t="shared" ca="1" si="13"/>
        <v>6</v>
      </c>
      <c r="BD56" s="372">
        <f t="shared" ca="1" si="13"/>
        <v>6</v>
      </c>
      <c r="BE56" s="372">
        <f t="shared" ca="1" si="13"/>
        <v>6</v>
      </c>
      <c r="BF56" s="372">
        <f t="shared" ca="1" si="13"/>
        <v>6</v>
      </c>
      <c r="BG56" s="372">
        <f t="shared" ca="1" si="13"/>
        <v>6</v>
      </c>
      <c r="BH56" s="372">
        <f t="shared" ca="1" si="13"/>
        <v>6</v>
      </c>
      <c r="BI56" s="372">
        <f t="shared" ca="1" si="13"/>
        <v>6</v>
      </c>
      <c r="BJ56" s="372">
        <f t="shared" ca="1" si="13"/>
        <v>6</v>
      </c>
      <c r="BK56" s="372">
        <f t="shared" ca="1" si="13"/>
        <v>6</v>
      </c>
      <c r="BL56" s="372">
        <f t="shared" ca="1" si="13"/>
        <v>6</v>
      </c>
      <c r="BM56" s="372">
        <f t="shared" ca="1" si="13"/>
        <v>6</v>
      </c>
      <c r="BN56" s="372">
        <f t="shared" ca="1" si="13"/>
        <v>6</v>
      </c>
      <c r="BO56" s="372">
        <f t="shared" ca="1" si="13"/>
        <v>6</v>
      </c>
      <c r="BP56" s="372">
        <f t="shared" ca="1" si="13"/>
        <v>6</v>
      </c>
      <c r="BQ56" s="372">
        <f t="shared" ca="1" si="13"/>
        <v>6</v>
      </c>
      <c r="BR56" s="372">
        <f t="shared" ca="1" si="13"/>
        <v>6</v>
      </c>
    </row>
    <row r="57" spans="2:70" s="155" customFormat="1" x14ac:dyDescent="0.35">
      <c r="B57" s="370"/>
      <c r="F57" s="371" t="s">
        <v>275</v>
      </c>
      <c r="G57" s="372">
        <f t="shared" ref="G57:AL57" ca="1" si="14">RANK(G28,G23:G48)+COUNTIF(G23:G28,G28)-1</f>
        <v>7</v>
      </c>
      <c r="H57" s="372">
        <f t="shared" ca="1" si="14"/>
        <v>7</v>
      </c>
      <c r="I57" s="372">
        <f t="shared" ca="1" si="14"/>
        <v>7</v>
      </c>
      <c r="J57" s="372">
        <f t="shared" ca="1" si="14"/>
        <v>7</v>
      </c>
      <c r="K57" s="372">
        <f t="shared" ca="1" si="14"/>
        <v>7</v>
      </c>
      <c r="L57" s="372">
        <f t="shared" ca="1" si="14"/>
        <v>7</v>
      </c>
      <c r="M57" s="372">
        <f t="shared" ca="1" si="14"/>
        <v>7</v>
      </c>
      <c r="N57" s="372">
        <f t="shared" ca="1" si="14"/>
        <v>7</v>
      </c>
      <c r="O57" s="372">
        <f t="shared" ca="1" si="14"/>
        <v>7</v>
      </c>
      <c r="P57" s="372">
        <f t="shared" ca="1" si="14"/>
        <v>7</v>
      </c>
      <c r="Q57" s="372">
        <f t="shared" ca="1" si="14"/>
        <v>7</v>
      </c>
      <c r="R57" s="372">
        <f t="shared" ca="1" si="14"/>
        <v>7</v>
      </c>
      <c r="S57" s="372">
        <f t="shared" ca="1" si="14"/>
        <v>7</v>
      </c>
      <c r="T57" s="372">
        <f t="shared" ca="1" si="14"/>
        <v>7</v>
      </c>
      <c r="U57" s="372">
        <f t="shared" ca="1" si="14"/>
        <v>7</v>
      </c>
      <c r="V57" s="372">
        <f t="shared" ca="1" si="14"/>
        <v>7</v>
      </c>
      <c r="W57" s="372">
        <f t="shared" ca="1" si="14"/>
        <v>7</v>
      </c>
      <c r="X57" s="372">
        <f t="shared" ca="1" si="14"/>
        <v>7</v>
      </c>
      <c r="Y57" s="372">
        <f t="shared" ca="1" si="14"/>
        <v>7</v>
      </c>
      <c r="Z57" s="372">
        <f t="shared" ca="1" si="14"/>
        <v>7</v>
      </c>
      <c r="AA57" s="372">
        <f t="shared" ca="1" si="14"/>
        <v>7</v>
      </c>
      <c r="AB57" s="372">
        <f t="shared" ca="1" si="14"/>
        <v>7</v>
      </c>
      <c r="AC57" s="372">
        <f t="shared" ca="1" si="14"/>
        <v>7</v>
      </c>
      <c r="AD57" s="372">
        <f t="shared" ca="1" si="14"/>
        <v>7</v>
      </c>
      <c r="AE57" s="372">
        <f t="shared" ca="1" si="14"/>
        <v>7</v>
      </c>
      <c r="AF57" s="372">
        <f t="shared" ca="1" si="14"/>
        <v>7</v>
      </c>
      <c r="AG57" s="372">
        <f t="shared" ca="1" si="14"/>
        <v>7</v>
      </c>
      <c r="AH57" s="372">
        <f t="shared" ca="1" si="14"/>
        <v>7</v>
      </c>
      <c r="AI57" s="372">
        <f t="shared" ca="1" si="14"/>
        <v>7</v>
      </c>
      <c r="AJ57" s="372">
        <f t="shared" ca="1" si="14"/>
        <v>7</v>
      </c>
      <c r="AK57" s="372">
        <f t="shared" ca="1" si="14"/>
        <v>7</v>
      </c>
      <c r="AL57" s="372">
        <f t="shared" ca="1" si="14"/>
        <v>7</v>
      </c>
      <c r="AM57" s="372">
        <f t="shared" ref="AM57:BR57" ca="1" si="15">RANK(AM28,AM23:AM48)+COUNTIF(AM23:AM28,AM28)-1</f>
        <v>7</v>
      </c>
      <c r="AN57" s="372">
        <f t="shared" ca="1" si="15"/>
        <v>7</v>
      </c>
      <c r="AO57" s="372">
        <f t="shared" ca="1" si="15"/>
        <v>7</v>
      </c>
      <c r="AP57" s="372">
        <f t="shared" ca="1" si="15"/>
        <v>7</v>
      </c>
      <c r="AQ57" s="372">
        <f t="shared" ca="1" si="15"/>
        <v>7</v>
      </c>
      <c r="AR57" s="372">
        <f t="shared" ca="1" si="15"/>
        <v>7</v>
      </c>
      <c r="AS57" s="372">
        <f t="shared" ca="1" si="15"/>
        <v>7</v>
      </c>
      <c r="AT57" s="372">
        <f t="shared" ca="1" si="15"/>
        <v>7</v>
      </c>
      <c r="AU57" s="372">
        <f t="shared" ca="1" si="15"/>
        <v>7</v>
      </c>
      <c r="AV57" s="372">
        <f t="shared" ca="1" si="15"/>
        <v>7</v>
      </c>
      <c r="AW57" s="372">
        <f t="shared" ca="1" si="15"/>
        <v>7</v>
      </c>
      <c r="AX57" s="372">
        <f t="shared" ca="1" si="15"/>
        <v>7</v>
      </c>
      <c r="AY57" s="372">
        <f t="shared" ca="1" si="15"/>
        <v>7</v>
      </c>
      <c r="AZ57" s="372">
        <f t="shared" ca="1" si="15"/>
        <v>7</v>
      </c>
      <c r="BA57" s="372">
        <f t="shared" ca="1" si="15"/>
        <v>7</v>
      </c>
      <c r="BB57" s="372">
        <f t="shared" ca="1" si="15"/>
        <v>7</v>
      </c>
      <c r="BC57" s="372">
        <f t="shared" ca="1" si="15"/>
        <v>7</v>
      </c>
      <c r="BD57" s="372">
        <f t="shared" ca="1" si="15"/>
        <v>7</v>
      </c>
      <c r="BE57" s="372">
        <f t="shared" ca="1" si="15"/>
        <v>7</v>
      </c>
      <c r="BF57" s="372">
        <f t="shared" ca="1" si="15"/>
        <v>7</v>
      </c>
      <c r="BG57" s="372">
        <f t="shared" ca="1" si="15"/>
        <v>7</v>
      </c>
      <c r="BH57" s="372">
        <f t="shared" ca="1" si="15"/>
        <v>7</v>
      </c>
      <c r="BI57" s="372">
        <f t="shared" ca="1" si="15"/>
        <v>7</v>
      </c>
      <c r="BJ57" s="372">
        <f t="shared" ca="1" si="15"/>
        <v>7</v>
      </c>
      <c r="BK57" s="372">
        <f t="shared" ca="1" si="15"/>
        <v>7</v>
      </c>
      <c r="BL57" s="372">
        <f t="shared" ca="1" si="15"/>
        <v>7</v>
      </c>
      <c r="BM57" s="372">
        <f t="shared" ca="1" si="15"/>
        <v>7</v>
      </c>
      <c r="BN57" s="372">
        <f t="shared" ca="1" si="15"/>
        <v>7</v>
      </c>
      <c r="BO57" s="372">
        <f t="shared" ca="1" si="15"/>
        <v>7</v>
      </c>
      <c r="BP57" s="372">
        <f t="shared" ca="1" si="15"/>
        <v>7</v>
      </c>
      <c r="BQ57" s="372">
        <f t="shared" ca="1" si="15"/>
        <v>7</v>
      </c>
      <c r="BR57" s="372">
        <f t="shared" ca="1" si="15"/>
        <v>7</v>
      </c>
    </row>
    <row r="58" spans="2:70" s="155" customFormat="1" x14ac:dyDescent="0.35">
      <c r="B58" s="370"/>
      <c r="F58" s="371" t="s">
        <v>259</v>
      </c>
      <c r="G58" s="372">
        <f t="shared" ref="G58:AL58" ca="1" si="16">RANK(G29,G23:G48)+COUNTIF(G23:G29,G29)-1</f>
        <v>8</v>
      </c>
      <c r="H58" s="372">
        <f t="shared" ca="1" si="16"/>
        <v>8</v>
      </c>
      <c r="I58" s="372">
        <f t="shared" ca="1" si="16"/>
        <v>8</v>
      </c>
      <c r="J58" s="372">
        <f t="shared" ca="1" si="16"/>
        <v>8</v>
      </c>
      <c r="K58" s="372">
        <f t="shared" ca="1" si="16"/>
        <v>8</v>
      </c>
      <c r="L58" s="372">
        <f t="shared" ca="1" si="16"/>
        <v>8</v>
      </c>
      <c r="M58" s="372">
        <f t="shared" ca="1" si="16"/>
        <v>8</v>
      </c>
      <c r="N58" s="372">
        <f t="shared" ca="1" si="16"/>
        <v>8</v>
      </c>
      <c r="O58" s="372">
        <f t="shared" ca="1" si="16"/>
        <v>8</v>
      </c>
      <c r="P58" s="372">
        <f t="shared" ca="1" si="16"/>
        <v>8</v>
      </c>
      <c r="Q58" s="372">
        <f t="shared" ca="1" si="16"/>
        <v>8</v>
      </c>
      <c r="R58" s="372">
        <f t="shared" ca="1" si="16"/>
        <v>8</v>
      </c>
      <c r="S58" s="372">
        <f t="shared" ca="1" si="16"/>
        <v>8</v>
      </c>
      <c r="T58" s="372">
        <f t="shared" ca="1" si="16"/>
        <v>8</v>
      </c>
      <c r="U58" s="372">
        <f t="shared" ca="1" si="16"/>
        <v>8</v>
      </c>
      <c r="V58" s="372">
        <f t="shared" ca="1" si="16"/>
        <v>8</v>
      </c>
      <c r="W58" s="372">
        <f t="shared" ca="1" si="16"/>
        <v>8</v>
      </c>
      <c r="X58" s="372">
        <f t="shared" ca="1" si="16"/>
        <v>8</v>
      </c>
      <c r="Y58" s="372">
        <f t="shared" ca="1" si="16"/>
        <v>8</v>
      </c>
      <c r="Z58" s="372">
        <f t="shared" ca="1" si="16"/>
        <v>8</v>
      </c>
      <c r="AA58" s="372">
        <f t="shared" ca="1" si="16"/>
        <v>8</v>
      </c>
      <c r="AB58" s="372">
        <f t="shared" ca="1" si="16"/>
        <v>8</v>
      </c>
      <c r="AC58" s="372">
        <f t="shared" ca="1" si="16"/>
        <v>8</v>
      </c>
      <c r="AD58" s="372">
        <f t="shared" ca="1" si="16"/>
        <v>8</v>
      </c>
      <c r="AE58" s="372">
        <f t="shared" ca="1" si="16"/>
        <v>8</v>
      </c>
      <c r="AF58" s="372">
        <f t="shared" ca="1" si="16"/>
        <v>8</v>
      </c>
      <c r="AG58" s="372">
        <f t="shared" ca="1" si="16"/>
        <v>8</v>
      </c>
      <c r="AH58" s="372">
        <f t="shared" ca="1" si="16"/>
        <v>8</v>
      </c>
      <c r="AI58" s="372">
        <f t="shared" ca="1" si="16"/>
        <v>8</v>
      </c>
      <c r="AJ58" s="372">
        <f t="shared" ca="1" si="16"/>
        <v>8</v>
      </c>
      <c r="AK58" s="372">
        <f t="shared" ca="1" si="16"/>
        <v>8</v>
      </c>
      <c r="AL58" s="372">
        <f t="shared" ca="1" si="16"/>
        <v>8</v>
      </c>
      <c r="AM58" s="372">
        <f t="shared" ref="AM58:BR58" ca="1" si="17">RANK(AM29,AM23:AM48)+COUNTIF(AM23:AM29,AM29)-1</f>
        <v>8</v>
      </c>
      <c r="AN58" s="372">
        <f t="shared" ca="1" si="17"/>
        <v>8</v>
      </c>
      <c r="AO58" s="372">
        <f t="shared" ca="1" si="17"/>
        <v>8</v>
      </c>
      <c r="AP58" s="372">
        <f t="shared" ca="1" si="17"/>
        <v>8</v>
      </c>
      <c r="AQ58" s="372">
        <f t="shared" ca="1" si="17"/>
        <v>8</v>
      </c>
      <c r="AR58" s="372">
        <f t="shared" ca="1" si="17"/>
        <v>8</v>
      </c>
      <c r="AS58" s="372">
        <f t="shared" ca="1" si="17"/>
        <v>8</v>
      </c>
      <c r="AT58" s="372">
        <f t="shared" ca="1" si="17"/>
        <v>8</v>
      </c>
      <c r="AU58" s="372">
        <f t="shared" ca="1" si="17"/>
        <v>8</v>
      </c>
      <c r="AV58" s="372">
        <f t="shared" ca="1" si="17"/>
        <v>8</v>
      </c>
      <c r="AW58" s="372">
        <f t="shared" ca="1" si="17"/>
        <v>8</v>
      </c>
      <c r="AX58" s="372">
        <f t="shared" ca="1" si="17"/>
        <v>8</v>
      </c>
      <c r="AY58" s="372">
        <f t="shared" ca="1" si="17"/>
        <v>8</v>
      </c>
      <c r="AZ58" s="372">
        <f t="shared" ca="1" si="17"/>
        <v>8</v>
      </c>
      <c r="BA58" s="372">
        <f t="shared" ca="1" si="17"/>
        <v>8</v>
      </c>
      <c r="BB58" s="372">
        <f t="shared" ca="1" si="17"/>
        <v>8</v>
      </c>
      <c r="BC58" s="372">
        <f t="shared" ca="1" si="17"/>
        <v>8</v>
      </c>
      <c r="BD58" s="372">
        <f t="shared" ca="1" si="17"/>
        <v>8</v>
      </c>
      <c r="BE58" s="372">
        <f t="shared" ca="1" si="17"/>
        <v>8</v>
      </c>
      <c r="BF58" s="372">
        <f t="shared" ca="1" si="17"/>
        <v>8</v>
      </c>
      <c r="BG58" s="372">
        <f t="shared" ca="1" si="17"/>
        <v>8</v>
      </c>
      <c r="BH58" s="372">
        <f t="shared" ca="1" si="17"/>
        <v>8</v>
      </c>
      <c r="BI58" s="372">
        <f t="shared" ca="1" si="17"/>
        <v>8</v>
      </c>
      <c r="BJ58" s="372">
        <f t="shared" ca="1" si="17"/>
        <v>8</v>
      </c>
      <c r="BK58" s="372">
        <f t="shared" ca="1" si="17"/>
        <v>8</v>
      </c>
      <c r="BL58" s="372">
        <f t="shared" ca="1" si="17"/>
        <v>8</v>
      </c>
      <c r="BM58" s="372">
        <f t="shared" ca="1" si="17"/>
        <v>8</v>
      </c>
      <c r="BN58" s="372">
        <f t="shared" ca="1" si="17"/>
        <v>8</v>
      </c>
      <c r="BO58" s="372">
        <f t="shared" ca="1" si="17"/>
        <v>8</v>
      </c>
      <c r="BP58" s="372">
        <f t="shared" ca="1" si="17"/>
        <v>8</v>
      </c>
      <c r="BQ58" s="372">
        <f t="shared" ca="1" si="17"/>
        <v>8</v>
      </c>
      <c r="BR58" s="372">
        <f t="shared" ca="1" si="17"/>
        <v>8</v>
      </c>
    </row>
    <row r="59" spans="2:70" s="155" customFormat="1" x14ac:dyDescent="0.35">
      <c r="B59" s="370"/>
      <c r="F59" s="371" t="s">
        <v>260</v>
      </c>
      <c r="G59" s="372">
        <f t="shared" ref="G59:AL59" ca="1" si="18">RANK(G30,G23:G48)+COUNTIF(G23:G30,G30)-1</f>
        <v>9</v>
      </c>
      <c r="H59" s="372">
        <f t="shared" ca="1" si="18"/>
        <v>9</v>
      </c>
      <c r="I59" s="372">
        <f t="shared" ca="1" si="18"/>
        <v>9</v>
      </c>
      <c r="J59" s="372">
        <f t="shared" ca="1" si="18"/>
        <v>9</v>
      </c>
      <c r="K59" s="372">
        <f t="shared" ca="1" si="18"/>
        <v>9</v>
      </c>
      <c r="L59" s="372">
        <f t="shared" ca="1" si="18"/>
        <v>9</v>
      </c>
      <c r="M59" s="372">
        <f t="shared" ca="1" si="18"/>
        <v>9</v>
      </c>
      <c r="N59" s="372">
        <f t="shared" ca="1" si="18"/>
        <v>9</v>
      </c>
      <c r="O59" s="372">
        <f t="shared" ca="1" si="18"/>
        <v>9</v>
      </c>
      <c r="P59" s="372">
        <f t="shared" ca="1" si="18"/>
        <v>9</v>
      </c>
      <c r="Q59" s="372">
        <f t="shared" ca="1" si="18"/>
        <v>9</v>
      </c>
      <c r="R59" s="372">
        <f t="shared" ca="1" si="18"/>
        <v>9</v>
      </c>
      <c r="S59" s="372">
        <f t="shared" ca="1" si="18"/>
        <v>9</v>
      </c>
      <c r="T59" s="372">
        <f t="shared" ca="1" si="18"/>
        <v>9</v>
      </c>
      <c r="U59" s="372">
        <f t="shared" ca="1" si="18"/>
        <v>9</v>
      </c>
      <c r="V59" s="372">
        <f t="shared" ca="1" si="18"/>
        <v>9</v>
      </c>
      <c r="W59" s="372">
        <f t="shared" ca="1" si="18"/>
        <v>9</v>
      </c>
      <c r="X59" s="372">
        <f t="shared" ca="1" si="18"/>
        <v>9</v>
      </c>
      <c r="Y59" s="372">
        <f t="shared" ca="1" si="18"/>
        <v>9</v>
      </c>
      <c r="Z59" s="372">
        <f t="shared" ca="1" si="18"/>
        <v>9</v>
      </c>
      <c r="AA59" s="372">
        <f t="shared" ca="1" si="18"/>
        <v>9</v>
      </c>
      <c r="AB59" s="372">
        <f t="shared" ca="1" si="18"/>
        <v>9</v>
      </c>
      <c r="AC59" s="372">
        <f t="shared" ca="1" si="18"/>
        <v>9</v>
      </c>
      <c r="AD59" s="372">
        <f t="shared" ca="1" si="18"/>
        <v>9</v>
      </c>
      <c r="AE59" s="372">
        <f t="shared" ca="1" si="18"/>
        <v>9</v>
      </c>
      <c r="AF59" s="372">
        <f t="shared" ca="1" si="18"/>
        <v>9</v>
      </c>
      <c r="AG59" s="372">
        <f t="shared" ca="1" si="18"/>
        <v>9</v>
      </c>
      <c r="AH59" s="372">
        <f t="shared" ca="1" si="18"/>
        <v>9</v>
      </c>
      <c r="AI59" s="372">
        <f t="shared" ca="1" si="18"/>
        <v>9</v>
      </c>
      <c r="AJ59" s="372">
        <f t="shared" ca="1" si="18"/>
        <v>9</v>
      </c>
      <c r="AK59" s="372">
        <f t="shared" ca="1" si="18"/>
        <v>9</v>
      </c>
      <c r="AL59" s="372">
        <f t="shared" ca="1" si="18"/>
        <v>9</v>
      </c>
      <c r="AM59" s="372">
        <f t="shared" ref="AM59:BR59" ca="1" si="19">RANK(AM30,AM23:AM48)+COUNTIF(AM23:AM30,AM30)-1</f>
        <v>9</v>
      </c>
      <c r="AN59" s="372">
        <f t="shared" ca="1" si="19"/>
        <v>9</v>
      </c>
      <c r="AO59" s="372">
        <f t="shared" ca="1" si="19"/>
        <v>9</v>
      </c>
      <c r="AP59" s="372">
        <f t="shared" ca="1" si="19"/>
        <v>9</v>
      </c>
      <c r="AQ59" s="372">
        <f t="shared" ca="1" si="19"/>
        <v>9</v>
      </c>
      <c r="AR59" s="372">
        <f t="shared" ca="1" si="19"/>
        <v>9</v>
      </c>
      <c r="AS59" s="372">
        <f t="shared" ca="1" si="19"/>
        <v>9</v>
      </c>
      <c r="AT59" s="372">
        <f t="shared" ca="1" si="19"/>
        <v>9</v>
      </c>
      <c r="AU59" s="372">
        <f t="shared" ca="1" si="19"/>
        <v>9</v>
      </c>
      <c r="AV59" s="372">
        <f t="shared" ca="1" si="19"/>
        <v>9</v>
      </c>
      <c r="AW59" s="372">
        <f t="shared" ca="1" si="19"/>
        <v>9</v>
      </c>
      <c r="AX59" s="372">
        <f t="shared" ca="1" si="19"/>
        <v>9</v>
      </c>
      <c r="AY59" s="372">
        <f t="shared" ca="1" si="19"/>
        <v>9</v>
      </c>
      <c r="AZ59" s="372">
        <f t="shared" ca="1" si="19"/>
        <v>9</v>
      </c>
      <c r="BA59" s="372">
        <f t="shared" ca="1" si="19"/>
        <v>9</v>
      </c>
      <c r="BB59" s="372">
        <f t="shared" ca="1" si="19"/>
        <v>9</v>
      </c>
      <c r="BC59" s="372">
        <f t="shared" ca="1" si="19"/>
        <v>9</v>
      </c>
      <c r="BD59" s="372">
        <f t="shared" ca="1" si="19"/>
        <v>9</v>
      </c>
      <c r="BE59" s="372">
        <f t="shared" ca="1" si="19"/>
        <v>9</v>
      </c>
      <c r="BF59" s="372">
        <f t="shared" ca="1" si="19"/>
        <v>9</v>
      </c>
      <c r="BG59" s="372">
        <f t="shared" ca="1" si="19"/>
        <v>9</v>
      </c>
      <c r="BH59" s="372">
        <f t="shared" ca="1" si="19"/>
        <v>9</v>
      </c>
      <c r="BI59" s="372">
        <f t="shared" ca="1" si="19"/>
        <v>9</v>
      </c>
      <c r="BJ59" s="372">
        <f t="shared" ca="1" si="19"/>
        <v>9</v>
      </c>
      <c r="BK59" s="372">
        <f t="shared" ca="1" si="19"/>
        <v>9</v>
      </c>
      <c r="BL59" s="372">
        <f t="shared" ca="1" si="19"/>
        <v>9</v>
      </c>
      <c r="BM59" s="372">
        <f t="shared" ca="1" si="19"/>
        <v>9</v>
      </c>
      <c r="BN59" s="372">
        <f t="shared" ca="1" si="19"/>
        <v>9</v>
      </c>
      <c r="BO59" s="372">
        <f t="shared" ca="1" si="19"/>
        <v>9</v>
      </c>
      <c r="BP59" s="372">
        <f t="shared" ca="1" si="19"/>
        <v>9</v>
      </c>
      <c r="BQ59" s="372">
        <f t="shared" ca="1" si="19"/>
        <v>9</v>
      </c>
      <c r="BR59" s="372">
        <f t="shared" ca="1" si="19"/>
        <v>9</v>
      </c>
    </row>
    <row r="60" spans="2:70" s="155" customFormat="1" x14ac:dyDescent="0.35">
      <c r="B60" s="370"/>
      <c r="F60" s="371" t="s">
        <v>261</v>
      </c>
      <c r="G60" s="372">
        <f t="shared" ref="G60:AL60" ca="1" si="20">RANK(G31,G23:G48)+COUNTIF(G23:G31,G31)-1</f>
        <v>10</v>
      </c>
      <c r="H60" s="372">
        <f t="shared" ca="1" si="20"/>
        <v>10</v>
      </c>
      <c r="I60" s="372">
        <f t="shared" ca="1" si="20"/>
        <v>10</v>
      </c>
      <c r="J60" s="372">
        <f t="shared" ca="1" si="20"/>
        <v>10</v>
      </c>
      <c r="K60" s="372">
        <f t="shared" ca="1" si="20"/>
        <v>10</v>
      </c>
      <c r="L60" s="372">
        <f t="shared" ca="1" si="20"/>
        <v>10</v>
      </c>
      <c r="M60" s="372">
        <f t="shared" ca="1" si="20"/>
        <v>10</v>
      </c>
      <c r="N60" s="372">
        <f t="shared" ca="1" si="20"/>
        <v>10</v>
      </c>
      <c r="O60" s="372">
        <f t="shared" ca="1" si="20"/>
        <v>10</v>
      </c>
      <c r="P60" s="372">
        <f t="shared" ca="1" si="20"/>
        <v>10</v>
      </c>
      <c r="Q60" s="372">
        <f t="shared" ca="1" si="20"/>
        <v>10</v>
      </c>
      <c r="R60" s="372">
        <f t="shared" ca="1" si="20"/>
        <v>10</v>
      </c>
      <c r="S60" s="372">
        <f t="shared" ca="1" si="20"/>
        <v>10</v>
      </c>
      <c r="T60" s="372">
        <f t="shared" ca="1" si="20"/>
        <v>10</v>
      </c>
      <c r="U60" s="372">
        <f t="shared" ca="1" si="20"/>
        <v>10</v>
      </c>
      <c r="V60" s="372">
        <f t="shared" ca="1" si="20"/>
        <v>10</v>
      </c>
      <c r="W60" s="372">
        <f t="shared" ca="1" si="20"/>
        <v>10</v>
      </c>
      <c r="X60" s="372">
        <f t="shared" ca="1" si="20"/>
        <v>10</v>
      </c>
      <c r="Y60" s="372">
        <f t="shared" ca="1" si="20"/>
        <v>10</v>
      </c>
      <c r="Z60" s="372">
        <f t="shared" ca="1" si="20"/>
        <v>10</v>
      </c>
      <c r="AA60" s="372">
        <f t="shared" ca="1" si="20"/>
        <v>10</v>
      </c>
      <c r="AB60" s="372">
        <f t="shared" ca="1" si="20"/>
        <v>10</v>
      </c>
      <c r="AC60" s="372">
        <f t="shared" ca="1" si="20"/>
        <v>10</v>
      </c>
      <c r="AD60" s="372">
        <f t="shared" ca="1" si="20"/>
        <v>10</v>
      </c>
      <c r="AE60" s="372">
        <f t="shared" ca="1" si="20"/>
        <v>10</v>
      </c>
      <c r="AF60" s="372">
        <f t="shared" ca="1" si="20"/>
        <v>10</v>
      </c>
      <c r="AG60" s="372">
        <f t="shared" ca="1" si="20"/>
        <v>10</v>
      </c>
      <c r="AH60" s="372">
        <f t="shared" ca="1" si="20"/>
        <v>10</v>
      </c>
      <c r="AI60" s="372">
        <f t="shared" ca="1" si="20"/>
        <v>10</v>
      </c>
      <c r="AJ60" s="372">
        <f t="shared" ca="1" si="20"/>
        <v>10</v>
      </c>
      <c r="AK60" s="372">
        <f t="shared" ca="1" si="20"/>
        <v>10</v>
      </c>
      <c r="AL60" s="372">
        <f t="shared" ca="1" si="20"/>
        <v>10</v>
      </c>
      <c r="AM60" s="372">
        <f t="shared" ref="AM60:BR60" ca="1" si="21">RANK(AM31,AM23:AM48)+COUNTIF(AM23:AM31,AM31)-1</f>
        <v>10</v>
      </c>
      <c r="AN60" s="372">
        <f t="shared" ca="1" si="21"/>
        <v>10</v>
      </c>
      <c r="AO60" s="372">
        <f t="shared" ca="1" si="21"/>
        <v>10</v>
      </c>
      <c r="AP60" s="372">
        <f t="shared" ca="1" si="21"/>
        <v>10</v>
      </c>
      <c r="AQ60" s="372">
        <f t="shared" ca="1" si="21"/>
        <v>10</v>
      </c>
      <c r="AR60" s="372">
        <f t="shared" ca="1" si="21"/>
        <v>10</v>
      </c>
      <c r="AS60" s="372">
        <f t="shared" ca="1" si="21"/>
        <v>10</v>
      </c>
      <c r="AT60" s="372">
        <f t="shared" ca="1" si="21"/>
        <v>10</v>
      </c>
      <c r="AU60" s="372">
        <f t="shared" ca="1" si="21"/>
        <v>10</v>
      </c>
      <c r="AV60" s="372">
        <f t="shared" ca="1" si="21"/>
        <v>10</v>
      </c>
      <c r="AW60" s="372">
        <f t="shared" ca="1" si="21"/>
        <v>10</v>
      </c>
      <c r="AX60" s="372">
        <f t="shared" ca="1" si="21"/>
        <v>10</v>
      </c>
      <c r="AY60" s="372">
        <f t="shared" ca="1" si="21"/>
        <v>10</v>
      </c>
      <c r="AZ60" s="372">
        <f t="shared" ca="1" si="21"/>
        <v>10</v>
      </c>
      <c r="BA60" s="372">
        <f t="shared" ca="1" si="21"/>
        <v>10</v>
      </c>
      <c r="BB60" s="372">
        <f t="shared" ca="1" si="21"/>
        <v>10</v>
      </c>
      <c r="BC60" s="372">
        <f t="shared" ca="1" si="21"/>
        <v>10</v>
      </c>
      <c r="BD60" s="372">
        <f t="shared" ca="1" si="21"/>
        <v>10</v>
      </c>
      <c r="BE60" s="372">
        <f t="shared" ca="1" si="21"/>
        <v>10</v>
      </c>
      <c r="BF60" s="372">
        <f t="shared" ca="1" si="21"/>
        <v>10</v>
      </c>
      <c r="BG60" s="372">
        <f t="shared" ca="1" si="21"/>
        <v>10</v>
      </c>
      <c r="BH60" s="372">
        <f t="shared" ca="1" si="21"/>
        <v>10</v>
      </c>
      <c r="BI60" s="372">
        <f t="shared" ca="1" si="21"/>
        <v>10</v>
      </c>
      <c r="BJ60" s="372">
        <f t="shared" ca="1" si="21"/>
        <v>10</v>
      </c>
      <c r="BK60" s="372">
        <f t="shared" ca="1" si="21"/>
        <v>10</v>
      </c>
      <c r="BL60" s="372">
        <f t="shared" ca="1" si="21"/>
        <v>10</v>
      </c>
      <c r="BM60" s="372">
        <f t="shared" ca="1" si="21"/>
        <v>10</v>
      </c>
      <c r="BN60" s="372">
        <f t="shared" ca="1" si="21"/>
        <v>10</v>
      </c>
      <c r="BO60" s="372">
        <f t="shared" ca="1" si="21"/>
        <v>10</v>
      </c>
      <c r="BP60" s="372">
        <f t="shared" ca="1" si="21"/>
        <v>10</v>
      </c>
      <c r="BQ60" s="372">
        <f t="shared" ca="1" si="21"/>
        <v>10</v>
      </c>
      <c r="BR60" s="372">
        <f t="shared" ca="1" si="21"/>
        <v>10</v>
      </c>
    </row>
    <row r="61" spans="2:70" s="155" customFormat="1" x14ac:dyDescent="0.35">
      <c r="B61" s="370"/>
      <c r="F61" s="371" t="s">
        <v>255</v>
      </c>
      <c r="G61" s="372">
        <f t="shared" ref="G61:AL61" ca="1" si="22">RANK(G32,G23:G48)+COUNTIF(G23:G32,G32)-1</f>
        <v>11</v>
      </c>
      <c r="H61" s="372">
        <f t="shared" ca="1" si="22"/>
        <v>11</v>
      </c>
      <c r="I61" s="372">
        <f t="shared" ca="1" si="22"/>
        <v>11</v>
      </c>
      <c r="J61" s="372">
        <f t="shared" ca="1" si="22"/>
        <v>11</v>
      </c>
      <c r="K61" s="372">
        <f t="shared" ca="1" si="22"/>
        <v>11</v>
      </c>
      <c r="L61" s="372">
        <f t="shared" ca="1" si="22"/>
        <v>11</v>
      </c>
      <c r="M61" s="372">
        <f t="shared" ca="1" si="22"/>
        <v>11</v>
      </c>
      <c r="N61" s="372">
        <f t="shared" ca="1" si="22"/>
        <v>11</v>
      </c>
      <c r="O61" s="372">
        <f t="shared" ca="1" si="22"/>
        <v>11</v>
      </c>
      <c r="P61" s="372">
        <f t="shared" ca="1" si="22"/>
        <v>11</v>
      </c>
      <c r="Q61" s="372">
        <f t="shared" ca="1" si="22"/>
        <v>11</v>
      </c>
      <c r="R61" s="372">
        <f t="shared" ca="1" si="22"/>
        <v>11</v>
      </c>
      <c r="S61" s="372">
        <f t="shared" ca="1" si="22"/>
        <v>11</v>
      </c>
      <c r="T61" s="372">
        <f t="shared" ca="1" si="22"/>
        <v>11</v>
      </c>
      <c r="U61" s="372">
        <f t="shared" ca="1" si="22"/>
        <v>11</v>
      </c>
      <c r="V61" s="372">
        <f t="shared" ca="1" si="22"/>
        <v>11</v>
      </c>
      <c r="W61" s="372">
        <f t="shared" ca="1" si="22"/>
        <v>11</v>
      </c>
      <c r="X61" s="372">
        <f t="shared" ca="1" si="22"/>
        <v>11</v>
      </c>
      <c r="Y61" s="372">
        <f t="shared" ca="1" si="22"/>
        <v>11</v>
      </c>
      <c r="Z61" s="372">
        <f t="shared" ca="1" si="22"/>
        <v>11</v>
      </c>
      <c r="AA61" s="372">
        <f t="shared" ca="1" si="22"/>
        <v>11</v>
      </c>
      <c r="AB61" s="372">
        <f t="shared" ca="1" si="22"/>
        <v>11</v>
      </c>
      <c r="AC61" s="372">
        <f t="shared" ca="1" si="22"/>
        <v>11</v>
      </c>
      <c r="AD61" s="372">
        <f t="shared" ca="1" si="22"/>
        <v>11</v>
      </c>
      <c r="AE61" s="372">
        <f t="shared" ca="1" si="22"/>
        <v>11</v>
      </c>
      <c r="AF61" s="372">
        <f t="shared" ca="1" si="22"/>
        <v>11</v>
      </c>
      <c r="AG61" s="372">
        <f t="shared" ca="1" si="22"/>
        <v>11</v>
      </c>
      <c r="AH61" s="372">
        <f t="shared" ca="1" si="22"/>
        <v>11</v>
      </c>
      <c r="AI61" s="372">
        <f t="shared" ca="1" si="22"/>
        <v>11</v>
      </c>
      <c r="AJ61" s="372">
        <f t="shared" ca="1" si="22"/>
        <v>11</v>
      </c>
      <c r="AK61" s="372">
        <f t="shared" ca="1" si="22"/>
        <v>11</v>
      </c>
      <c r="AL61" s="372">
        <f t="shared" ca="1" si="22"/>
        <v>11</v>
      </c>
      <c r="AM61" s="372">
        <f t="shared" ref="AM61:BR61" ca="1" si="23">RANK(AM32,AM23:AM48)+COUNTIF(AM23:AM32,AM32)-1</f>
        <v>11</v>
      </c>
      <c r="AN61" s="372">
        <f t="shared" ca="1" si="23"/>
        <v>11</v>
      </c>
      <c r="AO61" s="372">
        <f t="shared" ca="1" si="23"/>
        <v>11</v>
      </c>
      <c r="AP61" s="372">
        <f t="shared" ca="1" si="23"/>
        <v>11</v>
      </c>
      <c r="AQ61" s="372">
        <f t="shared" ca="1" si="23"/>
        <v>11</v>
      </c>
      <c r="AR61" s="372">
        <f t="shared" ca="1" si="23"/>
        <v>11</v>
      </c>
      <c r="AS61" s="372">
        <f t="shared" ca="1" si="23"/>
        <v>11</v>
      </c>
      <c r="AT61" s="372">
        <f t="shared" ca="1" si="23"/>
        <v>11</v>
      </c>
      <c r="AU61" s="372">
        <f t="shared" ca="1" si="23"/>
        <v>11</v>
      </c>
      <c r="AV61" s="372">
        <f t="shared" ca="1" si="23"/>
        <v>11</v>
      </c>
      <c r="AW61" s="372">
        <f t="shared" ca="1" si="23"/>
        <v>11</v>
      </c>
      <c r="AX61" s="372">
        <f t="shared" ca="1" si="23"/>
        <v>11</v>
      </c>
      <c r="AY61" s="372">
        <f t="shared" ca="1" si="23"/>
        <v>11</v>
      </c>
      <c r="AZ61" s="372">
        <f t="shared" ca="1" si="23"/>
        <v>11</v>
      </c>
      <c r="BA61" s="372">
        <f t="shared" ca="1" si="23"/>
        <v>11</v>
      </c>
      <c r="BB61" s="372">
        <f t="shared" ca="1" si="23"/>
        <v>11</v>
      </c>
      <c r="BC61" s="372">
        <f t="shared" ca="1" si="23"/>
        <v>11</v>
      </c>
      <c r="BD61" s="372">
        <f t="shared" ca="1" si="23"/>
        <v>11</v>
      </c>
      <c r="BE61" s="372">
        <f t="shared" ca="1" si="23"/>
        <v>11</v>
      </c>
      <c r="BF61" s="372">
        <f t="shared" ca="1" si="23"/>
        <v>11</v>
      </c>
      <c r="BG61" s="372">
        <f t="shared" ca="1" si="23"/>
        <v>11</v>
      </c>
      <c r="BH61" s="372">
        <f t="shared" ca="1" si="23"/>
        <v>11</v>
      </c>
      <c r="BI61" s="372">
        <f t="shared" ca="1" si="23"/>
        <v>11</v>
      </c>
      <c r="BJ61" s="372">
        <f t="shared" ca="1" si="23"/>
        <v>11</v>
      </c>
      <c r="BK61" s="372">
        <f t="shared" ca="1" si="23"/>
        <v>11</v>
      </c>
      <c r="BL61" s="372">
        <f t="shared" ca="1" si="23"/>
        <v>11</v>
      </c>
      <c r="BM61" s="372">
        <f t="shared" ca="1" si="23"/>
        <v>11</v>
      </c>
      <c r="BN61" s="372">
        <f t="shared" ca="1" si="23"/>
        <v>11</v>
      </c>
      <c r="BO61" s="372">
        <f t="shared" ca="1" si="23"/>
        <v>11</v>
      </c>
      <c r="BP61" s="372">
        <f t="shared" ca="1" si="23"/>
        <v>11</v>
      </c>
      <c r="BQ61" s="372">
        <f t="shared" ca="1" si="23"/>
        <v>11</v>
      </c>
      <c r="BR61" s="372">
        <f t="shared" ca="1" si="23"/>
        <v>11</v>
      </c>
    </row>
    <row r="62" spans="2:70" s="155" customFormat="1" x14ac:dyDescent="0.35">
      <c r="B62" s="370"/>
      <c r="F62" s="371" t="s">
        <v>276</v>
      </c>
      <c r="G62" s="372">
        <f t="shared" ref="G62:AL62" ca="1" si="24">RANK(G33,G23:G48)+COUNTIF(G23:G33,G33)-1</f>
        <v>12</v>
      </c>
      <c r="H62" s="372">
        <f t="shared" ca="1" si="24"/>
        <v>12</v>
      </c>
      <c r="I62" s="372">
        <f t="shared" ca="1" si="24"/>
        <v>12</v>
      </c>
      <c r="J62" s="372">
        <f t="shared" ca="1" si="24"/>
        <v>12</v>
      </c>
      <c r="K62" s="372">
        <f t="shared" ca="1" si="24"/>
        <v>12</v>
      </c>
      <c r="L62" s="372">
        <f t="shared" ca="1" si="24"/>
        <v>12</v>
      </c>
      <c r="M62" s="372">
        <f t="shared" ca="1" si="24"/>
        <v>12</v>
      </c>
      <c r="N62" s="372">
        <f t="shared" ca="1" si="24"/>
        <v>12</v>
      </c>
      <c r="O62" s="372">
        <f t="shared" ca="1" si="24"/>
        <v>12</v>
      </c>
      <c r="P62" s="372">
        <f t="shared" ca="1" si="24"/>
        <v>12</v>
      </c>
      <c r="Q62" s="372">
        <f t="shared" ca="1" si="24"/>
        <v>12</v>
      </c>
      <c r="R62" s="372">
        <f t="shared" ca="1" si="24"/>
        <v>12</v>
      </c>
      <c r="S62" s="372">
        <f t="shared" ca="1" si="24"/>
        <v>12</v>
      </c>
      <c r="T62" s="372">
        <f t="shared" ca="1" si="24"/>
        <v>12</v>
      </c>
      <c r="U62" s="372">
        <f t="shared" ca="1" si="24"/>
        <v>12</v>
      </c>
      <c r="V62" s="372">
        <f t="shared" ca="1" si="24"/>
        <v>12</v>
      </c>
      <c r="W62" s="372">
        <f t="shared" ca="1" si="24"/>
        <v>12</v>
      </c>
      <c r="X62" s="372">
        <f t="shared" ca="1" si="24"/>
        <v>12</v>
      </c>
      <c r="Y62" s="372">
        <f t="shared" ca="1" si="24"/>
        <v>12</v>
      </c>
      <c r="Z62" s="372">
        <f t="shared" ca="1" si="24"/>
        <v>12</v>
      </c>
      <c r="AA62" s="372">
        <f t="shared" ca="1" si="24"/>
        <v>12</v>
      </c>
      <c r="AB62" s="372">
        <f t="shared" ca="1" si="24"/>
        <v>12</v>
      </c>
      <c r="AC62" s="372">
        <f t="shared" ca="1" si="24"/>
        <v>12</v>
      </c>
      <c r="AD62" s="372">
        <f t="shared" ca="1" si="24"/>
        <v>12</v>
      </c>
      <c r="AE62" s="372">
        <f t="shared" ca="1" si="24"/>
        <v>12</v>
      </c>
      <c r="AF62" s="372">
        <f t="shared" ca="1" si="24"/>
        <v>12</v>
      </c>
      <c r="AG62" s="372">
        <f t="shared" ca="1" si="24"/>
        <v>12</v>
      </c>
      <c r="AH62" s="372">
        <f t="shared" ca="1" si="24"/>
        <v>12</v>
      </c>
      <c r="AI62" s="372">
        <f t="shared" ca="1" si="24"/>
        <v>12</v>
      </c>
      <c r="AJ62" s="372">
        <f t="shared" ca="1" si="24"/>
        <v>12</v>
      </c>
      <c r="AK62" s="372">
        <f t="shared" ca="1" si="24"/>
        <v>12</v>
      </c>
      <c r="AL62" s="372">
        <f t="shared" ca="1" si="24"/>
        <v>12</v>
      </c>
      <c r="AM62" s="372">
        <f t="shared" ref="AM62:BR62" ca="1" si="25">RANK(AM33,AM23:AM48)+COUNTIF(AM23:AM33,AM33)-1</f>
        <v>12</v>
      </c>
      <c r="AN62" s="372">
        <f t="shared" ca="1" si="25"/>
        <v>12</v>
      </c>
      <c r="AO62" s="372">
        <f t="shared" ca="1" si="25"/>
        <v>12</v>
      </c>
      <c r="AP62" s="372">
        <f t="shared" ca="1" si="25"/>
        <v>12</v>
      </c>
      <c r="AQ62" s="372">
        <f t="shared" ca="1" si="25"/>
        <v>12</v>
      </c>
      <c r="AR62" s="372">
        <f t="shared" ca="1" si="25"/>
        <v>12</v>
      </c>
      <c r="AS62" s="372">
        <f t="shared" ca="1" si="25"/>
        <v>12</v>
      </c>
      <c r="AT62" s="372">
        <f t="shared" ca="1" si="25"/>
        <v>12</v>
      </c>
      <c r="AU62" s="372">
        <f t="shared" ca="1" si="25"/>
        <v>12</v>
      </c>
      <c r="AV62" s="372">
        <f t="shared" ca="1" si="25"/>
        <v>12</v>
      </c>
      <c r="AW62" s="372">
        <f t="shared" ca="1" si="25"/>
        <v>12</v>
      </c>
      <c r="AX62" s="372">
        <f t="shared" ca="1" si="25"/>
        <v>12</v>
      </c>
      <c r="AY62" s="372">
        <f t="shared" ca="1" si="25"/>
        <v>12</v>
      </c>
      <c r="AZ62" s="372">
        <f t="shared" ca="1" si="25"/>
        <v>12</v>
      </c>
      <c r="BA62" s="372">
        <f t="shared" ca="1" si="25"/>
        <v>12</v>
      </c>
      <c r="BB62" s="372">
        <f t="shared" ca="1" si="25"/>
        <v>12</v>
      </c>
      <c r="BC62" s="372">
        <f t="shared" ca="1" si="25"/>
        <v>12</v>
      </c>
      <c r="BD62" s="372">
        <f t="shared" ca="1" si="25"/>
        <v>12</v>
      </c>
      <c r="BE62" s="372">
        <f t="shared" ca="1" si="25"/>
        <v>12</v>
      </c>
      <c r="BF62" s="372">
        <f t="shared" ca="1" si="25"/>
        <v>12</v>
      </c>
      <c r="BG62" s="372">
        <f t="shared" ca="1" si="25"/>
        <v>12</v>
      </c>
      <c r="BH62" s="372">
        <f t="shared" ca="1" si="25"/>
        <v>12</v>
      </c>
      <c r="BI62" s="372">
        <f t="shared" ca="1" si="25"/>
        <v>12</v>
      </c>
      <c r="BJ62" s="372">
        <f t="shared" ca="1" si="25"/>
        <v>12</v>
      </c>
      <c r="BK62" s="372">
        <f t="shared" ca="1" si="25"/>
        <v>12</v>
      </c>
      <c r="BL62" s="372">
        <f t="shared" ca="1" si="25"/>
        <v>12</v>
      </c>
      <c r="BM62" s="372">
        <f t="shared" ca="1" si="25"/>
        <v>12</v>
      </c>
      <c r="BN62" s="372">
        <f t="shared" ca="1" si="25"/>
        <v>12</v>
      </c>
      <c r="BO62" s="372">
        <f t="shared" ca="1" si="25"/>
        <v>12</v>
      </c>
      <c r="BP62" s="372">
        <f t="shared" ca="1" si="25"/>
        <v>12</v>
      </c>
      <c r="BQ62" s="372">
        <f t="shared" ca="1" si="25"/>
        <v>12</v>
      </c>
      <c r="BR62" s="372">
        <f t="shared" ca="1" si="25"/>
        <v>12</v>
      </c>
    </row>
    <row r="63" spans="2:70" s="155" customFormat="1" x14ac:dyDescent="0.35">
      <c r="B63" s="370"/>
      <c r="F63" s="371" t="s">
        <v>262</v>
      </c>
      <c r="G63" s="372">
        <f t="shared" ref="G63:AL63" ca="1" si="26">RANK(G34,G23:G48)+COUNTIF(G23:G34,G34)-1</f>
        <v>13</v>
      </c>
      <c r="H63" s="372">
        <f t="shared" ca="1" si="26"/>
        <v>13</v>
      </c>
      <c r="I63" s="372">
        <f t="shared" ca="1" si="26"/>
        <v>13</v>
      </c>
      <c r="J63" s="372">
        <f t="shared" ca="1" si="26"/>
        <v>13</v>
      </c>
      <c r="K63" s="372">
        <f t="shared" ca="1" si="26"/>
        <v>13</v>
      </c>
      <c r="L63" s="372">
        <f t="shared" ca="1" si="26"/>
        <v>13</v>
      </c>
      <c r="M63" s="372">
        <f t="shared" ca="1" si="26"/>
        <v>13</v>
      </c>
      <c r="N63" s="372">
        <f t="shared" ca="1" si="26"/>
        <v>13</v>
      </c>
      <c r="O63" s="372">
        <f t="shared" ca="1" si="26"/>
        <v>13</v>
      </c>
      <c r="P63" s="372">
        <f t="shared" ca="1" si="26"/>
        <v>13</v>
      </c>
      <c r="Q63" s="372">
        <f t="shared" ca="1" si="26"/>
        <v>13</v>
      </c>
      <c r="R63" s="372">
        <f t="shared" ca="1" si="26"/>
        <v>13</v>
      </c>
      <c r="S63" s="372">
        <f t="shared" ca="1" si="26"/>
        <v>13</v>
      </c>
      <c r="T63" s="372">
        <f t="shared" ca="1" si="26"/>
        <v>13</v>
      </c>
      <c r="U63" s="372">
        <f t="shared" ca="1" si="26"/>
        <v>13</v>
      </c>
      <c r="V63" s="372">
        <f t="shared" ca="1" si="26"/>
        <v>13</v>
      </c>
      <c r="W63" s="372">
        <f t="shared" ca="1" si="26"/>
        <v>13</v>
      </c>
      <c r="X63" s="372">
        <f t="shared" ca="1" si="26"/>
        <v>13</v>
      </c>
      <c r="Y63" s="372">
        <f t="shared" ca="1" si="26"/>
        <v>13</v>
      </c>
      <c r="Z63" s="372">
        <f t="shared" ca="1" si="26"/>
        <v>13</v>
      </c>
      <c r="AA63" s="372">
        <f t="shared" ca="1" si="26"/>
        <v>13</v>
      </c>
      <c r="AB63" s="372">
        <f t="shared" ca="1" si="26"/>
        <v>13</v>
      </c>
      <c r="AC63" s="372">
        <f t="shared" ca="1" si="26"/>
        <v>13</v>
      </c>
      <c r="AD63" s="372">
        <f t="shared" ca="1" si="26"/>
        <v>13</v>
      </c>
      <c r="AE63" s="372">
        <f t="shared" ca="1" si="26"/>
        <v>13</v>
      </c>
      <c r="AF63" s="372">
        <f t="shared" ca="1" si="26"/>
        <v>13</v>
      </c>
      <c r="AG63" s="372">
        <f t="shared" ca="1" si="26"/>
        <v>13</v>
      </c>
      <c r="AH63" s="372">
        <f t="shared" ca="1" si="26"/>
        <v>13</v>
      </c>
      <c r="AI63" s="372">
        <f t="shared" ca="1" si="26"/>
        <v>13</v>
      </c>
      <c r="AJ63" s="372">
        <f t="shared" ca="1" si="26"/>
        <v>13</v>
      </c>
      <c r="AK63" s="372">
        <f t="shared" ca="1" si="26"/>
        <v>13</v>
      </c>
      <c r="AL63" s="372">
        <f t="shared" ca="1" si="26"/>
        <v>13</v>
      </c>
      <c r="AM63" s="372">
        <f t="shared" ref="AM63:BR63" ca="1" si="27">RANK(AM34,AM23:AM48)+COUNTIF(AM23:AM34,AM34)-1</f>
        <v>13</v>
      </c>
      <c r="AN63" s="372">
        <f t="shared" ca="1" si="27"/>
        <v>13</v>
      </c>
      <c r="AO63" s="372">
        <f t="shared" ca="1" si="27"/>
        <v>13</v>
      </c>
      <c r="AP63" s="372">
        <f t="shared" ca="1" si="27"/>
        <v>13</v>
      </c>
      <c r="AQ63" s="372">
        <f t="shared" ca="1" si="27"/>
        <v>13</v>
      </c>
      <c r="AR63" s="372">
        <f t="shared" ca="1" si="27"/>
        <v>13</v>
      </c>
      <c r="AS63" s="372">
        <f t="shared" ca="1" si="27"/>
        <v>13</v>
      </c>
      <c r="AT63" s="372">
        <f t="shared" ca="1" si="27"/>
        <v>13</v>
      </c>
      <c r="AU63" s="372">
        <f t="shared" ca="1" si="27"/>
        <v>13</v>
      </c>
      <c r="AV63" s="372">
        <f t="shared" ca="1" si="27"/>
        <v>13</v>
      </c>
      <c r="AW63" s="372">
        <f t="shared" ca="1" si="27"/>
        <v>13</v>
      </c>
      <c r="AX63" s="372">
        <f t="shared" ca="1" si="27"/>
        <v>13</v>
      </c>
      <c r="AY63" s="372">
        <f t="shared" ca="1" si="27"/>
        <v>13</v>
      </c>
      <c r="AZ63" s="372">
        <f t="shared" ca="1" si="27"/>
        <v>13</v>
      </c>
      <c r="BA63" s="372">
        <f t="shared" ca="1" si="27"/>
        <v>13</v>
      </c>
      <c r="BB63" s="372">
        <f t="shared" ca="1" si="27"/>
        <v>13</v>
      </c>
      <c r="BC63" s="372">
        <f t="shared" ca="1" si="27"/>
        <v>13</v>
      </c>
      <c r="BD63" s="372">
        <f t="shared" ca="1" si="27"/>
        <v>13</v>
      </c>
      <c r="BE63" s="372">
        <f t="shared" ca="1" si="27"/>
        <v>13</v>
      </c>
      <c r="BF63" s="372">
        <f t="shared" ca="1" si="27"/>
        <v>13</v>
      </c>
      <c r="BG63" s="372">
        <f t="shared" ca="1" si="27"/>
        <v>13</v>
      </c>
      <c r="BH63" s="372">
        <f t="shared" ca="1" si="27"/>
        <v>13</v>
      </c>
      <c r="BI63" s="372">
        <f t="shared" ca="1" si="27"/>
        <v>13</v>
      </c>
      <c r="BJ63" s="372">
        <f t="shared" ca="1" si="27"/>
        <v>13</v>
      </c>
      <c r="BK63" s="372">
        <f t="shared" ca="1" si="27"/>
        <v>13</v>
      </c>
      <c r="BL63" s="372">
        <f t="shared" ca="1" si="27"/>
        <v>13</v>
      </c>
      <c r="BM63" s="372">
        <f t="shared" ca="1" si="27"/>
        <v>13</v>
      </c>
      <c r="BN63" s="372">
        <f t="shared" ca="1" si="27"/>
        <v>13</v>
      </c>
      <c r="BO63" s="372">
        <f t="shared" ca="1" si="27"/>
        <v>13</v>
      </c>
      <c r="BP63" s="372">
        <f t="shared" ca="1" si="27"/>
        <v>13</v>
      </c>
      <c r="BQ63" s="372">
        <f t="shared" ca="1" si="27"/>
        <v>13</v>
      </c>
      <c r="BR63" s="372">
        <f t="shared" ca="1" si="27"/>
        <v>13</v>
      </c>
    </row>
    <row r="64" spans="2:70" s="155" customFormat="1" x14ac:dyDescent="0.35">
      <c r="B64" s="370"/>
      <c r="F64" s="371" t="s">
        <v>263</v>
      </c>
      <c r="G64" s="372">
        <f t="shared" ref="G64:AL64" ca="1" si="28">RANK(G35,G23:G48)+COUNTIF(G23:G35,G35)-1</f>
        <v>14</v>
      </c>
      <c r="H64" s="372">
        <f t="shared" ca="1" si="28"/>
        <v>14</v>
      </c>
      <c r="I64" s="372">
        <f t="shared" ca="1" si="28"/>
        <v>14</v>
      </c>
      <c r="J64" s="372">
        <f t="shared" ca="1" si="28"/>
        <v>14</v>
      </c>
      <c r="K64" s="372">
        <f t="shared" ca="1" si="28"/>
        <v>14</v>
      </c>
      <c r="L64" s="372">
        <f t="shared" ca="1" si="28"/>
        <v>14</v>
      </c>
      <c r="M64" s="372">
        <f t="shared" ca="1" si="28"/>
        <v>14</v>
      </c>
      <c r="N64" s="372">
        <f t="shared" ca="1" si="28"/>
        <v>14</v>
      </c>
      <c r="O64" s="372">
        <f t="shared" ca="1" si="28"/>
        <v>14</v>
      </c>
      <c r="P64" s="372">
        <f t="shared" ca="1" si="28"/>
        <v>14</v>
      </c>
      <c r="Q64" s="372">
        <f t="shared" ca="1" si="28"/>
        <v>14</v>
      </c>
      <c r="R64" s="372">
        <f t="shared" ca="1" si="28"/>
        <v>14</v>
      </c>
      <c r="S64" s="372">
        <f t="shared" ca="1" si="28"/>
        <v>14</v>
      </c>
      <c r="T64" s="372">
        <f t="shared" ca="1" si="28"/>
        <v>14</v>
      </c>
      <c r="U64" s="372">
        <f t="shared" ca="1" si="28"/>
        <v>14</v>
      </c>
      <c r="V64" s="372">
        <f t="shared" ca="1" si="28"/>
        <v>14</v>
      </c>
      <c r="W64" s="372">
        <f t="shared" ca="1" si="28"/>
        <v>14</v>
      </c>
      <c r="X64" s="372">
        <f t="shared" ca="1" si="28"/>
        <v>14</v>
      </c>
      <c r="Y64" s="372">
        <f t="shared" ca="1" si="28"/>
        <v>14</v>
      </c>
      <c r="Z64" s="372">
        <f t="shared" ca="1" si="28"/>
        <v>14</v>
      </c>
      <c r="AA64" s="372">
        <f t="shared" ca="1" si="28"/>
        <v>14</v>
      </c>
      <c r="AB64" s="372">
        <f t="shared" ca="1" si="28"/>
        <v>14</v>
      </c>
      <c r="AC64" s="372">
        <f t="shared" ca="1" si="28"/>
        <v>14</v>
      </c>
      <c r="AD64" s="372">
        <f t="shared" ca="1" si="28"/>
        <v>14</v>
      </c>
      <c r="AE64" s="372">
        <f t="shared" ca="1" si="28"/>
        <v>14</v>
      </c>
      <c r="AF64" s="372">
        <f t="shared" ca="1" si="28"/>
        <v>14</v>
      </c>
      <c r="AG64" s="372">
        <f t="shared" ca="1" si="28"/>
        <v>14</v>
      </c>
      <c r="AH64" s="372">
        <f t="shared" ca="1" si="28"/>
        <v>14</v>
      </c>
      <c r="AI64" s="372">
        <f t="shared" ca="1" si="28"/>
        <v>14</v>
      </c>
      <c r="AJ64" s="372">
        <f t="shared" ca="1" si="28"/>
        <v>14</v>
      </c>
      <c r="AK64" s="372">
        <f t="shared" ca="1" si="28"/>
        <v>14</v>
      </c>
      <c r="AL64" s="372">
        <f t="shared" ca="1" si="28"/>
        <v>14</v>
      </c>
      <c r="AM64" s="372">
        <f t="shared" ref="AM64:BR64" ca="1" si="29">RANK(AM35,AM23:AM48)+COUNTIF(AM23:AM35,AM35)-1</f>
        <v>14</v>
      </c>
      <c r="AN64" s="372">
        <f t="shared" ca="1" si="29"/>
        <v>14</v>
      </c>
      <c r="AO64" s="372">
        <f t="shared" ca="1" si="29"/>
        <v>14</v>
      </c>
      <c r="AP64" s="372">
        <f t="shared" ca="1" si="29"/>
        <v>14</v>
      </c>
      <c r="AQ64" s="372">
        <f t="shared" ca="1" si="29"/>
        <v>14</v>
      </c>
      <c r="AR64" s="372">
        <f t="shared" ca="1" si="29"/>
        <v>14</v>
      </c>
      <c r="AS64" s="372">
        <f t="shared" ca="1" si="29"/>
        <v>14</v>
      </c>
      <c r="AT64" s="372">
        <f t="shared" ca="1" si="29"/>
        <v>14</v>
      </c>
      <c r="AU64" s="372">
        <f t="shared" ca="1" si="29"/>
        <v>14</v>
      </c>
      <c r="AV64" s="372">
        <f t="shared" ca="1" si="29"/>
        <v>14</v>
      </c>
      <c r="AW64" s="372">
        <f t="shared" ca="1" si="29"/>
        <v>14</v>
      </c>
      <c r="AX64" s="372">
        <f t="shared" ca="1" si="29"/>
        <v>14</v>
      </c>
      <c r="AY64" s="372">
        <f t="shared" ca="1" si="29"/>
        <v>14</v>
      </c>
      <c r="AZ64" s="372">
        <f t="shared" ca="1" si="29"/>
        <v>14</v>
      </c>
      <c r="BA64" s="372">
        <f t="shared" ca="1" si="29"/>
        <v>14</v>
      </c>
      <c r="BB64" s="372">
        <f t="shared" ca="1" si="29"/>
        <v>14</v>
      </c>
      <c r="BC64" s="372">
        <f t="shared" ca="1" si="29"/>
        <v>14</v>
      </c>
      <c r="BD64" s="372">
        <f t="shared" ca="1" si="29"/>
        <v>14</v>
      </c>
      <c r="BE64" s="372">
        <f t="shared" ca="1" si="29"/>
        <v>14</v>
      </c>
      <c r="BF64" s="372">
        <f t="shared" ca="1" si="29"/>
        <v>14</v>
      </c>
      <c r="BG64" s="372">
        <f t="shared" ca="1" si="29"/>
        <v>14</v>
      </c>
      <c r="BH64" s="372">
        <f t="shared" ca="1" si="29"/>
        <v>14</v>
      </c>
      <c r="BI64" s="372">
        <f t="shared" ca="1" si="29"/>
        <v>14</v>
      </c>
      <c r="BJ64" s="372">
        <f t="shared" ca="1" si="29"/>
        <v>14</v>
      </c>
      <c r="BK64" s="372">
        <f t="shared" ca="1" si="29"/>
        <v>14</v>
      </c>
      <c r="BL64" s="372">
        <f t="shared" ca="1" si="29"/>
        <v>14</v>
      </c>
      <c r="BM64" s="372">
        <f t="shared" ca="1" si="29"/>
        <v>14</v>
      </c>
      <c r="BN64" s="372">
        <f t="shared" ca="1" si="29"/>
        <v>14</v>
      </c>
      <c r="BO64" s="372">
        <f t="shared" ca="1" si="29"/>
        <v>14</v>
      </c>
      <c r="BP64" s="372">
        <f t="shared" ca="1" si="29"/>
        <v>14</v>
      </c>
      <c r="BQ64" s="372">
        <f t="shared" ca="1" si="29"/>
        <v>14</v>
      </c>
      <c r="BR64" s="372">
        <f t="shared" ca="1" si="29"/>
        <v>14</v>
      </c>
    </row>
    <row r="65" spans="2:70" s="155" customFormat="1" x14ac:dyDescent="0.35">
      <c r="B65" s="370"/>
      <c r="F65" s="371" t="s">
        <v>264</v>
      </c>
      <c r="G65" s="372">
        <f t="shared" ref="G65:AL65" ca="1" si="30">RANK(G36,G23:G48)+COUNTIF(G23:G36,G36)-1</f>
        <v>15</v>
      </c>
      <c r="H65" s="372">
        <f t="shared" ca="1" si="30"/>
        <v>15</v>
      </c>
      <c r="I65" s="372">
        <f t="shared" ca="1" si="30"/>
        <v>15</v>
      </c>
      <c r="J65" s="372">
        <f t="shared" ca="1" si="30"/>
        <v>15</v>
      </c>
      <c r="K65" s="372">
        <f t="shared" ca="1" si="30"/>
        <v>15</v>
      </c>
      <c r="L65" s="372">
        <f t="shared" ca="1" si="30"/>
        <v>15</v>
      </c>
      <c r="M65" s="372">
        <f t="shared" ca="1" si="30"/>
        <v>15</v>
      </c>
      <c r="N65" s="372">
        <f t="shared" ca="1" si="30"/>
        <v>15</v>
      </c>
      <c r="O65" s="372">
        <f t="shared" ca="1" si="30"/>
        <v>15</v>
      </c>
      <c r="P65" s="372">
        <f t="shared" ca="1" si="30"/>
        <v>15</v>
      </c>
      <c r="Q65" s="372">
        <f t="shared" ca="1" si="30"/>
        <v>15</v>
      </c>
      <c r="R65" s="372">
        <f t="shared" ca="1" si="30"/>
        <v>15</v>
      </c>
      <c r="S65" s="372">
        <f t="shared" ca="1" si="30"/>
        <v>15</v>
      </c>
      <c r="T65" s="372">
        <f t="shared" ca="1" si="30"/>
        <v>15</v>
      </c>
      <c r="U65" s="372">
        <f t="shared" ca="1" si="30"/>
        <v>15</v>
      </c>
      <c r="V65" s="372">
        <f t="shared" ca="1" si="30"/>
        <v>15</v>
      </c>
      <c r="W65" s="372">
        <f t="shared" ca="1" si="30"/>
        <v>15</v>
      </c>
      <c r="X65" s="372">
        <f t="shared" ca="1" si="30"/>
        <v>15</v>
      </c>
      <c r="Y65" s="372">
        <f t="shared" ca="1" si="30"/>
        <v>15</v>
      </c>
      <c r="Z65" s="372">
        <f t="shared" ca="1" si="30"/>
        <v>15</v>
      </c>
      <c r="AA65" s="372">
        <f t="shared" ca="1" si="30"/>
        <v>15</v>
      </c>
      <c r="AB65" s="372">
        <f t="shared" ca="1" si="30"/>
        <v>15</v>
      </c>
      <c r="AC65" s="372">
        <f t="shared" ca="1" si="30"/>
        <v>15</v>
      </c>
      <c r="AD65" s="372">
        <f t="shared" ca="1" si="30"/>
        <v>15</v>
      </c>
      <c r="AE65" s="372">
        <f t="shared" ca="1" si="30"/>
        <v>15</v>
      </c>
      <c r="AF65" s="372">
        <f t="shared" ca="1" si="30"/>
        <v>15</v>
      </c>
      <c r="AG65" s="372">
        <f t="shared" ca="1" si="30"/>
        <v>15</v>
      </c>
      <c r="AH65" s="372">
        <f t="shared" ca="1" si="30"/>
        <v>15</v>
      </c>
      <c r="AI65" s="372">
        <f t="shared" ca="1" si="30"/>
        <v>15</v>
      </c>
      <c r="AJ65" s="372">
        <f t="shared" ca="1" si="30"/>
        <v>15</v>
      </c>
      <c r="AK65" s="372">
        <f t="shared" ca="1" si="30"/>
        <v>15</v>
      </c>
      <c r="AL65" s="372">
        <f t="shared" ca="1" si="30"/>
        <v>15</v>
      </c>
      <c r="AM65" s="372">
        <f t="shared" ref="AM65:BR65" ca="1" si="31">RANK(AM36,AM23:AM48)+COUNTIF(AM23:AM36,AM36)-1</f>
        <v>15</v>
      </c>
      <c r="AN65" s="372">
        <f t="shared" ca="1" si="31"/>
        <v>15</v>
      </c>
      <c r="AO65" s="372">
        <f t="shared" ca="1" si="31"/>
        <v>15</v>
      </c>
      <c r="AP65" s="372">
        <f t="shared" ca="1" si="31"/>
        <v>15</v>
      </c>
      <c r="AQ65" s="372">
        <f t="shared" ca="1" si="31"/>
        <v>15</v>
      </c>
      <c r="AR65" s="372">
        <f t="shared" ca="1" si="31"/>
        <v>15</v>
      </c>
      <c r="AS65" s="372">
        <f t="shared" ca="1" si="31"/>
        <v>15</v>
      </c>
      <c r="AT65" s="372">
        <f t="shared" ca="1" si="31"/>
        <v>15</v>
      </c>
      <c r="AU65" s="372">
        <f t="shared" ca="1" si="31"/>
        <v>15</v>
      </c>
      <c r="AV65" s="372">
        <f t="shared" ca="1" si="31"/>
        <v>15</v>
      </c>
      <c r="AW65" s="372">
        <f t="shared" ca="1" si="31"/>
        <v>15</v>
      </c>
      <c r="AX65" s="372">
        <f t="shared" ca="1" si="31"/>
        <v>15</v>
      </c>
      <c r="AY65" s="372">
        <f t="shared" ca="1" si="31"/>
        <v>15</v>
      </c>
      <c r="AZ65" s="372">
        <f t="shared" ca="1" si="31"/>
        <v>15</v>
      </c>
      <c r="BA65" s="372">
        <f t="shared" ca="1" si="31"/>
        <v>15</v>
      </c>
      <c r="BB65" s="372">
        <f t="shared" ca="1" si="31"/>
        <v>15</v>
      </c>
      <c r="BC65" s="372">
        <f t="shared" ca="1" si="31"/>
        <v>15</v>
      </c>
      <c r="BD65" s="372">
        <f t="shared" ca="1" si="31"/>
        <v>15</v>
      </c>
      <c r="BE65" s="372">
        <f t="shared" ca="1" si="31"/>
        <v>15</v>
      </c>
      <c r="BF65" s="372">
        <f t="shared" ca="1" si="31"/>
        <v>15</v>
      </c>
      <c r="BG65" s="372">
        <f t="shared" ca="1" si="31"/>
        <v>15</v>
      </c>
      <c r="BH65" s="372">
        <f t="shared" ca="1" si="31"/>
        <v>15</v>
      </c>
      <c r="BI65" s="372">
        <f t="shared" ca="1" si="31"/>
        <v>15</v>
      </c>
      <c r="BJ65" s="372">
        <f t="shared" ca="1" si="31"/>
        <v>15</v>
      </c>
      <c r="BK65" s="372">
        <f t="shared" ca="1" si="31"/>
        <v>15</v>
      </c>
      <c r="BL65" s="372">
        <f t="shared" ca="1" si="31"/>
        <v>15</v>
      </c>
      <c r="BM65" s="372">
        <f t="shared" ca="1" si="31"/>
        <v>15</v>
      </c>
      <c r="BN65" s="372">
        <f t="shared" ca="1" si="31"/>
        <v>15</v>
      </c>
      <c r="BO65" s="372">
        <f t="shared" ca="1" si="31"/>
        <v>15</v>
      </c>
      <c r="BP65" s="372">
        <f t="shared" ca="1" si="31"/>
        <v>15</v>
      </c>
      <c r="BQ65" s="372">
        <f t="shared" ca="1" si="31"/>
        <v>15</v>
      </c>
      <c r="BR65" s="372">
        <f t="shared" ca="1" si="31"/>
        <v>15</v>
      </c>
    </row>
    <row r="66" spans="2:70" s="155" customFormat="1" x14ac:dyDescent="0.35">
      <c r="B66" s="370"/>
      <c r="F66" s="371" t="s">
        <v>265</v>
      </c>
      <c r="G66" s="372">
        <f t="shared" ref="G66:AL66" ca="1" si="32">RANK(G37,G23:G48)+COUNTIF(G23:G37,G37)-1</f>
        <v>16</v>
      </c>
      <c r="H66" s="372">
        <f t="shared" ca="1" si="32"/>
        <v>16</v>
      </c>
      <c r="I66" s="372">
        <f t="shared" ca="1" si="32"/>
        <v>16</v>
      </c>
      <c r="J66" s="372">
        <f t="shared" ca="1" si="32"/>
        <v>16</v>
      </c>
      <c r="K66" s="372">
        <f t="shared" ca="1" si="32"/>
        <v>16</v>
      </c>
      <c r="L66" s="372">
        <f t="shared" ca="1" si="32"/>
        <v>16</v>
      </c>
      <c r="M66" s="372">
        <f t="shared" ca="1" si="32"/>
        <v>16</v>
      </c>
      <c r="N66" s="372">
        <f t="shared" ca="1" si="32"/>
        <v>16</v>
      </c>
      <c r="O66" s="372">
        <f t="shared" ca="1" si="32"/>
        <v>16</v>
      </c>
      <c r="P66" s="372">
        <f t="shared" ca="1" si="32"/>
        <v>16</v>
      </c>
      <c r="Q66" s="372">
        <f t="shared" ca="1" si="32"/>
        <v>16</v>
      </c>
      <c r="R66" s="372">
        <f t="shared" ca="1" si="32"/>
        <v>16</v>
      </c>
      <c r="S66" s="372">
        <f t="shared" ca="1" si="32"/>
        <v>16</v>
      </c>
      <c r="T66" s="372">
        <f t="shared" ca="1" si="32"/>
        <v>16</v>
      </c>
      <c r="U66" s="372">
        <f t="shared" ca="1" si="32"/>
        <v>16</v>
      </c>
      <c r="V66" s="372">
        <f t="shared" ca="1" si="32"/>
        <v>16</v>
      </c>
      <c r="W66" s="372">
        <f t="shared" ca="1" si="32"/>
        <v>16</v>
      </c>
      <c r="X66" s="372">
        <f t="shared" ca="1" si="32"/>
        <v>16</v>
      </c>
      <c r="Y66" s="372">
        <f t="shared" ca="1" si="32"/>
        <v>16</v>
      </c>
      <c r="Z66" s="372">
        <f t="shared" ca="1" si="32"/>
        <v>16</v>
      </c>
      <c r="AA66" s="372">
        <f t="shared" ca="1" si="32"/>
        <v>16</v>
      </c>
      <c r="AB66" s="372">
        <f t="shared" ca="1" si="32"/>
        <v>16</v>
      </c>
      <c r="AC66" s="372">
        <f t="shared" ca="1" si="32"/>
        <v>16</v>
      </c>
      <c r="AD66" s="372">
        <f t="shared" ca="1" si="32"/>
        <v>16</v>
      </c>
      <c r="AE66" s="372">
        <f t="shared" ca="1" si="32"/>
        <v>16</v>
      </c>
      <c r="AF66" s="372">
        <f t="shared" ca="1" si="32"/>
        <v>16</v>
      </c>
      <c r="AG66" s="372">
        <f t="shared" ca="1" si="32"/>
        <v>16</v>
      </c>
      <c r="AH66" s="372">
        <f t="shared" ca="1" si="32"/>
        <v>16</v>
      </c>
      <c r="AI66" s="372">
        <f t="shared" ca="1" si="32"/>
        <v>16</v>
      </c>
      <c r="AJ66" s="372">
        <f t="shared" ca="1" si="32"/>
        <v>16</v>
      </c>
      <c r="AK66" s="372">
        <f t="shared" ca="1" si="32"/>
        <v>16</v>
      </c>
      <c r="AL66" s="372">
        <f t="shared" ca="1" si="32"/>
        <v>16</v>
      </c>
      <c r="AM66" s="372">
        <f t="shared" ref="AM66:BR66" ca="1" si="33">RANK(AM37,AM23:AM48)+COUNTIF(AM23:AM37,AM37)-1</f>
        <v>16</v>
      </c>
      <c r="AN66" s="372">
        <f t="shared" ca="1" si="33"/>
        <v>16</v>
      </c>
      <c r="AO66" s="372">
        <f t="shared" ca="1" si="33"/>
        <v>16</v>
      </c>
      <c r="AP66" s="372">
        <f t="shared" ca="1" si="33"/>
        <v>16</v>
      </c>
      <c r="AQ66" s="372">
        <f t="shared" ca="1" si="33"/>
        <v>16</v>
      </c>
      <c r="AR66" s="372">
        <f t="shared" ca="1" si="33"/>
        <v>16</v>
      </c>
      <c r="AS66" s="372">
        <f t="shared" ca="1" si="33"/>
        <v>16</v>
      </c>
      <c r="AT66" s="372">
        <f t="shared" ca="1" si="33"/>
        <v>16</v>
      </c>
      <c r="AU66" s="372">
        <f t="shared" ca="1" si="33"/>
        <v>16</v>
      </c>
      <c r="AV66" s="372">
        <f t="shared" ca="1" si="33"/>
        <v>16</v>
      </c>
      <c r="AW66" s="372">
        <f t="shared" ca="1" si="33"/>
        <v>16</v>
      </c>
      <c r="AX66" s="372">
        <f t="shared" ca="1" si="33"/>
        <v>16</v>
      </c>
      <c r="AY66" s="372">
        <f t="shared" ca="1" si="33"/>
        <v>16</v>
      </c>
      <c r="AZ66" s="372">
        <f t="shared" ca="1" si="33"/>
        <v>16</v>
      </c>
      <c r="BA66" s="372">
        <f t="shared" ca="1" si="33"/>
        <v>16</v>
      </c>
      <c r="BB66" s="372">
        <f t="shared" ca="1" si="33"/>
        <v>16</v>
      </c>
      <c r="BC66" s="372">
        <f t="shared" ca="1" si="33"/>
        <v>16</v>
      </c>
      <c r="BD66" s="372">
        <f t="shared" ca="1" si="33"/>
        <v>16</v>
      </c>
      <c r="BE66" s="372">
        <f t="shared" ca="1" si="33"/>
        <v>16</v>
      </c>
      <c r="BF66" s="372">
        <f t="shared" ca="1" si="33"/>
        <v>16</v>
      </c>
      <c r="BG66" s="372">
        <f t="shared" ca="1" si="33"/>
        <v>16</v>
      </c>
      <c r="BH66" s="372">
        <f t="shared" ca="1" si="33"/>
        <v>16</v>
      </c>
      <c r="BI66" s="372">
        <f t="shared" ca="1" si="33"/>
        <v>16</v>
      </c>
      <c r="BJ66" s="372">
        <f t="shared" ca="1" si="33"/>
        <v>16</v>
      </c>
      <c r="BK66" s="372">
        <f t="shared" ca="1" si="33"/>
        <v>16</v>
      </c>
      <c r="BL66" s="372">
        <f t="shared" ca="1" si="33"/>
        <v>16</v>
      </c>
      <c r="BM66" s="372">
        <f t="shared" ca="1" si="33"/>
        <v>16</v>
      </c>
      <c r="BN66" s="372">
        <f t="shared" ca="1" si="33"/>
        <v>16</v>
      </c>
      <c r="BO66" s="372">
        <f t="shared" ca="1" si="33"/>
        <v>16</v>
      </c>
      <c r="BP66" s="372">
        <f t="shared" ca="1" si="33"/>
        <v>16</v>
      </c>
      <c r="BQ66" s="372">
        <f t="shared" ca="1" si="33"/>
        <v>16</v>
      </c>
      <c r="BR66" s="372">
        <f t="shared" ca="1" si="33"/>
        <v>16</v>
      </c>
    </row>
    <row r="67" spans="2:70" s="155" customFormat="1" x14ac:dyDescent="0.35">
      <c r="B67" s="370"/>
      <c r="F67" s="371" t="s">
        <v>266</v>
      </c>
      <c r="G67" s="372">
        <f t="shared" ref="G67:AL67" ca="1" si="34">RANK(G38,G23:G48)+COUNTIF(G23:G38,G38)-1</f>
        <v>17</v>
      </c>
      <c r="H67" s="372">
        <f t="shared" ca="1" si="34"/>
        <v>17</v>
      </c>
      <c r="I67" s="372">
        <f t="shared" ca="1" si="34"/>
        <v>17</v>
      </c>
      <c r="J67" s="372">
        <f t="shared" ca="1" si="34"/>
        <v>17</v>
      </c>
      <c r="K67" s="372">
        <f t="shared" ca="1" si="34"/>
        <v>17</v>
      </c>
      <c r="L67" s="372">
        <f t="shared" ca="1" si="34"/>
        <v>17</v>
      </c>
      <c r="M67" s="372">
        <f t="shared" ca="1" si="34"/>
        <v>17</v>
      </c>
      <c r="N67" s="372">
        <f t="shared" ca="1" si="34"/>
        <v>17</v>
      </c>
      <c r="O67" s="372">
        <f t="shared" ca="1" si="34"/>
        <v>17</v>
      </c>
      <c r="P67" s="372">
        <f t="shared" ca="1" si="34"/>
        <v>17</v>
      </c>
      <c r="Q67" s="372">
        <f t="shared" ca="1" si="34"/>
        <v>17</v>
      </c>
      <c r="R67" s="372">
        <f t="shared" ca="1" si="34"/>
        <v>17</v>
      </c>
      <c r="S67" s="372">
        <f t="shared" ca="1" si="34"/>
        <v>17</v>
      </c>
      <c r="T67" s="372">
        <f t="shared" ca="1" si="34"/>
        <v>17</v>
      </c>
      <c r="U67" s="372">
        <f t="shared" ca="1" si="34"/>
        <v>17</v>
      </c>
      <c r="V67" s="372">
        <f t="shared" ca="1" si="34"/>
        <v>17</v>
      </c>
      <c r="W67" s="372">
        <f t="shared" ca="1" si="34"/>
        <v>17</v>
      </c>
      <c r="X67" s="372">
        <f t="shared" ca="1" si="34"/>
        <v>17</v>
      </c>
      <c r="Y67" s="372">
        <f t="shared" ca="1" si="34"/>
        <v>17</v>
      </c>
      <c r="Z67" s="372">
        <f t="shared" ca="1" si="34"/>
        <v>17</v>
      </c>
      <c r="AA67" s="372">
        <f t="shared" ca="1" si="34"/>
        <v>17</v>
      </c>
      <c r="AB67" s="372">
        <f t="shared" ca="1" si="34"/>
        <v>17</v>
      </c>
      <c r="AC67" s="372">
        <f t="shared" ca="1" si="34"/>
        <v>17</v>
      </c>
      <c r="AD67" s="372">
        <f t="shared" ca="1" si="34"/>
        <v>17</v>
      </c>
      <c r="AE67" s="372">
        <f t="shared" ca="1" si="34"/>
        <v>17</v>
      </c>
      <c r="AF67" s="372">
        <f t="shared" ca="1" si="34"/>
        <v>17</v>
      </c>
      <c r="AG67" s="372">
        <f t="shared" ca="1" si="34"/>
        <v>17</v>
      </c>
      <c r="AH67" s="372">
        <f t="shared" ca="1" si="34"/>
        <v>17</v>
      </c>
      <c r="AI67" s="372">
        <f t="shared" ca="1" si="34"/>
        <v>17</v>
      </c>
      <c r="AJ67" s="372">
        <f t="shared" ca="1" si="34"/>
        <v>17</v>
      </c>
      <c r="AK67" s="372">
        <f t="shared" ca="1" si="34"/>
        <v>17</v>
      </c>
      <c r="AL67" s="372">
        <f t="shared" ca="1" si="34"/>
        <v>17</v>
      </c>
      <c r="AM67" s="372">
        <f t="shared" ref="AM67:BR67" ca="1" si="35">RANK(AM38,AM23:AM48)+COUNTIF(AM23:AM38,AM38)-1</f>
        <v>17</v>
      </c>
      <c r="AN67" s="372">
        <f t="shared" ca="1" si="35"/>
        <v>17</v>
      </c>
      <c r="AO67" s="372">
        <f t="shared" ca="1" si="35"/>
        <v>17</v>
      </c>
      <c r="AP67" s="372">
        <f t="shared" ca="1" si="35"/>
        <v>17</v>
      </c>
      <c r="AQ67" s="372">
        <f t="shared" ca="1" si="35"/>
        <v>17</v>
      </c>
      <c r="AR67" s="372">
        <f t="shared" ca="1" si="35"/>
        <v>17</v>
      </c>
      <c r="AS67" s="372">
        <f t="shared" ca="1" si="35"/>
        <v>17</v>
      </c>
      <c r="AT67" s="372">
        <f t="shared" ca="1" si="35"/>
        <v>17</v>
      </c>
      <c r="AU67" s="372">
        <f t="shared" ca="1" si="35"/>
        <v>17</v>
      </c>
      <c r="AV67" s="372">
        <f t="shared" ca="1" si="35"/>
        <v>17</v>
      </c>
      <c r="AW67" s="372">
        <f t="shared" ca="1" si="35"/>
        <v>17</v>
      </c>
      <c r="AX67" s="372">
        <f t="shared" ca="1" si="35"/>
        <v>17</v>
      </c>
      <c r="AY67" s="372">
        <f t="shared" ca="1" si="35"/>
        <v>17</v>
      </c>
      <c r="AZ67" s="372">
        <f t="shared" ca="1" si="35"/>
        <v>17</v>
      </c>
      <c r="BA67" s="372">
        <f t="shared" ca="1" si="35"/>
        <v>17</v>
      </c>
      <c r="BB67" s="372">
        <f t="shared" ca="1" si="35"/>
        <v>17</v>
      </c>
      <c r="BC67" s="372">
        <f t="shared" ca="1" si="35"/>
        <v>17</v>
      </c>
      <c r="BD67" s="372">
        <f t="shared" ca="1" si="35"/>
        <v>17</v>
      </c>
      <c r="BE67" s="372">
        <f t="shared" ca="1" si="35"/>
        <v>17</v>
      </c>
      <c r="BF67" s="372">
        <f t="shared" ca="1" si="35"/>
        <v>17</v>
      </c>
      <c r="BG67" s="372">
        <f t="shared" ca="1" si="35"/>
        <v>17</v>
      </c>
      <c r="BH67" s="372">
        <f t="shared" ca="1" si="35"/>
        <v>17</v>
      </c>
      <c r="BI67" s="372">
        <f t="shared" ca="1" si="35"/>
        <v>17</v>
      </c>
      <c r="BJ67" s="372">
        <f t="shared" ca="1" si="35"/>
        <v>17</v>
      </c>
      <c r="BK67" s="372">
        <f t="shared" ca="1" si="35"/>
        <v>17</v>
      </c>
      <c r="BL67" s="372">
        <f t="shared" ca="1" si="35"/>
        <v>17</v>
      </c>
      <c r="BM67" s="372">
        <f t="shared" ca="1" si="35"/>
        <v>17</v>
      </c>
      <c r="BN67" s="372">
        <f t="shared" ca="1" si="35"/>
        <v>17</v>
      </c>
      <c r="BO67" s="372">
        <f t="shared" ca="1" si="35"/>
        <v>17</v>
      </c>
      <c r="BP67" s="372">
        <f t="shared" ca="1" si="35"/>
        <v>17</v>
      </c>
      <c r="BQ67" s="372">
        <f t="shared" ca="1" si="35"/>
        <v>17</v>
      </c>
      <c r="BR67" s="372">
        <f t="shared" ca="1" si="35"/>
        <v>17</v>
      </c>
    </row>
    <row r="68" spans="2:70" s="155" customFormat="1" x14ac:dyDescent="0.35">
      <c r="B68" s="370"/>
      <c r="F68" s="371" t="s">
        <v>256</v>
      </c>
      <c r="G68" s="372">
        <f t="shared" ref="G68:AL68" ca="1" si="36">RANK(G39,G23:G48)+COUNTIF(G23:G39,G39)-1</f>
        <v>18</v>
      </c>
      <c r="H68" s="372">
        <f t="shared" ca="1" si="36"/>
        <v>18</v>
      </c>
      <c r="I68" s="372">
        <f t="shared" ca="1" si="36"/>
        <v>18</v>
      </c>
      <c r="J68" s="372">
        <f t="shared" ca="1" si="36"/>
        <v>18</v>
      </c>
      <c r="K68" s="372">
        <f t="shared" ca="1" si="36"/>
        <v>18</v>
      </c>
      <c r="L68" s="372">
        <f t="shared" ca="1" si="36"/>
        <v>18</v>
      </c>
      <c r="M68" s="372">
        <f t="shared" ca="1" si="36"/>
        <v>18</v>
      </c>
      <c r="N68" s="372">
        <f t="shared" ca="1" si="36"/>
        <v>18</v>
      </c>
      <c r="O68" s="372">
        <f t="shared" ca="1" si="36"/>
        <v>18</v>
      </c>
      <c r="P68" s="372">
        <f t="shared" ca="1" si="36"/>
        <v>18</v>
      </c>
      <c r="Q68" s="372">
        <f t="shared" ca="1" si="36"/>
        <v>18</v>
      </c>
      <c r="R68" s="372">
        <f t="shared" ca="1" si="36"/>
        <v>18</v>
      </c>
      <c r="S68" s="372">
        <f t="shared" ca="1" si="36"/>
        <v>18</v>
      </c>
      <c r="T68" s="372">
        <f t="shared" ca="1" si="36"/>
        <v>18</v>
      </c>
      <c r="U68" s="372">
        <f t="shared" ca="1" si="36"/>
        <v>18</v>
      </c>
      <c r="V68" s="372">
        <f t="shared" ca="1" si="36"/>
        <v>18</v>
      </c>
      <c r="W68" s="372">
        <f t="shared" ca="1" si="36"/>
        <v>18</v>
      </c>
      <c r="X68" s="372">
        <f t="shared" ca="1" si="36"/>
        <v>18</v>
      </c>
      <c r="Y68" s="372">
        <f t="shared" ca="1" si="36"/>
        <v>18</v>
      </c>
      <c r="Z68" s="372">
        <f t="shared" ca="1" si="36"/>
        <v>18</v>
      </c>
      <c r="AA68" s="372">
        <f t="shared" ca="1" si="36"/>
        <v>18</v>
      </c>
      <c r="AB68" s="372">
        <f t="shared" ca="1" si="36"/>
        <v>18</v>
      </c>
      <c r="AC68" s="372">
        <f t="shared" ca="1" si="36"/>
        <v>18</v>
      </c>
      <c r="AD68" s="372">
        <f t="shared" ca="1" si="36"/>
        <v>18</v>
      </c>
      <c r="AE68" s="372">
        <f t="shared" ca="1" si="36"/>
        <v>18</v>
      </c>
      <c r="AF68" s="372">
        <f t="shared" ca="1" si="36"/>
        <v>18</v>
      </c>
      <c r="AG68" s="372">
        <f t="shared" ca="1" si="36"/>
        <v>18</v>
      </c>
      <c r="AH68" s="372">
        <f t="shared" ca="1" si="36"/>
        <v>18</v>
      </c>
      <c r="AI68" s="372">
        <f t="shared" ca="1" si="36"/>
        <v>18</v>
      </c>
      <c r="AJ68" s="372">
        <f t="shared" ca="1" si="36"/>
        <v>18</v>
      </c>
      <c r="AK68" s="372">
        <f t="shared" ca="1" si="36"/>
        <v>18</v>
      </c>
      <c r="AL68" s="372">
        <f t="shared" ca="1" si="36"/>
        <v>18</v>
      </c>
      <c r="AM68" s="372">
        <f t="shared" ref="AM68:BR68" ca="1" si="37">RANK(AM39,AM23:AM48)+COUNTIF(AM23:AM39,AM39)-1</f>
        <v>18</v>
      </c>
      <c r="AN68" s="372">
        <f t="shared" ca="1" si="37"/>
        <v>18</v>
      </c>
      <c r="AO68" s="372">
        <f t="shared" ca="1" si="37"/>
        <v>18</v>
      </c>
      <c r="AP68" s="372">
        <f t="shared" ca="1" si="37"/>
        <v>18</v>
      </c>
      <c r="AQ68" s="372">
        <f t="shared" ca="1" si="37"/>
        <v>18</v>
      </c>
      <c r="AR68" s="372">
        <f t="shared" ca="1" si="37"/>
        <v>18</v>
      </c>
      <c r="AS68" s="372">
        <f t="shared" ca="1" si="37"/>
        <v>18</v>
      </c>
      <c r="AT68" s="372">
        <f t="shared" ca="1" si="37"/>
        <v>18</v>
      </c>
      <c r="AU68" s="372">
        <f t="shared" ca="1" si="37"/>
        <v>18</v>
      </c>
      <c r="AV68" s="372">
        <f t="shared" ca="1" si="37"/>
        <v>18</v>
      </c>
      <c r="AW68" s="372">
        <f t="shared" ca="1" si="37"/>
        <v>18</v>
      </c>
      <c r="AX68" s="372">
        <f t="shared" ca="1" si="37"/>
        <v>18</v>
      </c>
      <c r="AY68" s="372">
        <f t="shared" ca="1" si="37"/>
        <v>18</v>
      </c>
      <c r="AZ68" s="372">
        <f t="shared" ca="1" si="37"/>
        <v>18</v>
      </c>
      <c r="BA68" s="372">
        <f t="shared" ca="1" si="37"/>
        <v>18</v>
      </c>
      <c r="BB68" s="372">
        <f t="shared" ca="1" si="37"/>
        <v>18</v>
      </c>
      <c r="BC68" s="372">
        <f t="shared" ca="1" si="37"/>
        <v>18</v>
      </c>
      <c r="BD68" s="372">
        <f t="shared" ca="1" si="37"/>
        <v>18</v>
      </c>
      <c r="BE68" s="372">
        <f t="shared" ca="1" si="37"/>
        <v>18</v>
      </c>
      <c r="BF68" s="372">
        <f t="shared" ca="1" si="37"/>
        <v>18</v>
      </c>
      <c r="BG68" s="372">
        <f t="shared" ca="1" si="37"/>
        <v>18</v>
      </c>
      <c r="BH68" s="372">
        <f t="shared" ca="1" si="37"/>
        <v>18</v>
      </c>
      <c r="BI68" s="372">
        <f t="shared" ca="1" si="37"/>
        <v>18</v>
      </c>
      <c r="BJ68" s="372">
        <f t="shared" ca="1" si="37"/>
        <v>18</v>
      </c>
      <c r="BK68" s="372">
        <f t="shared" ca="1" si="37"/>
        <v>18</v>
      </c>
      <c r="BL68" s="372">
        <f t="shared" ca="1" si="37"/>
        <v>18</v>
      </c>
      <c r="BM68" s="372">
        <f t="shared" ca="1" si="37"/>
        <v>18</v>
      </c>
      <c r="BN68" s="372">
        <f t="shared" ca="1" si="37"/>
        <v>18</v>
      </c>
      <c r="BO68" s="372">
        <f t="shared" ca="1" si="37"/>
        <v>18</v>
      </c>
      <c r="BP68" s="372">
        <f t="shared" ca="1" si="37"/>
        <v>18</v>
      </c>
      <c r="BQ68" s="372">
        <f t="shared" ca="1" si="37"/>
        <v>18</v>
      </c>
      <c r="BR68" s="372">
        <f t="shared" ca="1" si="37"/>
        <v>18</v>
      </c>
    </row>
    <row r="69" spans="2:70" s="155" customFormat="1" x14ac:dyDescent="0.35">
      <c r="B69" s="370"/>
      <c r="F69" s="371" t="s">
        <v>277</v>
      </c>
      <c r="G69" s="372">
        <f t="shared" ref="G69:AL69" ca="1" si="38">RANK(G40,G23:G48)+COUNTIF(G23:G40,G40)-1</f>
        <v>19</v>
      </c>
      <c r="H69" s="372">
        <f t="shared" ca="1" si="38"/>
        <v>19</v>
      </c>
      <c r="I69" s="372">
        <f t="shared" ca="1" si="38"/>
        <v>19</v>
      </c>
      <c r="J69" s="372">
        <f t="shared" ca="1" si="38"/>
        <v>19</v>
      </c>
      <c r="K69" s="372">
        <f t="shared" ca="1" si="38"/>
        <v>19</v>
      </c>
      <c r="L69" s="372">
        <f t="shared" ca="1" si="38"/>
        <v>19</v>
      </c>
      <c r="M69" s="372">
        <f t="shared" ca="1" si="38"/>
        <v>19</v>
      </c>
      <c r="N69" s="372">
        <f t="shared" ca="1" si="38"/>
        <v>19</v>
      </c>
      <c r="O69" s="372">
        <f t="shared" ca="1" si="38"/>
        <v>19</v>
      </c>
      <c r="P69" s="372">
        <f t="shared" ca="1" si="38"/>
        <v>19</v>
      </c>
      <c r="Q69" s="372">
        <f t="shared" ca="1" si="38"/>
        <v>19</v>
      </c>
      <c r="R69" s="372">
        <f t="shared" ca="1" si="38"/>
        <v>19</v>
      </c>
      <c r="S69" s="372">
        <f t="shared" ca="1" si="38"/>
        <v>19</v>
      </c>
      <c r="T69" s="372">
        <f t="shared" ca="1" si="38"/>
        <v>19</v>
      </c>
      <c r="U69" s="372">
        <f t="shared" ca="1" si="38"/>
        <v>19</v>
      </c>
      <c r="V69" s="372">
        <f t="shared" ca="1" si="38"/>
        <v>19</v>
      </c>
      <c r="W69" s="372">
        <f t="shared" ca="1" si="38"/>
        <v>19</v>
      </c>
      <c r="X69" s="372">
        <f t="shared" ca="1" si="38"/>
        <v>19</v>
      </c>
      <c r="Y69" s="372">
        <f t="shared" ca="1" si="38"/>
        <v>19</v>
      </c>
      <c r="Z69" s="372">
        <f t="shared" ca="1" si="38"/>
        <v>19</v>
      </c>
      <c r="AA69" s="372">
        <f t="shared" ca="1" si="38"/>
        <v>19</v>
      </c>
      <c r="AB69" s="372">
        <f t="shared" ca="1" si="38"/>
        <v>19</v>
      </c>
      <c r="AC69" s="372">
        <f t="shared" ca="1" si="38"/>
        <v>19</v>
      </c>
      <c r="AD69" s="372">
        <f t="shared" ca="1" si="38"/>
        <v>19</v>
      </c>
      <c r="AE69" s="372">
        <f t="shared" ca="1" si="38"/>
        <v>19</v>
      </c>
      <c r="AF69" s="372">
        <f t="shared" ca="1" si="38"/>
        <v>19</v>
      </c>
      <c r="AG69" s="372">
        <f t="shared" ca="1" si="38"/>
        <v>19</v>
      </c>
      <c r="AH69" s="372">
        <f t="shared" ca="1" si="38"/>
        <v>19</v>
      </c>
      <c r="AI69" s="372">
        <f t="shared" ca="1" si="38"/>
        <v>19</v>
      </c>
      <c r="AJ69" s="372">
        <f t="shared" ca="1" si="38"/>
        <v>19</v>
      </c>
      <c r="AK69" s="372">
        <f t="shared" ca="1" si="38"/>
        <v>19</v>
      </c>
      <c r="AL69" s="372">
        <f t="shared" ca="1" si="38"/>
        <v>19</v>
      </c>
      <c r="AM69" s="372">
        <f t="shared" ref="AM69:BR69" ca="1" si="39">RANK(AM40,AM23:AM48)+COUNTIF(AM23:AM40,AM40)-1</f>
        <v>19</v>
      </c>
      <c r="AN69" s="372">
        <f t="shared" ca="1" si="39"/>
        <v>19</v>
      </c>
      <c r="AO69" s="372">
        <f t="shared" ca="1" si="39"/>
        <v>19</v>
      </c>
      <c r="AP69" s="372">
        <f t="shared" ca="1" si="39"/>
        <v>19</v>
      </c>
      <c r="AQ69" s="372">
        <f t="shared" ca="1" si="39"/>
        <v>19</v>
      </c>
      <c r="AR69" s="372">
        <f t="shared" ca="1" si="39"/>
        <v>19</v>
      </c>
      <c r="AS69" s="372">
        <f t="shared" ca="1" si="39"/>
        <v>19</v>
      </c>
      <c r="AT69" s="372">
        <f t="shared" ca="1" si="39"/>
        <v>19</v>
      </c>
      <c r="AU69" s="372">
        <f t="shared" ca="1" si="39"/>
        <v>19</v>
      </c>
      <c r="AV69" s="372">
        <f t="shared" ca="1" si="39"/>
        <v>19</v>
      </c>
      <c r="AW69" s="372">
        <f t="shared" ca="1" si="39"/>
        <v>19</v>
      </c>
      <c r="AX69" s="372">
        <f t="shared" ca="1" si="39"/>
        <v>19</v>
      </c>
      <c r="AY69" s="372">
        <f t="shared" ca="1" si="39"/>
        <v>19</v>
      </c>
      <c r="AZ69" s="372">
        <f t="shared" ca="1" si="39"/>
        <v>19</v>
      </c>
      <c r="BA69" s="372">
        <f t="shared" ca="1" si="39"/>
        <v>19</v>
      </c>
      <c r="BB69" s="372">
        <f t="shared" ca="1" si="39"/>
        <v>19</v>
      </c>
      <c r="BC69" s="372">
        <f t="shared" ca="1" si="39"/>
        <v>19</v>
      </c>
      <c r="BD69" s="372">
        <f t="shared" ca="1" si="39"/>
        <v>19</v>
      </c>
      <c r="BE69" s="372">
        <f t="shared" ca="1" si="39"/>
        <v>19</v>
      </c>
      <c r="BF69" s="372">
        <f t="shared" ca="1" si="39"/>
        <v>19</v>
      </c>
      <c r="BG69" s="372">
        <f t="shared" ca="1" si="39"/>
        <v>19</v>
      </c>
      <c r="BH69" s="372">
        <f t="shared" ca="1" si="39"/>
        <v>19</v>
      </c>
      <c r="BI69" s="372">
        <f t="shared" ca="1" si="39"/>
        <v>19</v>
      </c>
      <c r="BJ69" s="372">
        <f t="shared" ca="1" si="39"/>
        <v>19</v>
      </c>
      <c r="BK69" s="372">
        <f t="shared" ca="1" si="39"/>
        <v>19</v>
      </c>
      <c r="BL69" s="372">
        <f t="shared" ca="1" si="39"/>
        <v>19</v>
      </c>
      <c r="BM69" s="372">
        <f t="shared" ca="1" si="39"/>
        <v>19</v>
      </c>
      <c r="BN69" s="372">
        <f t="shared" ca="1" si="39"/>
        <v>19</v>
      </c>
      <c r="BO69" s="372">
        <f t="shared" ca="1" si="39"/>
        <v>19</v>
      </c>
      <c r="BP69" s="372">
        <f t="shared" ca="1" si="39"/>
        <v>19</v>
      </c>
      <c r="BQ69" s="372">
        <f t="shared" ca="1" si="39"/>
        <v>19</v>
      </c>
      <c r="BR69" s="372">
        <f t="shared" ca="1" si="39"/>
        <v>19</v>
      </c>
    </row>
    <row r="70" spans="2:70" s="155" customFormat="1" x14ac:dyDescent="0.35">
      <c r="B70" s="370"/>
      <c r="F70" s="371" t="s">
        <v>267</v>
      </c>
      <c r="G70" s="372">
        <f t="shared" ref="G70:AL70" ca="1" si="40">RANK(G41,G23:G48)+COUNTIF(G23:G41,G41)-1</f>
        <v>20</v>
      </c>
      <c r="H70" s="372">
        <f t="shared" ca="1" si="40"/>
        <v>20</v>
      </c>
      <c r="I70" s="372">
        <f t="shared" ca="1" si="40"/>
        <v>20</v>
      </c>
      <c r="J70" s="372">
        <f t="shared" ca="1" si="40"/>
        <v>20</v>
      </c>
      <c r="K70" s="372">
        <f t="shared" ca="1" si="40"/>
        <v>20</v>
      </c>
      <c r="L70" s="372">
        <f t="shared" ca="1" si="40"/>
        <v>20</v>
      </c>
      <c r="M70" s="372">
        <f t="shared" ca="1" si="40"/>
        <v>20</v>
      </c>
      <c r="N70" s="372">
        <f t="shared" ca="1" si="40"/>
        <v>20</v>
      </c>
      <c r="O70" s="372">
        <f t="shared" ca="1" si="40"/>
        <v>20</v>
      </c>
      <c r="P70" s="372">
        <f t="shared" ca="1" si="40"/>
        <v>20</v>
      </c>
      <c r="Q70" s="372">
        <f t="shared" ca="1" si="40"/>
        <v>20</v>
      </c>
      <c r="R70" s="372">
        <f t="shared" ca="1" si="40"/>
        <v>20</v>
      </c>
      <c r="S70" s="372">
        <f t="shared" ca="1" si="40"/>
        <v>20</v>
      </c>
      <c r="T70" s="372">
        <f t="shared" ca="1" si="40"/>
        <v>20</v>
      </c>
      <c r="U70" s="372">
        <f t="shared" ca="1" si="40"/>
        <v>20</v>
      </c>
      <c r="V70" s="372">
        <f t="shared" ca="1" si="40"/>
        <v>20</v>
      </c>
      <c r="W70" s="372">
        <f t="shared" ca="1" si="40"/>
        <v>20</v>
      </c>
      <c r="X70" s="372">
        <f t="shared" ca="1" si="40"/>
        <v>20</v>
      </c>
      <c r="Y70" s="372">
        <f t="shared" ca="1" si="40"/>
        <v>20</v>
      </c>
      <c r="Z70" s="372">
        <f t="shared" ca="1" si="40"/>
        <v>20</v>
      </c>
      <c r="AA70" s="372">
        <f t="shared" ca="1" si="40"/>
        <v>20</v>
      </c>
      <c r="AB70" s="372">
        <f t="shared" ca="1" si="40"/>
        <v>20</v>
      </c>
      <c r="AC70" s="372">
        <f t="shared" ca="1" si="40"/>
        <v>20</v>
      </c>
      <c r="AD70" s="372">
        <f t="shared" ca="1" si="40"/>
        <v>20</v>
      </c>
      <c r="AE70" s="372">
        <f t="shared" ca="1" si="40"/>
        <v>20</v>
      </c>
      <c r="AF70" s="372">
        <f t="shared" ca="1" si="40"/>
        <v>20</v>
      </c>
      <c r="AG70" s="372">
        <f t="shared" ca="1" si="40"/>
        <v>20</v>
      </c>
      <c r="AH70" s="372">
        <f t="shared" ca="1" si="40"/>
        <v>20</v>
      </c>
      <c r="AI70" s="372">
        <f t="shared" ca="1" si="40"/>
        <v>20</v>
      </c>
      <c r="AJ70" s="372">
        <f t="shared" ca="1" si="40"/>
        <v>20</v>
      </c>
      <c r="AK70" s="372">
        <f t="shared" ca="1" si="40"/>
        <v>20</v>
      </c>
      <c r="AL70" s="372">
        <f t="shared" ca="1" si="40"/>
        <v>20</v>
      </c>
      <c r="AM70" s="372">
        <f t="shared" ref="AM70:BR70" ca="1" si="41">RANK(AM41,AM23:AM48)+COUNTIF(AM23:AM41,AM41)-1</f>
        <v>20</v>
      </c>
      <c r="AN70" s="372">
        <f t="shared" ca="1" si="41"/>
        <v>20</v>
      </c>
      <c r="AO70" s="372">
        <f t="shared" ca="1" si="41"/>
        <v>20</v>
      </c>
      <c r="AP70" s="372">
        <f t="shared" ca="1" si="41"/>
        <v>20</v>
      </c>
      <c r="AQ70" s="372">
        <f t="shared" ca="1" si="41"/>
        <v>20</v>
      </c>
      <c r="AR70" s="372">
        <f t="shared" ca="1" si="41"/>
        <v>20</v>
      </c>
      <c r="AS70" s="372">
        <f t="shared" ca="1" si="41"/>
        <v>20</v>
      </c>
      <c r="AT70" s="372">
        <f t="shared" ca="1" si="41"/>
        <v>20</v>
      </c>
      <c r="AU70" s="372">
        <f t="shared" ca="1" si="41"/>
        <v>20</v>
      </c>
      <c r="AV70" s="372">
        <f t="shared" ca="1" si="41"/>
        <v>20</v>
      </c>
      <c r="AW70" s="372">
        <f t="shared" ca="1" si="41"/>
        <v>20</v>
      </c>
      <c r="AX70" s="372">
        <f t="shared" ca="1" si="41"/>
        <v>20</v>
      </c>
      <c r="AY70" s="372">
        <f t="shared" ca="1" si="41"/>
        <v>20</v>
      </c>
      <c r="AZ70" s="372">
        <f t="shared" ca="1" si="41"/>
        <v>20</v>
      </c>
      <c r="BA70" s="372">
        <f t="shared" ca="1" si="41"/>
        <v>20</v>
      </c>
      <c r="BB70" s="372">
        <f t="shared" ca="1" si="41"/>
        <v>20</v>
      </c>
      <c r="BC70" s="372">
        <f t="shared" ca="1" si="41"/>
        <v>20</v>
      </c>
      <c r="BD70" s="372">
        <f t="shared" ca="1" si="41"/>
        <v>20</v>
      </c>
      <c r="BE70" s="372">
        <f t="shared" ca="1" si="41"/>
        <v>20</v>
      </c>
      <c r="BF70" s="372">
        <f t="shared" ca="1" si="41"/>
        <v>20</v>
      </c>
      <c r="BG70" s="372">
        <f t="shared" ca="1" si="41"/>
        <v>20</v>
      </c>
      <c r="BH70" s="372">
        <f t="shared" ca="1" si="41"/>
        <v>20</v>
      </c>
      <c r="BI70" s="372">
        <f t="shared" ca="1" si="41"/>
        <v>20</v>
      </c>
      <c r="BJ70" s="372">
        <f t="shared" ca="1" si="41"/>
        <v>20</v>
      </c>
      <c r="BK70" s="372">
        <f t="shared" ca="1" si="41"/>
        <v>20</v>
      </c>
      <c r="BL70" s="372">
        <f t="shared" ca="1" si="41"/>
        <v>20</v>
      </c>
      <c r="BM70" s="372">
        <f t="shared" ca="1" si="41"/>
        <v>20</v>
      </c>
      <c r="BN70" s="372">
        <f t="shared" ca="1" si="41"/>
        <v>20</v>
      </c>
      <c r="BO70" s="372">
        <f t="shared" ca="1" si="41"/>
        <v>20</v>
      </c>
      <c r="BP70" s="372">
        <f t="shared" ca="1" si="41"/>
        <v>20</v>
      </c>
      <c r="BQ70" s="372">
        <f t="shared" ca="1" si="41"/>
        <v>20</v>
      </c>
      <c r="BR70" s="372">
        <f t="shared" ca="1" si="41"/>
        <v>20</v>
      </c>
    </row>
    <row r="71" spans="2:70" s="155" customFormat="1" x14ac:dyDescent="0.35">
      <c r="B71" s="370"/>
      <c r="F71" s="371" t="s">
        <v>268</v>
      </c>
      <c r="G71" s="372">
        <f t="shared" ref="G71:AL71" ca="1" si="42">RANK(G42,G23:G48)+COUNTIF(G23:G42,G42)-1</f>
        <v>21</v>
      </c>
      <c r="H71" s="372">
        <f t="shared" ca="1" si="42"/>
        <v>21</v>
      </c>
      <c r="I71" s="372">
        <f t="shared" ca="1" si="42"/>
        <v>21</v>
      </c>
      <c r="J71" s="372">
        <f t="shared" ca="1" si="42"/>
        <v>21</v>
      </c>
      <c r="K71" s="372">
        <f t="shared" ca="1" si="42"/>
        <v>21</v>
      </c>
      <c r="L71" s="372">
        <f t="shared" ca="1" si="42"/>
        <v>21</v>
      </c>
      <c r="M71" s="372">
        <f t="shared" ca="1" si="42"/>
        <v>21</v>
      </c>
      <c r="N71" s="372">
        <f t="shared" ca="1" si="42"/>
        <v>21</v>
      </c>
      <c r="O71" s="372">
        <f t="shared" ca="1" si="42"/>
        <v>21</v>
      </c>
      <c r="P71" s="372">
        <f t="shared" ca="1" si="42"/>
        <v>21</v>
      </c>
      <c r="Q71" s="372">
        <f t="shared" ca="1" si="42"/>
        <v>21</v>
      </c>
      <c r="R71" s="372">
        <f t="shared" ca="1" si="42"/>
        <v>21</v>
      </c>
      <c r="S71" s="372">
        <f t="shared" ca="1" si="42"/>
        <v>21</v>
      </c>
      <c r="T71" s="372">
        <f t="shared" ca="1" si="42"/>
        <v>21</v>
      </c>
      <c r="U71" s="372">
        <f t="shared" ca="1" si="42"/>
        <v>21</v>
      </c>
      <c r="V71" s="372">
        <f t="shared" ca="1" si="42"/>
        <v>21</v>
      </c>
      <c r="W71" s="372">
        <f t="shared" ca="1" si="42"/>
        <v>21</v>
      </c>
      <c r="X71" s="372">
        <f t="shared" ca="1" si="42"/>
        <v>21</v>
      </c>
      <c r="Y71" s="372">
        <f t="shared" ca="1" si="42"/>
        <v>21</v>
      </c>
      <c r="Z71" s="372">
        <f t="shared" ca="1" si="42"/>
        <v>21</v>
      </c>
      <c r="AA71" s="372">
        <f t="shared" ca="1" si="42"/>
        <v>21</v>
      </c>
      <c r="AB71" s="372">
        <f t="shared" ca="1" si="42"/>
        <v>21</v>
      </c>
      <c r="AC71" s="372">
        <f t="shared" ca="1" si="42"/>
        <v>21</v>
      </c>
      <c r="AD71" s="372">
        <f t="shared" ca="1" si="42"/>
        <v>21</v>
      </c>
      <c r="AE71" s="372">
        <f t="shared" ca="1" si="42"/>
        <v>21</v>
      </c>
      <c r="AF71" s="372">
        <f t="shared" ca="1" si="42"/>
        <v>21</v>
      </c>
      <c r="AG71" s="372">
        <f t="shared" ca="1" si="42"/>
        <v>21</v>
      </c>
      <c r="AH71" s="372">
        <f t="shared" ca="1" si="42"/>
        <v>21</v>
      </c>
      <c r="AI71" s="372">
        <f t="shared" ca="1" si="42"/>
        <v>21</v>
      </c>
      <c r="AJ71" s="372">
        <f t="shared" ca="1" si="42"/>
        <v>21</v>
      </c>
      <c r="AK71" s="372">
        <f t="shared" ca="1" si="42"/>
        <v>21</v>
      </c>
      <c r="AL71" s="372">
        <f t="shared" ca="1" si="42"/>
        <v>21</v>
      </c>
      <c r="AM71" s="372">
        <f t="shared" ref="AM71:BR71" ca="1" si="43">RANK(AM42,AM23:AM48)+COUNTIF(AM23:AM42,AM42)-1</f>
        <v>21</v>
      </c>
      <c r="AN71" s="372">
        <f t="shared" ca="1" si="43"/>
        <v>21</v>
      </c>
      <c r="AO71" s="372">
        <f t="shared" ca="1" si="43"/>
        <v>21</v>
      </c>
      <c r="AP71" s="372">
        <f t="shared" ca="1" si="43"/>
        <v>21</v>
      </c>
      <c r="AQ71" s="372">
        <f t="shared" ca="1" si="43"/>
        <v>21</v>
      </c>
      <c r="AR71" s="372">
        <f t="shared" ca="1" si="43"/>
        <v>21</v>
      </c>
      <c r="AS71" s="372">
        <f t="shared" ca="1" si="43"/>
        <v>21</v>
      </c>
      <c r="AT71" s="372">
        <f t="shared" ca="1" si="43"/>
        <v>21</v>
      </c>
      <c r="AU71" s="372">
        <f t="shared" ca="1" si="43"/>
        <v>21</v>
      </c>
      <c r="AV71" s="372">
        <f t="shared" ca="1" si="43"/>
        <v>21</v>
      </c>
      <c r="AW71" s="372">
        <f t="shared" ca="1" si="43"/>
        <v>21</v>
      </c>
      <c r="AX71" s="372">
        <f t="shared" ca="1" si="43"/>
        <v>21</v>
      </c>
      <c r="AY71" s="372">
        <f t="shared" ca="1" si="43"/>
        <v>21</v>
      </c>
      <c r="AZ71" s="372">
        <f t="shared" ca="1" si="43"/>
        <v>21</v>
      </c>
      <c r="BA71" s="372">
        <f t="shared" ca="1" si="43"/>
        <v>21</v>
      </c>
      <c r="BB71" s="372">
        <f t="shared" ca="1" si="43"/>
        <v>21</v>
      </c>
      <c r="BC71" s="372">
        <f t="shared" ca="1" si="43"/>
        <v>21</v>
      </c>
      <c r="BD71" s="372">
        <f t="shared" ca="1" si="43"/>
        <v>21</v>
      </c>
      <c r="BE71" s="372">
        <f t="shared" ca="1" si="43"/>
        <v>21</v>
      </c>
      <c r="BF71" s="372">
        <f t="shared" ca="1" si="43"/>
        <v>21</v>
      </c>
      <c r="BG71" s="372">
        <f t="shared" ca="1" si="43"/>
        <v>21</v>
      </c>
      <c r="BH71" s="372">
        <f t="shared" ca="1" si="43"/>
        <v>21</v>
      </c>
      <c r="BI71" s="372">
        <f t="shared" ca="1" si="43"/>
        <v>21</v>
      </c>
      <c r="BJ71" s="372">
        <f t="shared" ca="1" si="43"/>
        <v>21</v>
      </c>
      <c r="BK71" s="372">
        <f t="shared" ca="1" si="43"/>
        <v>21</v>
      </c>
      <c r="BL71" s="372">
        <f t="shared" ca="1" si="43"/>
        <v>21</v>
      </c>
      <c r="BM71" s="372">
        <f t="shared" ca="1" si="43"/>
        <v>21</v>
      </c>
      <c r="BN71" s="372">
        <f t="shared" ca="1" si="43"/>
        <v>21</v>
      </c>
      <c r="BO71" s="372">
        <f t="shared" ca="1" si="43"/>
        <v>21</v>
      </c>
      <c r="BP71" s="372">
        <f t="shared" ca="1" si="43"/>
        <v>21</v>
      </c>
      <c r="BQ71" s="372">
        <f t="shared" ca="1" si="43"/>
        <v>21</v>
      </c>
      <c r="BR71" s="372">
        <f t="shared" ca="1" si="43"/>
        <v>21</v>
      </c>
    </row>
    <row r="72" spans="2:70" s="155" customFormat="1" x14ac:dyDescent="0.35">
      <c r="B72" s="370"/>
      <c r="F72" s="371" t="s">
        <v>269</v>
      </c>
      <c r="G72" s="372">
        <f t="shared" ref="G72:AL72" ca="1" si="44">RANK(G43,G23:G48)+COUNTIF(G23:G43,G43)-1</f>
        <v>22</v>
      </c>
      <c r="H72" s="372">
        <f t="shared" ca="1" si="44"/>
        <v>22</v>
      </c>
      <c r="I72" s="372">
        <f t="shared" ca="1" si="44"/>
        <v>22</v>
      </c>
      <c r="J72" s="372">
        <f t="shared" ca="1" si="44"/>
        <v>22</v>
      </c>
      <c r="K72" s="372">
        <f t="shared" ca="1" si="44"/>
        <v>22</v>
      </c>
      <c r="L72" s="372">
        <f t="shared" ca="1" si="44"/>
        <v>22</v>
      </c>
      <c r="M72" s="372">
        <f t="shared" ca="1" si="44"/>
        <v>22</v>
      </c>
      <c r="N72" s="372">
        <f t="shared" ca="1" si="44"/>
        <v>22</v>
      </c>
      <c r="O72" s="372">
        <f t="shared" ca="1" si="44"/>
        <v>22</v>
      </c>
      <c r="P72" s="372">
        <f t="shared" ca="1" si="44"/>
        <v>22</v>
      </c>
      <c r="Q72" s="372">
        <f t="shared" ca="1" si="44"/>
        <v>22</v>
      </c>
      <c r="R72" s="372">
        <f t="shared" ca="1" si="44"/>
        <v>22</v>
      </c>
      <c r="S72" s="372">
        <f t="shared" ca="1" si="44"/>
        <v>22</v>
      </c>
      <c r="T72" s="372">
        <f t="shared" ca="1" si="44"/>
        <v>22</v>
      </c>
      <c r="U72" s="372">
        <f t="shared" ca="1" si="44"/>
        <v>22</v>
      </c>
      <c r="V72" s="372">
        <f t="shared" ca="1" si="44"/>
        <v>22</v>
      </c>
      <c r="W72" s="372">
        <f t="shared" ca="1" si="44"/>
        <v>22</v>
      </c>
      <c r="X72" s="372">
        <f t="shared" ca="1" si="44"/>
        <v>22</v>
      </c>
      <c r="Y72" s="372">
        <f t="shared" ca="1" si="44"/>
        <v>22</v>
      </c>
      <c r="Z72" s="372">
        <f t="shared" ca="1" si="44"/>
        <v>22</v>
      </c>
      <c r="AA72" s="372">
        <f t="shared" ca="1" si="44"/>
        <v>22</v>
      </c>
      <c r="AB72" s="372">
        <f t="shared" ca="1" si="44"/>
        <v>22</v>
      </c>
      <c r="AC72" s="372">
        <f t="shared" ca="1" si="44"/>
        <v>22</v>
      </c>
      <c r="AD72" s="372">
        <f t="shared" ca="1" si="44"/>
        <v>22</v>
      </c>
      <c r="AE72" s="372">
        <f t="shared" ca="1" si="44"/>
        <v>22</v>
      </c>
      <c r="AF72" s="372">
        <f t="shared" ca="1" si="44"/>
        <v>22</v>
      </c>
      <c r="AG72" s="372">
        <f t="shared" ca="1" si="44"/>
        <v>22</v>
      </c>
      <c r="AH72" s="372">
        <f t="shared" ca="1" si="44"/>
        <v>22</v>
      </c>
      <c r="AI72" s="372">
        <f t="shared" ca="1" si="44"/>
        <v>22</v>
      </c>
      <c r="AJ72" s="372">
        <f t="shared" ca="1" si="44"/>
        <v>22</v>
      </c>
      <c r="AK72" s="372">
        <f t="shared" ca="1" si="44"/>
        <v>22</v>
      </c>
      <c r="AL72" s="372">
        <f t="shared" ca="1" si="44"/>
        <v>22</v>
      </c>
      <c r="AM72" s="372">
        <f t="shared" ref="AM72:BR72" ca="1" si="45">RANK(AM43,AM23:AM48)+COUNTIF(AM23:AM43,AM43)-1</f>
        <v>22</v>
      </c>
      <c r="AN72" s="372">
        <f t="shared" ca="1" si="45"/>
        <v>22</v>
      </c>
      <c r="AO72" s="372">
        <f t="shared" ca="1" si="45"/>
        <v>22</v>
      </c>
      <c r="AP72" s="372">
        <f t="shared" ca="1" si="45"/>
        <v>22</v>
      </c>
      <c r="AQ72" s="372">
        <f t="shared" ca="1" si="45"/>
        <v>22</v>
      </c>
      <c r="AR72" s="372">
        <f t="shared" ca="1" si="45"/>
        <v>22</v>
      </c>
      <c r="AS72" s="372">
        <f t="shared" ca="1" si="45"/>
        <v>22</v>
      </c>
      <c r="AT72" s="372">
        <f t="shared" ca="1" si="45"/>
        <v>22</v>
      </c>
      <c r="AU72" s="372">
        <f t="shared" ca="1" si="45"/>
        <v>22</v>
      </c>
      <c r="AV72" s="372">
        <f t="shared" ca="1" si="45"/>
        <v>22</v>
      </c>
      <c r="AW72" s="372">
        <f t="shared" ca="1" si="45"/>
        <v>22</v>
      </c>
      <c r="AX72" s="372">
        <f t="shared" ca="1" si="45"/>
        <v>22</v>
      </c>
      <c r="AY72" s="372">
        <f t="shared" ca="1" si="45"/>
        <v>22</v>
      </c>
      <c r="AZ72" s="372">
        <f t="shared" ca="1" si="45"/>
        <v>22</v>
      </c>
      <c r="BA72" s="372">
        <f t="shared" ca="1" si="45"/>
        <v>22</v>
      </c>
      <c r="BB72" s="372">
        <f t="shared" ca="1" si="45"/>
        <v>22</v>
      </c>
      <c r="BC72" s="372">
        <f t="shared" ca="1" si="45"/>
        <v>22</v>
      </c>
      <c r="BD72" s="372">
        <f t="shared" ca="1" si="45"/>
        <v>22</v>
      </c>
      <c r="BE72" s="372">
        <f t="shared" ca="1" si="45"/>
        <v>22</v>
      </c>
      <c r="BF72" s="372">
        <f t="shared" ca="1" si="45"/>
        <v>22</v>
      </c>
      <c r="BG72" s="372">
        <f t="shared" ca="1" si="45"/>
        <v>22</v>
      </c>
      <c r="BH72" s="372">
        <f t="shared" ca="1" si="45"/>
        <v>22</v>
      </c>
      <c r="BI72" s="372">
        <f t="shared" ca="1" si="45"/>
        <v>22</v>
      </c>
      <c r="BJ72" s="372">
        <f t="shared" ca="1" si="45"/>
        <v>22</v>
      </c>
      <c r="BK72" s="372">
        <f t="shared" ca="1" si="45"/>
        <v>22</v>
      </c>
      <c r="BL72" s="372">
        <f t="shared" ca="1" si="45"/>
        <v>22</v>
      </c>
      <c r="BM72" s="372">
        <f t="shared" ca="1" si="45"/>
        <v>22</v>
      </c>
      <c r="BN72" s="372">
        <f t="shared" ca="1" si="45"/>
        <v>22</v>
      </c>
      <c r="BO72" s="372">
        <f t="shared" ca="1" si="45"/>
        <v>22</v>
      </c>
      <c r="BP72" s="372">
        <f t="shared" ca="1" si="45"/>
        <v>22</v>
      </c>
      <c r="BQ72" s="372">
        <f t="shared" ca="1" si="45"/>
        <v>22</v>
      </c>
      <c r="BR72" s="372">
        <f t="shared" ca="1" si="45"/>
        <v>22</v>
      </c>
    </row>
    <row r="73" spans="2:70" s="155" customFormat="1" x14ac:dyDescent="0.35">
      <c r="B73" s="370"/>
      <c r="F73" s="371" t="s">
        <v>270</v>
      </c>
      <c r="G73" s="372">
        <f t="shared" ref="G73:AL73" ca="1" si="46">RANK(G44,G23:G48)+COUNTIF(G23:G44,G44)-1</f>
        <v>23</v>
      </c>
      <c r="H73" s="372">
        <f t="shared" ca="1" si="46"/>
        <v>23</v>
      </c>
      <c r="I73" s="372">
        <f t="shared" ca="1" si="46"/>
        <v>23</v>
      </c>
      <c r="J73" s="372">
        <f t="shared" ca="1" si="46"/>
        <v>23</v>
      </c>
      <c r="K73" s="372">
        <f t="shared" ca="1" si="46"/>
        <v>23</v>
      </c>
      <c r="L73" s="372">
        <f t="shared" ca="1" si="46"/>
        <v>23</v>
      </c>
      <c r="M73" s="372">
        <f t="shared" ca="1" si="46"/>
        <v>23</v>
      </c>
      <c r="N73" s="372">
        <f t="shared" ca="1" si="46"/>
        <v>23</v>
      </c>
      <c r="O73" s="372">
        <f t="shared" ca="1" si="46"/>
        <v>23</v>
      </c>
      <c r="P73" s="372">
        <f t="shared" ca="1" si="46"/>
        <v>23</v>
      </c>
      <c r="Q73" s="372">
        <f t="shared" ca="1" si="46"/>
        <v>23</v>
      </c>
      <c r="R73" s="372">
        <f t="shared" ca="1" si="46"/>
        <v>23</v>
      </c>
      <c r="S73" s="372">
        <f t="shared" ca="1" si="46"/>
        <v>23</v>
      </c>
      <c r="T73" s="372">
        <f t="shared" ca="1" si="46"/>
        <v>23</v>
      </c>
      <c r="U73" s="372">
        <f t="shared" ca="1" si="46"/>
        <v>23</v>
      </c>
      <c r="V73" s="372">
        <f t="shared" ca="1" si="46"/>
        <v>23</v>
      </c>
      <c r="W73" s="372">
        <f t="shared" ca="1" si="46"/>
        <v>23</v>
      </c>
      <c r="X73" s="372">
        <f t="shared" ca="1" si="46"/>
        <v>23</v>
      </c>
      <c r="Y73" s="372">
        <f t="shared" ca="1" si="46"/>
        <v>23</v>
      </c>
      <c r="Z73" s="372">
        <f t="shared" ca="1" si="46"/>
        <v>23</v>
      </c>
      <c r="AA73" s="372">
        <f t="shared" ca="1" si="46"/>
        <v>23</v>
      </c>
      <c r="AB73" s="372">
        <f t="shared" ca="1" si="46"/>
        <v>23</v>
      </c>
      <c r="AC73" s="372">
        <f t="shared" ca="1" si="46"/>
        <v>23</v>
      </c>
      <c r="AD73" s="372">
        <f t="shared" ca="1" si="46"/>
        <v>23</v>
      </c>
      <c r="AE73" s="372">
        <f t="shared" ca="1" si="46"/>
        <v>23</v>
      </c>
      <c r="AF73" s="372">
        <f t="shared" ca="1" si="46"/>
        <v>23</v>
      </c>
      <c r="AG73" s="372">
        <f t="shared" ca="1" si="46"/>
        <v>23</v>
      </c>
      <c r="AH73" s="372">
        <f t="shared" ca="1" si="46"/>
        <v>23</v>
      </c>
      <c r="AI73" s="372">
        <f t="shared" ca="1" si="46"/>
        <v>23</v>
      </c>
      <c r="AJ73" s="372">
        <f t="shared" ca="1" si="46"/>
        <v>23</v>
      </c>
      <c r="AK73" s="372">
        <f t="shared" ca="1" si="46"/>
        <v>23</v>
      </c>
      <c r="AL73" s="372">
        <f t="shared" ca="1" si="46"/>
        <v>23</v>
      </c>
      <c r="AM73" s="372">
        <f t="shared" ref="AM73:BR73" ca="1" si="47">RANK(AM44,AM23:AM48)+COUNTIF(AM23:AM44,AM44)-1</f>
        <v>23</v>
      </c>
      <c r="AN73" s="372">
        <f t="shared" ca="1" si="47"/>
        <v>23</v>
      </c>
      <c r="AO73" s="372">
        <f t="shared" ca="1" si="47"/>
        <v>23</v>
      </c>
      <c r="AP73" s="372">
        <f t="shared" ca="1" si="47"/>
        <v>23</v>
      </c>
      <c r="AQ73" s="372">
        <f t="shared" ca="1" si="47"/>
        <v>23</v>
      </c>
      <c r="AR73" s="372">
        <f t="shared" ca="1" si="47"/>
        <v>23</v>
      </c>
      <c r="AS73" s="372">
        <f t="shared" ca="1" si="47"/>
        <v>23</v>
      </c>
      <c r="AT73" s="372">
        <f t="shared" ca="1" si="47"/>
        <v>23</v>
      </c>
      <c r="AU73" s="372">
        <f t="shared" ca="1" si="47"/>
        <v>23</v>
      </c>
      <c r="AV73" s="372">
        <f t="shared" ca="1" si="47"/>
        <v>23</v>
      </c>
      <c r="AW73" s="372">
        <f t="shared" ca="1" si="47"/>
        <v>23</v>
      </c>
      <c r="AX73" s="372">
        <f t="shared" ca="1" si="47"/>
        <v>23</v>
      </c>
      <c r="AY73" s="372">
        <f t="shared" ca="1" si="47"/>
        <v>23</v>
      </c>
      <c r="AZ73" s="372">
        <f t="shared" ca="1" si="47"/>
        <v>23</v>
      </c>
      <c r="BA73" s="372">
        <f t="shared" ca="1" si="47"/>
        <v>23</v>
      </c>
      <c r="BB73" s="372">
        <f t="shared" ca="1" si="47"/>
        <v>23</v>
      </c>
      <c r="BC73" s="372">
        <f t="shared" ca="1" si="47"/>
        <v>23</v>
      </c>
      <c r="BD73" s="372">
        <f t="shared" ca="1" si="47"/>
        <v>23</v>
      </c>
      <c r="BE73" s="372">
        <f t="shared" ca="1" si="47"/>
        <v>23</v>
      </c>
      <c r="BF73" s="372">
        <f t="shared" ca="1" si="47"/>
        <v>23</v>
      </c>
      <c r="BG73" s="372">
        <f t="shared" ca="1" si="47"/>
        <v>23</v>
      </c>
      <c r="BH73" s="372">
        <f t="shared" ca="1" si="47"/>
        <v>23</v>
      </c>
      <c r="BI73" s="372">
        <f t="shared" ca="1" si="47"/>
        <v>23</v>
      </c>
      <c r="BJ73" s="372">
        <f t="shared" ca="1" si="47"/>
        <v>23</v>
      </c>
      <c r="BK73" s="372">
        <f t="shared" ca="1" si="47"/>
        <v>23</v>
      </c>
      <c r="BL73" s="372">
        <f t="shared" ca="1" si="47"/>
        <v>23</v>
      </c>
      <c r="BM73" s="372">
        <f t="shared" ca="1" si="47"/>
        <v>23</v>
      </c>
      <c r="BN73" s="372">
        <f t="shared" ca="1" si="47"/>
        <v>23</v>
      </c>
      <c r="BO73" s="372">
        <f t="shared" ca="1" si="47"/>
        <v>23</v>
      </c>
      <c r="BP73" s="372">
        <f t="shared" ca="1" si="47"/>
        <v>23</v>
      </c>
      <c r="BQ73" s="372">
        <f t="shared" ca="1" si="47"/>
        <v>23</v>
      </c>
      <c r="BR73" s="372">
        <f t="shared" ca="1" si="47"/>
        <v>23</v>
      </c>
    </row>
    <row r="74" spans="2:70" s="155" customFormat="1" x14ac:dyDescent="0.35">
      <c r="B74" s="370"/>
      <c r="F74" s="371" t="s">
        <v>271</v>
      </c>
      <c r="G74" s="372">
        <f t="shared" ref="G74:AL74" ca="1" si="48">RANK(G45,G23:G48)+COUNTIF(G23:G45,G45)-1</f>
        <v>24</v>
      </c>
      <c r="H74" s="372">
        <f t="shared" ca="1" si="48"/>
        <v>24</v>
      </c>
      <c r="I74" s="372">
        <f t="shared" ca="1" si="48"/>
        <v>24</v>
      </c>
      <c r="J74" s="372">
        <f t="shared" ca="1" si="48"/>
        <v>24</v>
      </c>
      <c r="K74" s="372">
        <f t="shared" ca="1" si="48"/>
        <v>24</v>
      </c>
      <c r="L74" s="372">
        <f t="shared" ca="1" si="48"/>
        <v>24</v>
      </c>
      <c r="M74" s="372">
        <f t="shared" ca="1" si="48"/>
        <v>24</v>
      </c>
      <c r="N74" s="372">
        <f t="shared" ca="1" si="48"/>
        <v>24</v>
      </c>
      <c r="O74" s="372">
        <f t="shared" ca="1" si="48"/>
        <v>24</v>
      </c>
      <c r="P74" s="372">
        <f t="shared" ca="1" si="48"/>
        <v>24</v>
      </c>
      <c r="Q74" s="372">
        <f t="shared" ca="1" si="48"/>
        <v>24</v>
      </c>
      <c r="R74" s="372">
        <f t="shared" ca="1" si="48"/>
        <v>24</v>
      </c>
      <c r="S74" s="372">
        <f t="shared" ca="1" si="48"/>
        <v>24</v>
      </c>
      <c r="T74" s="372">
        <f t="shared" ca="1" si="48"/>
        <v>24</v>
      </c>
      <c r="U74" s="372">
        <f t="shared" ca="1" si="48"/>
        <v>24</v>
      </c>
      <c r="V74" s="372">
        <f t="shared" ca="1" si="48"/>
        <v>24</v>
      </c>
      <c r="W74" s="372">
        <f t="shared" ca="1" si="48"/>
        <v>24</v>
      </c>
      <c r="X74" s="372">
        <f t="shared" ca="1" si="48"/>
        <v>24</v>
      </c>
      <c r="Y74" s="372">
        <f t="shared" ca="1" si="48"/>
        <v>24</v>
      </c>
      <c r="Z74" s="372">
        <f t="shared" ca="1" si="48"/>
        <v>24</v>
      </c>
      <c r="AA74" s="372">
        <f t="shared" ca="1" si="48"/>
        <v>24</v>
      </c>
      <c r="AB74" s="372">
        <f t="shared" ca="1" si="48"/>
        <v>24</v>
      </c>
      <c r="AC74" s="372">
        <f t="shared" ca="1" si="48"/>
        <v>24</v>
      </c>
      <c r="AD74" s="372">
        <f t="shared" ca="1" si="48"/>
        <v>24</v>
      </c>
      <c r="AE74" s="372">
        <f t="shared" ca="1" si="48"/>
        <v>24</v>
      </c>
      <c r="AF74" s="372">
        <f t="shared" ca="1" si="48"/>
        <v>24</v>
      </c>
      <c r="AG74" s="372">
        <f t="shared" ca="1" si="48"/>
        <v>24</v>
      </c>
      <c r="AH74" s="372">
        <f t="shared" ca="1" si="48"/>
        <v>24</v>
      </c>
      <c r="AI74" s="372">
        <f t="shared" ca="1" si="48"/>
        <v>24</v>
      </c>
      <c r="AJ74" s="372">
        <f t="shared" ca="1" si="48"/>
        <v>24</v>
      </c>
      <c r="AK74" s="372">
        <f t="shared" ca="1" si="48"/>
        <v>24</v>
      </c>
      <c r="AL74" s="372">
        <f t="shared" ca="1" si="48"/>
        <v>24</v>
      </c>
      <c r="AM74" s="372">
        <f t="shared" ref="AM74:BR74" ca="1" si="49">RANK(AM45,AM23:AM48)+COUNTIF(AM23:AM45,AM45)-1</f>
        <v>24</v>
      </c>
      <c r="AN74" s="372">
        <f t="shared" ca="1" si="49"/>
        <v>24</v>
      </c>
      <c r="AO74" s="372">
        <f t="shared" ca="1" si="49"/>
        <v>24</v>
      </c>
      <c r="AP74" s="372">
        <f t="shared" ca="1" si="49"/>
        <v>24</v>
      </c>
      <c r="AQ74" s="372">
        <f t="shared" ca="1" si="49"/>
        <v>24</v>
      </c>
      <c r="AR74" s="372">
        <f t="shared" ca="1" si="49"/>
        <v>24</v>
      </c>
      <c r="AS74" s="372">
        <f t="shared" ca="1" si="49"/>
        <v>24</v>
      </c>
      <c r="AT74" s="372">
        <f t="shared" ca="1" si="49"/>
        <v>24</v>
      </c>
      <c r="AU74" s="372">
        <f t="shared" ca="1" si="49"/>
        <v>24</v>
      </c>
      <c r="AV74" s="372">
        <f t="shared" ca="1" si="49"/>
        <v>24</v>
      </c>
      <c r="AW74" s="372">
        <f t="shared" ca="1" si="49"/>
        <v>24</v>
      </c>
      <c r="AX74" s="372">
        <f t="shared" ca="1" si="49"/>
        <v>24</v>
      </c>
      <c r="AY74" s="372">
        <f t="shared" ca="1" si="49"/>
        <v>24</v>
      </c>
      <c r="AZ74" s="372">
        <f t="shared" ca="1" si="49"/>
        <v>24</v>
      </c>
      <c r="BA74" s="372">
        <f t="shared" ca="1" si="49"/>
        <v>24</v>
      </c>
      <c r="BB74" s="372">
        <f t="shared" ca="1" si="49"/>
        <v>24</v>
      </c>
      <c r="BC74" s="372">
        <f t="shared" ca="1" si="49"/>
        <v>24</v>
      </c>
      <c r="BD74" s="372">
        <f t="shared" ca="1" si="49"/>
        <v>24</v>
      </c>
      <c r="BE74" s="372">
        <f t="shared" ca="1" si="49"/>
        <v>24</v>
      </c>
      <c r="BF74" s="372">
        <f t="shared" ca="1" si="49"/>
        <v>24</v>
      </c>
      <c r="BG74" s="372">
        <f t="shared" ca="1" si="49"/>
        <v>24</v>
      </c>
      <c r="BH74" s="372">
        <f t="shared" ca="1" si="49"/>
        <v>24</v>
      </c>
      <c r="BI74" s="372">
        <f t="shared" ca="1" si="49"/>
        <v>24</v>
      </c>
      <c r="BJ74" s="372">
        <f t="shared" ca="1" si="49"/>
        <v>24</v>
      </c>
      <c r="BK74" s="372">
        <f t="shared" ca="1" si="49"/>
        <v>24</v>
      </c>
      <c r="BL74" s="372">
        <f t="shared" ca="1" si="49"/>
        <v>24</v>
      </c>
      <c r="BM74" s="372">
        <f t="shared" ca="1" si="49"/>
        <v>24</v>
      </c>
      <c r="BN74" s="372">
        <f t="shared" ca="1" si="49"/>
        <v>24</v>
      </c>
      <c r="BO74" s="372">
        <f t="shared" ca="1" si="49"/>
        <v>24</v>
      </c>
      <c r="BP74" s="372">
        <f t="shared" ca="1" si="49"/>
        <v>24</v>
      </c>
      <c r="BQ74" s="372">
        <f t="shared" ca="1" si="49"/>
        <v>24</v>
      </c>
      <c r="BR74" s="372">
        <f t="shared" ca="1" si="49"/>
        <v>24</v>
      </c>
    </row>
    <row r="75" spans="2:70" s="155" customFormat="1" x14ac:dyDescent="0.35">
      <c r="B75" s="370"/>
      <c r="F75" s="371" t="s">
        <v>272</v>
      </c>
      <c r="G75" s="372">
        <f t="shared" ref="G75:AL75" ca="1" si="50">RANK(G46,G23:G48)+COUNTIF(G23:G46,G46)-1</f>
        <v>25</v>
      </c>
      <c r="H75" s="372">
        <f t="shared" ca="1" si="50"/>
        <v>25</v>
      </c>
      <c r="I75" s="372">
        <f t="shared" ca="1" si="50"/>
        <v>25</v>
      </c>
      <c r="J75" s="372">
        <f t="shared" ca="1" si="50"/>
        <v>25</v>
      </c>
      <c r="K75" s="372">
        <f t="shared" ca="1" si="50"/>
        <v>25</v>
      </c>
      <c r="L75" s="372">
        <f t="shared" ca="1" si="50"/>
        <v>25</v>
      </c>
      <c r="M75" s="372">
        <f t="shared" ca="1" si="50"/>
        <v>25</v>
      </c>
      <c r="N75" s="372">
        <f t="shared" ca="1" si="50"/>
        <v>25</v>
      </c>
      <c r="O75" s="372">
        <f t="shared" ca="1" si="50"/>
        <v>25</v>
      </c>
      <c r="P75" s="372">
        <f t="shared" ca="1" si="50"/>
        <v>25</v>
      </c>
      <c r="Q75" s="372">
        <f t="shared" ca="1" si="50"/>
        <v>25</v>
      </c>
      <c r="R75" s="372">
        <f t="shared" ca="1" si="50"/>
        <v>25</v>
      </c>
      <c r="S75" s="372">
        <f t="shared" ca="1" si="50"/>
        <v>25</v>
      </c>
      <c r="T75" s="372">
        <f t="shared" ca="1" si="50"/>
        <v>25</v>
      </c>
      <c r="U75" s="372">
        <f t="shared" ca="1" si="50"/>
        <v>25</v>
      </c>
      <c r="V75" s="372">
        <f t="shared" ca="1" si="50"/>
        <v>25</v>
      </c>
      <c r="W75" s="372">
        <f t="shared" ca="1" si="50"/>
        <v>25</v>
      </c>
      <c r="X75" s="372">
        <f t="shared" ca="1" si="50"/>
        <v>25</v>
      </c>
      <c r="Y75" s="372">
        <f t="shared" ca="1" si="50"/>
        <v>25</v>
      </c>
      <c r="Z75" s="372">
        <f t="shared" ca="1" si="50"/>
        <v>25</v>
      </c>
      <c r="AA75" s="372">
        <f t="shared" ca="1" si="50"/>
        <v>25</v>
      </c>
      <c r="AB75" s="372">
        <f t="shared" ca="1" si="50"/>
        <v>25</v>
      </c>
      <c r="AC75" s="372">
        <f t="shared" ca="1" si="50"/>
        <v>25</v>
      </c>
      <c r="AD75" s="372">
        <f t="shared" ca="1" si="50"/>
        <v>25</v>
      </c>
      <c r="AE75" s="372">
        <f t="shared" ca="1" si="50"/>
        <v>25</v>
      </c>
      <c r="AF75" s="372">
        <f t="shared" ca="1" si="50"/>
        <v>25</v>
      </c>
      <c r="AG75" s="372">
        <f t="shared" ca="1" si="50"/>
        <v>25</v>
      </c>
      <c r="AH75" s="372">
        <f t="shared" ca="1" si="50"/>
        <v>25</v>
      </c>
      <c r="AI75" s="372">
        <f t="shared" ca="1" si="50"/>
        <v>25</v>
      </c>
      <c r="AJ75" s="372">
        <f t="shared" ca="1" si="50"/>
        <v>25</v>
      </c>
      <c r="AK75" s="372">
        <f t="shared" ca="1" si="50"/>
        <v>25</v>
      </c>
      <c r="AL75" s="372">
        <f t="shared" ca="1" si="50"/>
        <v>25</v>
      </c>
      <c r="AM75" s="372">
        <f t="shared" ref="AM75:BR75" ca="1" si="51">RANK(AM46,AM23:AM48)+COUNTIF(AM23:AM46,AM46)-1</f>
        <v>25</v>
      </c>
      <c r="AN75" s="372">
        <f t="shared" ca="1" si="51"/>
        <v>25</v>
      </c>
      <c r="AO75" s="372">
        <f t="shared" ca="1" si="51"/>
        <v>25</v>
      </c>
      <c r="AP75" s="372">
        <f t="shared" ca="1" si="51"/>
        <v>25</v>
      </c>
      <c r="AQ75" s="372">
        <f t="shared" ca="1" si="51"/>
        <v>25</v>
      </c>
      <c r="AR75" s="372">
        <f t="shared" ca="1" si="51"/>
        <v>25</v>
      </c>
      <c r="AS75" s="372">
        <f t="shared" ca="1" si="51"/>
        <v>25</v>
      </c>
      <c r="AT75" s="372">
        <f t="shared" ca="1" si="51"/>
        <v>25</v>
      </c>
      <c r="AU75" s="372">
        <f t="shared" ca="1" si="51"/>
        <v>25</v>
      </c>
      <c r="AV75" s="372">
        <f t="shared" ca="1" si="51"/>
        <v>25</v>
      </c>
      <c r="AW75" s="372">
        <f t="shared" ca="1" si="51"/>
        <v>25</v>
      </c>
      <c r="AX75" s="372">
        <f t="shared" ca="1" si="51"/>
        <v>25</v>
      </c>
      <c r="AY75" s="372">
        <f t="shared" ca="1" si="51"/>
        <v>25</v>
      </c>
      <c r="AZ75" s="372">
        <f t="shared" ca="1" si="51"/>
        <v>25</v>
      </c>
      <c r="BA75" s="372">
        <f t="shared" ca="1" si="51"/>
        <v>25</v>
      </c>
      <c r="BB75" s="372">
        <f t="shared" ca="1" si="51"/>
        <v>25</v>
      </c>
      <c r="BC75" s="372">
        <f t="shared" ca="1" si="51"/>
        <v>25</v>
      </c>
      <c r="BD75" s="372">
        <f t="shared" ca="1" si="51"/>
        <v>25</v>
      </c>
      <c r="BE75" s="372">
        <f t="shared" ca="1" si="51"/>
        <v>25</v>
      </c>
      <c r="BF75" s="372">
        <f t="shared" ca="1" si="51"/>
        <v>25</v>
      </c>
      <c r="BG75" s="372">
        <f t="shared" ca="1" si="51"/>
        <v>25</v>
      </c>
      <c r="BH75" s="372">
        <f t="shared" ca="1" si="51"/>
        <v>25</v>
      </c>
      <c r="BI75" s="372">
        <f t="shared" ca="1" si="51"/>
        <v>25</v>
      </c>
      <c r="BJ75" s="372">
        <f t="shared" ca="1" si="51"/>
        <v>25</v>
      </c>
      <c r="BK75" s="372">
        <f t="shared" ca="1" si="51"/>
        <v>25</v>
      </c>
      <c r="BL75" s="372">
        <f t="shared" ca="1" si="51"/>
        <v>25</v>
      </c>
      <c r="BM75" s="372">
        <f t="shared" ca="1" si="51"/>
        <v>25</v>
      </c>
      <c r="BN75" s="372">
        <f t="shared" ca="1" si="51"/>
        <v>25</v>
      </c>
      <c r="BO75" s="372">
        <f t="shared" ca="1" si="51"/>
        <v>25</v>
      </c>
      <c r="BP75" s="372">
        <f t="shared" ca="1" si="51"/>
        <v>25</v>
      </c>
      <c r="BQ75" s="372">
        <f t="shared" ca="1" si="51"/>
        <v>25</v>
      </c>
      <c r="BR75" s="372">
        <f t="shared" ca="1" si="51"/>
        <v>25</v>
      </c>
    </row>
    <row r="76" spans="2:70" s="155" customFormat="1" x14ac:dyDescent="0.35">
      <c r="B76" s="370"/>
      <c r="F76" s="371" t="s">
        <v>273</v>
      </c>
      <c r="G76" s="372">
        <f t="shared" ref="G76:AL76" ca="1" si="52">RANK(G47,G23:G48)+COUNTIF(G23:G47,G47)-1</f>
        <v>26</v>
      </c>
      <c r="H76" s="372">
        <f t="shared" ca="1" si="52"/>
        <v>26</v>
      </c>
      <c r="I76" s="372">
        <f t="shared" ca="1" si="52"/>
        <v>26</v>
      </c>
      <c r="J76" s="372">
        <f t="shared" ca="1" si="52"/>
        <v>26</v>
      </c>
      <c r="K76" s="372">
        <f t="shared" ca="1" si="52"/>
        <v>26</v>
      </c>
      <c r="L76" s="372">
        <f t="shared" ca="1" si="52"/>
        <v>26</v>
      </c>
      <c r="M76" s="372">
        <f t="shared" ca="1" si="52"/>
        <v>26</v>
      </c>
      <c r="N76" s="372">
        <f t="shared" ca="1" si="52"/>
        <v>26</v>
      </c>
      <c r="O76" s="372">
        <f t="shared" ca="1" si="52"/>
        <v>26</v>
      </c>
      <c r="P76" s="372">
        <f t="shared" ca="1" si="52"/>
        <v>26</v>
      </c>
      <c r="Q76" s="372">
        <f t="shared" ca="1" si="52"/>
        <v>26</v>
      </c>
      <c r="R76" s="372">
        <f t="shared" ca="1" si="52"/>
        <v>26</v>
      </c>
      <c r="S76" s="372">
        <f t="shared" ca="1" si="52"/>
        <v>26</v>
      </c>
      <c r="T76" s="372">
        <f t="shared" ca="1" si="52"/>
        <v>26</v>
      </c>
      <c r="U76" s="372">
        <f t="shared" ca="1" si="52"/>
        <v>26</v>
      </c>
      <c r="V76" s="372">
        <f t="shared" ca="1" si="52"/>
        <v>26</v>
      </c>
      <c r="W76" s="372">
        <f t="shared" ca="1" si="52"/>
        <v>26</v>
      </c>
      <c r="X76" s="372">
        <f t="shared" ca="1" si="52"/>
        <v>26</v>
      </c>
      <c r="Y76" s="372">
        <f t="shared" ca="1" si="52"/>
        <v>26</v>
      </c>
      <c r="Z76" s="372">
        <f t="shared" ca="1" si="52"/>
        <v>26</v>
      </c>
      <c r="AA76" s="372">
        <f t="shared" ca="1" si="52"/>
        <v>26</v>
      </c>
      <c r="AB76" s="372">
        <f t="shared" ca="1" si="52"/>
        <v>26</v>
      </c>
      <c r="AC76" s="372">
        <f t="shared" ca="1" si="52"/>
        <v>26</v>
      </c>
      <c r="AD76" s="372">
        <f t="shared" ca="1" si="52"/>
        <v>26</v>
      </c>
      <c r="AE76" s="372">
        <f t="shared" ca="1" si="52"/>
        <v>26</v>
      </c>
      <c r="AF76" s="372">
        <f t="shared" ca="1" si="52"/>
        <v>26</v>
      </c>
      <c r="AG76" s="372">
        <f t="shared" ca="1" si="52"/>
        <v>26</v>
      </c>
      <c r="AH76" s="372">
        <f t="shared" ca="1" si="52"/>
        <v>26</v>
      </c>
      <c r="AI76" s="372">
        <f t="shared" ca="1" si="52"/>
        <v>26</v>
      </c>
      <c r="AJ76" s="372">
        <f t="shared" ca="1" si="52"/>
        <v>26</v>
      </c>
      <c r="AK76" s="372">
        <f t="shared" ca="1" si="52"/>
        <v>26</v>
      </c>
      <c r="AL76" s="372">
        <f t="shared" ca="1" si="52"/>
        <v>26</v>
      </c>
      <c r="AM76" s="372">
        <f t="shared" ref="AM76:BR76" ca="1" si="53">RANK(AM47,AM23:AM48)+COUNTIF(AM23:AM47,AM47)-1</f>
        <v>26</v>
      </c>
      <c r="AN76" s="372">
        <f t="shared" ca="1" si="53"/>
        <v>26</v>
      </c>
      <c r="AO76" s="372">
        <f t="shared" ca="1" si="53"/>
        <v>26</v>
      </c>
      <c r="AP76" s="372">
        <f t="shared" ca="1" si="53"/>
        <v>26</v>
      </c>
      <c r="AQ76" s="372">
        <f t="shared" ca="1" si="53"/>
        <v>26</v>
      </c>
      <c r="AR76" s="372">
        <f t="shared" ca="1" si="53"/>
        <v>26</v>
      </c>
      <c r="AS76" s="372">
        <f t="shared" ca="1" si="53"/>
        <v>26</v>
      </c>
      <c r="AT76" s="372">
        <f t="shared" ca="1" si="53"/>
        <v>26</v>
      </c>
      <c r="AU76" s="372">
        <f t="shared" ca="1" si="53"/>
        <v>26</v>
      </c>
      <c r="AV76" s="372">
        <f t="shared" ca="1" si="53"/>
        <v>26</v>
      </c>
      <c r="AW76" s="372">
        <f t="shared" ca="1" si="53"/>
        <v>26</v>
      </c>
      <c r="AX76" s="372">
        <f t="shared" ca="1" si="53"/>
        <v>26</v>
      </c>
      <c r="AY76" s="372">
        <f t="shared" ca="1" si="53"/>
        <v>26</v>
      </c>
      <c r="AZ76" s="372">
        <f t="shared" ca="1" si="53"/>
        <v>26</v>
      </c>
      <c r="BA76" s="372">
        <f t="shared" ca="1" si="53"/>
        <v>26</v>
      </c>
      <c r="BB76" s="372">
        <f t="shared" ca="1" si="53"/>
        <v>26</v>
      </c>
      <c r="BC76" s="372">
        <f t="shared" ca="1" si="53"/>
        <v>26</v>
      </c>
      <c r="BD76" s="372">
        <f t="shared" ca="1" si="53"/>
        <v>26</v>
      </c>
      <c r="BE76" s="372">
        <f t="shared" ca="1" si="53"/>
        <v>26</v>
      </c>
      <c r="BF76" s="372">
        <f t="shared" ca="1" si="53"/>
        <v>26</v>
      </c>
      <c r="BG76" s="372">
        <f t="shared" ca="1" si="53"/>
        <v>26</v>
      </c>
      <c r="BH76" s="372">
        <f t="shared" ca="1" si="53"/>
        <v>26</v>
      </c>
      <c r="BI76" s="372">
        <f t="shared" ca="1" si="53"/>
        <v>26</v>
      </c>
      <c r="BJ76" s="372">
        <f t="shared" ca="1" si="53"/>
        <v>26</v>
      </c>
      <c r="BK76" s="372">
        <f t="shared" ca="1" si="53"/>
        <v>26</v>
      </c>
      <c r="BL76" s="372">
        <f t="shared" ca="1" si="53"/>
        <v>26</v>
      </c>
      <c r="BM76" s="372">
        <f t="shared" ca="1" si="53"/>
        <v>26</v>
      </c>
      <c r="BN76" s="372">
        <f t="shared" ca="1" si="53"/>
        <v>26</v>
      </c>
      <c r="BO76" s="372">
        <f t="shared" ca="1" si="53"/>
        <v>26</v>
      </c>
      <c r="BP76" s="372">
        <f t="shared" ca="1" si="53"/>
        <v>26</v>
      </c>
      <c r="BQ76" s="372">
        <f t="shared" ca="1" si="53"/>
        <v>26</v>
      </c>
      <c r="BR76" s="372">
        <f t="shared" ca="1" si="53"/>
        <v>26</v>
      </c>
    </row>
    <row r="77" spans="2:70" s="155" customFormat="1" x14ac:dyDescent="0.35">
      <c r="B77" s="370"/>
      <c r="F77" s="372" t="s">
        <v>274</v>
      </c>
      <c r="G77" s="372">
        <f t="shared" ref="G77:AL77" ca="1" si="54">RANK(G48,G23:G48)+COUNTIF(G23:G48,G48)-1</f>
        <v>1</v>
      </c>
      <c r="H77" s="372">
        <f t="shared" ca="1" si="54"/>
        <v>1</v>
      </c>
      <c r="I77" s="372">
        <f t="shared" ca="1" si="54"/>
        <v>1</v>
      </c>
      <c r="J77" s="372">
        <f t="shared" ca="1" si="54"/>
        <v>1</v>
      </c>
      <c r="K77" s="372">
        <f t="shared" ca="1" si="54"/>
        <v>1</v>
      </c>
      <c r="L77" s="372">
        <f t="shared" ca="1" si="54"/>
        <v>1</v>
      </c>
      <c r="M77" s="372">
        <f t="shared" ca="1" si="54"/>
        <v>1</v>
      </c>
      <c r="N77" s="372">
        <f t="shared" ca="1" si="54"/>
        <v>1</v>
      </c>
      <c r="O77" s="372">
        <f t="shared" ca="1" si="54"/>
        <v>1</v>
      </c>
      <c r="P77" s="372">
        <f t="shared" ca="1" si="54"/>
        <v>1</v>
      </c>
      <c r="Q77" s="372">
        <f t="shared" ca="1" si="54"/>
        <v>1</v>
      </c>
      <c r="R77" s="372">
        <f t="shared" ca="1" si="54"/>
        <v>1</v>
      </c>
      <c r="S77" s="372">
        <f t="shared" ca="1" si="54"/>
        <v>1</v>
      </c>
      <c r="T77" s="372">
        <f t="shared" ca="1" si="54"/>
        <v>1</v>
      </c>
      <c r="U77" s="372">
        <f t="shared" ca="1" si="54"/>
        <v>1</v>
      </c>
      <c r="V77" s="372">
        <f t="shared" ca="1" si="54"/>
        <v>1</v>
      </c>
      <c r="W77" s="372">
        <f t="shared" ca="1" si="54"/>
        <v>1</v>
      </c>
      <c r="X77" s="372">
        <f t="shared" ca="1" si="54"/>
        <v>1</v>
      </c>
      <c r="Y77" s="372">
        <f t="shared" ca="1" si="54"/>
        <v>1</v>
      </c>
      <c r="Z77" s="372">
        <f t="shared" ca="1" si="54"/>
        <v>1</v>
      </c>
      <c r="AA77" s="372">
        <f t="shared" ca="1" si="54"/>
        <v>1</v>
      </c>
      <c r="AB77" s="372">
        <f t="shared" ca="1" si="54"/>
        <v>1</v>
      </c>
      <c r="AC77" s="372">
        <f t="shared" ca="1" si="54"/>
        <v>1</v>
      </c>
      <c r="AD77" s="372">
        <f t="shared" ca="1" si="54"/>
        <v>1</v>
      </c>
      <c r="AE77" s="372">
        <f t="shared" ca="1" si="54"/>
        <v>1</v>
      </c>
      <c r="AF77" s="372">
        <f t="shared" ca="1" si="54"/>
        <v>1</v>
      </c>
      <c r="AG77" s="372">
        <f t="shared" ca="1" si="54"/>
        <v>1</v>
      </c>
      <c r="AH77" s="372">
        <f t="shared" ca="1" si="54"/>
        <v>1</v>
      </c>
      <c r="AI77" s="372">
        <f t="shared" ca="1" si="54"/>
        <v>1</v>
      </c>
      <c r="AJ77" s="372">
        <f t="shared" ca="1" si="54"/>
        <v>1</v>
      </c>
      <c r="AK77" s="372">
        <f t="shared" ca="1" si="54"/>
        <v>1</v>
      </c>
      <c r="AL77" s="372">
        <f t="shared" ca="1" si="54"/>
        <v>1</v>
      </c>
      <c r="AM77" s="372">
        <f t="shared" ref="AM77:BR77" ca="1" si="55">RANK(AM48,AM23:AM48)+COUNTIF(AM23:AM48,AM48)-1</f>
        <v>1</v>
      </c>
      <c r="AN77" s="372">
        <f t="shared" ca="1" si="55"/>
        <v>1</v>
      </c>
      <c r="AO77" s="372">
        <f t="shared" ca="1" si="55"/>
        <v>1</v>
      </c>
      <c r="AP77" s="372">
        <f t="shared" ca="1" si="55"/>
        <v>1</v>
      </c>
      <c r="AQ77" s="372">
        <f t="shared" ca="1" si="55"/>
        <v>1</v>
      </c>
      <c r="AR77" s="372">
        <f t="shared" ca="1" si="55"/>
        <v>1</v>
      </c>
      <c r="AS77" s="372">
        <f t="shared" ca="1" si="55"/>
        <v>1</v>
      </c>
      <c r="AT77" s="372">
        <f t="shared" ca="1" si="55"/>
        <v>1</v>
      </c>
      <c r="AU77" s="372">
        <f t="shared" ca="1" si="55"/>
        <v>1</v>
      </c>
      <c r="AV77" s="372">
        <f t="shared" ca="1" si="55"/>
        <v>1</v>
      </c>
      <c r="AW77" s="372">
        <f t="shared" ca="1" si="55"/>
        <v>1</v>
      </c>
      <c r="AX77" s="372">
        <f t="shared" ca="1" si="55"/>
        <v>1</v>
      </c>
      <c r="AY77" s="372">
        <f t="shared" ca="1" si="55"/>
        <v>1</v>
      </c>
      <c r="AZ77" s="372">
        <f t="shared" ca="1" si="55"/>
        <v>1</v>
      </c>
      <c r="BA77" s="372">
        <f t="shared" ca="1" si="55"/>
        <v>1</v>
      </c>
      <c r="BB77" s="372">
        <f t="shared" ca="1" si="55"/>
        <v>1</v>
      </c>
      <c r="BC77" s="372">
        <f t="shared" ca="1" si="55"/>
        <v>1</v>
      </c>
      <c r="BD77" s="372">
        <f t="shared" ca="1" si="55"/>
        <v>1</v>
      </c>
      <c r="BE77" s="372">
        <f t="shared" ca="1" si="55"/>
        <v>1</v>
      </c>
      <c r="BF77" s="372">
        <f t="shared" ca="1" si="55"/>
        <v>1</v>
      </c>
      <c r="BG77" s="372">
        <f t="shared" ca="1" si="55"/>
        <v>1</v>
      </c>
      <c r="BH77" s="372">
        <f t="shared" ca="1" si="55"/>
        <v>1</v>
      </c>
      <c r="BI77" s="372">
        <f t="shared" ca="1" si="55"/>
        <v>1</v>
      </c>
      <c r="BJ77" s="372">
        <f t="shared" ca="1" si="55"/>
        <v>1</v>
      </c>
      <c r="BK77" s="372">
        <f t="shared" ca="1" si="55"/>
        <v>1</v>
      </c>
      <c r="BL77" s="372">
        <f t="shared" ca="1" si="55"/>
        <v>1</v>
      </c>
      <c r="BM77" s="372">
        <f t="shared" ca="1" si="55"/>
        <v>1</v>
      </c>
      <c r="BN77" s="372">
        <f t="shared" ca="1" si="55"/>
        <v>1</v>
      </c>
      <c r="BO77" s="372">
        <f t="shared" ca="1" si="55"/>
        <v>1</v>
      </c>
      <c r="BP77" s="372">
        <f t="shared" ca="1" si="55"/>
        <v>1</v>
      </c>
      <c r="BQ77" s="372">
        <f t="shared" ca="1" si="55"/>
        <v>1</v>
      </c>
      <c r="BR77" s="372">
        <f t="shared" ca="1" si="55"/>
        <v>1</v>
      </c>
    </row>
  </sheetData>
  <sheetProtection password="CBF1" sheet="1" objects="1" scenarios="1"/>
  <mergeCells count="6">
    <mergeCell ref="D6:D7"/>
    <mergeCell ref="C8:F10"/>
    <mergeCell ref="B3:F4"/>
    <mergeCell ref="D5:F5"/>
    <mergeCell ref="F6:F7"/>
    <mergeCell ref="E6:E7"/>
  </mergeCells>
  <conditionalFormatting sqref="B11:BR20">
    <cfRule type="expression" dxfId="7" priority="9">
      <formula>ISODD($B11)</formula>
    </cfRule>
  </conditionalFormatting>
  <conditionalFormatting sqref="G11:BR20">
    <cfRule type="expression" dxfId="6" priority="7">
      <formula>AND(G11&lt;&gt;"-",G11=G$7)</formula>
    </cfRule>
  </conditionalFormatting>
  <conditionalFormatting sqref="D11:F20">
    <cfRule type="expression" dxfId="5" priority="5">
      <formula>AND(ISEVEN($B11),$C11="")</formula>
    </cfRule>
    <cfRule type="expression" dxfId="4" priority="6">
      <formula>AND(ISODD($B11),$C11="")</formula>
    </cfRule>
  </conditionalFormatting>
  <conditionalFormatting sqref="G8:BR10">
    <cfRule type="expression" dxfId="3" priority="2253">
      <formula>INDEX($F$52:$F$77,MATCH($B8,G$52:G$77,0),0)=G$7</formula>
    </cfRule>
  </conditionalFormatting>
  <printOptions horizontalCentered="1"/>
  <pageMargins left="0.2" right="0.2" top="0.25" bottom="0.4" header="0.3" footer="0.3"/>
  <pageSetup orientation="landscape" r:id="rId1"/>
  <headerFooter>
    <oddFooter>&amp;R&amp;"-,Italic"&amp;10
(c) 2022 | journalSHEET.com</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showGridLines="0" zoomScaleNormal="100" workbookViewId="0">
      <pane ySplit="7" topLeftCell="A8" activePane="bottomLeft" state="frozen"/>
      <selection activeCell="C9" sqref="C9"/>
      <selection pane="bottomLeft" activeCell="H23" sqref="H23"/>
    </sheetView>
  </sheetViews>
  <sheetFormatPr defaultColWidth="8.7265625" defaultRowHeight="14.5" x14ac:dyDescent="0.35"/>
  <cols>
    <col min="1" max="1" width="1.6328125" style="159" customWidth="1"/>
    <col min="2" max="2" width="3.6328125" style="160" customWidth="1"/>
    <col min="3" max="3" width="20.6328125" style="159" customWidth="1"/>
    <col min="4" max="18" width="9.1796875" style="159" customWidth="1"/>
    <col min="19" max="16384" width="8.7265625" style="159"/>
  </cols>
  <sheetData>
    <row r="1" spans="1:18" s="238" customFormat="1" ht="5" customHeight="1" x14ac:dyDescent="0.35">
      <c r="B1" s="239"/>
      <c r="N1" s="238">
        <f>last5max</f>
        <v>0</v>
      </c>
      <c r="O1" s="238">
        <f>N1-1</f>
        <v>-1</v>
      </c>
      <c r="P1" s="238">
        <f t="shared" ref="P1:R1" si="0">O1-1</f>
        <v>-2</v>
      </c>
      <c r="Q1" s="238">
        <f t="shared" si="0"/>
        <v>-3</v>
      </c>
      <c r="R1" s="238">
        <f t="shared" si="0"/>
        <v>-4</v>
      </c>
    </row>
    <row r="2" spans="1:18" s="241" customFormat="1" ht="5" customHeight="1" x14ac:dyDescent="0.35">
      <c r="B2" s="242"/>
      <c r="N2" s="241" t="str">
        <f>N5&amp;N6</f>
        <v>1Qat - Ecu</v>
      </c>
      <c r="O2" s="241" t="str">
        <f t="shared" ref="O2:R2" si="1">O5&amp;O6</f>
        <v/>
      </c>
      <c r="P2" s="241" t="str">
        <f t="shared" si="1"/>
        <v/>
      </c>
      <c r="Q2" s="241" t="str">
        <f t="shared" si="1"/>
        <v/>
      </c>
      <c r="R2" s="241" t="str">
        <f t="shared" si="1"/>
        <v/>
      </c>
    </row>
    <row r="3" spans="1:18" ht="30" customHeight="1" x14ac:dyDescent="0.75">
      <c r="B3" s="157" t="s">
        <v>147</v>
      </c>
      <c r="C3" s="158"/>
      <c r="D3" s="158"/>
      <c r="E3" s="158"/>
      <c r="F3" s="158"/>
      <c r="G3" s="158"/>
      <c r="H3" s="158"/>
      <c r="I3" s="158"/>
      <c r="J3" s="158"/>
      <c r="K3" s="373" t="s">
        <v>337</v>
      </c>
      <c r="L3" s="374"/>
      <c r="M3" s="374"/>
      <c r="N3" s="373"/>
      <c r="O3" s="373"/>
      <c r="P3" s="373"/>
      <c r="Q3" s="373"/>
      <c r="R3" s="373"/>
    </row>
    <row r="4" spans="1:18" s="160" customFormat="1" ht="15" customHeight="1" x14ac:dyDescent="0.35">
      <c r="B4" s="509" t="s">
        <v>37</v>
      </c>
      <c r="C4" s="510" t="s">
        <v>129</v>
      </c>
      <c r="D4" s="506" t="s">
        <v>130</v>
      </c>
      <c r="E4" s="506" t="s">
        <v>131</v>
      </c>
      <c r="F4" s="506" t="s">
        <v>132</v>
      </c>
      <c r="G4" s="506" t="s">
        <v>285</v>
      </c>
      <c r="H4" s="506" t="s">
        <v>133</v>
      </c>
      <c r="I4" s="506" t="s">
        <v>93</v>
      </c>
      <c r="J4" s="506"/>
      <c r="K4" s="506" t="s">
        <v>94</v>
      </c>
      <c r="L4" s="506"/>
      <c r="M4" s="507"/>
      <c r="N4" s="505" t="s">
        <v>284</v>
      </c>
      <c r="O4" s="505"/>
      <c r="P4" s="505"/>
      <c r="Q4" s="505"/>
      <c r="R4" s="505"/>
    </row>
    <row r="5" spans="1:18" s="160" customFormat="1" ht="15" customHeight="1" x14ac:dyDescent="0.35">
      <c r="B5" s="509"/>
      <c r="C5" s="510"/>
      <c r="D5" s="506"/>
      <c r="E5" s="506"/>
      <c r="F5" s="506"/>
      <c r="G5" s="506"/>
      <c r="H5" s="506"/>
      <c r="I5" s="506" t="s">
        <v>134</v>
      </c>
      <c r="J5" s="508" t="s">
        <v>135</v>
      </c>
      <c r="K5" s="506" t="str">
        <f>Scoreboard!K5:M5</f>
        <v>Player's Prediction Matches</v>
      </c>
      <c r="L5" s="506"/>
      <c r="M5" s="507"/>
      <c r="N5" s="337">
        <f>IFERROR(INDEX('Game Board'!C8:C87,MATCH(N1,'Game Board'!A8:A87,0),0),"")</f>
        <v>1</v>
      </c>
      <c r="O5" s="414" t="str">
        <f>IFERROR(INDEX('Game Board'!C8:C87,MATCH(O1,'Game Board'!A8:A87,0),0),"")</f>
        <v/>
      </c>
      <c r="P5" s="414" t="str">
        <f>IFERROR(INDEX('Game Board'!C8:C87,MATCH(P1,'Game Board'!A8:A87,0),0),"")</f>
        <v/>
      </c>
      <c r="Q5" s="414" t="str">
        <f>IFERROR(INDEX('Game Board'!C8:C87,MATCH(Q1,'Game Board'!A8:A87,0),0),"")</f>
        <v/>
      </c>
      <c r="R5" s="414" t="str">
        <f>IFERROR(INDEX('Game Board'!C8:C87,MATCH(R1,'Game Board'!A8:A87,0),0),"")</f>
        <v/>
      </c>
    </row>
    <row r="6" spans="1:18" s="160" customFormat="1" ht="15" customHeight="1" x14ac:dyDescent="0.35">
      <c r="B6" s="509"/>
      <c r="C6" s="510"/>
      <c r="D6" s="506"/>
      <c r="E6" s="506"/>
      <c r="F6" s="506"/>
      <c r="G6" s="506"/>
      <c r="H6" s="506"/>
      <c r="I6" s="506"/>
      <c r="J6" s="508"/>
      <c r="K6" s="506" t="s">
        <v>134</v>
      </c>
      <c r="L6" s="506" t="s">
        <v>136</v>
      </c>
      <c r="M6" s="507" t="s">
        <v>135</v>
      </c>
      <c r="N6" s="337" t="str">
        <f>IFERROR(LEFT(INDEX('Game Board'!F8:F87,MATCH(N1,'Game Board'!A8:A87,0),0),3)&amp;" - "&amp;LEFT(INDEX('Game Board'!I8:I87,MATCH(N1,'Game Board'!A8:A87,0),0),3),"")</f>
        <v>Qat - Ecu</v>
      </c>
      <c r="O6" s="414" t="str">
        <f>IFERROR(LEFT(INDEX('Game Board'!F8:F87,MATCH(O1,'Game Board'!A8:A87,0),0),3)&amp;" - "&amp;LEFT(INDEX('Game Board'!I8:I87,MATCH(O1,'Game Board'!A8:A87,0),0),3),"")</f>
        <v/>
      </c>
      <c r="P6" s="414" t="str">
        <f>IFERROR(LEFT(INDEX('Game Board'!F8:F87,MATCH(P1,'Game Board'!A8:A87,0),0),3)&amp;" - "&amp;LEFT(INDEX('Game Board'!I8:I87,MATCH(P1,'Game Board'!A8:A87,0),0),3),"")</f>
        <v/>
      </c>
      <c r="Q6" s="414" t="str">
        <f>IFERROR(LEFT(INDEX('Game Board'!F8:F87,MATCH(Q1,'Game Board'!A8:A87,0),0),3)&amp;" - "&amp;LEFT(INDEX('Game Board'!I8:I87,MATCH(Q1,'Game Board'!A8:A87,0),0),3),"")</f>
        <v/>
      </c>
      <c r="R6" s="414" t="str">
        <f>IFERROR(LEFT(INDEX('Game Board'!F8:F87,MATCH(R1,'Game Board'!A8:A87,0),0),3)&amp;" - "&amp;LEFT(INDEX('Game Board'!I8:I87,MATCH(R1,'Game Board'!A8:A87,0),0),3),"")</f>
        <v/>
      </c>
    </row>
    <row r="7" spans="1:18" s="160" customFormat="1" ht="15" customHeight="1" x14ac:dyDescent="0.35">
      <c r="B7" s="509"/>
      <c r="C7" s="510"/>
      <c r="D7" s="506"/>
      <c r="E7" s="506"/>
      <c r="F7" s="506"/>
      <c r="G7" s="506"/>
      <c r="H7" s="506"/>
      <c r="I7" s="506"/>
      <c r="J7" s="508"/>
      <c r="K7" s="506"/>
      <c r="L7" s="506"/>
      <c r="M7" s="507"/>
      <c r="N7" s="337" t="str">
        <f>IFERROR(LEFT(INDEX('Game Board'!G8:G87,MATCH(N1,'Game Board'!A8:A87,0),0),3)&amp;" - "&amp;LEFT(INDEX('Game Board'!H8:H87,MATCH(N1,'Game Board'!A8:A87,0),0),3),"")</f>
        <v xml:space="preserve"> - </v>
      </c>
      <c r="O7" s="414" t="str">
        <f>IFERROR(LEFT(INDEX('Game Board'!G8:G87,MATCH(O1,'Game Board'!A8:A87,0),0),3)&amp;" - "&amp;LEFT(INDEX('Game Board'!H8:H87,MATCH(O1,'Game Board'!A8:A87,0),0),3),"")</f>
        <v/>
      </c>
      <c r="P7" s="414" t="str">
        <f>IFERROR(LEFT(INDEX('Game Board'!G8:G87,MATCH(P1,'Game Board'!A8:A87,0),0),3)&amp;" - "&amp;LEFT(INDEX('Game Board'!H8:H87,MATCH(P1,'Game Board'!A8:A87,0),0),3),"")</f>
        <v/>
      </c>
      <c r="Q7" s="414" t="str">
        <f>IFERROR(LEFT(INDEX('Game Board'!G8:G87,MATCH(Q1,'Game Board'!A8:A87,0),0),3)&amp;" - "&amp;LEFT(INDEX('Game Board'!H8:H87,MATCH(Q1,'Game Board'!A8:A87,0),0),3),"")</f>
        <v/>
      </c>
      <c r="R7" s="414" t="str">
        <f>IFERROR(LEFT(INDEX('Game Board'!G8:G87,MATCH(R1,'Game Board'!A8:A87,0),0),3)&amp;" - "&amp;LEFT(INDEX('Game Board'!H8:H87,MATCH(R1,'Game Board'!A8:A87,0),0),3),"")</f>
        <v/>
      </c>
    </row>
    <row r="8" spans="1:18" ht="25" customHeight="1" x14ac:dyDescent="0.35">
      <c r="A8" s="237">
        <v>1</v>
      </c>
      <c r="B8" s="246" t="s">
        <v>231</v>
      </c>
      <c r="C8" s="247" t="str">
        <f ca="1">IFERROR(INDEX('Dummy Rank'!G5:G14,MATCH(Leaderboard!A8,'Dummy Rank'!F5:F14,0),0),"")</f>
        <v>Player 1</v>
      </c>
      <c r="D8" s="248">
        <f ca="1">IF(C8&lt;&gt;"",IFERROR(INDEX(Scoreboard!D8:D17,MATCH(C8,Scoreboard!C8:C17,0),0),""),"")</f>
        <v>0</v>
      </c>
      <c r="E8" s="248">
        <f ca="1">IF(C8&lt;&gt;"",IFERROR(INDEX(Scoreboard!E8:E17,MATCH(C8,Scoreboard!C8:C17,0),0),""),"")</f>
        <v>0</v>
      </c>
      <c r="F8" s="248">
        <f ca="1">IF(C8&lt;&gt;"",IFERROR(INDEX(Scoreboard!F8:F17,MATCH(C8,Scoreboard!C8:C17,0),0),""),"")</f>
        <v>0</v>
      </c>
      <c r="G8" s="248">
        <f ca="1">IF(C8&lt;&gt;"",IFERROR(INDEX(Scoreboard!G8:G17,MATCH(C8,Scoreboard!C8:C17,0),0),""),"")</f>
        <v>0</v>
      </c>
      <c r="H8" s="248">
        <f ca="1">IF(C8&lt;&gt;"",IFERROR(INDEX(Scoreboard!H8:H17,MATCH(C8,Scoreboard!C8:C17,0),0),""),"")</f>
        <v>0</v>
      </c>
      <c r="I8" s="248">
        <f ca="1">IF(C8&lt;&gt;"",IFERROR(INDEX(Scoreboard!I8:I17,MATCH(C8,Scoreboard!C8:C17,0),0),""),"")</f>
        <v>0</v>
      </c>
      <c r="J8" s="248">
        <f ca="1">IF(C8&lt;&gt;"",IFERROR(INDEX(Scoreboard!J8:J17,MATCH(C8,Scoreboard!C8:C17,0),0),""),"")</f>
        <v>0</v>
      </c>
      <c r="K8" s="248">
        <f ca="1">IF(C8&lt;&gt;"",IFERROR(INDEX(Scoreboard!K8:K17,MATCH(C8,Scoreboard!C8:C17,0),0),""),"")</f>
        <v>0</v>
      </c>
      <c r="L8" s="248">
        <f ca="1">IF(C8&lt;&gt;"",IFERROR(INDEX(Scoreboard!L8:L17,MATCH(C8,Scoreboard!C8:C17,0),0),""),"")</f>
        <v>0</v>
      </c>
      <c r="M8" s="248">
        <f ca="1">IF(C8&lt;&gt;"",IFERROR(INDEX(Scoreboard!M8:M17,MATCH(C8,Scoreboard!C8:C17,0),0),""),"")</f>
        <v>0</v>
      </c>
      <c r="N8" s="258" t="str">
        <f ca="1">IF(C8&lt;&gt;"",IFERROR(IF(INDEX(Scoreboard!N8:BY17,MATCH(C8,Scoreboard!C8:C17,0),MATCH(N2,Last5List,0))=0,"⚫",INDEX(Scoreboard!N8:BY17,MATCH(C8,Scoreboard!C8:C17,0),MATCH(N2,Last5List,0))),""),"")</f>
        <v/>
      </c>
      <c r="O8" s="258" t="str">
        <f ca="1">IF(C8&lt;&gt;"",IFERROR(IF(INDEX(Scoreboard!N8:BY17,MATCH(C8,Scoreboard!C8:C17,0),MATCH(O2,Last5List,0))=0,"⚫",INDEX(Scoreboard!N8:BY17,MATCH(C8,Scoreboard!C8:C17,0),MATCH(O2,Last5List,0))),""),"")</f>
        <v/>
      </c>
      <c r="P8" s="258" t="str">
        <f ca="1">IF(C8&lt;&gt;"",IFERROR(IF(INDEX(Scoreboard!N8:BY17,MATCH(C8,Scoreboard!C8:C17,0),MATCH(P2,Last5List,0))=0,"⚫",INDEX(Scoreboard!N8:BY17,MATCH(C8,Scoreboard!C8:C17,0),MATCH(P2,Last5List,0))),""),"")</f>
        <v/>
      </c>
      <c r="Q8" s="258" t="str">
        <f ca="1">IF(C8&lt;&gt;"",IFERROR(IF(INDEX(Scoreboard!N8:BY17,MATCH(C8,Scoreboard!C8:C17,0),MATCH(Q2,Last5List,0))=0,"⚫",INDEX(Scoreboard!N8:BY17,MATCH(C8,Scoreboard!C8:C17,0),MATCH(Q2,Last5List,0))),""),"")</f>
        <v/>
      </c>
      <c r="R8" s="258" t="str">
        <f ca="1">IF(C8&lt;&gt;"",IFERROR(IF(INDEX(Scoreboard!N8:BY17,MATCH(C8,Scoreboard!C8:C17,0),MATCH(R2,Last5List,0))=0,"⚫",INDEX(Scoreboard!N8:BY17,MATCH(C8,Scoreboard!C8:C17,0),MATCH(R2,Last5List,0))),""),"")</f>
        <v/>
      </c>
    </row>
    <row r="9" spans="1:18" ht="20" customHeight="1" x14ac:dyDescent="0.35">
      <c r="A9" s="237">
        <v>2</v>
      </c>
      <c r="B9" s="249" t="s">
        <v>232</v>
      </c>
      <c r="C9" s="250" t="str">
        <f ca="1">IFERROR(INDEX('Dummy Rank'!G5:G14,MATCH(Leaderboard!A9,'Dummy Rank'!F5:F14,0),0),"")</f>
        <v>Player 2</v>
      </c>
      <c r="D9" s="251">
        <f ca="1">IF(C9&lt;&gt;"",IFERROR(INDEX(Scoreboard!D8:D17,MATCH(C9,Scoreboard!C8:C17,0),0),""),"")</f>
        <v>0</v>
      </c>
      <c r="E9" s="251">
        <f ca="1">IF(C9&lt;&gt;"",IFERROR(INDEX(Scoreboard!E8:E17,MATCH(C9,Scoreboard!C8:C17,0),0),""),"")</f>
        <v>0</v>
      </c>
      <c r="F9" s="251">
        <f ca="1">IF(C9&lt;&gt;"",IFERROR(INDEX(Scoreboard!F8:F17,MATCH(C9,Scoreboard!C8:C17,0),0),""),"")</f>
        <v>0</v>
      </c>
      <c r="G9" s="251">
        <f ca="1">IF(C9&lt;&gt;"",IFERROR(INDEX(Scoreboard!G8:G17,MATCH(C9,Scoreboard!C8:C17,0),0),""),"")</f>
        <v>0</v>
      </c>
      <c r="H9" s="251">
        <f ca="1">IF(C9&lt;&gt;"",IFERROR(INDEX(Scoreboard!H8:H17,MATCH(C9,Scoreboard!C8:C17,0),0),""),"")</f>
        <v>0</v>
      </c>
      <c r="I9" s="251">
        <f ca="1">IF(C9&lt;&gt;"",IFERROR(INDEX(Scoreboard!I8:I17,MATCH(C9,Scoreboard!C8:C17,0),0),""),"")</f>
        <v>0</v>
      </c>
      <c r="J9" s="251">
        <f ca="1">IF(C9&lt;&gt;"",IFERROR(INDEX(Scoreboard!J8:J17,MATCH(C9,Scoreboard!C8:C17,0),0),""),"")</f>
        <v>0</v>
      </c>
      <c r="K9" s="251">
        <f ca="1">IF(C9&lt;&gt;"",IFERROR(INDEX(Scoreboard!K8:K17,MATCH(C9,Scoreboard!C8:C17,0),0),""),"")</f>
        <v>0</v>
      </c>
      <c r="L9" s="251">
        <f ca="1">IF(C9&lt;&gt;"",IFERROR(INDEX(Scoreboard!L8:L17,MATCH(C9,Scoreboard!C8:C17,0),0),""),"")</f>
        <v>0</v>
      </c>
      <c r="M9" s="251">
        <f ca="1">IF(C9&lt;&gt;"",IFERROR(INDEX(Scoreboard!M8:M17,MATCH(C9,Scoreboard!C8:C17,0),0),""),"")</f>
        <v>0</v>
      </c>
      <c r="N9" s="259" t="str">
        <f ca="1">IF(C9&lt;&gt;"",IFERROR(IF(INDEX(Scoreboard!N8:BY17,MATCH(C9,Scoreboard!C8:C17,0),MATCH(N2,Last5List,0))=0,"⚫",INDEX(Scoreboard!N8:BY17,MATCH(C9,Scoreboard!C8:C17,0),MATCH(N2,Last5List,0))),""),"")</f>
        <v/>
      </c>
      <c r="O9" s="259" t="str">
        <f ca="1">IF(C9&lt;&gt;"",IFERROR(IF(INDEX(Scoreboard!N8:BY17,MATCH(C9,Scoreboard!C8:C17,0),MATCH(O2,Last5List,0))=0,"⚫",INDEX(Scoreboard!N8:BY17,MATCH(C9,Scoreboard!C8:C17,0),MATCH(O2,Last5List,0))),""),"")</f>
        <v/>
      </c>
      <c r="P9" s="259" t="str">
        <f ca="1">IF(C9&lt;&gt;"",IFERROR(IF(INDEX(Scoreboard!N8:BY17,MATCH(C9,Scoreboard!C8:C17,0),MATCH(P2,Last5List,0))=0,"⚫",INDEX(Scoreboard!N8:BY17,MATCH(C9,Scoreboard!C8:C17,0),MATCH(P2,Last5List,0))),""),"")</f>
        <v/>
      </c>
      <c r="Q9" s="259" t="str">
        <f ca="1">IF(C9&lt;&gt;"",IFERROR(IF(INDEX(Scoreboard!N8:BY17,MATCH(C9,Scoreboard!C8:C17,0),MATCH(Q2,Last5List,0))=0,"⚫",INDEX(Scoreboard!N8:BY17,MATCH(C9,Scoreboard!C8:C17,0),MATCH(Q2,Last5List,0))),""),"")</f>
        <v/>
      </c>
      <c r="R9" s="259" t="str">
        <f ca="1">IF(C9&lt;&gt;"",IFERROR(IF(INDEX(Scoreboard!N8:BY17,MATCH(C9,Scoreboard!C8:C17,0),MATCH(R2,Last5List,0))=0,"⚫",INDEX(Scoreboard!N8:BY17,MATCH(C9,Scoreboard!C8:C17,0),MATCH(R2,Last5List,0))),""),"")</f>
        <v/>
      </c>
    </row>
    <row r="10" spans="1:18" ht="20" customHeight="1" thickBot="1" x14ac:dyDescent="0.4">
      <c r="A10" s="237">
        <v>3</v>
      </c>
      <c r="B10" s="255" t="s">
        <v>233</v>
      </c>
      <c r="C10" s="256" t="str">
        <f ca="1">IFERROR(INDEX('Dummy Rank'!G5:G14,MATCH(Leaderboard!A10,'Dummy Rank'!F5:F14,0),0),"")</f>
        <v>Player 3</v>
      </c>
      <c r="D10" s="257">
        <f ca="1">IF(C10&lt;&gt;"",IFERROR(INDEX(Scoreboard!D8:D17,MATCH(C10,Scoreboard!C8:C17,0),0),""),"")</f>
        <v>0</v>
      </c>
      <c r="E10" s="257">
        <f ca="1">IF(C10&lt;&gt;"",IFERROR(INDEX(Scoreboard!E8:E17,MATCH(C10,Scoreboard!C8:C17,0),0),""),"")</f>
        <v>0</v>
      </c>
      <c r="F10" s="257">
        <f ca="1">IF(C10&lt;&gt;"",IFERROR(INDEX(Scoreboard!F8:F17,MATCH(C10,Scoreboard!C8:C17,0),0),""),"")</f>
        <v>0</v>
      </c>
      <c r="G10" s="257">
        <f ca="1">IF(C10&lt;&gt;"",IFERROR(INDEX(Scoreboard!G8:G17,MATCH(C10,Scoreboard!C8:C17,0),0),""),"")</f>
        <v>0</v>
      </c>
      <c r="H10" s="257">
        <f ca="1">IF(C10&lt;&gt;"",IFERROR(INDEX(Scoreboard!H8:H17,MATCH(C10,Scoreboard!C8:C17,0),0),""),"")</f>
        <v>0</v>
      </c>
      <c r="I10" s="257">
        <f ca="1">IF(C10&lt;&gt;"",IFERROR(INDEX(Scoreboard!I8:I17,MATCH(C10,Scoreboard!C8:C17,0),0),""),"")</f>
        <v>0</v>
      </c>
      <c r="J10" s="257">
        <f ca="1">IF(C10&lt;&gt;"",IFERROR(INDEX(Scoreboard!J8:J17,MATCH(C10,Scoreboard!C8:C17,0),0),""),"")</f>
        <v>0</v>
      </c>
      <c r="K10" s="257">
        <f ca="1">IF(C10&lt;&gt;"",IFERROR(INDEX(Scoreboard!K8:K17,MATCH(C10,Scoreboard!C8:C17,0),0),""),"")</f>
        <v>0</v>
      </c>
      <c r="L10" s="257">
        <f ca="1">IF(C10&lt;&gt;"",IFERROR(INDEX(Scoreboard!L8:L17,MATCH(C10,Scoreboard!C8:C17,0),0),""),"")</f>
        <v>0</v>
      </c>
      <c r="M10" s="257">
        <f ca="1">IF(C10&lt;&gt;"",IFERROR(INDEX(Scoreboard!M8:M17,MATCH(C10,Scoreboard!C8:C17,0),0),""),"")</f>
        <v>0</v>
      </c>
      <c r="N10" s="260" t="str">
        <f ca="1">IF(C10&lt;&gt;"",IFERROR(IF(INDEX(Scoreboard!N8:BY17,MATCH(C10,Scoreboard!C8:C17,0),MATCH(N2,Last5List,0))=0,"⚫",INDEX(Scoreboard!N8:BY17,MATCH(C10,Scoreboard!C8:C17,0),MATCH(N2,Last5List,0))),""),"")</f>
        <v/>
      </c>
      <c r="O10" s="260" t="str">
        <f ca="1">IF(C10&lt;&gt;"",IFERROR(IF(INDEX(Scoreboard!N8:BY17,MATCH(C10,Scoreboard!C8:C17,0),MATCH(O2,Last5List,0))=0,"⚫",INDEX(Scoreboard!N8:BY17,MATCH(C10,Scoreboard!C8:C17,0),MATCH(O2,Last5List,0))),""),"")</f>
        <v/>
      </c>
      <c r="P10" s="260" t="str">
        <f ca="1">IF(C10&lt;&gt;"",IFERROR(IF(INDEX(Scoreboard!N8:BY17,MATCH(C10,Scoreboard!C8:C17,0),MATCH(P2,Last5List,0))=0,"⚫",INDEX(Scoreboard!N8:BY17,MATCH(C10,Scoreboard!C8:C17,0),MATCH(P2,Last5List,0))),""),"")</f>
        <v/>
      </c>
      <c r="Q10" s="260" t="str">
        <f ca="1">IF(C10&lt;&gt;"",IFERROR(IF(INDEX(Scoreboard!N8:BY17,MATCH(C10,Scoreboard!C8:C17,0),MATCH(Q2,Last5List,0))=0,"⚫",INDEX(Scoreboard!N8:BY17,MATCH(C10,Scoreboard!C8:C17,0),MATCH(Q2,Last5List,0))),""),"")</f>
        <v/>
      </c>
      <c r="R10" s="260" t="str">
        <f ca="1">IF(C10&lt;&gt;"",IFERROR(IF(INDEX(Scoreboard!N8:BY17,MATCH(C10,Scoreboard!C8:C17,0),MATCH(R2,Last5List,0))=0,"⚫",INDEX(Scoreboard!N8:BY17,MATCH(C10,Scoreboard!C8:C17,0),MATCH(R2,Last5List,0))),""),"")</f>
        <v/>
      </c>
    </row>
    <row r="11" spans="1:18" ht="15" customHeight="1" x14ac:dyDescent="0.35">
      <c r="B11" s="252">
        <v>4</v>
      </c>
      <c r="C11" s="253" t="str">
        <f ca="1">IFERROR(INDEX('Dummy Rank'!G5:G14,MATCH(Leaderboard!B11,'Dummy Rank'!F5:F14,0),0),"")</f>
        <v>Player 4</v>
      </c>
      <c r="D11" s="254">
        <f ca="1">IF(C11&lt;&gt;"",IFERROR(INDEX(Scoreboard!D8:D17,MATCH(C11,Scoreboard!C8:C17,0),0),""),"")</f>
        <v>0</v>
      </c>
      <c r="E11" s="254">
        <f ca="1">IF(C11&lt;&gt;"",IFERROR(INDEX(Scoreboard!E8:E17,MATCH(C11,Scoreboard!C8:C17,0),0),""),"")</f>
        <v>0</v>
      </c>
      <c r="F11" s="254">
        <f ca="1">IF(C11&lt;&gt;"",IFERROR(INDEX(Scoreboard!F8:F17,MATCH(C11,Scoreboard!C8:C17,0),0),""),"")</f>
        <v>0</v>
      </c>
      <c r="G11" s="254">
        <f ca="1">IF(C11&lt;&gt;"",IFERROR(INDEX(Scoreboard!G8:G17,MATCH(C11,Scoreboard!C8:C17,0),0),""),"")</f>
        <v>0</v>
      </c>
      <c r="H11" s="254">
        <f ca="1">IF(C11&lt;&gt;"",IFERROR(INDEX(Scoreboard!H8:H17,MATCH(C11,Scoreboard!C8:C17,0),0),""),"")</f>
        <v>0</v>
      </c>
      <c r="I11" s="254">
        <f ca="1">IF(C11&lt;&gt;"",IFERROR(INDEX(Scoreboard!I8:I17,MATCH(C11,Scoreboard!C8:C17,0),0),""),"")</f>
        <v>0</v>
      </c>
      <c r="J11" s="254">
        <f ca="1">IF(C11&lt;&gt;"",IFERROR(INDEX(Scoreboard!J8:J17,MATCH(C11,Scoreboard!C8:C17,0),0),""),"")</f>
        <v>0</v>
      </c>
      <c r="K11" s="254">
        <f ca="1">IF(C11&lt;&gt;"",IFERROR(INDEX(Scoreboard!K8:K17,MATCH(C11,Scoreboard!C8:C17,0),0),""),"")</f>
        <v>0</v>
      </c>
      <c r="L11" s="254">
        <f ca="1">IF(C11&lt;&gt;"",IFERROR(INDEX(Scoreboard!L8:L17,MATCH(C11,Scoreboard!C8:C17,0),0),""),"")</f>
        <v>0</v>
      </c>
      <c r="M11" s="254">
        <f ca="1">IF(C11&lt;&gt;"",IFERROR(INDEX(Scoreboard!M8:M17,MATCH(C11,Scoreboard!C8:C17,0),0),""),"")</f>
        <v>0</v>
      </c>
      <c r="N11" s="261" t="str">
        <f ca="1">IF(C11&lt;&gt;"",IFERROR(IF(INDEX(Scoreboard!N8:BY17,MATCH(C11,Scoreboard!C8:C17,0),MATCH(N2,Last5List,0))=0,"⚫",INDEX(Scoreboard!N8:BY17,MATCH(C11,Scoreboard!C8:C17,0),MATCH(N2,Last5List,0))),""),"")</f>
        <v/>
      </c>
      <c r="O11" s="261" t="str">
        <f ca="1">IF(C11&lt;&gt;"",IFERROR(IF(INDEX(Scoreboard!N8:BY17,MATCH(C11,Scoreboard!C8:C17,0),MATCH(O2,Last5List,0))=0,"⚫",INDEX(Scoreboard!N8:BY17,MATCH(C11,Scoreboard!C8:C17,0),MATCH(O2,Last5List,0))),""),"")</f>
        <v/>
      </c>
      <c r="P11" s="261" t="str">
        <f ca="1">IF(C11&lt;&gt;"",IFERROR(IF(INDEX(Scoreboard!N8:BY17,MATCH(C11,Scoreboard!C8:C17,0),MATCH(P2,Last5List,0))=0,"⚫",INDEX(Scoreboard!N8:BY17,MATCH(C11,Scoreboard!C8:C17,0),MATCH(P2,Last5List,0))),""),"")</f>
        <v/>
      </c>
      <c r="Q11" s="261" t="str">
        <f ca="1">IF(C11&lt;&gt;"",IFERROR(IF(INDEX(Scoreboard!N8:BY17,MATCH(C11,Scoreboard!C8:C17,0),MATCH(Q2,Last5List,0))=0,"⚫",INDEX(Scoreboard!N8:BY17,MATCH(C11,Scoreboard!C8:C17,0),MATCH(Q2,Last5List,0))),""),"")</f>
        <v/>
      </c>
      <c r="R11" s="261" t="str">
        <f ca="1">IF(C11&lt;&gt;"",IFERROR(IF(INDEX(Scoreboard!N8:BY17,MATCH(C11,Scoreboard!C8:C17,0),MATCH(R2,Last5List,0))=0,"⚫",INDEX(Scoreboard!N8:BY17,MATCH(C11,Scoreboard!C8:C17,0),MATCH(R2,Last5List,0))),""),"")</f>
        <v/>
      </c>
    </row>
    <row r="12" spans="1:18" ht="15" customHeight="1" x14ac:dyDescent="0.35">
      <c r="B12" s="243">
        <v>5</v>
      </c>
      <c r="C12" s="244" t="str">
        <f ca="1">IFERROR(INDEX('Dummy Rank'!G5:G14,MATCH(Leaderboard!B12,'Dummy Rank'!F5:F14,0),0),"")</f>
        <v>Player 5</v>
      </c>
      <c r="D12" s="245">
        <f ca="1">IF(C12&lt;&gt;"",IFERROR(INDEX(Scoreboard!D8:D17,MATCH(C12,Scoreboard!C8:C17,0),0),""),"")</f>
        <v>0</v>
      </c>
      <c r="E12" s="245">
        <f ca="1">IF(C12&lt;&gt;"",IFERROR(INDEX(Scoreboard!E8:E17,MATCH(C12,Scoreboard!C8:C17,0),0),""),"")</f>
        <v>0</v>
      </c>
      <c r="F12" s="245">
        <f ca="1">IF(C12&lt;&gt;"",IFERROR(INDEX(Scoreboard!F8:F17,MATCH(C12,Scoreboard!C8:C17,0),0),""),"")</f>
        <v>0</v>
      </c>
      <c r="G12" s="245">
        <f ca="1">IF(C12&lt;&gt;"",IFERROR(INDEX(Scoreboard!G8:G17,MATCH(C12,Scoreboard!C8:C17,0),0),""),"")</f>
        <v>0</v>
      </c>
      <c r="H12" s="245">
        <f ca="1">IF(C12&lt;&gt;"",IFERROR(INDEX(Scoreboard!H8:H17,MATCH(C12,Scoreboard!C8:C17,0),0),""),"")</f>
        <v>0</v>
      </c>
      <c r="I12" s="245">
        <f ca="1">IF(C12&lt;&gt;"",IFERROR(INDEX(Scoreboard!I8:I17,MATCH(C12,Scoreboard!C8:C17,0),0),""),"")</f>
        <v>0</v>
      </c>
      <c r="J12" s="245">
        <f ca="1">IF(C12&lt;&gt;"",IFERROR(INDEX(Scoreboard!J8:J17,MATCH(C12,Scoreboard!C8:C17,0),0),""),"")</f>
        <v>0</v>
      </c>
      <c r="K12" s="245">
        <f ca="1">IF(C12&lt;&gt;"",IFERROR(INDEX(Scoreboard!K8:K17,MATCH(C12,Scoreboard!C8:C17,0),0),""),"")</f>
        <v>0</v>
      </c>
      <c r="L12" s="245">
        <f ca="1">IF(C12&lt;&gt;"",IFERROR(INDEX(Scoreboard!L8:L17,MATCH(C12,Scoreboard!C8:C17,0),0),""),"")</f>
        <v>0</v>
      </c>
      <c r="M12" s="245">
        <f ca="1">IF(C12&lt;&gt;"",IFERROR(INDEX(Scoreboard!M8:M17,MATCH(C12,Scoreboard!C8:C17,0),0),""),"")</f>
        <v>0</v>
      </c>
      <c r="N12" s="262" t="str">
        <f ca="1">IF(C12&lt;&gt;"",IFERROR(IF(INDEX(Scoreboard!N8:BY17,MATCH(C12,Scoreboard!C8:C17,0),MATCH(N2,Last5List,0))=0,"⚫",INDEX(Scoreboard!N8:BY17,MATCH(C12,Scoreboard!C8:C17,0),MATCH(N2,Last5List,0))),""),"")</f>
        <v/>
      </c>
      <c r="O12" s="262" t="str">
        <f ca="1">IF(C12&lt;&gt;"",IFERROR(IF(INDEX(Scoreboard!N8:BY17,MATCH(C12,Scoreboard!C8:C17,0),MATCH(O2,Last5List,0))=0,"⚫",INDEX(Scoreboard!N8:BY17,MATCH(C12,Scoreboard!C8:C17,0),MATCH(O2,Last5List,0))),""),"")</f>
        <v/>
      </c>
      <c r="P12" s="262" t="str">
        <f ca="1">IF(C12&lt;&gt;"",IFERROR(IF(INDEX(Scoreboard!N8:BY17,MATCH(C12,Scoreboard!C8:C17,0),MATCH(P2,Last5List,0))=0,"⚫",INDEX(Scoreboard!N8:BY17,MATCH(C12,Scoreboard!C8:C17,0),MATCH(P2,Last5List,0))),""),"")</f>
        <v/>
      </c>
      <c r="Q12" s="262" t="str">
        <f ca="1">IF(C12&lt;&gt;"",IFERROR(IF(INDEX(Scoreboard!N8:BY17,MATCH(C12,Scoreboard!C8:C17,0),MATCH(Q2,Last5List,0))=0,"⚫",INDEX(Scoreboard!N8:BY17,MATCH(C12,Scoreboard!C8:C17,0),MATCH(Q2,Last5List,0))),""),"")</f>
        <v/>
      </c>
      <c r="R12" s="262" t="str">
        <f ca="1">IF(C12&lt;&gt;"",IFERROR(IF(INDEX(Scoreboard!N8:BY17,MATCH(C12,Scoreboard!C8:C17,0),MATCH(R2,Last5List,0))=0,"⚫",INDEX(Scoreboard!N8:BY17,MATCH(C12,Scoreboard!C8:C17,0),MATCH(R2,Last5List,0))),""),"")</f>
        <v/>
      </c>
    </row>
    <row r="13" spans="1:18" ht="15" customHeight="1" x14ac:dyDescent="0.35">
      <c r="B13" s="243">
        <v>6</v>
      </c>
      <c r="C13" s="244" t="str">
        <f ca="1">IFERROR(INDEX('Dummy Rank'!G5:G14,MATCH(Leaderboard!B13,'Dummy Rank'!F5:F14,0),0),"")</f>
        <v>Player 6</v>
      </c>
      <c r="D13" s="245">
        <f ca="1">IF(C13&lt;&gt;"",IFERROR(INDEX(Scoreboard!D8:D17,MATCH(C13,Scoreboard!C8:C17,0),0),""),"")</f>
        <v>0</v>
      </c>
      <c r="E13" s="245">
        <f ca="1">IF(C13&lt;&gt;"",IFERROR(INDEX(Scoreboard!E8:E17,MATCH(C13,Scoreboard!C8:C17,0),0),""),"")</f>
        <v>0</v>
      </c>
      <c r="F13" s="245">
        <f ca="1">IF(C13&lt;&gt;"",IFERROR(INDEX(Scoreboard!F8:F17,MATCH(C13,Scoreboard!C8:C17,0),0),""),"")</f>
        <v>0</v>
      </c>
      <c r="G13" s="245">
        <f ca="1">IF(C13&lt;&gt;"",IFERROR(INDEX(Scoreboard!G8:G17,MATCH(C13,Scoreboard!C8:C17,0),0),""),"")</f>
        <v>0</v>
      </c>
      <c r="H13" s="245">
        <f ca="1">IF(C13&lt;&gt;"",IFERROR(INDEX(Scoreboard!H8:H17,MATCH(C13,Scoreboard!C8:C17,0),0),""),"")</f>
        <v>0</v>
      </c>
      <c r="I13" s="245">
        <f ca="1">IF(C13&lt;&gt;"",IFERROR(INDEX(Scoreboard!I8:I17,MATCH(C13,Scoreboard!C8:C17,0),0),""),"")</f>
        <v>0</v>
      </c>
      <c r="J13" s="245">
        <f ca="1">IF(C13&lt;&gt;"",IFERROR(INDEX(Scoreboard!J8:J17,MATCH(C13,Scoreboard!C8:C17,0),0),""),"")</f>
        <v>0</v>
      </c>
      <c r="K13" s="245">
        <f ca="1">IF(C13&lt;&gt;"",IFERROR(INDEX(Scoreboard!K8:K17,MATCH(C13,Scoreboard!C8:C17,0),0),""),"")</f>
        <v>0</v>
      </c>
      <c r="L13" s="245">
        <f ca="1">IF(C13&lt;&gt;"",IFERROR(INDEX(Scoreboard!L8:L17,MATCH(C13,Scoreboard!C8:C17,0),0),""),"")</f>
        <v>0</v>
      </c>
      <c r="M13" s="245">
        <f ca="1">IF(C13&lt;&gt;"",IFERROR(INDEX(Scoreboard!M8:M17,MATCH(C13,Scoreboard!C8:C17,0),0),""),"")</f>
        <v>0</v>
      </c>
      <c r="N13" s="262" t="str">
        <f ca="1">IF(C13&lt;&gt;"",IFERROR(IF(INDEX(Scoreboard!N8:BY17,MATCH(C13,Scoreboard!C8:C17,0),MATCH(N2,Last5List,0))=0,"⚫",INDEX(Scoreboard!N8:BY17,MATCH(C13,Scoreboard!C8:C17,0),MATCH(N2,Last5List,0))),""),"")</f>
        <v/>
      </c>
      <c r="O13" s="262" t="str">
        <f ca="1">IF(C13&lt;&gt;"",IFERROR(IF(INDEX(Scoreboard!N8:BY17,MATCH(C13,Scoreboard!C8:C17,0),MATCH(O2,Last5List,0))=0,"⚫",INDEX(Scoreboard!N8:BY17,MATCH(C13,Scoreboard!C8:C17,0),MATCH(O2,Last5List,0))),""),"")</f>
        <v/>
      </c>
      <c r="P13" s="262" t="str">
        <f ca="1">IF(C13&lt;&gt;"",IFERROR(IF(INDEX(Scoreboard!N8:BY17,MATCH(C13,Scoreboard!C8:C17,0),MATCH(P2,Last5List,0))=0,"⚫",INDEX(Scoreboard!N8:BY17,MATCH(C13,Scoreboard!C8:C17,0),MATCH(P2,Last5List,0))),""),"")</f>
        <v/>
      </c>
      <c r="Q13" s="262" t="str">
        <f ca="1">IF(C13&lt;&gt;"",IFERROR(IF(INDEX(Scoreboard!N8:BY17,MATCH(C13,Scoreboard!C8:C17,0),MATCH(Q2,Last5List,0))=0,"⚫",INDEX(Scoreboard!N8:BY17,MATCH(C13,Scoreboard!C8:C17,0),MATCH(Q2,Last5List,0))),""),"")</f>
        <v/>
      </c>
      <c r="R13" s="262" t="str">
        <f ca="1">IF(C13&lt;&gt;"",IFERROR(IF(INDEX(Scoreboard!N8:BY17,MATCH(C13,Scoreboard!C8:C17,0),MATCH(R2,Last5List,0))=0,"⚫",INDEX(Scoreboard!N8:BY17,MATCH(C13,Scoreboard!C8:C17,0),MATCH(R2,Last5List,0))),""),"")</f>
        <v/>
      </c>
    </row>
    <row r="14" spans="1:18" ht="15" customHeight="1" x14ac:dyDescent="0.35">
      <c r="B14" s="243">
        <v>7</v>
      </c>
      <c r="C14" s="244" t="str">
        <f ca="1">IFERROR(INDEX('Dummy Rank'!G5:G14,MATCH(Leaderboard!B14,'Dummy Rank'!F5:F14,0),0),"")</f>
        <v>Player 7</v>
      </c>
      <c r="D14" s="245">
        <f ca="1">IF(C14&lt;&gt;"",IFERROR(INDEX(Scoreboard!D8:D17,MATCH(C14,Scoreboard!C8:C17,0),0),""),"")</f>
        <v>0</v>
      </c>
      <c r="E14" s="245">
        <f ca="1">IF(C14&lt;&gt;"",IFERROR(INDEX(Scoreboard!E8:E17,MATCH(C14,Scoreboard!C8:C17,0),0),""),"")</f>
        <v>0</v>
      </c>
      <c r="F14" s="245">
        <f ca="1">IF(C14&lt;&gt;"",IFERROR(INDEX(Scoreboard!F8:F17,MATCH(C14,Scoreboard!C8:C17,0),0),""),"")</f>
        <v>0</v>
      </c>
      <c r="G14" s="245">
        <f ca="1">IF(C14&lt;&gt;"",IFERROR(INDEX(Scoreboard!G8:G17,MATCH(C14,Scoreboard!C8:C17,0),0),""),"")</f>
        <v>0</v>
      </c>
      <c r="H14" s="245">
        <f ca="1">IF(C14&lt;&gt;"",IFERROR(INDEX(Scoreboard!H8:H17,MATCH(C14,Scoreboard!C8:C17,0),0),""),"")</f>
        <v>0</v>
      </c>
      <c r="I14" s="245">
        <f ca="1">IF(C14&lt;&gt;"",IFERROR(INDEX(Scoreboard!I8:I17,MATCH(C14,Scoreboard!C8:C17,0),0),""),"")</f>
        <v>0</v>
      </c>
      <c r="J14" s="245">
        <f ca="1">IF(C14&lt;&gt;"",IFERROR(INDEX(Scoreboard!J8:J17,MATCH(C14,Scoreboard!C8:C17,0),0),""),"")</f>
        <v>0</v>
      </c>
      <c r="K14" s="245">
        <f ca="1">IF(C14&lt;&gt;"",IFERROR(INDEX(Scoreboard!K8:K17,MATCH(C14,Scoreboard!C8:C17,0),0),""),"")</f>
        <v>0</v>
      </c>
      <c r="L14" s="245">
        <f ca="1">IF(C14&lt;&gt;"",IFERROR(INDEX(Scoreboard!L8:L17,MATCH(C14,Scoreboard!C8:C17,0),0),""),"")</f>
        <v>0</v>
      </c>
      <c r="M14" s="245">
        <f ca="1">IF(C14&lt;&gt;"",IFERROR(INDEX(Scoreboard!M8:M17,MATCH(C14,Scoreboard!C8:C17,0),0),""),"")</f>
        <v>0</v>
      </c>
      <c r="N14" s="262" t="str">
        <f ca="1">IF(C14&lt;&gt;"",IFERROR(IF(INDEX(Scoreboard!N8:BY17,MATCH(C14,Scoreboard!C8:C17,0),MATCH(N2,Last5List,0))=0,"⚫",INDEX(Scoreboard!N8:BY17,MATCH(C14,Scoreboard!C8:C17,0),MATCH(N2,Last5List,0))),""),"")</f>
        <v/>
      </c>
      <c r="O14" s="262" t="str">
        <f ca="1">IF(C14&lt;&gt;"",IFERROR(IF(INDEX(Scoreboard!N8:BY17,MATCH(C14,Scoreboard!C8:C17,0),MATCH(O2,Last5List,0))=0,"⚫",INDEX(Scoreboard!N8:BY17,MATCH(C14,Scoreboard!C8:C17,0),MATCH(O2,Last5List,0))),""),"")</f>
        <v/>
      </c>
      <c r="P14" s="262" t="str">
        <f ca="1">IF(C14&lt;&gt;"",IFERROR(IF(INDEX(Scoreboard!N8:BY17,MATCH(C14,Scoreboard!C8:C17,0),MATCH(P2,Last5List,0))=0,"⚫",INDEX(Scoreboard!N8:BY17,MATCH(C14,Scoreboard!C8:C17,0),MATCH(P2,Last5List,0))),""),"")</f>
        <v/>
      </c>
      <c r="Q14" s="262" t="str">
        <f ca="1">IF(C14&lt;&gt;"",IFERROR(IF(INDEX(Scoreboard!N8:BY17,MATCH(C14,Scoreboard!C8:C17,0),MATCH(Q2,Last5List,0))=0,"⚫",INDEX(Scoreboard!N8:BY17,MATCH(C14,Scoreboard!C8:C17,0),MATCH(Q2,Last5List,0))),""),"")</f>
        <v/>
      </c>
      <c r="R14" s="262" t="str">
        <f ca="1">IF(C14&lt;&gt;"",IFERROR(IF(INDEX(Scoreboard!N8:BY17,MATCH(C14,Scoreboard!C8:C17,0),MATCH(R2,Last5List,0))=0,"⚫",INDEX(Scoreboard!N8:BY17,MATCH(C14,Scoreboard!C8:C17,0),MATCH(R2,Last5List,0))),""),"")</f>
        <v/>
      </c>
    </row>
    <row r="15" spans="1:18" ht="15" customHeight="1" x14ac:dyDescent="0.35">
      <c r="B15" s="243">
        <v>8</v>
      </c>
      <c r="C15" s="244" t="str">
        <f ca="1">IFERROR(INDEX('Dummy Rank'!G5:G14,MATCH(Leaderboard!B15,'Dummy Rank'!F5:F14,0),0),"")</f>
        <v>Player 8</v>
      </c>
      <c r="D15" s="245">
        <f ca="1">IF(C15&lt;&gt;"",IFERROR(INDEX(Scoreboard!D8:D17,MATCH(C15,Scoreboard!C8:C17,0),0),""),"")</f>
        <v>0</v>
      </c>
      <c r="E15" s="245">
        <f ca="1">IF(C15&lt;&gt;"",IFERROR(INDEX(Scoreboard!E8:E17,MATCH(C15,Scoreboard!C8:C17,0),0),""),"")</f>
        <v>0</v>
      </c>
      <c r="F15" s="245">
        <f ca="1">IF(C15&lt;&gt;"",IFERROR(INDEX(Scoreboard!F8:F17,MATCH(C15,Scoreboard!C8:C17,0),0),""),"")</f>
        <v>0</v>
      </c>
      <c r="G15" s="245">
        <f ca="1">IF(C15&lt;&gt;"",IFERROR(INDEX(Scoreboard!G8:G17,MATCH(C15,Scoreboard!C8:C17,0),0),""),"")</f>
        <v>0</v>
      </c>
      <c r="H15" s="245">
        <f ca="1">IF(C15&lt;&gt;"",IFERROR(INDEX(Scoreboard!H8:H17,MATCH(C15,Scoreboard!C8:C17,0),0),""),"")</f>
        <v>0</v>
      </c>
      <c r="I15" s="245">
        <f ca="1">IF(C15&lt;&gt;"",IFERROR(INDEX(Scoreboard!I8:I17,MATCH(C15,Scoreboard!C8:C17,0),0),""),"")</f>
        <v>0</v>
      </c>
      <c r="J15" s="245">
        <f ca="1">IF(C15&lt;&gt;"",IFERROR(INDEX(Scoreboard!J8:J17,MATCH(C15,Scoreboard!C8:C17,0),0),""),"")</f>
        <v>0</v>
      </c>
      <c r="K15" s="245">
        <f ca="1">IF(C15&lt;&gt;"",IFERROR(INDEX(Scoreboard!K8:K17,MATCH(C15,Scoreboard!C8:C17,0),0),""),"")</f>
        <v>0</v>
      </c>
      <c r="L15" s="245">
        <f ca="1">IF(C15&lt;&gt;"",IFERROR(INDEX(Scoreboard!L8:L17,MATCH(C15,Scoreboard!C8:C17,0),0),""),"")</f>
        <v>0</v>
      </c>
      <c r="M15" s="245">
        <f ca="1">IF(C15&lt;&gt;"",IFERROR(INDEX(Scoreboard!M8:M17,MATCH(C15,Scoreboard!C8:C17,0),0),""),"")</f>
        <v>0</v>
      </c>
      <c r="N15" s="262" t="str">
        <f ca="1">IF(C15&lt;&gt;"",IFERROR(IF(INDEX(Scoreboard!N8:BY17,MATCH(C15,Scoreboard!C8:C17,0),MATCH(N2,Last5List,0))=0,"⚫",INDEX(Scoreboard!N8:BY17,MATCH(C15,Scoreboard!C8:C17,0),MATCH(N2,Last5List,0))),""),"")</f>
        <v/>
      </c>
      <c r="O15" s="262" t="str">
        <f ca="1">IF(C15&lt;&gt;"",IFERROR(IF(INDEX(Scoreboard!N8:BY17,MATCH(C15,Scoreboard!C8:C17,0),MATCH(O2,Last5List,0))=0,"⚫",INDEX(Scoreboard!N8:BY17,MATCH(C15,Scoreboard!C8:C17,0),MATCH(O2,Last5List,0))),""),"")</f>
        <v/>
      </c>
      <c r="P15" s="262" t="str">
        <f ca="1">IF(C15&lt;&gt;"",IFERROR(IF(INDEX(Scoreboard!N8:BY17,MATCH(C15,Scoreboard!C8:C17,0),MATCH(P2,Last5List,0))=0,"⚫",INDEX(Scoreboard!N8:BY17,MATCH(C15,Scoreboard!C8:C17,0),MATCH(P2,Last5List,0))),""),"")</f>
        <v/>
      </c>
      <c r="Q15" s="262" t="str">
        <f ca="1">IF(C15&lt;&gt;"",IFERROR(IF(INDEX(Scoreboard!N8:BY17,MATCH(C15,Scoreboard!C8:C17,0),MATCH(Q2,Last5List,0))=0,"⚫",INDEX(Scoreboard!N8:BY17,MATCH(C15,Scoreboard!C8:C17,0),MATCH(Q2,Last5List,0))),""),"")</f>
        <v/>
      </c>
      <c r="R15" s="262" t="str">
        <f ca="1">IF(C15&lt;&gt;"",IFERROR(IF(INDEX(Scoreboard!N8:BY17,MATCH(C15,Scoreboard!C8:C17,0),MATCH(R2,Last5List,0))=0,"⚫",INDEX(Scoreboard!N8:BY17,MATCH(C15,Scoreboard!C8:C17,0),MATCH(R2,Last5List,0))),""),"")</f>
        <v/>
      </c>
    </row>
    <row r="16" spans="1:18" ht="15" customHeight="1" x14ac:dyDescent="0.35">
      <c r="B16" s="243">
        <v>9</v>
      </c>
      <c r="C16" s="244" t="str">
        <f ca="1">IFERROR(INDEX('Dummy Rank'!G5:G14,MATCH(Leaderboard!B16,'Dummy Rank'!F5:F14,0),0),"")</f>
        <v>Player 9</v>
      </c>
      <c r="D16" s="245">
        <f ca="1">IF(C16&lt;&gt;"",IFERROR(INDEX(Scoreboard!D8:D17,MATCH(C16,Scoreboard!C8:C17,0),0),""),"")</f>
        <v>0</v>
      </c>
      <c r="E16" s="245">
        <f ca="1">IF(C16&lt;&gt;"",IFERROR(INDEX(Scoreboard!E8:E17,MATCH(C16,Scoreboard!C8:C17,0),0),""),"")</f>
        <v>0</v>
      </c>
      <c r="F16" s="245">
        <f ca="1">IF(C16&lt;&gt;"",IFERROR(INDEX(Scoreboard!F8:F17,MATCH(C16,Scoreboard!C8:C17,0),0),""),"")</f>
        <v>0</v>
      </c>
      <c r="G16" s="245">
        <f ca="1">IF(C16&lt;&gt;"",IFERROR(INDEX(Scoreboard!G8:G17,MATCH(C16,Scoreboard!C8:C17,0),0),""),"")</f>
        <v>0</v>
      </c>
      <c r="H16" s="245">
        <f ca="1">IF(C16&lt;&gt;"",IFERROR(INDEX(Scoreboard!H8:H17,MATCH(C16,Scoreboard!C8:C17,0),0),""),"")</f>
        <v>0</v>
      </c>
      <c r="I16" s="245">
        <f ca="1">IF(C16&lt;&gt;"",IFERROR(INDEX(Scoreboard!I8:I17,MATCH(C16,Scoreboard!C8:C17,0),0),""),"")</f>
        <v>0</v>
      </c>
      <c r="J16" s="245">
        <f ca="1">IF(C16&lt;&gt;"",IFERROR(INDEX(Scoreboard!J8:J17,MATCH(C16,Scoreboard!C8:C17,0),0),""),"")</f>
        <v>0</v>
      </c>
      <c r="K16" s="245">
        <f ca="1">IF(C16&lt;&gt;"",IFERROR(INDEX(Scoreboard!K8:K17,MATCH(C16,Scoreboard!C8:C17,0),0),""),"")</f>
        <v>0</v>
      </c>
      <c r="L16" s="245">
        <f ca="1">IF(C16&lt;&gt;"",IFERROR(INDEX(Scoreboard!L8:L17,MATCH(C16,Scoreboard!C8:C17,0),0),""),"")</f>
        <v>0</v>
      </c>
      <c r="M16" s="245">
        <f ca="1">IF(C16&lt;&gt;"",IFERROR(INDEX(Scoreboard!M8:M17,MATCH(C16,Scoreboard!C8:C17,0),0),""),"")</f>
        <v>0</v>
      </c>
      <c r="N16" s="262" t="str">
        <f ca="1">IF(C16&lt;&gt;"",IFERROR(IF(INDEX(Scoreboard!N8:BY17,MATCH(C16,Scoreboard!C8:C17,0),MATCH(N2,Last5List,0))=0,"⚫",INDEX(Scoreboard!N8:BY17,MATCH(C16,Scoreboard!C8:C17,0),MATCH(N2,Last5List,0))),""),"")</f>
        <v/>
      </c>
      <c r="O16" s="262" t="str">
        <f ca="1">IF(C16&lt;&gt;"",IFERROR(IF(INDEX(Scoreboard!N8:BY17,MATCH(C16,Scoreboard!C8:C17,0),MATCH(O2,Last5List,0))=0,"⚫",INDEX(Scoreboard!N8:BY17,MATCH(C16,Scoreboard!C8:C17,0),MATCH(O2,Last5List,0))),""),"")</f>
        <v/>
      </c>
      <c r="P16" s="262" t="str">
        <f ca="1">IF(C16&lt;&gt;"",IFERROR(IF(INDEX(Scoreboard!N8:BY17,MATCH(C16,Scoreboard!C8:C17,0),MATCH(P2,Last5List,0))=0,"⚫",INDEX(Scoreboard!N8:BY17,MATCH(C16,Scoreboard!C8:C17,0),MATCH(P2,Last5List,0))),""),"")</f>
        <v/>
      </c>
      <c r="Q16" s="262" t="str">
        <f ca="1">IF(C16&lt;&gt;"",IFERROR(IF(INDEX(Scoreboard!N8:BY17,MATCH(C16,Scoreboard!C8:C17,0),MATCH(Q2,Last5List,0))=0,"⚫",INDEX(Scoreboard!N8:BY17,MATCH(C16,Scoreboard!C8:C17,0),MATCH(Q2,Last5List,0))),""),"")</f>
        <v/>
      </c>
      <c r="R16" s="262" t="str">
        <f ca="1">IF(C16&lt;&gt;"",IFERROR(IF(INDEX(Scoreboard!N8:BY17,MATCH(C16,Scoreboard!C8:C17,0),MATCH(R2,Last5List,0))=0,"⚫",INDEX(Scoreboard!N8:BY17,MATCH(C16,Scoreboard!C8:C17,0),MATCH(R2,Last5List,0))),""),"")</f>
        <v/>
      </c>
    </row>
    <row r="17" spans="2:18" ht="15" customHeight="1" x14ac:dyDescent="0.35">
      <c r="B17" s="243">
        <v>10</v>
      </c>
      <c r="C17" s="244" t="str">
        <f ca="1">IFERROR(INDEX('Dummy Rank'!G5:G14,MATCH(Leaderboard!B17,'Dummy Rank'!F5:F14,0),0),"")</f>
        <v>Player 10</v>
      </c>
      <c r="D17" s="245">
        <f ca="1">IF(C17&lt;&gt;"",IFERROR(INDEX(Scoreboard!D8:D17,MATCH(C17,Scoreboard!C8:C17,0),0),""),"")</f>
        <v>0</v>
      </c>
      <c r="E17" s="245">
        <f ca="1">IF(C17&lt;&gt;"",IFERROR(INDEX(Scoreboard!E8:E17,MATCH(C17,Scoreboard!C8:C17,0),0),""),"")</f>
        <v>0</v>
      </c>
      <c r="F17" s="245">
        <f ca="1">IF(C17&lt;&gt;"",IFERROR(INDEX(Scoreboard!F8:F17,MATCH(C17,Scoreboard!C8:C17,0),0),""),"")</f>
        <v>0</v>
      </c>
      <c r="G17" s="245">
        <f ca="1">IF(C17&lt;&gt;"",IFERROR(INDEX(Scoreboard!G8:G17,MATCH(C17,Scoreboard!C8:C17,0),0),""),"")</f>
        <v>0</v>
      </c>
      <c r="H17" s="245">
        <f ca="1">IF(C17&lt;&gt;"",IFERROR(INDEX(Scoreboard!H8:H17,MATCH(C17,Scoreboard!C8:C17,0),0),""),"")</f>
        <v>0</v>
      </c>
      <c r="I17" s="245">
        <f ca="1">IF(C17&lt;&gt;"",IFERROR(INDEX(Scoreboard!I8:I17,MATCH(C17,Scoreboard!C8:C17,0),0),""),"")</f>
        <v>0</v>
      </c>
      <c r="J17" s="245">
        <f ca="1">IF(C17&lt;&gt;"",IFERROR(INDEX(Scoreboard!J8:J17,MATCH(C17,Scoreboard!C8:C17,0),0),""),"")</f>
        <v>0</v>
      </c>
      <c r="K17" s="245">
        <f ca="1">IF(C17&lt;&gt;"",IFERROR(INDEX(Scoreboard!K8:K17,MATCH(C17,Scoreboard!C8:C17,0),0),""),"")</f>
        <v>0</v>
      </c>
      <c r="L17" s="245">
        <f ca="1">IF(C17&lt;&gt;"",IFERROR(INDEX(Scoreboard!L8:L17,MATCH(C17,Scoreboard!C8:C17,0),0),""),"")</f>
        <v>0</v>
      </c>
      <c r="M17" s="245">
        <f ca="1">IF(C17&lt;&gt;"",IFERROR(INDEX(Scoreboard!M8:M17,MATCH(C17,Scoreboard!C8:C17,0),0),""),"")</f>
        <v>0</v>
      </c>
      <c r="N17" s="262" t="str">
        <f ca="1">IF(C17&lt;&gt;"",IFERROR(IF(INDEX(Scoreboard!N8:BY17,MATCH(C17,Scoreboard!C8:C17,0),MATCH(N2,Last5List,0))=0,"⚫",INDEX(Scoreboard!N8:BY17,MATCH(C17,Scoreboard!C8:C17,0),MATCH(N2,Last5List,0))),""),"")</f>
        <v/>
      </c>
      <c r="O17" s="262" t="str">
        <f ca="1">IF(C17&lt;&gt;"",IFERROR(IF(INDEX(Scoreboard!N8:BY17,MATCH(C17,Scoreboard!C8:C17,0),MATCH(O2,Last5List,0))=0,"⚫",INDEX(Scoreboard!N8:BY17,MATCH(C17,Scoreboard!C8:C17,0),MATCH(O2,Last5List,0))),""),"")</f>
        <v/>
      </c>
      <c r="P17" s="262" t="str">
        <f ca="1">IF(C17&lt;&gt;"",IFERROR(IF(INDEX(Scoreboard!N8:BY17,MATCH(C17,Scoreboard!C8:C17,0),MATCH(P2,Last5List,0))=0,"⚫",INDEX(Scoreboard!N8:BY17,MATCH(C17,Scoreboard!C8:C17,0),MATCH(P2,Last5List,0))),""),"")</f>
        <v/>
      </c>
      <c r="Q17" s="262" t="str">
        <f ca="1">IF(C17&lt;&gt;"",IFERROR(IF(INDEX(Scoreboard!N8:BY17,MATCH(C17,Scoreboard!C8:C17,0),MATCH(Q2,Last5List,0))=0,"⚫",INDEX(Scoreboard!N8:BY17,MATCH(C17,Scoreboard!C8:C17,0),MATCH(Q2,Last5List,0))),""),"")</f>
        <v/>
      </c>
      <c r="R17" s="262" t="str">
        <f ca="1">IF(C17&lt;&gt;"",IFERROR(IF(INDEX(Scoreboard!N8:BY17,MATCH(C17,Scoreboard!C8:C17,0),MATCH(R2,Last5List,0))=0,"⚫",INDEX(Scoreboard!N8:BY17,MATCH(C17,Scoreboard!C8:C17,0),MATCH(R2,Last5List,0))),""),"")</f>
        <v/>
      </c>
    </row>
    <row r="18" spans="2:18" ht="16" customHeight="1" x14ac:dyDescent="0.35">
      <c r="B18" s="159"/>
    </row>
    <row r="19" spans="2:18" ht="16" customHeight="1" x14ac:dyDescent="0.35">
      <c r="B19" s="220" t="s">
        <v>228</v>
      </c>
    </row>
    <row r="20" spans="2:18" ht="16" customHeight="1" x14ac:dyDescent="0.35"/>
  </sheetData>
  <sheetProtection password="CBF1" sheet="1" objects="1" scenarios="1"/>
  <mergeCells count="16">
    <mergeCell ref="H4:H7"/>
    <mergeCell ref="B4:B7"/>
    <mergeCell ref="C4:C7"/>
    <mergeCell ref="D4:D7"/>
    <mergeCell ref="E4:E7"/>
    <mergeCell ref="F4:F7"/>
    <mergeCell ref="G4:G7"/>
    <mergeCell ref="N4:R4"/>
    <mergeCell ref="I4:J4"/>
    <mergeCell ref="K4:M4"/>
    <mergeCell ref="I5:I7"/>
    <mergeCell ref="J5:J7"/>
    <mergeCell ref="K5:M5"/>
    <mergeCell ref="K6:K7"/>
    <mergeCell ref="L6:L7"/>
    <mergeCell ref="M6:M7"/>
  </mergeCells>
  <conditionalFormatting sqref="N8:R17">
    <cfRule type="expression" dxfId="2" priority="3">
      <formula>AND(N8&lt;&gt;"",N8="⚫")</formula>
    </cfRule>
  </conditionalFormatting>
  <conditionalFormatting sqref="B8:R17">
    <cfRule type="expression" dxfId="1" priority="2">
      <formula>ISEVEN($B8)</formula>
    </cfRule>
  </conditionalFormatting>
  <conditionalFormatting sqref="K3:R3">
    <cfRule type="expression" dxfId="0" priority="1">
      <formula>$B$19="© 2022 | journalSHEET.com"</formula>
    </cfRule>
  </conditionalFormatting>
  <pageMargins left="0.3" right="0.3" top="0.3" bottom="0.5" header="0.3" footer="0.2"/>
  <pageSetup scale="79" fitToHeight="0" orientation="landscape" r:id="rId1"/>
  <headerFooter>
    <oddFooter>&amp;R&amp;"-,Italic"&amp;10
(c) 2022 | journalSHEET.com</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showGridLines="0" workbookViewId="0">
      <pane ySplit="5" topLeftCell="A6" activePane="bottomLeft" state="frozen"/>
      <selection activeCell="C9" sqref="C9"/>
      <selection pane="bottomLeft" activeCell="K15" sqref="K15:N21"/>
    </sheetView>
  </sheetViews>
  <sheetFormatPr defaultColWidth="8.7265625" defaultRowHeight="14.5" x14ac:dyDescent="0.35"/>
  <cols>
    <col min="1" max="1" width="1.6328125" style="2" customWidth="1"/>
    <col min="2" max="2" width="4.6328125" style="2" customWidth="1"/>
    <col min="3" max="3" width="30.6328125" style="2" customWidth="1"/>
    <col min="4" max="4" width="1.6328125" style="2" customWidth="1"/>
    <col min="5" max="5" width="4.1796875" style="2" customWidth="1"/>
    <col min="6" max="6" width="30.6328125" style="2" customWidth="1"/>
    <col min="7" max="7" width="1.6328125" style="2" customWidth="1"/>
    <col min="8" max="8" width="0.81640625" style="1" customWidth="1"/>
    <col min="9" max="9" width="1.6328125" style="2" customWidth="1"/>
    <col min="10" max="10" width="2.6328125" style="183" customWidth="1"/>
    <col min="11" max="14" width="8.7265625" style="2" customWidth="1"/>
    <col min="15" max="15" width="2" style="2" customWidth="1"/>
    <col min="16" max="18" width="8.7265625" style="2" customWidth="1"/>
    <col min="19" max="19" width="3.81640625" style="2" customWidth="1"/>
    <col min="20" max="16384" width="8.7265625" style="2"/>
  </cols>
  <sheetData>
    <row r="1" spans="2:18" s="1" customFormat="1" ht="5" customHeight="1" x14ac:dyDescent="0.35">
      <c r="J1" s="182"/>
    </row>
    <row r="2" spans="2:18" ht="5" customHeight="1" x14ac:dyDescent="0.35"/>
    <row r="3" spans="2:18" ht="30" customHeight="1" x14ac:dyDescent="0.35">
      <c r="B3" s="161" t="s">
        <v>230</v>
      </c>
    </row>
    <row r="4" spans="2:18" ht="15" customHeight="1" x14ac:dyDescent="0.35">
      <c r="B4" s="511" t="s">
        <v>148</v>
      </c>
      <c r="C4" s="511"/>
      <c r="D4" s="3"/>
      <c r="E4" s="511" t="s">
        <v>149</v>
      </c>
      <c r="F4" s="511"/>
      <c r="O4" s="162"/>
      <c r="P4" s="162"/>
      <c r="Q4" s="162"/>
      <c r="R4" s="162"/>
    </row>
    <row r="5" spans="2:18" ht="15" customHeight="1" x14ac:dyDescent="0.35">
      <c r="B5" s="163"/>
      <c r="C5" s="163" t="s">
        <v>150</v>
      </c>
      <c r="E5" s="163"/>
      <c r="F5" s="163" t="s">
        <v>150</v>
      </c>
      <c r="O5" s="162"/>
      <c r="P5" s="162"/>
      <c r="Q5" s="162"/>
      <c r="R5" s="162"/>
    </row>
    <row r="6" spans="2:18" ht="15" customHeight="1" x14ac:dyDescent="0.35">
      <c r="B6" s="19">
        <v>1</v>
      </c>
      <c r="C6" s="20" t="s">
        <v>151</v>
      </c>
      <c r="E6" s="19">
        <v>1</v>
      </c>
      <c r="F6" s="20" t="s">
        <v>151</v>
      </c>
      <c r="J6" s="319" t="s">
        <v>4</v>
      </c>
      <c r="K6" s="512" t="s">
        <v>355</v>
      </c>
      <c r="L6" s="512"/>
      <c r="M6" s="512"/>
      <c r="N6" s="512"/>
      <c r="O6" s="162"/>
      <c r="P6" s="162"/>
      <c r="Q6" s="162"/>
      <c r="R6" s="162"/>
    </row>
    <row r="7" spans="2:18" ht="15" customHeight="1" x14ac:dyDescent="0.35">
      <c r="B7" s="19">
        <v>2</v>
      </c>
      <c r="C7" s="20" t="s">
        <v>154</v>
      </c>
      <c r="E7" s="19">
        <v>2</v>
      </c>
      <c r="F7" s="20" t="s">
        <v>154</v>
      </c>
      <c r="K7" s="512"/>
      <c r="L7" s="512"/>
      <c r="M7" s="512"/>
      <c r="N7" s="512"/>
      <c r="O7" s="162"/>
      <c r="P7" s="162"/>
      <c r="Q7" s="162"/>
      <c r="R7" s="162"/>
    </row>
    <row r="8" spans="2:18" ht="15" customHeight="1" x14ac:dyDescent="0.35">
      <c r="B8" s="19">
        <v>3</v>
      </c>
      <c r="C8" s="20" t="s">
        <v>153</v>
      </c>
      <c r="E8" s="19">
        <v>3</v>
      </c>
      <c r="F8" s="20" t="s">
        <v>153</v>
      </c>
      <c r="K8" s="512"/>
      <c r="L8" s="512"/>
      <c r="M8" s="512"/>
      <c r="N8" s="512"/>
      <c r="O8" s="162"/>
      <c r="P8" s="162"/>
      <c r="Q8" s="162"/>
      <c r="R8" s="162"/>
    </row>
    <row r="9" spans="2:18" ht="15" customHeight="1" x14ac:dyDescent="0.35">
      <c r="B9" s="19">
        <v>4</v>
      </c>
      <c r="C9" s="20" t="s">
        <v>152</v>
      </c>
      <c r="E9" s="19">
        <v>4</v>
      </c>
      <c r="F9" s="20" t="s">
        <v>152</v>
      </c>
      <c r="J9" s="184"/>
      <c r="K9" s="512"/>
      <c r="L9" s="512"/>
      <c r="M9" s="512"/>
      <c r="N9" s="512"/>
      <c r="O9" s="162"/>
      <c r="P9" s="162"/>
      <c r="Q9" s="162"/>
      <c r="R9" s="162"/>
    </row>
    <row r="10" spans="2:18" ht="15" customHeight="1" x14ac:dyDescent="0.35">
      <c r="B10" s="19">
        <v>5</v>
      </c>
      <c r="C10" s="20"/>
      <c r="E10" s="19">
        <v>5</v>
      </c>
      <c r="F10" s="20"/>
      <c r="K10" s="512"/>
      <c r="L10" s="512"/>
      <c r="M10" s="512"/>
      <c r="N10" s="512"/>
      <c r="O10" s="162"/>
      <c r="P10" s="162"/>
      <c r="Q10" s="162"/>
      <c r="R10" s="162"/>
    </row>
    <row r="11" spans="2:18" ht="15" customHeight="1" x14ac:dyDescent="0.35">
      <c r="B11" s="19">
        <v>6</v>
      </c>
      <c r="C11" s="20"/>
      <c r="E11" s="19">
        <v>6</v>
      </c>
      <c r="F11" s="20"/>
      <c r="K11" s="512"/>
      <c r="L11" s="512"/>
      <c r="M11" s="512"/>
      <c r="N11" s="512"/>
      <c r="O11" s="162"/>
      <c r="P11" s="162"/>
      <c r="Q11" s="162"/>
      <c r="R11" s="162"/>
    </row>
    <row r="12" spans="2:18" ht="15" customHeight="1" x14ac:dyDescent="0.35">
      <c r="B12" s="19">
        <v>7</v>
      </c>
      <c r="C12" s="20"/>
      <c r="E12" s="19">
        <v>7</v>
      </c>
      <c r="F12" s="20"/>
      <c r="K12" s="512"/>
      <c r="L12" s="512"/>
      <c r="M12" s="512"/>
      <c r="N12" s="512"/>
    </row>
    <row r="13" spans="2:18" ht="15" customHeight="1" x14ac:dyDescent="0.35">
      <c r="B13" s="19">
        <v>8</v>
      </c>
      <c r="C13" s="20"/>
      <c r="E13" s="19">
        <v>8</v>
      </c>
      <c r="F13" s="20"/>
      <c r="K13" s="512"/>
      <c r="L13" s="512"/>
      <c r="M13" s="512"/>
      <c r="N13" s="512"/>
    </row>
    <row r="14" spans="2:18" ht="15" customHeight="1" x14ac:dyDescent="0.35">
      <c r="B14" s="19">
        <v>9</v>
      </c>
      <c r="C14" s="20"/>
      <c r="E14" s="19">
        <v>9</v>
      </c>
      <c r="F14" s="20"/>
      <c r="K14" s="512"/>
      <c r="L14" s="512"/>
      <c r="M14" s="512"/>
      <c r="N14" s="512"/>
    </row>
    <row r="15" spans="2:18" ht="15" customHeight="1" x14ac:dyDescent="0.35">
      <c r="B15" s="19">
        <v>10</v>
      </c>
      <c r="C15" s="20"/>
      <c r="E15" s="19">
        <v>10</v>
      </c>
      <c r="F15" s="20"/>
      <c r="J15" s="319" t="s">
        <v>4</v>
      </c>
      <c r="K15" s="512" t="s">
        <v>156</v>
      </c>
      <c r="L15" s="512"/>
      <c r="M15" s="512"/>
      <c r="N15" s="512"/>
    </row>
    <row r="16" spans="2:18" ht="15" customHeight="1" x14ac:dyDescent="0.35">
      <c r="B16" s="19">
        <v>11</v>
      </c>
      <c r="C16" s="20"/>
      <c r="E16" s="19">
        <v>11</v>
      </c>
      <c r="F16" s="20"/>
      <c r="K16" s="512"/>
      <c r="L16" s="512"/>
      <c r="M16" s="512"/>
      <c r="N16" s="512"/>
    </row>
    <row r="17" spans="11:14" ht="15" customHeight="1" x14ac:dyDescent="0.35">
      <c r="K17" s="512"/>
      <c r="L17" s="512"/>
      <c r="M17" s="512"/>
      <c r="N17" s="512"/>
    </row>
    <row r="18" spans="11:14" ht="15" customHeight="1" x14ac:dyDescent="0.35">
      <c r="K18" s="512"/>
      <c r="L18" s="512"/>
      <c r="M18" s="512"/>
      <c r="N18" s="512"/>
    </row>
    <row r="19" spans="11:14" ht="15" customHeight="1" x14ac:dyDescent="0.35">
      <c r="K19" s="512"/>
      <c r="L19" s="512"/>
      <c r="M19" s="512"/>
      <c r="N19" s="512"/>
    </row>
    <row r="20" spans="11:14" ht="15" customHeight="1" x14ac:dyDescent="0.35">
      <c r="K20" s="512"/>
      <c r="L20" s="512"/>
      <c r="M20" s="512"/>
      <c r="N20" s="512"/>
    </row>
    <row r="21" spans="11:14" ht="15" customHeight="1" x14ac:dyDescent="0.35">
      <c r="K21" s="512"/>
      <c r="L21" s="512"/>
      <c r="M21" s="512"/>
      <c r="N21" s="512"/>
    </row>
    <row r="22" spans="11:14" ht="15" customHeight="1" x14ac:dyDescent="0.35">
      <c r="K22" s="162"/>
      <c r="L22" s="162"/>
      <c r="M22" s="162"/>
      <c r="N22" s="162"/>
    </row>
    <row r="23" spans="11:14" ht="15" customHeight="1" x14ac:dyDescent="0.35"/>
    <row r="24" spans="11:14" ht="15" customHeight="1" x14ac:dyDescent="0.35"/>
    <row r="25" spans="11:14" ht="15" customHeight="1" x14ac:dyDescent="0.35"/>
    <row r="26" spans="11:14" ht="15" customHeight="1" x14ac:dyDescent="0.35"/>
    <row r="27" spans="11:14" ht="15" customHeight="1" x14ac:dyDescent="0.35"/>
    <row r="28" spans="11:14" ht="15" customHeight="1" x14ac:dyDescent="0.35"/>
    <row r="29" spans="11:14" ht="15" customHeight="1" x14ac:dyDescent="0.35"/>
    <row r="30" spans="11:14" ht="15" customHeight="1" x14ac:dyDescent="0.35"/>
    <row r="31" spans="11:14" ht="15" customHeight="1" x14ac:dyDescent="0.35"/>
    <row r="32" spans="11:14"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ht="15" customHeight="1" x14ac:dyDescent="0.35"/>
    <row r="66" ht="15" customHeight="1" x14ac:dyDescent="0.35"/>
    <row r="67" ht="15" customHeight="1" x14ac:dyDescent="0.35"/>
    <row r="68" ht="15" customHeight="1" x14ac:dyDescent="0.35"/>
    <row r="69" ht="15" customHeight="1" x14ac:dyDescent="0.35"/>
    <row r="70" ht="15" customHeight="1" x14ac:dyDescent="0.35"/>
    <row r="71" ht="15" customHeight="1" x14ac:dyDescent="0.35"/>
    <row r="72" ht="15" customHeight="1" x14ac:dyDescent="0.35"/>
    <row r="73" ht="15" customHeight="1" x14ac:dyDescent="0.35"/>
    <row r="74" ht="15" customHeight="1" x14ac:dyDescent="0.35"/>
    <row r="75" ht="15" customHeight="1" x14ac:dyDescent="0.35"/>
    <row r="76" ht="15" customHeight="1" x14ac:dyDescent="0.35"/>
    <row r="77" ht="15" customHeight="1" x14ac:dyDescent="0.35"/>
    <row r="78" ht="15" customHeight="1" x14ac:dyDescent="0.35"/>
    <row r="79" ht="15" customHeight="1" x14ac:dyDescent="0.35"/>
    <row r="80" ht="15" customHeight="1" x14ac:dyDescent="0.35"/>
    <row r="81" ht="15" customHeight="1" x14ac:dyDescent="0.35"/>
    <row r="82" ht="15" customHeight="1" x14ac:dyDescent="0.35"/>
    <row r="83" ht="15" customHeight="1" x14ac:dyDescent="0.35"/>
    <row r="84" ht="15" customHeight="1" x14ac:dyDescent="0.35"/>
    <row r="85" ht="15" customHeight="1" x14ac:dyDescent="0.35"/>
    <row r="86" ht="15" customHeight="1" x14ac:dyDescent="0.35"/>
    <row r="87" ht="15" customHeight="1" x14ac:dyDescent="0.35"/>
    <row r="88" ht="15" customHeight="1" x14ac:dyDescent="0.35"/>
    <row r="89" ht="15" customHeight="1" x14ac:dyDescent="0.35"/>
    <row r="90" ht="15" customHeight="1" x14ac:dyDescent="0.35"/>
    <row r="91" ht="15" customHeight="1" x14ac:dyDescent="0.35"/>
    <row r="92" ht="15" customHeight="1" x14ac:dyDescent="0.35"/>
    <row r="93" ht="15" customHeight="1" x14ac:dyDescent="0.35"/>
    <row r="94" ht="15" customHeight="1" x14ac:dyDescent="0.35"/>
    <row r="95" ht="15" customHeight="1" x14ac:dyDescent="0.35"/>
    <row r="96" ht="15" customHeight="1" x14ac:dyDescent="0.35"/>
    <row r="97" spans="1:19" ht="15" customHeight="1" x14ac:dyDescent="0.35"/>
    <row r="98" spans="1:19" ht="15" customHeight="1" x14ac:dyDescent="0.35"/>
    <row r="99" spans="1:19" ht="15" customHeight="1" x14ac:dyDescent="0.35"/>
    <row r="100" spans="1:19" ht="15" customHeight="1" x14ac:dyDescent="0.35"/>
    <row r="101" spans="1:19" ht="15" customHeight="1" x14ac:dyDescent="0.35"/>
    <row r="102" spans="1:19" ht="15" customHeight="1" x14ac:dyDescent="0.35"/>
    <row r="103" spans="1:19" ht="15" customHeight="1" x14ac:dyDescent="0.35"/>
    <row r="104" spans="1:19" ht="15" customHeight="1" x14ac:dyDescent="0.35"/>
    <row r="105" spans="1:19" ht="15" customHeight="1" x14ac:dyDescent="0.35"/>
    <row r="106" spans="1:19" ht="15" customHeight="1" x14ac:dyDescent="0.35"/>
    <row r="108" spans="1:19" s="164" customFormat="1" x14ac:dyDescent="0.35">
      <c r="A108" s="2"/>
      <c r="B108" s="2"/>
      <c r="C108" s="2"/>
      <c r="D108" s="2"/>
      <c r="E108" s="2"/>
      <c r="F108" s="2"/>
      <c r="G108" s="2"/>
      <c r="H108" s="1"/>
      <c r="I108" s="2"/>
      <c r="J108" s="183"/>
      <c r="K108" s="2"/>
      <c r="L108" s="2"/>
      <c r="M108" s="2"/>
      <c r="N108" s="2"/>
      <c r="O108" s="2"/>
      <c r="P108" s="2"/>
      <c r="Q108" s="2"/>
      <c r="R108" s="2"/>
      <c r="S108" s="2"/>
    </row>
  </sheetData>
  <sheetProtection password="CBF1" sheet="1" objects="1" scenarios="1"/>
  <sortState ref="C6:C22">
    <sortCondition ref="C6"/>
  </sortState>
  <mergeCells count="4">
    <mergeCell ref="B4:C4"/>
    <mergeCell ref="E4:F4"/>
    <mergeCell ref="K6:N14"/>
    <mergeCell ref="K15:N2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F35"/>
  <sheetViews>
    <sheetView showGridLines="0" workbookViewId="0">
      <selection activeCell="O4" sqref="O4"/>
    </sheetView>
  </sheetViews>
  <sheetFormatPr defaultRowHeight="14.5" x14ac:dyDescent="0.35"/>
  <cols>
    <col min="1" max="1" width="4.81640625" style="420" customWidth="1"/>
    <col min="2" max="2" width="1.81640625" style="420" bestFit="1" customWidth="1"/>
    <col min="3" max="3" width="10.54296875" style="420" customWidth="1"/>
    <col min="4" max="4" width="3.90625" style="420" customWidth="1"/>
    <col min="5" max="5" width="4.81640625" style="420" customWidth="1"/>
    <col min="6" max="6" width="5" style="420" customWidth="1"/>
    <col min="7" max="7" width="4" style="420" customWidth="1"/>
    <col min="8" max="8" width="3" style="420" bestFit="1" customWidth="1"/>
    <col min="9" max="9" width="3.26953125" style="420" bestFit="1" customWidth="1"/>
    <col min="10" max="10" width="3.36328125" style="420" bestFit="1" customWidth="1"/>
    <col min="11" max="11" width="5.08984375" style="420" bestFit="1" customWidth="1"/>
    <col min="12" max="12" width="8.7265625" style="420"/>
    <col min="13" max="13" width="7.6328125" style="420" customWidth="1"/>
    <col min="14" max="14" width="9.6328125" style="420" bestFit="1" customWidth="1"/>
    <col min="15" max="15" width="6.36328125" style="420" bestFit="1" customWidth="1"/>
    <col min="16" max="16" width="6.6328125" style="420" customWidth="1"/>
    <col min="17" max="17" width="5.54296875" style="420" customWidth="1"/>
    <col min="18" max="18" width="6.26953125" style="420" customWidth="1"/>
    <col min="19" max="19" width="8" style="420" customWidth="1"/>
    <col min="20" max="20" width="7.90625" style="420" customWidth="1"/>
    <col min="21" max="21" width="11.26953125" style="420" bestFit="1" customWidth="1"/>
    <col min="22" max="25" width="8.7265625" style="420"/>
    <col min="26" max="26" width="4.7265625" style="420" customWidth="1"/>
    <col min="27" max="27" width="3.90625" style="420" customWidth="1"/>
    <col min="28" max="28" width="3.7265625" style="420" customWidth="1"/>
    <col min="29" max="29" width="4.453125" style="420" customWidth="1"/>
    <col min="30" max="30" width="4.08984375" style="420" customWidth="1"/>
    <col min="31" max="31" width="3.36328125" style="420" bestFit="1" customWidth="1"/>
    <col min="32" max="32" width="5.08984375" style="420" bestFit="1" customWidth="1"/>
    <col min="33" max="33" width="5.36328125" style="420" bestFit="1" customWidth="1"/>
    <col min="34" max="34" width="3.36328125" style="420" bestFit="1" customWidth="1"/>
    <col min="35" max="35" width="5.81640625" style="420" customWidth="1"/>
    <col min="36" max="36" width="4.7265625" style="420" customWidth="1"/>
    <col min="37" max="37" width="7.54296875" style="420" bestFit="1" customWidth="1"/>
    <col min="38" max="38" width="5.1796875" style="420" customWidth="1"/>
    <col min="39" max="39" width="4.7265625" style="420" customWidth="1"/>
    <col min="40" max="42" width="5.453125" style="420" customWidth="1"/>
    <col min="43" max="43" width="3.36328125" style="420" bestFit="1" customWidth="1"/>
    <col min="44" max="44" width="5.08984375" style="420" bestFit="1" customWidth="1"/>
    <col min="45" max="45" width="5.36328125" style="420" bestFit="1" customWidth="1"/>
    <col min="46" max="46" width="3.36328125" style="420" bestFit="1" customWidth="1"/>
    <col min="47" max="47" width="7.90625" style="420" bestFit="1" customWidth="1"/>
    <col min="48" max="48" width="3" style="420" bestFit="1" customWidth="1"/>
    <col min="49" max="49" width="7.54296875" style="420" bestFit="1" customWidth="1"/>
    <col min="50" max="56" width="5.08984375" style="420" customWidth="1"/>
    <col min="57" max="57" width="8" style="420" customWidth="1"/>
    <col min="58" max="59" width="5.08984375" style="420" customWidth="1"/>
    <col min="60" max="60" width="4.6328125" style="420" customWidth="1"/>
    <col min="61" max="61" width="6.26953125" style="420" customWidth="1"/>
    <col min="62" max="62" width="5.90625" style="420" customWidth="1"/>
    <col min="63" max="63" width="5.36328125" style="420" customWidth="1"/>
    <col min="64" max="64" width="10.54296875" style="420" customWidth="1"/>
    <col min="65" max="65" width="3.90625" style="420" customWidth="1"/>
    <col min="66" max="66" width="4.81640625" style="420" customWidth="1"/>
    <col min="67" max="67" width="5" style="420" customWidth="1"/>
    <col min="68" max="68" width="4" style="420" customWidth="1"/>
    <col min="69" max="69" width="3" style="420" bestFit="1" customWidth="1"/>
    <col min="70" max="70" width="3.26953125" style="420" bestFit="1" customWidth="1"/>
    <col min="71" max="71" width="3.36328125" style="420" bestFit="1" customWidth="1"/>
    <col min="72" max="72" width="5.08984375" style="420" bestFit="1" customWidth="1"/>
    <col min="73" max="73" width="8.7265625" style="420"/>
    <col min="74" max="74" width="7.6328125" style="420" customWidth="1"/>
    <col min="75" max="75" width="9.6328125" style="420" bestFit="1" customWidth="1"/>
    <col min="76" max="76" width="6.36328125" style="420" bestFit="1" customWidth="1"/>
    <col min="77" max="77" width="6.6328125" style="420" customWidth="1"/>
    <col min="78" max="78" width="5.54296875" style="420" customWidth="1"/>
    <col min="79" max="79" width="6.26953125" style="420" customWidth="1"/>
    <col min="80" max="80" width="8" style="420" customWidth="1"/>
    <col min="81" max="81" width="7.90625" style="420" customWidth="1"/>
    <col min="82" max="82" width="11.26953125" style="420" bestFit="1" customWidth="1"/>
    <col min="83" max="86" width="8.7265625" style="420"/>
    <col min="87" max="87" width="4.7265625" style="420" customWidth="1"/>
    <col min="88" max="88" width="3.90625" style="420" customWidth="1"/>
    <col min="89" max="89" width="3.7265625" style="420" customWidth="1"/>
    <col min="90" max="90" width="4.453125" style="420" customWidth="1"/>
    <col min="91" max="91" width="4.08984375" style="420" customWidth="1"/>
    <col min="92" max="92" width="3.36328125" style="420" bestFit="1" customWidth="1"/>
    <col min="93" max="93" width="5.08984375" style="420" bestFit="1" customWidth="1"/>
    <col min="94" max="94" width="5.36328125" style="420" bestFit="1" customWidth="1"/>
    <col min="95" max="95" width="3.36328125" style="420" bestFit="1" customWidth="1"/>
    <col min="96" max="96" width="5.81640625" style="420" customWidth="1"/>
    <col min="97" max="97" width="4.7265625" style="420" customWidth="1"/>
    <col min="98" max="98" width="7.54296875" style="420" bestFit="1" customWidth="1"/>
    <col min="99" max="99" width="5.1796875" style="420" customWidth="1"/>
    <col min="100" max="100" width="4.7265625" style="420" customWidth="1"/>
    <col min="101" max="103" width="5.453125" style="420" customWidth="1"/>
    <col min="104" max="104" width="3.36328125" style="420" bestFit="1" customWidth="1"/>
    <col min="105" max="105" width="5.08984375" style="420" bestFit="1" customWidth="1"/>
    <col min="106" max="106" width="5.36328125" style="420" bestFit="1" customWidth="1"/>
    <col min="107" max="107" width="3.36328125" style="420" bestFit="1" customWidth="1"/>
    <col min="108" max="108" width="7.90625" style="420" bestFit="1" customWidth="1"/>
    <col min="109" max="109" width="3" style="420" bestFit="1" customWidth="1"/>
    <col min="110" max="110" width="7.54296875" style="420" bestFit="1" customWidth="1"/>
    <col min="111" max="117" width="5.08984375" style="420" customWidth="1"/>
    <col min="118" max="118" width="8" style="420" customWidth="1"/>
    <col min="119" max="120" width="5.08984375" style="420" customWidth="1"/>
    <col min="121" max="121" width="4.6328125" style="420" customWidth="1"/>
    <col min="122" max="122" width="6.26953125" style="420" customWidth="1"/>
    <col min="123" max="123" width="5.90625" style="420" customWidth="1"/>
    <col min="124" max="124" width="5.36328125" style="420" customWidth="1"/>
    <col min="125" max="125" width="10.54296875" style="420" customWidth="1"/>
    <col min="126" max="126" width="3.90625" style="420" customWidth="1"/>
    <col min="127" max="127" width="4.81640625" style="420" customWidth="1"/>
    <col min="128" max="128" width="5" style="420" customWidth="1"/>
    <col min="129" max="129" width="4" style="420" customWidth="1"/>
    <col min="130" max="130" width="3" style="420" bestFit="1" customWidth="1"/>
    <col min="131" max="131" width="3.26953125" style="420" bestFit="1" customWidth="1"/>
    <col min="132" max="132" width="3.36328125" style="420" bestFit="1" customWidth="1"/>
    <col min="133" max="133" width="5.08984375" style="420" bestFit="1" customWidth="1"/>
    <col min="134" max="134" width="8.7265625" style="420"/>
    <col min="135" max="135" width="7.6328125" style="420" customWidth="1"/>
    <col min="136" max="136" width="9.6328125" style="420" bestFit="1" customWidth="1"/>
    <col min="137" max="137" width="6.36328125" style="420" bestFit="1" customWidth="1"/>
    <col min="138" max="138" width="6.6328125" style="420" customWidth="1"/>
    <col min="139" max="139" width="5.54296875" style="420" customWidth="1"/>
    <col min="140" max="140" width="6.26953125" style="420" customWidth="1"/>
    <col min="141" max="141" width="8" style="420" customWidth="1"/>
    <col min="142" max="142" width="7.90625" style="420" customWidth="1"/>
    <col min="143" max="143" width="11.26953125" style="420" bestFit="1" customWidth="1"/>
    <col min="144" max="147" width="8.7265625" style="420"/>
    <col min="148" max="148" width="4.7265625" style="420" customWidth="1"/>
    <col min="149" max="149" width="3.90625" style="420" customWidth="1"/>
    <col min="150" max="150" width="3.7265625" style="420" customWidth="1"/>
    <col min="151" max="151" width="4.453125" style="420" customWidth="1"/>
    <col min="152" max="152" width="4.08984375" style="420" customWidth="1"/>
    <col min="153" max="153" width="3.36328125" style="420" bestFit="1" customWidth="1"/>
    <col min="154" max="154" width="5.08984375" style="420" bestFit="1" customWidth="1"/>
    <col min="155" max="155" width="5.36328125" style="420" bestFit="1" customWidth="1"/>
    <col min="156" max="156" width="3.36328125" style="420" bestFit="1" customWidth="1"/>
    <col min="157" max="157" width="5.81640625" style="420" customWidth="1"/>
    <col min="158" max="158" width="4.7265625" style="420" customWidth="1"/>
    <col min="159" max="159" width="7.54296875" style="420" bestFit="1" customWidth="1"/>
    <col min="160" max="160" width="5.1796875" style="420" customWidth="1"/>
    <col min="161" max="161" width="4.7265625" style="420" customWidth="1"/>
    <col min="162" max="164" width="5.453125" style="420" customWidth="1"/>
    <col min="165" max="165" width="3.36328125" style="420" bestFit="1" customWidth="1"/>
    <col min="166" max="166" width="5.08984375" style="420" bestFit="1" customWidth="1"/>
    <col min="167" max="167" width="5.36328125" style="420" bestFit="1" customWidth="1"/>
    <col min="168" max="168" width="3.36328125" style="420" bestFit="1" customWidth="1"/>
    <col min="169" max="169" width="7.90625" style="420" bestFit="1" customWidth="1"/>
    <col min="170" max="170" width="3" style="420" bestFit="1" customWidth="1"/>
    <col min="171" max="171" width="7.54296875" style="420" bestFit="1" customWidth="1"/>
    <col min="172" max="178" width="5.08984375" style="420" customWidth="1"/>
    <col min="179" max="179" width="8" style="420" customWidth="1"/>
    <col min="180" max="181" width="5.08984375" style="420" customWidth="1"/>
    <col min="182" max="182" width="4.6328125" style="420" customWidth="1"/>
    <col min="183" max="183" width="6.26953125" style="420" customWidth="1"/>
    <col min="184" max="184" width="5.90625" style="420" customWidth="1"/>
    <col min="185" max="185" width="5.36328125" style="420" customWidth="1"/>
    <col min="186" max="186" width="10.54296875" style="420" customWidth="1"/>
    <col min="187" max="187" width="3.90625" style="420" customWidth="1"/>
    <col min="188" max="188" width="4.81640625" style="420" customWidth="1"/>
    <col min="189" max="189" width="5" style="420" customWidth="1"/>
    <col min="190" max="190" width="4" style="420" customWidth="1"/>
    <col min="191" max="191" width="3" style="420" bestFit="1" customWidth="1"/>
    <col min="192" max="192" width="3.26953125" style="420" bestFit="1" customWidth="1"/>
    <col min="193" max="193" width="3.36328125" style="420" bestFit="1" customWidth="1"/>
    <col min="194" max="194" width="5.08984375" style="420" bestFit="1" customWidth="1"/>
    <col min="195" max="195" width="8.7265625" style="420"/>
    <col min="196" max="196" width="7.6328125" style="420" customWidth="1"/>
    <col min="197" max="197" width="9.6328125" style="420" bestFit="1" customWidth="1"/>
    <col min="198" max="198" width="6.36328125" style="420" bestFit="1" customWidth="1"/>
    <col min="199" max="199" width="6.6328125" style="420" customWidth="1"/>
    <col min="200" max="200" width="5.54296875" style="420" customWidth="1"/>
    <col min="201" max="201" width="6.26953125" style="420" customWidth="1"/>
    <col min="202" max="202" width="8" style="420" customWidth="1"/>
    <col min="203" max="203" width="7.90625" style="420" customWidth="1"/>
    <col min="204" max="204" width="11.26953125" style="420" bestFit="1" customWidth="1"/>
    <col min="205" max="208" width="8.7265625" style="420"/>
    <col min="209" max="209" width="4.7265625" style="420" customWidth="1"/>
    <col min="210" max="210" width="3.90625" style="420" customWidth="1"/>
    <col min="211" max="211" width="3.7265625" style="420" customWidth="1"/>
    <col min="212" max="212" width="4.453125" style="420" customWidth="1"/>
    <col min="213" max="213" width="4.08984375" style="420" customWidth="1"/>
    <col min="214" max="214" width="3.36328125" style="420" bestFit="1" customWidth="1"/>
    <col min="215" max="215" width="5.08984375" style="420" bestFit="1" customWidth="1"/>
    <col min="216" max="216" width="5.36328125" style="420" bestFit="1" customWidth="1"/>
    <col min="217" max="217" width="3.36328125" style="420" bestFit="1" customWidth="1"/>
    <col min="218" max="218" width="5.81640625" style="420" customWidth="1"/>
    <col min="219" max="219" width="4.7265625" style="420" customWidth="1"/>
    <col min="220" max="220" width="7.54296875" style="420" bestFit="1" customWidth="1"/>
    <col min="221" max="221" width="5.1796875" style="420" customWidth="1"/>
    <col min="222" max="222" width="4.7265625" style="420" customWidth="1"/>
    <col min="223" max="225" width="5.453125" style="420" customWidth="1"/>
    <col min="226" max="226" width="3.36328125" style="420" bestFit="1" customWidth="1"/>
    <col min="227" max="227" width="5.08984375" style="420" bestFit="1" customWidth="1"/>
    <col min="228" max="228" width="5.36328125" style="420" bestFit="1" customWidth="1"/>
    <col min="229" max="229" width="3.36328125" style="420" bestFit="1" customWidth="1"/>
    <col min="230" max="230" width="7.90625" style="420" bestFit="1" customWidth="1"/>
    <col min="231" max="231" width="3" style="420" bestFit="1" customWidth="1"/>
    <col min="232" max="232" width="7.54296875" style="420" bestFit="1" customWidth="1"/>
    <col min="233" max="239" width="5.08984375" style="420" customWidth="1"/>
    <col min="240" max="240" width="8" style="420" customWidth="1"/>
    <col min="241" max="242" width="5.08984375" style="420" customWidth="1"/>
    <col min="243" max="243" width="4.6328125" style="420" customWidth="1"/>
    <col min="244" max="244" width="6.26953125" style="420" customWidth="1"/>
    <col min="245" max="245" width="5.90625" style="420" customWidth="1"/>
    <col min="246" max="246" width="5.36328125" style="420" customWidth="1"/>
    <col min="247" max="247" width="10.54296875" style="420" customWidth="1"/>
    <col min="248" max="248" width="3.90625" style="420" customWidth="1"/>
    <col min="249" max="249" width="4.81640625" style="420" customWidth="1"/>
    <col min="250" max="250" width="5" style="420" customWidth="1"/>
    <col min="251" max="251" width="4" style="420" customWidth="1"/>
    <col min="252" max="252" width="3" style="420" bestFit="1" customWidth="1"/>
    <col min="253" max="253" width="3.26953125" style="420" bestFit="1" customWidth="1"/>
    <col min="254" max="254" width="3.36328125" style="420" bestFit="1" customWidth="1"/>
    <col min="255" max="255" width="5.08984375" style="420" bestFit="1" customWidth="1"/>
    <col min="256" max="256" width="8.7265625" style="420"/>
    <col min="257" max="257" width="7.6328125" style="420" customWidth="1"/>
    <col min="258" max="258" width="9.6328125" style="420" bestFit="1" customWidth="1"/>
    <col min="259" max="259" width="6.36328125" style="420" bestFit="1" customWidth="1"/>
    <col min="260" max="260" width="6.6328125" style="420" customWidth="1"/>
    <col min="261" max="261" width="5.54296875" style="420" customWidth="1"/>
    <col min="262" max="262" width="6.26953125" style="420" customWidth="1"/>
    <col min="263" max="263" width="8" style="420" customWidth="1"/>
    <col min="264" max="264" width="7.90625" style="420" customWidth="1"/>
    <col min="265" max="265" width="11.26953125" style="420" bestFit="1" customWidth="1"/>
    <col min="266" max="269" width="8.7265625" style="420"/>
    <col min="270" max="270" width="4.7265625" style="420" customWidth="1"/>
    <col min="271" max="271" width="3.90625" style="420" customWidth="1"/>
    <col min="272" max="272" width="3.7265625" style="420" customWidth="1"/>
    <col min="273" max="273" width="4.453125" style="420" customWidth="1"/>
    <col min="274" max="274" width="4.08984375" style="420" customWidth="1"/>
    <col min="275" max="275" width="3.36328125" style="420" bestFit="1" customWidth="1"/>
    <col min="276" max="276" width="5.08984375" style="420" bestFit="1" customWidth="1"/>
    <col min="277" max="277" width="5.36328125" style="420" bestFit="1" customWidth="1"/>
    <col min="278" max="278" width="3.36328125" style="420" bestFit="1" customWidth="1"/>
    <col min="279" max="279" width="5.81640625" style="420" customWidth="1"/>
    <col min="280" max="280" width="4.7265625" style="420" customWidth="1"/>
    <col min="281" max="281" width="7.54296875" style="420" bestFit="1" customWidth="1"/>
    <col min="282" max="282" width="5.1796875" style="420" customWidth="1"/>
    <col min="283" max="283" width="4.7265625" style="420" customWidth="1"/>
    <col min="284" max="286" width="5.453125" style="420" customWidth="1"/>
    <col min="287" max="287" width="3.36328125" style="420" bestFit="1" customWidth="1"/>
    <col min="288" max="288" width="5.08984375" style="420" bestFit="1" customWidth="1"/>
    <col min="289" max="289" width="5.36328125" style="420" bestFit="1" customWidth="1"/>
    <col min="290" max="290" width="3.36328125" style="420" bestFit="1" customWidth="1"/>
    <col min="291" max="291" width="7.90625" style="420" bestFit="1" customWidth="1"/>
    <col min="292" max="292" width="3" style="420" bestFit="1" customWidth="1"/>
    <col min="293" max="293" width="7.54296875" style="420" bestFit="1" customWidth="1"/>
    <col min="294" max="300" width="5.08984375" style="420" customWidth="1"/>
    <col min="301" max="301" width="8" style="420" customWidth="1"/>
    <col min="302" max="303" width="5.08984375" style="420" customWidth="1"/>
    <col min="304" max="304" width="4.6328125" style="420" customWidth="1"/>
    <col min="305" max="305" width="6.26953125" style="420" customWidth="1"/>
    <col min="306" max="306" width="5.90625" style="420" customWidth="1"/>
    <col min="307" max="307" width="5.36328125" style="420" customWidth="1"/>
    <col min="308" max="308" width="10.54296875" style="420" customWidth="1"/>
    <col min="309" max="309" width="3.90625" style="420" customWidth="1"/>
    <col min="310" max="310" width="4.81640625" style="420" customWidth="1"/>
    <col min="311" max="311" width="5" style="420" customWidth="1"/>
    <col min="312" max="312" width="4" style="420" customWidth="1"/>
    <col min="313" max="313" width="3" style="420" bestFit="1" customWidth="1"/>
    <col min="314" max="314" width="3.26953125" style="420" bestFit="1" customWidth="1"/>
    <col min="315" max="315" width="3.36328125" style="420" bestFit="1" customWidth="1"/>
    <col min="316" max="316" width="5.08984375" style="420" bestFit="1" customWidth="1"/>
    <col min="317" max="317" width="8.7265625" style="420"/>
    <col min="318" max="318" width="7.6328125" style="420" customWidth="1"/>
    <col min="319" max="319" width="9.6328125" style="420" bestFit="1" customWidth="1"/>
    <col min="320" max="320" width="6.36328125" style="420" bestFit="1" customWidth="1"/>
    <col min="321" max="321" width="6.6328125" style="420" customWidth="1"/>
    <col min="322" max="322" width="5.54296875" style="420" customWidth="1"/>
    <col min="323" max="323" width="6.26953125" style="420" customWidth="1"/>
    <col min="324" max="324" width="8" style="420" customWidth="1"/>
    <col min="325" max="325" width="7.90625" style="420" customWidth="1"/>
    <col min="326" max="326" width="11.26953125" style="420" bestFit="1" customWidth="1"/>
    <col min="327" max="330" width="8.7265625" style="420"/>
    <col min="331" max="331" width="4.7265625" style="420" customWidth="1"/>
    <col min="332" max="332" width="3.90625" style="420" customWidth="1"/>
    <col min="333" max="333" width="3.7265625" style="420" customWidth="1"/>
    <col min="334" max="334" width="4.453125" style="420" customWidth="1"/>
    <col min="335" max="335" width="4.08984375" style="420" customWidth="1"/>
    <col min="336" max="336" width="3.36328125" style="420" bestFit="1" customWidth="1"/>
    <col min="337" max="337" width="5.08984375" style="420" bestFit="1" customWidth="1"/>
    <col min="338" max="338" width="5.36328125" style="420" bestFit="1" customWidth="1"/>
    <col min="339" max="339" width="3.36328125" style="420" bestFit="1" customWidth="1"/>
    <col min="340" max="340" width="5.81640625" style="420" customWidth="1"/>
    <col min="341" max="341" width="4.7265625" style="420" customWidth="1"/>
    <col min="342" max="342" width="7.54296875" style="420" bestFit="1" customWidth="1"/>
    <col min="343" max="343" width="5.1796875" style="420" customWidth="1"/>
    <col min="344" max="344" width="4.7265625" style="420" customWidth="1"/>
    <col min="345" max="347" width="5.453125" style="420" customWidth="1"/>
    <col min="348" max="348" width="3.36328125" style="420" bestFit="1" customWidth="1"/>
    <col min="349" max="349" width="5.08984375" style="420" bestFit="1" customWidth="1"/>
    <col min="350" max="350" width="5.36328125" style="420" bestFit="1" customWidth="1"/>
    <col min="351" max="351" width="3.36328125" style="420" bestFit="1" customWidth="1"/>
    <col min="352" max="352" width="7.90625" style="420" bestFit="1" customWidth="1"/>
    <col min="353" max="353" width="3" style="420" bestFit="1" customWidth="1"/>
    <col min="354" max="354" width="7.54296875" style="420" bestFit="1" customWidth="1"/>
    <col min="355" max="361" width="5.08984375" style="420" customWidth="1"/>
    <col min="362" max="362" width="8" style="420" customWidth="1"/>
    <col min="363" max="364" width="5.08984375" style="420" customWidth="1"/>
    <col min="365" max="365" width="4.6328125" style="420" customWidth="1"/>
    <col min="366" max="366" width="6.26953125" style="420" customWidth="1"/>
    <col min="367" max="367" width="5.90625" style="420" customWidth="1"/>
    <col min="368" max="368" width="5.36328125" style="420" customWidth="1"/>
    <col min="369" max="369" width="10.54296875" style="420" customWidth="1"/>
    <col min="370" max="370" width="3.90625" style="420" customWidth="1"/>
    <col min="371" max="371" width="4.81640625" style="420" customWidth="1"/>
    <col min="372" max="372" width="5" style="420" customWidth="1"/>
    <col min="373" max="373" width="4" style="420" customWidth="1"/>
    <col min="374" max="374" width="3" style="420" bestFit="1" customWidth="1"/>
    <col min="375" max="375" width="3.26953125" style="420" bestFit="1" customWidth="1"/>
    <col min="376" max="376" width="3.36328125" style="420" bestFit="1" customWidth="1"/>
    <col min="377" max="377" width="5.08984375" style="420" bestFit="1" customWidth="1"/>
    <col min="378" max="378" width="8.7265625" style="420"/>
    <col min="379" max="379" width="7.6328125" style="420" customWidth="1"/>
    <col min="380" max="380" width="9.6328125" style="420" bestFit="1" customWidth="1"/>
    <col min="381" max="381" width="6.36328125" style="420" bestFit="1" customWidth="1"/>
    <col min="382" max="382" width="6.6328125" style="420" customWidth="1"/>
    <col min="383" max="383" width="5.54296875" style="420" customWidth="1"/>
    <col min="384" max="384" width="6.26953125" style="420" customWidth="1"/>
    <col min="385" max="385" width="8" style="420" customWidth="1"/>
    <col min="386" max="386" width="7.90625" style="420" customWidth="1"/>
    <col min="387" max="387" width="11.26953125" style="420" bestFit="1" customWidth="1"/>
    <col min="388" max="391" width="8.7265625" style="420"/>
    <col min="392" max="392" width="4.7265625" style="420" customWidth="1"/>
    <col min="393" max="393" width="3.90625" style="420" customWidth="1"/>
    <col min="394" max="394" width="3.7265625" style="420" customWidth="1"/>
    <col min="395" max="395" width="4.453125" style="420" customWidth="1"/>
    <col min="396" max="396" width="4.08984375" style="420" customWidth="1"/>
    <col min="397" max="397" width="3.36328125" style="420" bestFit="1" customWidth="1"/>
    <col min="398" max="398" width="5.08984375" style="420" bestFit="1" customWidth="1"/>
    <col min="399" max="399" width="5.36328125" style="420" bestFit="1" customWidth="1"/>
    <col min="400" max="400" width="3.36328125" style="420" bestFit="1" customWidth="1"/>
    <col min="401" max="401" width="5.81640625" style="420" customWidth="1"/>
    <col min="402" max="402" width="4.7265625" style="420" customWidth="1"/>
    <col min="403" max="403" width="7.54296875" style="420" bestFit="1" customWidth="1"/>
    <col min="404" max="404" width="5.1796875" style="420" customWidth="1"/>
    <col min="405" max="405" width="4.7265625" style="420" customWidth="1"/>
    <col min="406" max="408" width="5.453125" style="420" customWidth="1"/>
    <col min="409" max="409" width="3.36328125" style="420" bestFit="1" customWidth="1"/>
    <col min="410" max="410" width="5.08984375" style="420" bestFit="1" customWidth="1"/>
    <col min="411" max="411" width="5.36328125" style="420" bestFit="1" customWidth="1"/>
    <col min="412" max="412" width="3.36328125" style="420" bestFit="1" customWidth="1"/>
    <col min="413" max="413" width="7.90625" style="420" bestFit="1" customWidth="1"/>
    <col min="414" max="414" width="3" style="420" bestFit="1" customWidth="1"/>
    <col min="415" max="415" width="7.54296875" style="420" bestFit="1" customWidth="1"/>
    <col min="416" max="422" width="5.08984375" style="420" customWidth="1"/>
    <col min="423" max="423" width="8" style="420" customWidth="1"/>
    <col min="424" max="425" width="5.08984375" style="420" customWidth="1"/>
    <col min="426" max="426" width="4.6328125" style="420" customWidth="1"/>
    <col min="427" max="427" width="6.26953125" style="420" customWidth="1"/>
    <col min="428" max="428" width="5.90625" style="420" customWidth="1"/>
    <col min="429" max="429" width="5.36328125" style="420" customWidth="1"/>
    <col min="430" max="430" width="10.54296875" style="420" customWidth="1"/>
    <col min="431" max="431" width="3.90625" style="420" customWidth="1"/>
    <col min="432" max="432" width="4.81640625" style="420" customWidth="1"/>
    <col min="433" max="433" width="5" style="420" customWidth="1"/>
    <col min="434" max="434" width="4" style="420" customWidth="1"/>
    <col min="435" max="435" width="3" style="420" bestFit="1" customWidth="1"/>
    <col min="436" max="436" width="3.26953125" style="420" bestFit="1" customWidth="1"/>
    <col min="437" max="437" width="3.36328125" style="420" bestFit="1" customWidth="1"/>
    <col min="438" max="438" width="5.08984375" style="420" bestFit="1" customWidth="1"/>
    <col min="439" max="439" width="8.7265625" style="420"/>
    <col min="440" max="440" width="7.6328125" style="420" customWidth="1"/>
    <col min="441" max="441" width="9.6328125" style="420" bestFit="1" customWidth="1"/>
    <col min="442" max="442" width="6.36328125" style="420" bestFit="1" customWidth="1"/>
    <col min="443" max="443" width="6.6328125" style="420" customWidth="1"/>
    <col min="444" max="444" width="5.54296875" style="420" customWidth="1"/>
    <col min="445" max="445" width="6.26953125" style="420" customWidth="1"/>
    <col min="446" max="446" width="8" style="420" customWidth="1"/>
    <col min="447" max="447" width="7.90625" style="420" customWidth="1"/>
    <col min="448" max="448" width="11.26953125" style="420" bestFit="1" customWidth="1"/>
    <col min="449" max="452" width="8.7265625" style="420"/>
    <col min="453" max="453" width="4.7265625" style="420" customWidth="1"/>
    <col min="454" max="454" width="3.90625" style="420" customWidth="1"/>
    <col min="455" max="455" width="3.7265625" style="420" customWidth="1"/>
    <col min="456" max="456" width="4.453125" style="420" customWidth="1"/>
    <col min="457" max="457" width="4.08984375" style="420" customWidth="1"/>
    <col min="458" max="458" width="3.36328125" style="420" bestFit="1" customWidth="1"/>
    <col min="459" max="459" width="5.08984375" style="420" bestFit="1" customWidth="1"/>
    <col min="460" max="460" width="5.36328125" style="420" bestFit="1" customWidth="1"/>
    <col min="461" max="461" width="3.36328125" style="420" bestFit="1" customWidth="1"/>
    <col min="462" max="462" width="5.81640625" style="420" customWidth="1"/>
    <col min="463" max="463" width="4.7265625" style="420" customWidth="1"/>
    <col min="464" max="464" width="7.54296875" style="420" bestFit="1" customWidth="1"/>
    <col min="465" max="465" width="5.1796875" style="420" customWidth="1"/>
    <col min="466" max="466" width="4.7265625" style="420" customWidth="1"/>
    <col min="467" max="469" width="5.453125" style="420" customWidth="1"/>
    <col min="470" max="470" width="3.36328125" style="420" bestFit="1" customWidth="1"/>
    <col min="471" max="471" width="5.08984375" style="420" bestFit="1" customWidth="1"/>
    <col min="472" max="472" width="5.36328125" style="420" bestFit="1" customWidth="1"/>
    <col min="473" max="473" width="3.36328125" style="420" bestFit="1" customWidth="1"/>
    <col min="474" max="474" width="7.90625" style="420" bestFit="1" customWidth="1"/>
    <col min="475" max="475" width="3" style="420" bestFit="1" customWidth="1"/>
    <col min="476" max="476" width="7.54296875" style="420" bestFit="1" customWidth="1"/>
    <col min="477" max="483" width="5.08984375" style="420" customWidth="1"/>
    <col min="484" max="484" width="8" style="420" customWidth="1"/>
    <col min="485" max="486" width="5.08984375" style="420" customWidth="1"/>
    <col min="487" max="487" width="4.6328125" style="420" customWidth="1"/>
    <col min="488" max="488" width="6.26953125" style="420" customWidth="1"/>
    <col min="489" max="489" width="5.90625" style="420" customWidth="1"/>
    <col min="490" max="490" width="5.36328125" style="420" customWidth="1"/>
    <col min="491" max="491" width="10.54296875" style="420" customWidth="1"/>
    <col min="492" max="492" width="3.90625" style="420" customWidth="1"/>
    <col min="493" max="493" width="4.81640625" style="420" customWidth="1"/>
    <col min="494" max="494" width="5" style="420" customWidth="1"/>
    <col min="495" max="495" width="4" style="420" customWidth="1"/>
    <col min="496" max="496" width="3" style="420" bestFit="1" customWidth="1"/>
    <col min="497" max="497" width="3.26953125" style="420" bestFit="1" customWidth="1"/>
    <col min="498" max="498" width="3.36328125" style="420" bestFit="1" customWidth="1"/>
    <col min="499" max="499" width="5.08984375" style="420" bestFit="1" customWidth="1"/>
    <col min="500" max="500" width="8.7265625" style="420"/>
    <col min="501" max="501" width="7.6328125" style="420" customWidth="1"/>
    <col min="502" max="502" width="9.6328125" style="420" bestFit="1" customWidth="1"/>
    <col min="503" max="503" width="6.36328125" style="420" bestFit="1" customWidth="1"/>
    <col min="504" max="504" width="6.6328125" style="420" customWidth="1"/>
    <col min="505" max="505" width="5.54296875" style="420" customWidth="1"/>
    <col min="506" max="506" width="6.26953125" style="420" customWidth="1"/>
    <col min="507" max="507" width="8" style="420" customWidth="1"/>
    <col min="508" max="508" width="7.90625" style="420" customWidth="1"/>
    <col min="509" max="509" width="11.26953125" style="420" bestFit="1" customWidth="1"/>
    <col min="510" max="513" width="8.7265625" style="420"/>
    <col min="514" max="514" width="4.7265625" style="420" customWidth="1"/>
    <col min="515" max="515" width="3.90625" style="420" customWidth="1"/>
    <col min="516" max="516" width="3.7265625" style="420" customWidth="1"/>
    <col min="517" max="517" width="4.453125" style="420" customWidth="1"/>
    <col min="518" max="518" width="4.08984375" style="420" customWidth="1"/>
    <col min="519" max="519" width="3.36328125" style="420" bestFit="1" customWidth="1"/>
    <col min="520" max="520" width="5.08984375" style="420" bestFit="1" customWidth="1"/>
    <col min="521" max="521" width="5.36328125" style="420" bestFit="1" customWidth="1"/>
    <col min="522" max="522" width="3.36328125" style="420" bestFit="1" customWidth="1"/>
    <col min="523" max="523" width="5.81640625" style="420" customWidth="1"/>
    <col min="524" max="524" width="4.7265625" style="420" customWidth="1"/>
    <col min="525" max="525" width="7.54296875" style="420" bestFit="1" customWidth="1"/>
    <col min="526" max="526" width="5.1796875" style="420" customWidth="1"/>
    <col min="527" max="527" width="4.7265625" style="420" customWidth="1"/>
    <col min="528" max="530" width="5.453125" style="420" customWidth="1"/>
    <col min="531" max="531" width="3.36328125" style="420" bestFit="1" customWidth="1"/>
    <col min="532" max="532" width="5.08984375" style="420" bestFit="1" customWidth="1"/>
    <col min="533" max="533" width="5.36328125" style="420" bestFit="1" customWidth="1"/>
    <col min="534" max="534" width="3.36328125" style="420" bestFit="1" customWidth="1"/>
    <col min="535" max="535" width="7.90625" style="420" bestFit="1" customWidth="1"/>
    <col min="536" max="536" width="3" style="420" bestFit="1" customWidth="1"/>
    <col min="537" max="537" width="7.54296875" style="420" bestFit="1" customWidth="1"/>
    <col min="538" max="544" width="5.08984375" style="420" customWidth="1"/>
    <col min="545" max="545" width="8" style="420" customWidth="1"/>
    <col min="546" max="547" width="5.08984375" style="420" customWidth="1"/>
    <col min="548" max="548" width="4.6328125" style="420" customWidth="1"/>
    <col min="549" max="549" width="6.26953125" style="420" customWidth="1"/>
    <col min="550" max="550" width="5.90625" style="420" customWidth="1"/>
    <col min="551" max="551" width="5.36328125" style="420" customWidth="1"/>
    <col min="552" max="552" width="10.54296875" style="420" customWidth="1"/>
    <col min="553" max="553" width="3.90625" style="420" customWidth="1"/>
    <col min="554" max="554" width="4.81640625" style="420" customWidth="1"/>
    <col min="555" max="555" width="5" style="420" customWidth="1"/>
    <col min="556" max="556" width="4" style="420" customWidth="1"/>
    <col min="557" max="557" width="3" style="420" bestFit="1" customWidth="1"/>
    <col min="558" max="558" width="3.26953125" style="420" bestFit="1" customWidth="1"/>
    <col min="559" max="559" width="3.36328125" style="420" bestFit="1" customWidth="1"/>
    <col min="560" max="560" width="5.08984375" style="420" bestFit="1" customWidth="1"/>
    <col min="561" max="561" width="8.7265625" style="420"/>
    <col min="562" max="562" width="7.6328125" style="420" customWidth="1"/>
    <col min="563" max="563" width="9.6328125" style="420" bestFit="1" customWidth="1"/>
    <col min="564" max="564" width="6.36328125" style="420" bestFit="1" customWidth="1"/>
    <col min="565" max="565" width="6.6328125" style="420" customWidth="1"/>
    <col min="566" max="566" width="5.54296875" style="420" customWidth="1"/>
    <col min="567" max="567" width="6.26953125" style="420" customWidth="1"/>
    <col min="568" max="568" width="8" style="420" customWidth="1"/>
    <col min="569" max="569" width="7.90625" style="420" customWidth="1"/>
    <col min="570" max="570" width="11.26953125" style="420" bestFit="1" customWidth="1"/>
    <col min="571" max="574" width="8.7265625" style="420"/>
    <col min="575" max="575" width="4.7265625" style="420" customWidth="1"/>
    <col min="576" max="576" width="3.90625" style="420" customWidth="1"/>
    <col min="577" max="577" width="3.7265625" style="420" customWidth="1"/>
    <col min="578" max="578" width="4.453125" style="420" customWidth="1"/>
    <col min="579" max="579" width="4.08984375" style="420" customWidth="1"/>
    <col min="580" max="580" width="3.36328125" style="420" bestFit="1" customWidth="1"/>
    <col min="581" max="581" width="5.08984375" style="420" bestFit="1" customWidth="1"/>
    <col min="582" max="582" width="5.36328125" style="420" bestFit="1" customWidth="1"/>
    <col min="583" max="583" width="3.36328125" style="420" bestFit="1" customWidth="1"/>
    <col min="584" max="584" width="5.81640625" style="420" customWidth="1"/>
    <col min="585" max="585" width="4.7265625" style="420" customWidth="1"/>
    <col min="586" max="586" width="7.54296875" style="420" bestFit="1" customWidth="1"/>
    <col min="587" max="587" width="5.1796875" style="420" customWidth="1"/>
    <col min="588" max="588" width="4.7265625" style="420" customWidth="1"/>
    <col min="589" max="591" width="5.453125" style="420" customWidth="1"/>
    <col min="592" max="592" width="3.36328125" style="420" bestFit="1" customWidth="1"/>
    <col min="593" max="593" width="5.08984375" style="420" bestFit="1" customWidth="1"/>
    <col min="594" max="594" width="5.36328125" style="420" bestFit="1" customWidth="1"/>
    <col min="595" max="595" width="3.36328125" style="420" bestFit="1" customWidth="1"/>
    <col min="596" max="596" width="7.90625" style="420" bestFit="1" customWidth="1"/>
    <col min="597" max="597" width="3" style="420" bestFit="1" customWidth="1"/>
    <col min="598" max="598" width="7.54296875" style="420" bestFit="1" customWidth="1"/>
    <col min="599" max="605" width="5.08984375" style="420" customWidth="1"/>
    <col min="606" max="606" width="8" style="420" customWidth="1"/>
    <col min="607" max="608" width="5.08984375" style="420" customWidth="1"/>
    <col min="609" max="609" width="4.6328125" style="420" customWidth="1"/>
    <col min="610" max="610" width="6.26953125" style="420" customWidth="1"/>
    <col min="611" max="611" width="5.90625" style="420" customWidth="1"/>
    <col min="612" max="612" width="5.36328125" style="420" customWidth="1"/>
    <col min="613" max="613" width="10.54296875" style="420" customWidth="1"/>
    <col min="614" max="614" width="3.90625" style="420" customWidth="1"/>
    <col min="615" max="615" width="4.81640625" style="420" customWidth="1"/>
    <col min="616" max="616" width="5" style="420" customWidth="1"/>
    <col min="617" max="617" width="4" style="420" customWidth="1"/>
    <col min="618" max="618" width="3" style="420" bestFit="1" customWidth="1"/>
    <col min="619" max="619" width="3.26953125" style="420" bestFit="1" customWidth="1"/>
    <col min="620" max="620" width="3.36328125" style="420" bestFit="1" customWidth="1"/>
    <col min="621" max="621" width="5.08984375" style="420" bestFit="1" customWidth="1"/>
    <col min="622" max="622" width="8.7265625" style="420"/>
    <col min="623" max="623" width="7.6328125" style="420" customWidth="1"/>
    <col min="624" max="624" width="9.6328125" style="420" bestFit="1" customWidth="1"/>
    <col min="625" max="625" width="6.36328125" style="420" bestFit="1" customWidth="1"/>
    <col min="626" max="626" width="6.6328125" style="420" customWidth="1"/>
    <col min="627" max="627" width="5.54296875" style="420" customWidth="1"/>
    <col min="628" max="628" width="6.26953125" style="420" customWidth="1"/>
    <col min="629" max="629" width="8" style="420" customWidth="1"/>
    <col min="630" max="630" width="7.90625" style="420" customWidth="1"/>
    <col min="631" max="631" width="11.26953125" style="420" bestFit="1" customWidth="1"/>
    <col min="632" max="635" width="8.7265625" style="420"/>
    <col min="636" max="636" width="4.7265625" style="420" customWidth="1"/>
    <col min="637" max="637" width="3.90625" style="420" customWidth="1"/>
    <col min="638" max="638" width="3.7265625" style="420" customWidth="1"/>
    <col min="639" max="639" width="4.453125" style="420" customWidth="1"/>
    <col min="640" max="640" width="4.08984375" style="420" customWidth="1"/>
    <col min="641" max="641" width="3.36328125" style="420" bestFit="1" customWidth="1"/>
    <col min="642" max="642" width="5.08984375" style="420" bestFit="1" customWidth="1"/>
    <col min="643" max="643" width="5.36328125" style="420" bestFit="1" customWidth="1"/>
    <col min="644" max="644" width="3.36328125" style="420" bestFit="1" customWidth="1"/>
    <col min="645" max="645" width="5.81640625" style="420" customWidth="1"/>
    <col min="646" max="646" width="4.7265625" style="420" customWidth="1"/>
    <col min="647" max="647" width="7.54296875" style="420" bestFit="1" customWidth="1"/>
    <col min="648" max="648" width="5.1796875" style="420" customWidth="1"/>
    <col min="649" max="649" width="4.7265625" style="420" customWidth="1"/>
    <col min="650" max="652" width="5.453125" style="420" customWidth="1"/>
    <col min="653" max="653" width="3.36328125" style="420" bestFit="1" customWidth="1"/>
    <col min="654" max="654" width="5.08984375" style="420" bestFit="1" customWidth="1"/>
    <col min="655" max="655" width="5.36328125" style="420" bestFit="1" customWidth="1"/>
    <col min="656" max="656" width="3.36328125" style="420" bestFit="1" customWidth="1"/>
    <col min="657" max="657" width="7.90625" style="420" bestFit="1" customWidth="1"/>
    <col min="658" max="658" width="3" style="420" bestFit="1" customWidth="1"/>
    <col min="659" max="659" width="7.54296875" style="420" bestFit="1" customWidth="1"/>
    <col min="660" max="666" width="5.08984375" style="420" customWidth="1"/>
    <col min="667" max="667" width="8" style="420" customWidth="1"/>
    <col min="668" max="669" width="5.08984375" style="420" customWidth="1"/>
    <col min="670" max="670" width="4.6328125" style="420" customWidth="1"/>
    <col min="671" max="671" width="6.26953125" style="420" customWidth="1"/>
    <col min="672" max="672" width="5.90625" style="420" customWidth="1"/>
    <col min="673" max="673" width="5.36328125" style="420" customWidth="1"/>
    <col min="674" max="675" width="10.54296875" style="420" customWidth="1"/>
    <col min="676" max="676" width="3.90625" style="420" customWidth="1"/>
    <col min="677" max="677" width="4.81640625" style="420" customWidth="1"/>
    <col min="678" max="678" width="5" style="420" customWidth="1"/>
    <col min="679" max="679" width="4" style="420" customWidth="1"/>
    <col min="680" max="680" width="3" style="420" bestFit="1" customWidth="1"/>
    <col min="681" max="681" width="3.26953125" style="420" bestFit="1" customWidth="1"/>
    <col min="682" max="682" width="3.36328125" style="420" bestFit="1" customWidth="1"/>
    <col min="683" max="683" width="5.08984375" style="420" bestFit="1" customWidth="1"/>
    <col min="684" max="684" width="8.7265625" style="420"/>
    <col min="685" max="685" width="7.6328125" style="420" customWidth="1"/>
    <col min="686" max="686" width="9.6328125" style="420" bestFit="1" customWidth="1"/>
    <col min="687" max="687" width="6.36328125" style="420" bestFit="1" customWidth="1"/>
    <col min="688" max="688" width="6.6328125" style="420" customWidth="1"/>
    <col min="689" max="689" width="5.54296875" style="420" customWidth="1"/>
    <col min="690" max="690" width="6.26953125" style="420" customWidth="1"/>
    <col min="691" max="691" width="8" style="420" customWidth="1"/>
    <col min="692" max="692" width="7.90625" style="420" customWidth="1"/>
    <col min="693" max="693" width="11.26953125" style="420" bestFit="1" customWidth="1"/>
    <col min="694" max="697" width="8.7265625" style="420"/>
    <col min="698" max="698" width="4.7265625" style="420" customWidth="1"/>
    <col min="699" max="699" width="3.90625" style="420" customWidth="1"/>
    <col min="700" max="700" width="3.7265625" style="420" customWidth="1"/>
    <col min="701" max="701" width="4.453125" style="420" customWidth="1"/>
    <col min="702" max="702" width="4.08984375" style="420" customWidth="1"/>
    <col min="703" max="703" width="3.36328125" style="420" bestFit="1" customWidth="1"/>
    <col min="704" max="704" width="5.08984375" style="420" bestFit="1" customWidth="1"/>
    <col min="705" max="705" width="5.36328125" style="420" bestFit="1" customWidth="1"/>
    <col min="706" max="706" width="3.36328125" style="420" bestFit="1" customWidth="1"/>
    <col min="707" max="707" width="5.81640625" style="420" customWidth="1"/>
    <col min="708" max="708" width="4.7265625" style="420" customWidth="1"/>
    <col min="709" max="709" width="7.54296875" style="420" bestFit="1" customWidth="1"/>
    <col min="710" max="710" width="5.1796875" style="420" customWidth="1"/>
    <col min="711" max="711" width="4.7265625" style="420" customWidth="1"/>
    <col min="712" max="714" width="5.453125" style="420" customWidth="1"/>
    <col min="715" max="715" width="3.36328125" style="420" bestFit="1" customWidth="1"/>
    <col min="716" max="716" width="5.08984375" style="420" bestFit="1" customWidth="1"/>
    <col min="717" max="717" width="5.36328125" style="420" bestFit="1" customWidth="1"/>
    <col min="718" max="718" width="3.36328125" style="420" bestFit="1" customWidth="1"/>
    <col min="719" max="719" width="7.90625" style="420" bestFit="1" customWidth="1"/>
    <col min="720" max="720" width="3" style="420" bestFit="1" customWidth="1"/>
    <col min="721" max="721" width="7.54296875" style="420" bestFit="1" customWidth="1"/>
    <col min="722" max="728" width="5.08984375" style="420" customWidth="1"/>
    <col min="729" max="729" width="8" style="420" customWidth="1"/>
    <col min="730" max="731" width="5.08984375" style="420" customWidth="1"/>
    <col min="732" max="732" width="4.6328125" style="420" customWidth="1"/>
    <col min="733" max="733" width="6.26953125" style="420" customWidth="1"/>
    <col min="734" max="734" width="5.90625" style="420" customWidth="1"/>
    <col min="735" max="735" width="5.36328125" style="420" customWidth="1"/>
    <col min="736" max="16384" width="8.7265625" style="420"/>
  </cols>
  <sheetData>
    <row r="1" spans="1:682" x14ac:dyDescent="0.35">
      <c r="C1" s="420">
        <v>1</v>
      </c>
      <c r="BL1" s="420">
        <v>2</v>
      </c>
      <c r="BN1" s="420">
        <v>8</v>
      </c>
      <c r="DU1" s="420">
        <v>3</v>
      </c>
      <c r="DW1" s="420">
        <f>IF('Game Board'!DS16="M",19,18)</f>
        <v>19</v>
      </c>
      <c r="GD1" s="420">
        <v>4</v>
      </c>
      <c r="GF1" s="420">
        <v>30</v>
      </c>
      <c r="IM1" s="420">
        <v>5</v>
      </c>
      <c r="IO1" s="420">
        <v>41</v>
      </c>
      <c r="KV1" s="420">
        <v>6</v>
      </c>
      <c r="KX1" s="420">
        <v>52</v>
      </c>
      <c r="NE1" s="420">
        <v>7</v>
      </c>
      <c r="NG1" s="420">
        <v>63</v>
      </c>
      <c r="PN1" s="420">
        <v>8</v>
      </c>
      <c r="PP1" s="420">
        <v>74</v>
      </c>
      <c r="RW1" s="420">
        <v>9</v>
      </c>
      <c r="RY1" s="420">
        <v>85</v>
      </c>
      <c r="UF1" s="420">
        <v>10</v>
      </c>
      <c r="UH1" s="420">
        <v>96</v>
      </c>
      <c r="WO1" s="420">
        <v>11</v>
      </c>
      <c r="WQ1" s="420">
        <v>107</v>
      </c>
    </row>
    <row r="2" spans="1:682" x14ac:dyDescent="0.35">
      <c r="A2" s="421" t="s">
        <v>157</v>
      </c>
    </row>
    <row r="3" spans="1:682" s="422" customFormat="1" ht="31" customHeight="1" x14ac:dyDescent="0.35">
      <c r="BM3" s="423"/>
      <c r="BN3" s="423"/>
      <c r="BO3" s="423"/>
      <c r="BP3" s="423"/>
      <c r="BQ3" s="423"/>
      <c r="BR3" s="423"/>
      <c r="BS3" s="423"/>
      <c r="DV3" s="423"/>
      <c r="DW3" s="423"/>
      <c r="DX3" s="423"/>
      <c r="DY3" s="423"/>
      <c r="DZ3" s="423"/>
      <c r="EA3" s="423"/>
      <c r="EB3" s="423"/>
      <c r="GE3" s="423"/>
      <c r="GF3" s="423"/>
      <c r="GG3" s="423"/>
      <c r="GH3" s="423"/>
      <c r="GI3" s="423"/>
      <c r="GJ3" s="423"/>
      <c r="GK3" s="423"/>
      <c r="IN3" s="423"/>
      <c r="IO3" s="423"/>
      <c r="IP3" s="423"/>
      <c r="IQ3" s="423"/>
      <c r="IR3" s="423"/>
      <c r="IS3" s="423"/>
      <c r="IT3" s="423"/>
      <c r="KW3" s="423"/>
      <c r="KX3" s="423"/>
      <c r="KY3" s="423"/>
      <c r="KZ3" s="423"/>
      <c r="LA3" s="423"/>
      <c r="LB3" s="423"/>
      <c r="LC3" s="423"/>
      <c r="NF3" s="423"/>
      <c r="NG3" s="423"/>
      <c r="NH3" s="423"/>
      <c r="NI3" s="423"/>
      <c r="NJ3" s="423"/>
      <c r="NK3" s="423"/>
      <c r="NL3" s="423"/>
      <c r="PO3" s="423"/>
      <c r="PP3" s="423"/>
      <c r="PQ3" s="423"/>
      <c r="PR3" s="423"/>
      <c r="PS3" s="423"/>
      <c r="PT3" s="423"/>
      <c r="PU3" s="423"/>
      <c r="RX3" s="423"/>
      <c r="RY3" s="423"/>
      <c r="RZ3" s="423"/>
      <c r="SA3" s="423"/>
      <c r="SB3" s="423"/>
      <c r="SC3" s="423"/>
      <c r="SD3" s="423"/>
      <c r="UG3" s="423"/>
      <c r="UH3" s="423"/>
      <c r="UI3" s="423"/>
      <c r="UJ3" s="423"/>
      <c r="UK3" s="423"/>
      <c r="UL3" s="423"/>
      <c r="UM3" s="423"/>
      <c r="WP3" s="423"/>
      <c r="WQ3" s="423"/>
      <c r="WR3" s="423"/>
      <c r="WS3" s="423"/>
      <c r="WT3" s="423"/>
      <c r="WU3" s="423"/>
      <c r="WV3" s="423"/>
      <c r="YZ3" s="423"/>
      <c r="ZA3" s="423"/>
      <c r="ZB3" s="423"/>
      <c r="ZC3" s="423"/>
      <c r="ZD3" s="423"/>
      <c r="ZE3" s="423"/>
      <c r="ZF3" s="423"/>
    </row>
    <row r="4" spans="1:682" x14ac:dyDescent="0.35">
      <c r="A4" s="420">
        <f>INDEX(M4:M35,MATCH(U4,C4:C35,0),0)</f>
        <v>1584</v>
      </c>
      <c r="B4" s="420">
        <v>1</v>
      </c>
      <c r="C4" s="420" t="str">
        <f>'Tournament Setup'!D6</f>
        <v>Senegal</v>
      </c>
      <c r="D4" s="420">
        <f>SUM(E4:G4)</f>
        <v>0</v>
      </c>
      <c r="E4" s="420">
        <f>SUMPRODUCT(('Game Board'!G8:G55&lt;&gt;"")*('Game Board'!F8:F55=C4)*('Game Board'!G8:G55&gt;'Game Board'!H8:H55)*1)+SUMPRODUCT(('Game Board'!G8:G55&lt;&gt;"")*('Game Board'!I8:I55=C4)*('Game Board'!H8:H55&gt;'Game Board'!G8:G55)*1)</f>
        <v>0</v>
      </c>
      <c r="F4" s="420">
        <f>SUMPRODUCT(('Game Board'!G8:G55&lt;&gt;"")*('Game Board'!F8:F55=C4)*('Game Board'!G8:G55='Game Board'!H8:H55)*1)+SUMPRODUCT(('Game Board'!G8:G55&lt;&gt;"")*('Game Board'!I8:I55=C4)*('Game Board'!G8:G55='Game Board'!H8:H55)*1)</f>
        <v>0</v>
      </c>
      <c r="G4" s="420">
        <f>SUMPRODUCT(('Game Board'!G8:G55&lt;&gt;"")*('Game Board'!F8:F55=C4)*('Game Board'!G8:G55&lt;'Game Board'!H8:H55)*1)+SUMPRODUCT(('Game Board'!G8:G55&lt;&gt;"")*('Game Board'!I8:I55=C4)*('Game Board'!H8:H55&lt;'Game Board'!G8:G55)*1)</f>
        <v>0</v>
      </c>
      <c r="H4" s="420">
        <f>SUMIF('Game Board'!F8:F55,C4,'Game Board'!G8:G55)+SUMIF('Game Board'!I8:I55,C4,'Game Board'!H8:H55)</f>
        <v>0</v>
      </c>
      <c r="I4" s="420">
        <f>SUMIF('Game Board'!F8:F55,C4,'Game Board'!H8:H55)+SUMIF('Game Board'!I8:I55,C4,'Game Board'!G8:G55)</f>
        <v>0</v>
      </c>
      <c r="J4" s="420">
        <f>H4-I4</f>
        <v>0</v>
      </c>
      <c r="K4" s="420">
        <f>F4*1+E4*3</f>
        <v>0</v>
      </c>
      <c r="L4" s="424">
        <f>'Tournament Setup'!E6</f>
        <v>1584</v>
      </c>
      <c r="M4" s="420">
        <f>IF('Tournament Setup'!F6&lt;&gt;"",-'Tournament Setup'!F6,'Tournament Setup'!E6)</f>
        <v>1584</v>
      </c>
      <c r="N4" s="420">
        <f>RANK(K4,K4:K7)</f>
        <v>1</v>
      </c>
      <c r="O4" s="420">
        <f>SUMPRODUCT((N4:N7=N4)*(J4:J7&gt;J4)*1)</f>
        <v>0</v>
      </c>
      <c r="P4" s="420">
        <f>N4+O4</f>
        <v>1</v>
      </c>
      <c r="Q4" s="420">
        <f>SUMPRODUCT((N4:N7=N4)*(J4:J7=J4)*(H4:H7&gt;H4)*1)</f>
        <v>0</v>
      </c>
      <c r="R4" s="420">
        <f>P4+Q4</f>
        <v>1</v>
      </c>
      <c r="S4" s="420">
        <f>RANK(R4,R4:R7,1)+COUNTIF(R4:R4,R4)-1</f>
        <v>1</v>
      </c>
      <c r="T4" s="420">
        <v>1</v>
      </c>
      <c r="U4" s="420" t="str">
        <f>INDEX(C4:C7,MATCH(T4,S4:S7,0),0)</f>
        <v>Senegal</v>
      </c>
      <c r="V4" s="420">
        <f>INDEX(R4:R7,MATCH(U4,C4:C7,0),0)</f>
        <v>1</v>
      </c>
      <c r="W4" s="420" t="str">
        <f>IF(V5=1,U4,"")</f>
        <v>Senegal</v>
      </c>
      <c r="Z4" s="420">
        <f>SUMPRODUCT(('Game Board'!F8:F55=W4)*('Game Board'!I8:I55=W5)*('Game Board'!G8:G55&gt;'Game Board'!H8:H55)*1)+SUMPRODUCT(('Game Board'!I8:I55=W4)*('Game Board'!F8:F55=W5)*('Game Board'!H8:H55&gt;'Game Board'!G8:G55)*1)+SUMPRODUCT(('Game Board'!F8:F55=W4)*('Game Board'!I8:I55=W6)*('Game Board'!G8:G55&gt;'Game Board'!H8:H55)*1)+SUMPRODUCT(('Game Board'!I8:I55=W4)*('Game Board'!F8:F55=W6)*('Game Board'!H8:H55&gt;'Game Board'!G8:G55)*1)+SUMPRODUCT(('Game Board'!F8:F55=W4)*('Game Board'!I8:I55=W7)*('Game Board'!G8:G55&gt;'Game Board'!H8:H55)*1)+SUMPRODUCT(('Game Board'!I8:I55=W4)*('Game Board'!F8:F55=W7)*('Game Board'!H8:H55&gt;'Game Board'!G8:G55)*1)</f>
        <v>0</v>
      </c>
      <c r="AA4" s="420">
        <f>SUMPRODUCT(('Game Board'!F8:F55=W4)*('Game Board'!I8:I55=W5)*('Game Board'!G8:G55='Game Board'!H8:H55)*1)+SUMPRODUCT(('Game Board'!I8:I55=W4)*('Game Board'!F8:F55=W5)*('Game Board'!G8:G55='Game Board'!H8:H55)*1)+SUMPRODUCT(('Game Board'!F8:F55=W4)*('Game Board'!I8:I55=W6)*('Game Board'!G8:G55='Game Board'!H8:H55)*1)+SUMPRODUCT(('Game Board'!I8:I55=W4)*('Game Board'!F8:F55=W6)*('Game Board'!G8:G55='Game Board'!H8:H55)*1)+SUMPRODUCT(('Game Board'!F8:F55=W4)*('Game Board'!I8:I55=W7)*('Game Board'!G8:G55='Game Board'!H8:H55)*1)+SUMPRODUCT(('Game Board'!I8:I55=W4)*('Game Board'!F8:F55=W7)*('Game Board'!G8:G55='Game Board'!H8:H55)*1)</f>
        <v>3</v>
      </c>
      <c r="AB4" s="420">
        <f>SUMPRODUCT(('Game Board'!F8:F55=W4)*('Game Board'!I8:I55=W5)*('Game Board'!G8:G55&lt;'Game Board'!H8:H55)*1)+SUMPRODUCT(('Game Board'!I8:I55=W4)*('Game Board'!F8:F55=W5)*('Game Board'!H8:H55&lt;'Game Board'!G8:G55)*1)+SUMPRODUCT(('Game Board'!F8:F55=W4)*('Game Board'!I8:I55=W6)*('Game Board'!G8:G55&lt;'Game Board'!H8:H55)*1)+SUMPRODUCT(('Game Board'!I8:I55=W4)*('Game Board'!F8:F55=W6)*('Game Board'!H8:H55&lt;'Game Board'!G8:G55)*1)+SUMPRODUCT(('Game Board'!F8:F55=W4)*('Game Board'!I8:I55=W7)*('Game Board'!G8:G55&lt;'Game Board'!H8:H55)*1)+SUMPRODUCT(('Game Board'!I8:I55=W4)*('Game Board'!F8:F55=W7)*('Game Board'!H8:H55&lt;'Game Board'!G8:G55)*1)</f>
        <v>0</v>
      </c>
      <c r="AC4" s="420">
        <f>SUMIFS('Game Board'!G8:G55,'Game Board'!F8:F55,W4,'Game Board'!I8:I55,W5)+SUMIFS('Game Board'!G8:G55,'Game Board'!F8:F55,W4,'Game Board'!I8:I55,W6)+SUMIFS('Game Board'!G8:G55,'Game Board'!F8:F55,W4,'Game Board'!I8:I55,W7)+SUMIFS('Game Board'!H8:H55,'Game Board'!I8:I55,W4,'Game Board'!F8:F55,W5)+SUMIFS('Game Board'!H8:H55,'Game Board'!I8:I55,W4,'Game Board'!F8:F55,W6)+SUMIFS('Game Board'!H8:H55,'Game Board'!I8:I55,W4,'Game Board'!F8:F55,W7)</f>
        <v>0</v>
      </c>
      <c r="AD4" s="420">
        <f>SUMIFS('Game Board'!H8:H55,'Game Board'!F8:F55,W4,'Game Board'!I8:I55,W5)+SUMIFS('Game Board'!H8:H55,'Game Board'!F8:F55,W4,'Game Board'!I8:I55,W6)+SUMIFS('Game Board'!H8:H55,'Game Board'!F8:F55,W4,'Game Board'!I8:I55,W7)+SUMIFS('Game Board'!G8:G55,'Game Board'!I8:I55,W4,'Game Board'!F8:F55,W5)+SUMIFS('Game Board'!G8:G55,'Game Board'!I8:I55,W4,'Game Board'!F8:F55,W6)+SUMIFS('Game Board'!G8:G55,'Game Board'!I8:I55,W4,'Game Board'!F8:F55,W7)</f>
        <v>0</v>
      </c>
      <c r="AE4" s="420">
        <f>AC4-AD4</f>
        <v>0</v>
      </c>
      <c r="AF4" s="420">
        <f>AA4*1+Z4*3</f>
        <v>3</v>
      </c>
      <c r="AG4" s="420">
        <f>IF(W4&lt;&gt;"",SUMPRODUCT((V4:V7=V4)*(AF4:AF7&gt;AF4)*1),0)</f>
        <v>0</v>
      </c>
      <c r="AH4" s="420">
        <f>IF(W4&lt;&gt;"",SUMPRODUCT((AG4:AG7=AG4)*(AE4:AE7&gt;AE4)*1),0)</f>
        <v>0</v>
      </c>
      <c r="AI4" s="420">
        <f t="shared" ref="AI4:AI35" si="0">AG4+AH4</f>
        <v>0</v>
      </c>
      <c r="AJ4" s="420">
        <f>IF(W4&lt;&gt;"",SUMPRODUCT((AI4:AI7=AI4)*(AG4:AG7=AG4)*(AC4:AC7&gt;AC4)*1),0)</f>
        <v>0</v>
      </c>
      <c r="AK4" s="420">
        <f>V4+AI4+AJ4</f>
        <v>1</v>
      </c>
      <c r="AL4" s="420">
        <v>0</v>
      </c>
      <c r="AM4" s="420">
        <v>0</v>
      </c>
      <c r="AN4" s="420">
        <v>0</v>
      </c>
      <c r="AO4" s="420">
        <v>0</v>
      </c>
      <c r="AP4" s="420">
        <v>0</v>
      </c>
      <c r="AQ4" s="420">
        <v>0</v>
      </c>
      <c r="AR4" s="420">
        <v>0</v>
      </c>
      <c r="AS4" s="420">
        <v>0</v>
      </c>
      <c r="AT4" s="420">
        <v>0</v>
      </c>
      <c r="AU4" s="420">
        <v>0</v>
      </c>
      <c r="AV4" s="420">
        <v>0</v>
      </c>
      <c r="AW4" s="420">
        <f>AK4+AU4+AV4</f>
        <v>1</v>
      </c>
      <c r="AX4" s="420">
        <v>0</v>
      </c>
      <c r="AY4" s="420">
        <v>0</v>
      </c>
      <c r="AZ4" s="420">
        <v>0</v>
      </c>
      <c r="BA4" s="420">
        <v>0</v>
      </c>
      <c r="BB4" s="420">
        <v>0</v>
      </c>
      <c r="BC4" s="420">
        <v>0</v>
      </c>
      <c r="BD4" s="420">
        <v>0</v>
      </c>
      <c r="BE4" s="420">
        <v>0</v>
      </c>
      <c r="BF4" s="420">
        <v>0</v>
      </c>
      <c r="BG4" s="420">
        <v>0</v>
      </c>
      <c r="BH4" s="420">
        <v>0</v>
      </c>
      <c r="BI4" s="420">
        <f>AW4+BG4+BH4</f>
        <v>1</v>
      </c>
      <c r="BJ4" s="420">
        <f>SUMPRODUCT((BI4:BI7=BI4)*(A4:A7&gt;A4)*1)</f>
        <v>1</v>
      </c>
      <c r="BK4" s="420">
        <f>BJ4+BI4</f>
        <v>2</v>
      </c>
      <c r="BL4" s="420" t="str">
        <f>C4</f>
        <v>Senegal</v>
      </c>
      <c r="BM4" s="420">
        <f ca="1">SUM(BN4:BP4)</f>
        <v>0</v>
      </c>
      <c r="BN4" s="420">
        <f ca="1">SUMPRODUCT((OFFSET('Game Board'!G8:G55,0,BN1)&lt;&gt;"")*(OFFSET('Game Board'!F8:F55,0,BN1)=C4)*(OFFSET('Game Board'!G8:G55,0,BN1)&gt;OFFSET('Game Board'!H8:H55,0,BN1))*1)+SUMPRODUCT((OFFSET('Game Board'!G8:G55,0,BN1)&lt;&gt;"")*(OFFSET('Game Board'!I8:I55,0,BN1)=C4)*(OFFSET('Game Board'!H8:H55,0,BN1)&gt;OFFSET('Game Board'!G8:G55,0,BN1))*1)</f>
        <v>0</v>
      </c>
      <c r="BO4" s="420">
        <f ca="1">SUMPRODUCT((OFFSET('Game Board'!G8:G55,0,BN1)&lt;&gt;"")*(OFFSET('Game Board'!F8:F55,0,BN1)=C4)*(OFFSET('Game Board'!G8:G55,0,BN1)=OFFSET('Game Board'!H8:H55,0,BN1))*1)+SUMPRODUCT((OFFSET('Game Board'!G8:G55,0,BN1)&lt;&gt;"")*(OFFSET('Game Board'!I8:I55,0,BN1)=C4)*(OFFSET('Game Board'!G8:G55,0,BN1)=OFFSET('Game Board'!H8:H55,0,BN1))*1)</f>
        <v>0</v>
      </c>
      <c r="BP4" s="420">
        <f ca="1">SUMPRODUCT((OFFSET('Game Board'!G8:G55,0,BN1)&lt;&gt;"")*(OFFSET('Game Board'!F8:F55,0,BN1)=C4)*(OFFSET('Game Board'!G8:G55,0,BN1)&lt;OFFSET('Game Board'!H8:H55,0,BN1))*1)+SUMPRODUCT((OFFSET('Game Board'!G8:G55,0,BN1)&lt;&gt;"")*(OFFSET('Game Board'!I8:I55,0,BN1)=C4)*(OFFSET('Game Board'!H8:H55,0,BN1)&lt;OFFSET('Game Board'!G8:G55,0,BN1))*1)</f>
        <v>0</v>
      </c>
      <c r="BQ4" s="420">
        <f ca="1">SUMIF(OFFSET('Game Board'!F8:F55,0,BN1),C4,OFFSET('Game Board'!G8:G55,0,BN1))+SUMIF(OFFSET('Game Board'!I8:I55,0,BN1),C4,OFFSET('Game Board'!H8:H55,0,BN1))</f>
        <v>0</v>
      </c>
      <c r="BR4" s="420">
        <f ca="1">SUMIF(OFFSET('Game Board'!F8:F55,0,BN1),C4,OFFSET('Game Board'!H8:H55,0,BN1))+SUMIF(OFFSET('Game Board'!I8:I55,0,BN1),C4,OFFSET('Game Board'!G8:G55,0,BN1))</f>
        <v>0</v>
      </c>
      <c r="BS4" s="420">
        <f ca="1">BQ4-BR4</f>
        <v>0</v>
      </c>
      <c r="BT4" s="420">
        <f ca="1">BO4*1+BN4*3</f>
        <v>0</v>
      </c>
      <c r="BU4" s="420">
        <f ca="1">INDEX(L4:L35,MATCH(CD4,C4:C35,0),0)</f>
        <v>1584</v>
      </c>
      <c r="BV4" s="424">
        <f>'Tournament Setup'!F6</f>
        <v>0</v>
      </c>
      <c r="BW4" s="420">
        <f ca="1">RANK(BT4,BT4:BT7)</f>
        <v>1</v>
      </c>
      <c r="BX4" s="420">
        <f ca="1">SUMPRODUCT((BW4:BW7=BW4)*(BS4:BS7&gt;BS4)*1)</f>
        <v>0</v>
      </c>
      <c r="BY4" s="420">
        <f ca="1">BW4+BX4</f>
        <v>1</v>
      </c>
      <c r="BZ4" s="420">
        <f ca="1">SUMPRODUCT((BW4:BW7=BW4)*(BS4:BS7=BS4)*(BQ4:BQ7&gt;BQ4)*1)</f>
        <v>0</v>
      </c>
      <c r="CA4" s="420">
        <f ca="1">BY4+BZ4</f>
        <v>1</v>
      </c>
      <c r="CB4" s="420">
        <f ca="1">RANK(CA4,CA4:CA7,1)+COUNTIF(CA4:CA4,CA4)-1</f>
        <v>1</v>
      </c>
      <c r="CC4" s="420">
        <v>1</v>
      </c>
      <c r="CD4" s="420" t="str">
        <f ca="1">INDEX(BL4:BL7,MATCH(CC4,CB4:CB7,0),0)</f>
        <v>Senegal</v>
      </c>
      <c r="CE4" s="420">
        <f ca="1">INDEX(CA4:CA7,MATCH(CD4,BL4:BL7,0),0)</f>
        <v>1</v>
      </c>
      <c r="CF4" s="420" t="str">
        <f ca="1">IF(CE5=1,CD4,"")</f>
        <v>Senegal</v>
      </c>
      <c r="CI4" s="420">
        <f ca="1">SUMPRODUCT((OFFSET('Game Board'!F8:F55,0,BN1)=CF4)*(OFFSET('Game Board'!I8:I55,0,BN1)=CF5)*(OFFSET('Game Board'!G8:G55,0,BN1)&gt;OFFSET('Game Board'!H8:H55,0,BN1))*1)+SUMPRODUCT((OFFSET('Game Board'!I8:I55,0,BN1)=CF4)*(OFFSET('Game Board'!F8:F55,0,BN1)=CF5)*(OFFSET('Game Board'!H8:H55,0,BN1)&gt;OFFSET('Game Board'!G8:G55,0,BN1))*1)+SUMPRODUCT((OFFSET('Game Board'!F8:F55,0,BN1)=CF4)*(OFFSET('Game Board'!I8:I55,0,BN1)=CF6)*(OFFSET('Game Board'!G8:G55,0,BN1)&gt;OFFSET('Game Board'!H8:H55,0,BN1))*1)+SUMPRODUCT((OFFSET('Game Board'!I8:I55,0,BN1)=CF4)*(OFFSET('Game Board'!F8:F55,0,BN1)=CF6)*(OFFSET('Game Board'!H8:H55,0,BN1)&gt;OFFSET('Game Board'!G8:G55,0,BN1))*1)+SUMPRODUCT((OFFSET('Game Board'!F8:F55,0,BN1)=CF4)*(OFFSET('Game Board'!I8:I55,0,BN1)=CF7)*(OFFSET('Game Board'!G8:G55,0,BN1)&gt;OFFSET('Game Board'!H8:H55,0,BN1))*1)+SUMPRODUCT((OFFSET('Game Board'!I8:I55,0,BN1)=CF4)*(OFFSET('Game Board'!F8:F55,0,BN1)=CF7)*(OFFSET('Game Board'!H8:H55,0,BN1)&gt;OFFSET('Game Board'!G8:G55,0,BN1))*1)</f>
        <v>0</v>
      </c>
      <c r="CJ4" s="420">
        <f ca="1">SUMPRODUCT((OFFSET('Game Board'!F8:F55,0,BN1)=CF4)*(OFFSET('Game Board'!I8:I55,0,BN1)=CF5)*(OFFSET('Game Board'!G8:G55,0,BN1)=OFFSET('Game Board'!H8:H55,0,BN1))*1)+SUMPRODUCT((OFFSET('Game Board'!I8:I55,0,BN1)=CF4)*(OFFSET('Game Board'!F8:F55,0,BN1)=CF5)*(OFFSET('Game Board'!G8:G55,0,BN1)=OFFSET('Game Board'!H8:H55,0,BN1))*1)+SUMPRODUCT((OFFSET('Game Board'!F8:F55,0,BN1)=CF4)*(OFFSET('Game Board'!I8:I55,0,BN1)=CF6)*(OFFSET('Game Board'!G8:G55,0,BN1)=OFFSET('Game Board'!H8:H55,0,BN1))*1)+SUMPRODUCT((OFFSET('Game Board'!I8:I55,0,BN1)=CF4)*(OFFSET('Game Board'!F8:F55,0,BN1)=CF6)*(OFFSET('Game Board'!G8:G55,0,BN1)=OFFSET('Game Board'!H8:H55,0,BN1))*1)+SUMPRODUCT((OFFSET('Game Board'!F8:F55,0,BN1)=CF4)*(OFFSET('Game Board'!I8:I55,0,BN1)=CF7)*(OFFSET('Game Board'!G8:G55,0,BN1)=OFFSET('Game Board'!H8:H55,0,BN1))*1)+SUMPRODUCT((OFFSET('Game Board'!I8:I55,0,BN1)=CF4)*(OFFSET('Game Board'!F8:F55,0,BN1)=CF7)*(OFFSET('Game Board'!G8:G55,0,BN1)=OFFSET('Game Board'!H8:H55,0,BN1))*1)</f>
        <v>3</v>
      </c>
      <c r="CK4" s="420">
        <f ca="1">SUMPRODUCT((OFFSET('Game Board'!F8:F55,0,BN1)=CF4)*(OFFSET('Game Board'!I8:I55,0,BN1)=CF5)*(OFFSET('Game Board'!G8:G55,0,BN1)&lt;OFFSET('Game Board'!H8:H55,0,BN1))*1)+SUMPRODUCT((OFFSET('Game Board'!I8:I55,0,BN1)=CF4)*(OFFSET('Game Board'!F8:F55,0,BN1)=CF5)*(OFFSET('Game Board'!H8:H55,0,BN1)&lt;OFFSET('Game Board'!G8:G55,0,BN1))*1)+SUMPRODUCT((OFFSET('Game Board'!F8:F55,0,BN1)=CF4)*(OFFSET('Game Board'!I8:I55,0,BN1)=CF6)*(OFFSET('Game Board'!G8:G55,0,BN1)&lt;OFFSET('Game Board'!H8:H55,0,BN1))*1)+SUMPRODUCT((OFFSET('Game Board'!I8:I55,0,BN1)=CF4)*(OFFSET('Game Board'!F8:F55,0,BN1)=CF6)*(OFFSET('Game Board'!H8:H55,0,BN1)&lt;OFFSET('Game Board'!G8:G55,0,BN1))*1)+SUMPRODUCT((OFFSET('Game Board'!F8:F55,0,BN1)=CF4)*(OFFSET('Game Board'!I8:I55,0,BN1)=CF7)*(OFFSET('Game Board'!G8:G55,0,BN1)&lt;OFFSET('Game Board'!H8:H55,0,BN1))*1)+SUMPRODUCT((OFFSET('Game Board'!I8:I55,0,BN1)=CF4)*(OFFSET('Game Board'!F8:F55,0,BN1)=CF7)*(OFFSET('Game Board'!H8:H55,0,BN1)&lt;OFFSET('Game Board'!G8:G55,0,BN1))*1)</f>
        <v>0</v>
      </c>
      <c r="CL4" s="420">
        <f ca="1">SUMIFS(OFFSET('Game Board'!G8:G55,0,BN1),OFFSET('Game Board'!F8:F55,0,BN1),CF4,OFFSET('Game Board'!I8:I55,0,BN1),CF5)+SUMIFS(OFFSET('Game Board'!G8:G55,0,BN1),OFFSET('Game Board'!F8:F55,0,BN1),CF4,OFFSET('Game Board'!I8:I55,0,BN1),CF6)+SUMIFS(OFFSET('Game Board'!G8:G55,0,BN1),OFFSET('Game Board'!F8:F55,0,BN1),CF4,OFFSET('Game Board'!I8:I55,0,BN1),CF7)+SUMIFS(OFFSET('Game Board'!H8:H55,0,BN1),OFFSET('Game Board'!I8:I55,0,BN1),CF4,OFFSET('Game Board'!F8:F55,0,BN1),CF5)+SUMIFS(OFFSET('Game Board'!H8:H55,0,BN1),OFFSET('Game Board'!I8:I55,0,BN1),CF4,OFFSET('Game Board'!F8:F55,0,BN1),CF6)+SUMIFS(OFFSET('Game Board'!H8:H55,0,BN1),OFFSET('Game Board'!I8:I55,0,BN1),CF4,OFFSET('Game Board'!F8:F55,0,BN1),CF7)</f>
        <v>0</v>
      </c>
      <c r="CM4" s="420">
        <f ca="1">SUMIFS(OFFSET('Game Board'!H8:H55,0,BN1),OFFSET('Game Board'!F8:F55,0,BN1),CF4,OFFSET('Game Board'!I8:I55,0,BN1),CF5)+SUMIFS(OFFSET('Game Board'!H8:H55,0,BN1),OFFSET('Game Board'!F8:F55,0,BN1),CF4,OFFSET('Game Board'!I8:I55,0,BN1),CF6)+SUMIFS(OFFSET('Game Board'!H8:H55,0,BN1),OFFSET('Game Board'!F8:F55,0,BN1),CF4,OFFSET('Game Board'!I8:I55,0,BN1),CF7)+SUMIFS(OFFSET('Game Board'!G8:G55,0,BN1),OFFSET('Game Board'!I8:I55,0,BN1),CF4,OFFSET('Game Board'!F8:F55,0,BN1),CF5)+SUMIFS(OFFSET('Game Board'!G8:G55,0,BN1),OFFSET('Game Board'!I8:I55,0,BN1),CF4,OFFSET('Game Board'!F8:F55,0,BN1),CF6)+SUMIFS(OFFSET('Game Board'!G8:G55,0,BN1),OFFSET('Game Board'!I8:I55,0,BN1),CF4,OFFSET('Game Board'!F8:F55,0,BN1),CF7)</f>
        <v>0</v>
      </c>
      <c r="CN4" s="420">
        <f ca="1">CL4-CM4</f>
        <v>0</v>
      </c>
      <c r="CO4" s="420">
        <f ca="1">CJ4*1+CI4*3</f>
        <v>3</v>
      </c>
      <c r="CP4" s="420">
        <f ca="1">IF(CF4&lt;&gt;"",SUMPRODUCT((CE4:CE7=CE4)*(CO4:CO7&gt;CO4)*1),0)</f>
        <v>0</v>
      </c>
      <c r="CQ4" s="420">
        <f ca="1">IF(CF4&lt;&gt;"",SUMPRODUCT((CP4:CP7=CP4)*(CN4:CN7&gt;CN4)*1),0)</f>
        <v>0</v>
      </c>
      <c r="CR4" s="420">
        <f t="shared" ref="CR4:CR35" ca="1" si="1">CP4+CQ4</f>
        <v>0</v>
      </c>
      <c r="CS4" s="420">
        <f ca="1">IF(CF4&lt;&gt;"",SUMPRODUCT((CR4:CR7=CR4)*(CP4:CP7=CP4)*(CL4:CL7&gt;CL4)*1),0)</f>
        <v>0</v>
      </c>
      <c r="CT4" s="420">
        <f ca="1">CE4+CR4+CS4</f>
        <v>1</v>
      </c>
      <c r="CU4" s="420">
        <v>0</v>
      </c>
      <c r="CV4" s="420">
        <v>0</v>
      </c>
      <c r="CW4" s="420">
        <v>0</v>
      </c>
      <c r="CX4" s="420">
        <v>0</v>
      </c>
      <c r="CY4" s="420">
        <v>0</v>
      </c>
      <c r="CZ4" s="420">
        <v>0</v>
      </c>
      <c r="DA4" s="420">
        <v>0</v>
      </c>
      <c r="DB4" s="420">
        <v>0</v>
      </c>
      <c r="DC4" s="420">
        <v>0</v>
      </c>
      <c r="DD4" s="420">
        <v>0</v>
      </c>
      <c r="DE4" s="420">
        <v>0</v>
      </c>
      <c r="DF4" s="420">
        <f ca="1">CT4+DD4+DE4</f>
        <v>1</v>
      </c>
      <c r="DG4" s="420">
        <v>0</v>
      </c>
      <c r="DH4" s="420">
        <v>0</v>
      </c>
      <c r="DI4" s="420">
        <v>0</v>
      </c>
      <c r="DJ4" s="420">
        <v>0</v>
      </c>
      <c r="DK4" s="420">
        <v>0</v>
      </c>
      <c r="DL4" s="420">
        <v>0</v>
      </c>
      <c r="DM4" s="420">
        <v>0</v>
      </c>
      <c r="DN4" s="420">
        <v>0</v>
      </c>
      <c r="DO4" s="420">
        <v>0</v>
      </c>
      <c r="DP4" s="420">
        <v>0</v>
      </c>
      <c r="DQ4" s="420">
        <v>0</v>
      </c>
      <c r="DR4" s="420">
        <f ca="1">DF4+DP4+DQ4</f>
        <v>1</v>
      </c>
      <c r="DS4" s="420">
        <f ca="1">SUMPRODUCT((DR4:DR7=DR4)*(BU4:BU7&gt;BU4)*1)</f>
        <v>1</v>
      </c>
      <c r="DT4" s="420">
        <f ca="1">DS4+DR4</f>
        <v>2</v>
      </c>
      <c r="DU4" s="420" t="str">
        <f>BL4</f>
        <v>Senegal</v>
      </c>
      <c r="DV4" s="420">
        <f ca="1">SUM(DW4:DY4)</f>
        <v>0</v>
      </c>
      <c r="DW4" s="420">
        <f ca="1">SUMPRODUCT((OFFSET('Game Board'!G8:G55,0,DW1)&lt;&gt;"")*(OFFSET('Game Board'!F8:F55,0,DW1)=C4)*(OFFSET('Game Board'!G8:G55,0,DW1)&gt;OFFSET('Game Board'!H8:H55,0,DW1))*1)+SUMPRODUCT((OFFSET('Game Board'!G8:G55,0,DW1)&lt;&gt;"")*(OFFSET('Game Board'!I8:I55,0,DW1)=C4)*(OFFSET('Game Board'!H8:H55,0,DW1)&gt;OFFSET('Game Board'!G8:G55,0,DW1))*1)</f>
        <v>0</v>
      </c>
      <c r="DX4" s="420">
        <f ca="1">SUMPRODUCT((OFFSET('Game Board'!G8:G55,0,DW1)&lt;&gt;"")*(OFFSET('Game Board'!F8:F55,0,DW1)=C4)*(OFFSET('Game Board'!G8:G55,0,DW1)=OFFSET('Game Board'!H8:H55,0,DW1))*1)+SUMPRODUCT((OFFSET('Game Board'!G8:G55,0,DW1)&lt;&gt;"")*(OFFSET('Game Board'!I8:I55,0,DW1)=C4)*(OFFSET('Game Board'!G8:G55,0,DW1)=OFFSET('Game Board'!H8:H55,0,DW1))*1)</f>
        <v>0</v>
      </c>
      <c r="DY4" s="420">
        <f ca="1">SUMPRODUCT((OFFSET('Game Board'!G8:G55,0,DW1)&lt;&gt;"")*(OFFSET('Game Board'!F8:F55,0,DW1)=C4)*(OFFSET('Game Board'!G8:G55,0,DW1)&lt;OFFSET('Game Board'!H8:H55,0,DW1))*1)+SUMPRODUCT((OFFSET('Game Board'!G8:G55,0,DW1)&lt;&gt;"")*(OFFSET('Game Board'!I8:I55,0,DW1)=C4)*(OFFSET('Game Board'!H8:H55,0,DW1)&lt;OFFSET('Game Board'!G8:G55,0,DW1))*1)</f>
        <v>0</v>
      </c>
      <c r="DZ4" s="420">
        <f ca="1">SUMIF(OFFSET('Game Board'!F8:F55,0,DW1),C4,OFFSET('Game Board'!G8:G55,0,DW1))+SUMIF(OFFSET('Game Board'!I8:I55,0,DW1),C4,OFFSET('Game Board'!H8:H55,0,DW1))</f>
        <v>0</v>
      </c>
      <c r="EA4" s="420">
        <f ca="1">SUMIF(OFFSET('Game Board'!F8:F55,0,DW1),C4,OFFSET('Game Board'!H8:H55,0,DW1))+SUMIF(OFFSET('Game Board'!I8:I55,0,DW1),C4,OFFSET('Game Board'!G8:G55,0,DW1))</f>
        <v>0</v>
      </c>
      <c r="EB4" s="420">
        <f ca="1">DZ4-EA4</f>
        <v>0</v>
      </c>
      <c r="EC4" s="420">
        <f ca="1">DX4*1+DW4*3</f>
        <v>0</v>
      </c>
      <c r="ED4" s="420">
        <f ca="1">INDEX(L4:L35,MATCH(EM4,C4:C35,0),0)</f>
        <v>1584</v>
      </c>
      <c r="EE4" s="424">
        <f>'Tournament Setup'!F6</f>
        <v>0</v>
      </c>
      <c r="EF4" s="420">
        <f ca="1">RANK(EC4,EC4:EC7)</f>
        <v>1</v>
      </c>
      <c r="EG4" s="420">
        <f ca="1">SUMPRODUCT((EF4:EF7=EF4)*(EB4:EB7&gt;EB4)*1)</f>
        <v>0</v>
      </c>
      <c r="EH4" s="420">
        <f ca="1">EF4+EG4</f>
        <v>1</v>
      </c>
      <c r="EI4" s="420">
        <f ca="1">SUMPRODUCT((EF4:EF7=EF4)*(EB4:EB7=EB4)*(DZ4:DZ7&gt;DZ4)*1)</f>
        <v>0</v>
      </c>
      <c r="EJ4" s="420">
        <f ca="1">EH4+EI4</f>
        <v>1</v>
      </c>
      <c r="EK4" s="420">
        <f ca="1">RANK(EJ4,EJ4:EJ7,1)+COUNTIF(EJ4:EJ4,EJ4)-1</f>
        <v>1</v>
      </c>
      <c r="EL4" s="420">
        <v>1</v>
      </c>
      <c r="EM4" s="420" t="str">
        <f ca="1">INDEX(DU4:DU7,MATCH(EL4,EK4:EK7,0),0)</f>
        <v>Senegal</v>
      </c>
      <c r="EN4" s="420">
        <f ca="1">INDEX(EJ4:EJ7,MATCH(EM4,DU4:DU7,0),0)</f>
        <v>1</v>
      </c>
      <c r="EO4" s="420" t="str">
        <f ca="1">IF(EN5=1,EM4,"")</f>
        <v>Senegal</v>
      </c>
      <c r="ER4" s="420">
        <f ca="1">SUMPRODUCT((OFFSET('Game Board'!F8:F55,0,DW1)=EO4)*(OFFSET('Game Board'!I8:I55,0,DW1)=EO5)*(OFFSET('Game Board'!G8:G55,0,DW1)&gt;OFFSET('Game Board'!H8:H55,0,DW1))*1)+SUMPRODUCT((OFFSET('Game Board'!I8:I55,0,DW1)=EO4)*(OFFSET('Game Board'!F8:F55,0,DW1)=EO5)*(OFFSET('Game Board'!H8:H55,0,DW1)&gt;OFFSET('Game Board'!G8:G55,0,DW1))*1)+SUMPRODUCT((OFFSET('Game Board'!F8:F55,0,DW1)=EO4)*(OFFSET('Game Board'!I8:I55,0,DW1)=EO6)*(OFFSET('Game Board'!G8:G55,0,DW1)&gt;OFFSET('Game Board'!H8:H55,0,DW1))*1)+SUMPRODUCT((OFFSET('Game Board'!I8:I55,0,DW1)=EO4)*(OFFSET('Game Board'!F8:F55,0,DW1)=EO6)*(OFFSET('Game Board'!H8:H55,0,DW1)&gt;OFFSET('Game Board'!G8:G55,0,DW1))*1)+SUMPRODUCT((OFFSET('Game Board'!F8:F55,0,DW1)=EO4)*(OFFSET('Game Board'!I8:I55,0,DW1)=EO7)*(OFFSET('Game Board'!G8:G55,0,DW1)&gt;OFFSET('Game Board'!H8:H55,0,DW1))*1)+SUMPRODUCT((OFFSET('Game Board'!I8:I55,0,DW1)=EO4)*(OFFSET('Game Board'!F8:F55,0,DW1)=EO7)*(OFFSET('Game Board'!H8:H55,0,DW1)&gt;OFFSET('Game Board'!G8:G55,0,DW1))*1)</f>
        <v>0</v>
      </c>
      <c r="ES4" s="420">
        <f ca="1">SUMPRODUCT((OFFSET('Game Board'!F8:F55,0,DW1)=EO4)*(OFFSET('Game Board'!I8:I55,0,DW1)=EO5)*(OFFSET('Game Board'!G8:G55,0,DW1)=OFFSET('Game Board'!H8:H55,0,DW1))*1)+SUMPRODUCT((OFFSET('Game Board'!I8:I55,0,DW1)=EO4)*(OFFSET('Game Board'!F8:F55,0,DW1)=EO5)*(OFFSET('Game Board'!G8:G55,0,DW1)=OFFSET('Game Board'!H8:H55,0,DW1))*1)+SUMPRODUCT((OFFSET('Game Board'!F8:F55,0,DW1)=EO4)*(OFFSET('Game Board'!I8:I55,0,DW1)=EO6)*(OFFSET('Game Board'!G8:G55,0,DW1)=OFFSET('Game Board'!H8:H55,0,DW1))*1)+SUMPRODUCT((OFFSET('Game Board'!I8:I55,0,DW1)=EO4)*(OFFSET('Game Board'!F8:F55,0,DW1)=EO6)*(OFFSET('Game Board'!G8:G55,0,DW1)=OFFSET('Game Board'!H8:H55,0,DW1))*1)+SUMPRODUCT((OFFSET('Game Board'!F8:F55,0,DW1)=EO4)*(OFFSET('Game Board'!I8:I55,0,DW1)=EO7)*(OFFSET('Game Board'!G8:G55,0,DW1)=OFFSET('Game Board'!H8:H55,0,DW1))*1)+SUMPRODUCT((OFFSET('Game Board'!I8:I55,0,DW1)=EO4)*(OFFSET('Game Board'!F8:F55,0,DW1)=EO7)*(OFFSET('Game Board'!G8:G55,0,DW1)=OFFSET('Game Board'!H8:H55,0,DW1))*1)</f>
        <v>3</v>
      </c>
      <c r="ET4" s="420">
        <f ca="1">SUMPRODUCT((OFFSET('Game Board'!F8:F55,0,DW1)=EO4)*(OFFSET('Game Board'!I8:I55,0,DW1)=EO5)*(OFFSET('Game Board'!G8:G55,0,DW1)&lt;OFFSET('Game Board'!H8:H55,0,DW1))*1)+SUMPRODUCT((OFFSET('Game Board'!I8:I55,0,DW1)=EO4)*(OFFSET('Game Board'!F8:F55,0,DW1)=EO5)*(OFFSET('Game Board'!H8:H55,0,DW1)&lt;OFFSET('Game Board'!G8:G55,0,DW1))*1)+SUMPRODUCT((OFFSET('Game Board'!F8:F55,0,DW1)=EO4)*(OFFSET('Game Board'!I8:I55,0,DW1)=EO6)*(OFFSET('Game Board'!G8:G55,0,DW1)&lt;OFFSET('Game Board'!H8:H55,0,DW1))*1)+SUMPRODUCT((OFFSET('Game Board'!I8:I55,0,DW1)=EO4)*(OFFSET('Game Board'!F8:F55,0,DW1)=EO6)*(OFFSET('Game Board'!H8:H55,0,DW1)&lt;OFFSET('Game Board'!G8:G55,0,DW1))*1)+SUMPRODUCT((OFFSET('Game Board'!F8:F55,0,DW1)=EO4)*(OFFSET('Game Board'!I8:I55,0,DW1)=EO7)*(OFFSET('Game Board'!G8:G55,0,DW1)&lt;OFFSET('Game Board'!H8:H55,0,DW1))*1)+SUMPRODUCT((OFFSET('Game Board'!I8:I55,0,DW1)=EO4)*(OFFSET('Game Board'!F8:F55,0,DW1)=EO7)*(OFFSET('Game Board'!H8:H55,0,DW1)&lt;OFFSET('Game Board'!G8:G55,0,DW1))*1)</f>
        <v>0</v>
      </c>
      <c r="EU4" s="420">
        <f ca="1">SUMIFS(OFFSET('Game Board'!G8:G55,0,DW1),OFFSET('Game Board'!F8:F55,0,DW1),EO4,OFFSET('Game Board'!I8:I55,0,DW1),EO5)+SUMIFS(OFFSET('Game Board'!G8:G55,0,DW1),OFFSET('Game Board'!F8:F55,0,DW1),EO4,OFFSET('Game Board'!I8:I55,0,DW1),EO6)+SUMIFS(OFFSET('Game Board'!G8:G55,0,DW1),OFFSET('Game Board'!F8:F55,0,DW1),EO4,OFFSET('Game Board'!I8:I55,0,DW1),EO7)+SUMIFS(OFFSET('Game Board'!H8:H55,0,DW1),OFFSET('Game Board'!I8:I55,0,DW1),EO4,OFFSET('Game Board'!F8:F55,0,DW1),EO5)+SUMIFS(OFFSET('Game Board'!H8:H55,0,DW1),OFFSET('Game Board'!I8:I55,0,DW1),EO4,OFFSET('Game Board'!F8:F55,0,DW1),EO6)+SUMIFS(OFFSET('Game Board'!H8:H55,0,DW1),OFFSET('Game Board'!I8:I55,0,DW1),EO4,OFFSET('Game Board'!F8:F55,0,DW1),EO7)</f>
        <v>0</v>
      </c>
      <c r="EV4" s="420">
        <f ca="1">SUMIFS(OFFSET('Game Board'!H8:H55,0,DW1),OFFSET('Game Board'!F8:F55,0,DW1),EO4,OFFSET('Game Board'!I8:I55,0,DW1),EO5)+SUMIFS(OFFSET('Game Board'!H8:H55,0,DW1),OFFSET('Game Board'!F8:F55,0,DW1),EO4,OFFSET('Game Board'!I8:I55,0,DW1),EO6)+SUMIFS(OFFSET('Game Board'!H8:H55,0,DW1),OFFSET('Game Board'!F8:F55,0,DW1),EO4,OFFSET('Game Board'!I8:I55,0,DW1),EO7)+SUMIFS(OFFSET('Game Board'!G8:G55,0,DW1),OFFSET('Game Board'!I8:I55,0,DW1),EO4,OFFSET('Game Board'!F8:F55,0,DW1),EO5)+SUMIFS(OFFSET('Game Board'!G8:G55,0,DW1),OFFSET('Game Board'!I8:I55,0,DW1),EO4,OFFSET('Game Board'!F8:F55,0,DW1),EO6)+SUMIFS(OFFSET('Game Board'!G8:G55,0,DW1),OFFSET('Game Board'!I8:I55,0,DW1),EO4,OFFSET('Game Board'!F8:F55,0,DW1),EO7)</f>
        <v>0</v>
      </c>
      <c r="EW4" s="420">
        <f ca="1">EU4-EV4</f>
        <v>0</v>
      </c>
      <c r="EX4" s="420">
        <f ca="1">ES4*1+ER4*3</f>
        <v>3</v>
      </c>
      <c r="EY4" s="420">
        <f ca="1">IF(EO4&lt;&gt;"",SUMPRODUCT((EN4:EN7=EN4)*(EX4:EX7&gt;EX4)*1),0)</f>
        <v>0</v>
      </c>
      <c r="EZ4" s="420">
        <f ca="1">IF(EO4&lt;&gt;"",SUMPRODUCT((EY4:EY7=EY4)*(EW4:EW7&gt;EW4)*1),0)</f>
        <v>0</v>
      </c>
      <c r="FA4" s="420">
        <f t="shared" ref="FA4:FA35" ca="1" si="2">EY4+EZ4</f>
        <v>0</v>
      </c>
      <c r="FB4" s="420">
        <f ca="1">IF(EO4&lt;&gt;"",SUMPRODUCT((FA4:FA7=FA4)*(EY4:EY7=EY4)*(EU4:EU7&gt;EU4)*1),0)</f>
        <v>0</v>
      </c>
      <c r="FC4" s="420">
        <f ca="1">EN4+FA4+FB4</f>
        <v>1</v>
      </c>
      <c r="FD4" s="420">
        <v>0</v>
      </c>
      <c r="FE4" s="420">
        <v>0</v>
      </c>
      <c r="FF4" s="420">
        <v>0</v>
      </c>
      <c r="FG4" s="420">
        <v>0</v>
      </c>
      <c r="FH4" s="420">
        <v>0</v>
      </c>
      <c r="FI4" s="420">
        <v>0</v>
      </c>
      <c r="FJ4" s="420">
        <v>0</v>
      </c>
      <c r="FK4" s="420">
        <v>0</v>
      </c>
      <c r="FL4" s="420">
        <v>0</v>
      </c>
      <c r="FM4" s="420">
        <v>0</v>
      </c>
      <c r="FN4" s="420">
        <v>0</v>
      </c>
      <c r="FO4" s="420">
        <f ca="1">FC4+FM4+FN4</f>
        <v>1</v>
      </c>
      <c r="FP4" s="420">
        <v>0</v>
      </c>
      <c r="FQ4" s="420">
        <v>0</v>
      </c>
      <c r="FR4" s="420">
        <v>0</v>
      </c>
      <c r="FS4" s="420">
        <v>0</v>
      </c>
      <c r="FT4" s="420">
        <v>0</v>
      </c>
      <c r="FU4" s="420">
        <v>0</v>
      </c>
      <c r="FV4" s="420">
        <v>0</v>
      </c>
      <c r="FW4" s="420">
        <v>0</v>
      </c>
      <c r="FX4" s="420">
        <v>0</v>
      </c>
      <c r="FY4" s="420">
        <v>0</v>
      </c>
      <c r="FZ4" s="420">
        <v>0</v>
      </c>
      <c r="GA4" s="420">
        <f ca="1">FO4+FY4+FZ4</f>
        <v>1</v>
      </c>
      <c r="GB4" s="420">
        <f ca="1">SUMPRODUCT((GA4:GA7=GA4)*(ED4:ED7&gt;ED4)*1)</f>
        <v>1</v>
      </c>
      <c r="GC4" s="420">
        <f ca="1">GB4+GA4</f>
        <v>2</v>
      </c>
      <c r="GD4" s="420" t="str">
        <f>DU4</f>
        <v>Senegal</v>
      </c>
      <c r="GE4" s="420">
        <f t="shared" ref="GE4:GE35" ca="1" si="3">SUM(GF4:GH4)</f>
        <v>0</v>
      </c>
      <c r="GF4" s="420">
        <f ca="1">SUMPRODUCT((OFFSET('Game Board'!G8:G55,0,GF1)&lt;&gt;"")*(OFFSET('Game Board'!F8:F55,0,GF1)=C4)*(OFFSET('Game Board'!G8:G55,0,GF1)&gt;OFFSET('Game Board'!H8:H55,0,GF1))*1)+SUMPRODUCT((OFFSET('Game Board'!G8:G55,0,GF1)&lt;&gt;"")*(OFFSET('Game Board'!I8:I55,0,GF1)=C4)*(OFFSET('Game Board'!H8:H55,0,GF1)&gt;OFFSET('Game Board'!G8:G55,0,GF1))*1)</f>
        <v>0</v>
      </c>
      <c r="GG4" s="420">
        <f ca="1">SUMPRODUCT((OFFSET('Game Board'!G8:G55,0,GF1)&lt;&gt;"")*(OFFSET('Game Board'!F8:F55,0,GF1)=C4)*(OFFSET('Game Board'!G8:G55,0,GF1)=OFFSET('Game Board'!H8:H55,0,GF1))*1)+SUMPRODUCT((OFFSET('Game Board'!G8:G55,0,GF1)&lt;&gt;"")*(OFFSET('Game Board'!I8:I55,0,GF1)=C4)*(OFFSET('Game Board'!G8:G55,0,GF1)=OFFSET('Game Board'!H8:H55,0,GF1))*1)</f>
        <v>0</v>
      </c>
      <c r="GH4" s="420">
        <f ca="1">SUMPRODUCT((OFFSET('Game Board'!G8:G55,0,GF1)&lt;&gt;"")*(OFFSET('Game Board'!F8:F55,0,GF1)=C4)*(OFFSET('Game Board'!G8:G55,0,GF1)&lt;OFFSET('Game Board'!H8:H55,0,GF1))*1)+SUMPRODUCT((OFFSET('Game Board'!G8:G55,0,GF1)&lt;&gt;"")*(OFFSET('Game Board'!I8:I55,0,GF1)=C4)*(OFFSET('Game Board'!H8:H55,0,GF1)&lt;OFFSET('Game Board'!G8:G55,0,GF1))*1)</f>
        <v>0</v>
      </c>
      <c r="GI4" s="420">
        <f ca="1">SUMIF(OFFSET('Game Board'!F8:F55,0,GF1),C4,OFFSET('Game Board'!G8:G55,0,GF1))+SUMIF(OFFSET('Game Board'!I8:I55,0,GF1),C4,OFFSET('Game Board'!H8:H55,0,GF1))</f>
        <v>0</v>
      </c>
      <c r="GJ4" s="420">
        <f ca="1">SUMIF(OFFSET('Game Board'!F8:F55,0,GF1),C4,OFFSET('Game Board'!H8:H55,0,GF1))+SUMIF(OFFSET('Game Board'!I8:I55,0,GF1),C4,OFFSET('Game Board'!G8:G55,0,GF1))</f>
        <v>0</v>
      </c>
      <c r="GK4" s="420">
        <f t="shared" ref="GK4:GK35" ca="1" si="4">GI4-GJ4</f>
        <v>0</v>
      </c>
      <c r="GL4" s="420">
        <f t="shared" ref="GL4:GL35" ca="1" si="5">GG4*1+GF4*3</f>
        <v>0</v>
      </c>
      <c r="GM4" s="420">
        <f ca="1">INDEX(L4:L35,MATCH(GV4,C4:C35,0),0)</f>
        <v>1584</v>
      </c>
      <c r="GN4" s="424">
        <f>'Tournament Setup'!F6</f>
        <v>0</v>
      </c>
      <c r="GO4" s="420">
        <f t="shared" ref="GO4" ca="1" si="6">RANK(GL4,GL4:GL7)</f>
        <v>1</v>
      </c>
      <c r="GP4" s="420">
        <f t="shared" ref="GP4" ca="1" si="7">SUMPRODUCT((GO4:GO7=GO4)*(GK4:GK7&gt;GK4)*1)</f>
        <v>0</v>
      </c>
      <c r="GQ4" s="420">
        <f t="shared" ref="GQ4:GQ35" ca="1" si="8">GO4+GP4</f>
        <v>1</v>
      </c>
      <c r="GR4" s="420">
        <f t="shared" ref="GR4" ca="1" si="9">SUMPRODUCT((GO4:GO7=GO4)*(GK4:GK7=GK4)*(GI4:GI7&gt;GI4)*1)</f>
        <v>0</v>
      </c>
      <c r="GS4" s="420">
        <f t="shared" ref="GS4:GS35" ca="1" si="10">GQ4+GR4</f>
        <v>1</v>
      </c>
      <c r="GT4" s="420">
        <f t="shared" ref="GT4" ca="1" si="11">RANK(GS4,GS4:GS7,1)+COUNTIF(GS4:GS4,GS4)-1</f>
        <v>1</v>
      </c>
      <c r="GU4" s="420">
        <v>1</v>
      </c>
      <c r="GV4" s="420" t="str">
        <f t="shared" ref="GV4" ca="1" si="12">INDEX(GD4:GD7,MATCH(GU4,GT4:GT7,0),0)</f>
        <v>Senegal</v>
      </c>
      <c r="GW4" s="420">
        <f t="shared" ref="GW4" ca="1" si="13">INDEX(GS4:GS7,MATCH(GV4,GD4:GD7,0),0)</f>
        <v>1</v>
      </c>
      <c r="GX4" s="420" t="str">
        <f t="shared" ref="GX4" ca="1" si="14">IF(GW5=1,GV4,"")</f>
        <v>Senegal</v>
      </c>
      <c r="HA4" s="420">
        <f ca="1">SUMPRODUCT((OFFSET('Game Board'!F8:F55,0,GF1)=GX4)*(OFFSET('Game Board'!I8:I55,0,GF1)=GX5)*(OFFSET('Game Board'!G8:G55,0,GF1)&gt;OFFSET('Game Board'!H8:H55,0,GF1))*1)+SUMPRODUCT((OFFSET('Game Board'!I8:I55,0,GF1)=GX4)*(OFFSET('Game Board'!F8:F55,0,GF1)=GX5)*(OFFSET('Game Board'!H8:H55,0,GF1)&gt;OFFSET('Game Board'!G8:G55,0,GF1))*1)+SUMPRODUCT((OFFSET('Game Board'!F8:F55,0,GF1)=GX4)*(OFFSET('Game Board'!I8:I55,0,GF1)=GX6)*(OFFSET('Game Board'!G8:G55,0,GF1)&gt;OFFSET('Game Board'!H8:H55,0,GF1))*1)+SUMPRODUCT((OFFSET('Game Board'!I8:I55,0,GF1)=GX4)*(OFFSET('Game Board'!F8:F55,0,GF1)=GX6)*(OFFSET('Game Board'!H8:H55,0,GF1)&gt;OFFSET('Game Board'!G8:G55,0,GF1))*1)+SUMPRODUCT((OFFSET('Game Board'!F8:F55,0,GF1)=GX4)*(OFFSET('Game Board'!I8:I55,0,GF1)=GX7)*(OFFSET('Game Board'!G8:G55,0,GF1)&gt;OFFSET('Game Board'!H8:H55,0,GF1))*1)+SUMPRODUCT((OFFSET('Game Board'!I8:I55,0,GF1)=GX4)*(OFFSET('Game Board'!F8:F55,0,GF1)=GX7)*(OFFSET('Game Board'!H8:H55,0,GF1)&gt;OFFSET('Game Board'!G8:G55,0,GF1))*1)</f>
        <v>0</v>
      </c>
      <c r="HB4" s="420">
        <f ca="1">SUMPRODUCT((OFFSET('Game Board'!F8:F55,0,GF1)=GX4)*(OFFSET('Game Board'!I8:I55,0,GF1)=GX5)*(OFFSET('Game Board'!G8:G55,0,GF1)=OFFSET('Game Board'!H8:H55,0,GF1))*1)+SUMPRODUCT((OFFSET('Game Board'!I8:I55,0,GF1)=GX4)*(OFFSET('Game Board'!F8:F55,0,GF1)=GX5)*(OFFSET('Game Board'!G8:G55,0,GF1)=OFFSET('Game Board'!H8:H55,0,GF1))*1)+SUMPRODUCT((OFFSET('Game Board'!F8:F55,0,GF1)=GX4)*(OFFSET('Game Board'!I8:I55,0,GF1)=GX6)*(OFFSET('Game Board'!G8:G55,0,GF1)=OFFSET('Game Board'!H8:H55,0,GF1))*1)+SUMPRODUCT((OFFSET('Game Board'!I8:I55,0,GF1)=GX4)*(OFFSET('Game Board'!F8:F55,0,GF1)=GX6)*(OFFSET('Game Board'!G8:G55,0,GF1)=OFFSET('Game Board'!H8:H55,0,GF1))*1)+SUMPRODUCT((OFFSET('Game Board'!F8:F55,0,GF1)=GX4)*(OFFSET('Game Board'!I8:I55,0,GF1)=GX7)*(OFFSET('Game Board'!G8:G55,0,GF1)=OFFSET('Game Board'!H8:H55,0,GF1))*1)+SUMPRODUCT((OFFSET('Game Board'!I8:I55,0,GF1)=GX4)*(OFFSET('Game Board'!F8:F55,0,GF1)=GX7)*(OFFSET('Game Board'!G8:G55,0,GF1)=OFFSET('Game Board'!H8:H55,0,GF1))*1)</f>
        <v>3</v>
      </c>
      <c r="HC4" s="420">
        <f ca="1">SUMPRODUCT((OFFSET('Game Board'!F8:F55,0,GF1)=GX4)*(OFFSET('Game Board'!I8:I55,0,GF1)=GX5)*(OFFSET('Game Board'!G8:G55,0,GF1)&lt;OFFSET('Game Board'!H8:H55,0,GF1))*1)+SUMPRODUCT((OFFSET('Game Board'!I8:I55,0,GF1)=GX4)*(OFFSET('Game Board'!F8:F55,0,GF1)=GX5)*(OFFSET('Game Board'!H8:H55,0,GF1)&lt;OFFSET('Game Board'!G8:G55,0,GF1))*1)+SUMPRODUCT((OFFSET('Game Board'!F8:F55,0,GF1)=GX4)*(OFFSET('Game Board'!I8:I55,0,GF1)=GX6)*(OFFSET('Game Board'!G8:G55,0,GF1)&lt;OFFSET('Game Board'!H8:H55,0,GF1))*1)+SUMPRODUCT((OFFSET('Game Board'!I8:I55,0,GF1)=GX4)*(OFFSET('Game Board'!F8:F55,0,GF1)=GX6)*(OFFSET('Game Board'!H8:H55,0,GF1)&lt;OFFSET('Game Board'!G8:G55,0,GF1))*1)+SUMPRODUCT((OFFSET('Game Board'!F8:F55,0,GF1)=GX4)*(OFFSET('Game Board'!I8:I55,0,GF1)=GX7)*(OFFSET('Game Board'!G8:G55,0,GF1)&lt;OFFSET('Game Board'!H8:H55,0,GF1))*1)+SUMPRODUCT((OFFSET('Game Board'!I8:I55,0,GF1)=GX4)*(OFFSET('Game Board'!F8:F55,0,GF1)=GX7)*(OFFSET('Game Board'!H8:H55,0,GF1)&lt;OFFSET('Game Board'!G8:G55,0,GF1))*1)</f>
        <v>0</v>
      </c>
      <c r="HD4" s="420">
        <f ca="1">SUMIFS(OFFSET('Game Board'!G8:G55,0,GF1),OFFSET('Game Board'!F8:F55,0,GF1),GX4,OFFSET('Game Board'!I8:I55,0,GF1),GX5)+SUMIFS(OFFSET('Game Board'!G8:G55,0,GF1),OFFSET('Game Board'!F8:F55,0,GF1),GX4,OFFSET('Game Board'!I8:I55,0,GF1),GX6)+SUMIFS(OFFSET('Game Board'!G8:G55,0,GF1),OFFSET('Game Board'!F8:F55,0,GF1),GX4,OFFSET('Game Board'!I8:I55,0,GF1),GX7)+SUMIFS(OFFSET('Game Board'!H8:H55,0,GF1),OFFSET('Game Board'!I8:I55,0,GF1),GX4,OFFSET('Game Board'!F8:F55,0,GF1),GX5)+SUMIFS(OFFSET('Game Board'!H8:H55,0,GF1),OFFSET('Game Board'!I8:I55,0,GF1),GX4,OFFSET('Game Board'!F8:F55,0,GF1),GX6)+SUMIFS(OFFSET('Game Board'!H8:H55,0,GF1),OFFSET('Game Board'!I8:I55,0,GF1),GX4,OFFSET('Game Board'!F8:F55,0,GF1),GX7)</f>
        <v>0</v>
      </c>
      <c r="HE4" s="420">
        <f ca="1">SUMIFS(OFFSET('Game Board'!H8:H55,0,GF1),OFFSET('Game Board'!F8:F55,0,GF1),GX4,OFFSET('Game Board'!I8:I55,0,GF1),GX5)+SUMIFS(OFFSET('Game Board'!H8:H55,0,GF1),OFFSET('Game Board'!F8:F55,0,GF1),GX4,OFFSET('Game Board'!I8:I55,0,GF1),GX6)+SUMIFS(OFFSET('Game Board'!H8:H55,0,GF1),OFFSET('Game Board'!F8:F55,0,GF1),GX4,OFFSET('Game Board'!I8:I55,0,GF1),GX7)+SUMIFS(OFFSET('Game Board'!G8:G55,0,GF1),OFFSET('Game Board'!I8:I55,0,GF1),GX4,OFFSET('Game Board'!F8:F55,0,GF1),GX5)+SUMIFS(OFFSET('Game Board'!G8:G55,0,GF1),OFFSET('Game Board'!I8:I55,0,GF1),GX4,OFFSET('Game Board'!F8:F55,0,GF1),GX6)+SUMIFS(OFFSET('Game Board'!G8:G55,0,GF1),OFFSET('Game Board'!I8:I55,0,GF1),GX4,OFFSET('Game Board'!F8:F55,0,GF1),GX7)</f>
        <v>0</v>
      </c>
      <c r="HF4" s="420">
        <f t="shared" ref="HF4:HF35" ca="1" si="15">HD4-HE4</f>
        <v>0</v>
      </c>
      <c r="HG4" s="420">
        <f t="shared" ref="HG4:HG35" ca="1" si="16">HB4*1+HA4*3</f>
        <v>3</v>
      </c>
      <c r="HH4" s="420">
        <f t="shared" ref="HH4" ca="1" si="17">IF(GX4&lt;&gt;"",SUMPRODUCT((GW4:GW7=GW4)*(HG4:HG7&gt;HG4)*1),0)</f>
        <v>0</v>
      </c>
      <c r="HI4" s="420">
        <f t="shared" ref="HI4" ca="1" si="18">IF(GX4&lt;&gt;"",SUMPRODUCT((HH4:HH7=HH4)*(HF4:HF7&gt;HF4)*1),0)</f>
        <v>0</v>
      </c>
      <c r="HJ4" s="420">
        <f t="shared" ref="HJ4:HJ35" ca="1" si="19">HH4+HI4</f>
        <v>0</v>
      </c>
      <c r="HK4" s="420">
        <f t="shared" ref="HK4" ca="1" si="20">IF(GX4&lt;&gt;"",SUMPRODUCT((HJ4:HJ7=HJ4)*(HH4:HH7=HH4)*(HD4:HD7&gt;HD4)*1),0)</f>
        <v>0</v>
      </c>
      <c r="HL4" s="420">
        <f t="shared" ref="HL4:HL35" ca="1" si="21">GW4+HJ4+HK4</f>
        <v>1</v>
      </c>
      <c r="HM4" s="420">
        <v>0</v>
      </c>
      <c r="HN4" s="420">
        <v>0</v>
      </c>
      <c r="HO4" s="420">
        <v>0</v>
      </c>
      <c r="HP4" s="420">
        <v>0</v>
      </c>
      <c r="HQ4" s="420">
        <v>0</v>
      </c>
      <c r="HR4" s="420">
        <v>0</v>
      </c>
      <c r="HS4" s="420">
        <v>0</v>
      </c>
      <c r="HT4" s="420">
        <v>0</v>
      </c>
      <c r="HU4" s="420">
        <v>0</v>
      </c>
      <c r="HV4" s="420">
        <v>0</v>
      </c>
      <c r="HW4" s="420">
        <v>0</v>
      </c>
      <c r="HX4" s="420">
        <f t="shared" ref="HX4:HX35" ca="1" si="22">HL4+HV4+HW4</f>
        <v>1</v>
      </c>
      <c r="HY4" s="420">
        <v>0</v>
      </c>
      <c r="HZ4" s="420">
        <v>0</v>
      </c>
      <c r="IA4" s="420">
        <v>0</v>
      </c>
      <c r="IB4" s="420">
        <v>0</v>
      </c>
      <c r="IC4" s="420">
        <v>0</v>
      </c>
      <c r="ID4" s="420">
        <v>0</v>
      </c>
      <c r="IE4" s="420">
        <v>0</v>
      </c>
      <c r="IF4" s="420">
        <v>0</v>
      </c>
      <c r="IG4" s="420">
        <v>0</v>
      </c>
      <c r="IH4" s="420">
        <v>0</v>
      </c>
      <c r="II4" s="420">
        <v>0</v>
      </c>
      <c r="IJ4" s="420">
        <f t="shared" ref="IJ4:IJ35" ca="1" si="23">HX4+IH4+II4</f>
        <v>1</v>
      </c>
      <c r="IK4" s="420">
        <f t="shared" ref="IK4" ca="1" si="24">SUMPRODUCT((IJ4:IJ7=IJ4)*(GM4:GM7&gt;GM4)*1)</f>
        <v>1</v>
      </c>
      <c r="IL4" s="420">
        <f t="shared" ref="IL4:IL35" ca="1" si="25">IK4+IJ4</f>
        <v>2</v>
      </c>
      <c r="IM4" s="420" t="str">
        <f>GD4</f>
        <v>Senegal</v>
      </c>
      <c r="IN4" s="420">
        <f t="shared" ref="IN4:IN35" ca="1" si="26">SUM(IO4:IQ4)</f>
        <v>0</v>
      </c>
      <c r="IO4" s="420">
        <f ca="1">SUMPRODUCT((OFFSET('Game Board'!G8:G55,0,IO1)&lt;&gt;"")*(OFFSET('Game Board'!F8:F55,0,IO1)=C4)*(OFFSET('Game Board'!G8:G55,0,IO1)&gt;OFFSET('Game Board'!H8:H55,0,IO1))*1)+SUMPRODUCT((OFFSET('Game Board'!G8:G55,0,IO1)&lt;&gt;"")*(OFFSET('Game Board'!I8:I55,0,IO1)=C4)*(OFFSET('Game Board'!H8:H55,0,IO1)&gt;OFFSET('Game Board'!G8:G55,0,IO1))*1)</f>
        <v>0</v>
      </c>
      <c r="IP4" s="420">
        <f ca="1">SUMPRODUCT((OFFSET('Game Board'!G8:G55,0,IO1)&lt;&gt;"")*(OFFSET('Game Board'!F8:F55,0,IO1)=C4)*(OFFSET('Game Board'!G8:G55,0,IO1)=OFFSET('Game Board'!H8:H55,0,IO1))*1)+SUMPRODUCT((OFFSET('Game Board'!G8:G55,0,IO1)&lt;&gt;"")*(OFFSET('Game Board'!I8:I55,0,IO1)=C4)*(OFFSET('Game Board'!G8:G55,0,IO1)=OFFSET('Game Board'!H8:H55,0,IO1))*1)</f>
        <v>0</v>
      </c>
      <c r="IQ4" s="420">
        <f ca="1">SUMPRODUCT((OFFSET('Game Board'!G8:G55,0,IO1)&lt;&gt;"")*(OFFSET('Game Board'!F8:F55,0,IO1)=C4)*(OFFSET('Game Board'!G8:G55,0,IO1)&lt;OFFSET('Game Board'!H8:H55,0,IO1))*1)+SUMPRODUCT((OFFSET('Game Board'!G8:G55,0,IO1)&lt;&gt;"")*(OFFSET('Game Board'!I8:I55,0,IO1)=C4)*(OFFSET('Game Board'!H8:H55,0,IO1)&lt;OFFSET('Game Board'!G8:G55,0,IO1))*1)</f>
        <v>0</v>
      </c>
      <c r="IR4" s="420">
        <f ca="1">SUMIF(OFFSET('Game Board'!F8:F55,0,IO1),C4,OFFSET('Game Board'!G8:G55,0,IO1))+SUMIF(OFFSET('Game Board'!I8:I55,0,IO1),C4,OFFSET('Game Board'!H8:H55,0,IO1))</f>
        <v>0</v>
      </c>
      <c r="IS4" s="420">
        <f ca="1">SUMIF(OFFSET('Game Board'!F8:F55,0,IO1),C4,OFFSET('Game Board'!H8:H55,0,IO1))+SUMIF(OFFSET('Game Board'!I8:I55,0,IO1),C4,OFFSET('Game Board'!G8:G55,0,IO1))</f>
        <v>0</v>
      </c>
      <c r="IT4" s="420">
        <f t="shared" ref="IT4:IT35" ca="1" si="27">IR4-IS4</f>
        <v>0</v>
      </c>
      <c r="IU4" s="420">
        <f t="shared" ref="IU4:IU35" ca="1" si="28">IP4*1+IO4*3</f>
        <v>0</v>
      </c>
      <c r="IV4" s="420">
        <f ca="1">INDEX(L4:L35,MATCH(JE4,C4:C35,0),0)</f>
        <v>1584</v>
      </c>
      <c r="IW4" s="424">
        <f>'Tournament Setup'!F6</f>
        <v>0</v>
      </c>
      <c r="IX4" s="420">
        <f t="shared" ref="IX4" ca="1" si="29">RANK(IU4,IU4:IU7)</f>
        <v>1</v>
      </c>
      <c r="IY4" s="420">
        <f t="shared" ref="IY4" ca="1" si="30">SUMPRODUCT((IX4:IX7=IX4)*(IT4:IT7&gt;IT4)*1)</f>
        <v>0</v>
      </c>
      <c r="IZ4" s="420">
        <f t="shared" ref="IZ4:IZ35" ca="1" si="31">IX4+IY4</f>
        <v>1</v>
      </c>
      <c r="JA4" s="420">
        <f t="shared" ref="JA4" ca="1" si="32">SUMPRODUCT((IX4:IX7=IX4)*(IT4:IT7=IT4)*(IR4:IR7&gt;IR4)*1)</f>
        <v>0</v>
      </c>
      <c r="JB4" s="420">
        <f t="shared" ref="JB4:JB35" ca="1" si="33">IZ4+JA4</f>
        <v>1</v>
      </c>
      <c r="JC4" s="420">
        <f t="shared" ref="JC4" ca="1" si="34">RANK(JB4,JB4:JB7,1)+COUNTIF(JB4:JB4,JB4)-1</f>
        <v>1</v>
      </c>
      <c r="JD4" s="420">
        <v>1</v>
      </c>
      <c r="JE4" s="420" t="str">
        <f t="shared" ref="JE4" ca="1" si="35">INDEX(IM4:IM7,MATCH(JD4,JC4:JC7,0),0)</f>
        <v>Senegal</v>
      </c>
      <c r="JF4" s="420">
        <f t="shared" ref="JF4" ca="1" si="36">INDEX(JB4:JB7,MATCH(JE4,IM4:IM7,0),0)</f>
        <v>1</v>
      </c>
      <c r="JG4" s="420" t="str">
        <f t="shared" ref="JG4" ca="1" si="37">IF(JF5=1,JE4,"")</f>
        <v>Senegal</v>
      </c>
      <c r="JJ4" s="420">
        <f ca="1">SUMPRODUCT((OFFSET('Game Board'!F8:F55,0,IO1)=JG4)*(OFFSET('Game Board'!I8:I55,0,IO1)=JG5)*(OFFSET('Game Board'!G8:G55,0,IO1)&gt;OFFSET('Game Board'!H8:H55,0,IO1))*1)+SUMPRODUCT((OFFSET('Game Board'!I8:I55,0,IO1)=JG4)*(OFFSET('Game Board'!F8:F55,0,IO1)=JG5)*(OFFSET('Game Board'!H8:H55,0,IO1)&gt;OFFSET('Game Board'!G8:G55,0,IO1))*1)+SUMPRODUCT((OFFSET('Game Board'!F8:F55,0,IO1)=JG4)*(OFFSET('Game Board'!I8:I55,0,IO1)=JG6)*(OFFSET('Game Board'!G8:G55,0,IO1)&gt;OFFSET('Game Board'!H8:H55,0,IO1))*1)+SUMPRODUCT((OFFSET('Game Board'!I8:I55,0,IO1)=JG4)*(OFFSET('Game Board'!F8:F55,0,IO1)=JG6)*(OFFSET('Game Board'!H8:H55,0,IO1)&gt;OFFSET('Game Board'!G8:G55,0,IO1))*1)+SUMPRODUCT((OFFSET('Game Board'!F8:F55,0,IO1)=JG4)*(OFFSET('Game Board'!I8:I55,0,IO1)=JG7)*(OFFSET('Game Board'!G8:G55,0,IO1)&gt;OFFSET('Game Board'!H8:H55,0,IO1))*1)+SUMPRODUCT((OFFSET('Game Board'!I8:I55,0,IO1)=JG4)*(OFFSET('Game Board'!F8:F55,0,IO1)=JG7)*(OFFSET('Game Board'!H8:H55,0,IO1)&gt;OFFSET('Game Board'!G8:G55,0,IO1))*1)</f>
        <v>0</v>
      </c>
      <c r="JK4" s="420">
        <f ca="1">SUMPRODUCT((OFFSET('Game Board'!F8:F55,0,IO1)=JG4)*(OFFSET('Game Board'!I8:I55,0,IO1)=JG5)*(OFFSET('Game Board'!G8:G55,0,IO1)=OFFSET('Game Board'!H8:H55,0,IO1))*1)+SUMPRODUCT((OFFSET('Game Board'!I8:I55,0,IO1)=JG4)*(OFFSET('Game Board'!F8:F55,0,IO1)=JG5)*(OFFSET('Game Board'!G8:G55,0,IO1)=OFFSET('Game Board'!H8:H55,0,IO1))*1)+SUMPRODUCT((OFFSET('Game Board'!F8:F55,0,IO1)=JG4)*(OFFSET('Game Board'!I8:I55,0,IO1)=JG6)*(OFFSET('Game Board'!G8:G55,0,IO1)=OFFSET('Game Board'!H8:H55,0,IO1))*1)+SUMPRODUCT((OFFSET('Game Board'!I8:I55,0,IO1)=JG4)*(OFFSET('Game Board'!F8:F55,0,IO1)=JG6)*(OFFSET('Game Board'!G8:G55,0,IO1)=OFFSET('Game Board'!H8:H55,0,IO1))*1)+SUMPRODUCT((OFFSET('Game Board'!F8:F55,0,IO1)=JG4)*(OFFSET('Game Board'!I8:I55,0,IO1)=JG7)*(OFFSET('Game Board'!G8:G55,0,IO1)=OFFSET('Game Board'!H8:H55,0,IO1))*1)+SUMPRODUCT((OFFSET('Game Board'!I8:I55,0,IO1)=JG4)*(OFFSET('Game Board'!F8:F55,0,IO1)=JG7)*(OFFSET('Game Board'!G8:G55,0,IO1)=OFFSET('Game Board'!H8:H55,0,IO1))*1)</f>
        <v>3</v>
      </c>
      <c r="JL4" s="420">
        <f ca="1">SUMPRODUCT((OFFSET('Game Board'!F8:F55,0,IO1)=JG4)*(OFFSET('Game Board'!I8:I55,0,IO1)=JG5)*(OFFSET('Game Board'!G8:G55,0,IO1)&lt;OFFSET('Game Board'!H8:H55,0,IO1))*1)+SUMPRODUCT((OFFSET('Game Board'!I8:I55,0,IO1)=JG4)*(OFFSET('Game Board'!F8:F55,0,IO1)=JG5)*(OFFSET('Game Board'!H8:H55,0,IO1)&lt;OFFSET('Game Board'!G8:G55,0,IO1))*1)+SUMPRODUCT((OFFSET('Game Board'!F8:F55,0,IO1)=JG4)*(OFFSET('Game Board'!I8:I55,0,IO1)=JG6)*(OFFSET('Game Board'!G8:G55,0,IO1)&lt;OFFSET('Game Board'!H8:H55,0,IO1))*1)+SUMPRODUCT((OFFSET('Game Board'!I8:I55,0,IO1)=JG4)*(OFFSET('Game Board'!F8:F55,0,IO1)=JG6)*(OFFSET('Game Board'!H8:H55,0,IO1)&lt;OFFSET('Game Board'!G8:G55,0,IO1))*1)+SUMPRODUCT((OFFSET('Game Board'!F8:F55,0,IO1)=JG4)*(OFFSET('Game Board'!I8:I55,0,IO1)=JG7)*(OFFSET('Game Board'!G8:G55,0,IO1)&lt;OFFSET('Game Board'!H8:H55,0,IO1))*1)+SUMPRODUCT((OFFSET('Game Board'!I8:I55,0,IO1)=JG4)*(OFFSET('Game Board'!F8:F55,0,IO1)=JG7)*(OFFSET('Game Board'!H8:H55,0,IO1)&lt;OFFSET('Game Board'!G8:G55,0,IO1))*1)</f>
        <v>0</v>
      </c>
      <c r="JM4" s="420">
        <f ca="1">SUMIFS(OFFSET('Game Board'!G8:G55,0,IO1),OFFSET('Game Board'!F8:F55,0,IO1),JG4,OFFSET('Game Board'!I8:I55,0,IO1),JG5)+SUMIFS(OFFSET('Game Board'!G8:G55,0,IO1),OFFSET('Game Board'!F8:F55,0,IO1),JG4,OFFSET('Game Board'!I8:I55,0,IO1),JG6)+SUMIFS(OFFSET('Game Board'!G8:G55,0,IO1),OFFSET('Game Board'!F8:F55,0,IO1),JG4,OFFSET('Game Board'!I8:I55,0,IO1),JG7)+SUMIFS(OFFSET('Game Board'!H8:H55,0,IO1),OFFSET('Game Board'!I8:I55,0,IO1),JG4,OFFSET('Game Board'!F8:F55,0,IO1),JG5)+SUMIFS(OFFSET('Game Board'!H8:H55,0,IO1),OFFSET('Game Board'!I8:I55,0,IO1),JG4,OFFSET('Game Board'!F8:F55,0,IO1),JG6)+SUMIFS(OFFSET('Game Board'!H8:H55,0,IO1),OFFSET('Game Board'!I8:I55,0,IO1),JG4,OFFSET('Game Board'!F8:F55,0,IO1),JG7)</f>
        <v>0</v>
      </c>
      <c r="JN4" s="420">
        <f ca="1">SUMIFS(OFFSET('Game Board'!H8:H55,0,IO1),OFFSET('Game Board'!F8:F55,0,IO1),JG4,OFFSET('Game Board'!I8:I55,0,IO1),JG5)+SUMIFS(OFFSET('Game Board'!H8:H55,0,IO1),OFFSET('Game Board'!F8:F55,0,IO1),JG4,OFFSET('Game Board'!I8:I55,0,IO1),JG6)+SUMIFS(OFFSET('Game Board'!H8:H55,0,IO1),OFFSET('Game Board'!F8:F55,0,IO1),JG4,OFFSET('Game Board'!I8:I55,0,IO1),JG7)+SUMIFS(OFFSET('Game Board'!G8:G55,0,IO1),OFFSET('Game Board'!I8:I55,0,IO1),JG4,OFFSET('Game Board'!F8:F55,0,IO1),JG5)+SUMIFS(OFFSET('Game Board'!G8:G55,0,IO1),OFFSET('Game Board'!I8:I55,0,IO1),JG4,OFFSET('Game Board'!F8:F55,0,IO1),JG6)+SUMIFS(OFFSET('Game Board'!G8:G55,0,IO1),OFFSET('Game Board'!I8:I55,0,IO1),JG4,OFFSET('Game Board'!F8:F55,0,IO1),JG7)</f>
        <v>0</v>
      </c>
      <c r="JO4" s="420">
        <f t="shared" ref="JO4:JO35" ca="1" si="38">JM4-JN4</f>
        <v>0</v>
      </c>
      <c r="JP4" s="420">
        <f t="shared" ref="JP4:JP35" ca="1" si="39">JK4*1+JJ4*3</f>
        <v>3</v>
      </c>
      <c r="JQ4" s="420">
        <f t="shared" ref="JQ4" ca="1" si="40">IF(JG4&lt;&gt;"",SUMPRODUCT((JF4:JF7=JF4)*(JP4:JP7&gt;JP4)*1),0)</f>
        <v>0</v>
      </c>
      <c r="JR4" s="420">
        <f t="shared" ref="JR4" ca="1" si="41">IF(JG4&lt;&gt;"",SUMPRODUCT((JQ4:JQ7=JQ4)*(JO4:JO7&gt;JO4)*1),0)</f>
        <v>0</v>
      </c>
      <c r="JS4" s="420">
        <f t="shared" ref="JS4:JS35" ca="1" si="42">JQ4+JR4</f>
        <v>0</v>
      </c>
      <c r="JT4" s="420">
        <f t="shared" ref="JT4" ca="1" si="43">IF(JG4&lt;&gt;"",SUMPRODUCT((JS4:JS7=JS4)*(JQ4:JQ7=JQ4)*(JM4:JM7&gt;JM4)*1),0)</f>
        <v>0</v>
      </c>
      <c r="JU4" s="420">
        <f t="shared" ref="JU4:JU35" ca="1" si="44">JF4+JS4+JT4</f>
        <v>1</v>
      </c>
      <c r="JV4" s="420">
        <v>0</v>
      </c>
      <c r="JW4" s="420">
        <v>0</v>
      </c>
      <c r="JX4" s="420">
        <v>0</v>
      </c>
      <c r="JY4" s="420">
        <v>0</v>
      </c>
      <c r="JZ4" s="420">
        <v>0</v>
      </c>
      <c r="KA4" s="420">
        <v>0</v>
      </c>
      <c r="KB4" s="420">
        <v>0</v>
      </c>
      <c r="KC4" s="420">
        <v>0</v>
      </c>
      <c r="KD4" s="420">
        <v>0</v>
      </c>
      <c r="KE4" s="420">
        <v>0</v>
      </c>
      <c r="KF4" s="420">
        <v>0</v>
      </c>
      <c r="KG4" s="420">
        <f t="shared" ref="KG4:KG35" ca="1" si="45">JU4+KE4+KF4</f>
        <v>1</v>
      </c>
      <c r="KH4" s="420">
        <v>0</v>
      </c>
      <c r="KI4" s="420">
        <v>0</v>
      </c>
      <c r="KJ4" s="420">
        <v>0</v>
      </c>
      <c r="KK4" s="420">
        <v>0</v>
      </c>
      <c r="KL4" s="420">
        <v>0</v>
      </c>
      <c r="KM4" s="420">
        <v>0</v>
      </c>
      <c r="KN4" s="420">
        <v>0</v>
      </c>
      <c r="KO4" s="420">
        <v>0</v>
      </c>
      <c r="KP4" s="420">
        <v>0</v>
      </c>
      <c r="KQ4" s="420">
        <v>0</v>
      </c>
      <c r="KR4" s="420">
        <v>0</v>
      </c>
      <c r="KS4" s="420">
        <f t="shared" ref="KS4:KS35" ca="1" si="46">KG4+KQ4+KR4</f>
        <v>1</v>
      </c>
      <c r="KT4" s="420">
        <f t="shared" ref="KT4" ca="1" si="47">SUMPRODUCT((KS4:KS7=KS4)*(IV4:IV7&gt;IV4)*1)</f>
        <v>1</v>
      </c>
      <c r="KU4" s="420">
        <f t="shared" ref="KU4:KU35" ca="1" si="48">KT4+KS4</f>
        <v>2</v>
      </c>
      <c r="KV4" s="420" t="str">
        <f>IM4</f>
        <v>Senegal</v>
      </c>
      <c r="KW4" s="420">
        <f t="shared" ref="KW4:KW35" ca="1" si="49">SUM(KX4:KZ4)</f>
        <v>0</v>
      </c>
      <c r="KX4" s="420">
        <f ca="1">SUMPRODUCT((OFFSET('Game Board'!G8:G55,0,KX1)&lt;&gt;"")*(OFFSET('Game Board'!F8:F55,0,KX1)=C4)*(OFFSET('Game Board'!G8:G55,0,KX1)&gt;OFFSET('Game Board'!H8:H55,0,KX1))*1)+SUMPRODUCT((OFFSET('Game Board'!G8:G55,0,KX1)&lt;&gt;"")*(OFFSET('Game Board'!I8:I55,0,KX1)=C4)*(OFFSET('Game Board'!H8:H55,0,KX1)&gt;OFFSET('Game Board'!G8:G55,0,KX1))*1)</f>
        <v>0</v>
      </c>
      <c r="KY4" s="420">
        <f ca="1">SUMPRODUCT((OFFSET('Game Board'!G8:G55,0,KX1)&lt;&gt;"")*(OFFSET('Game Board'!F8:F55,0,KX1)=C4)*(OFFSET('Game Board'!G8:G55,0,KX1)=OFFSET('Game Board'!H8:H55,0,KX1))*1)+SUMPRODUCT((OFFSET('Game Board'!G8:G55,0,KX1)&lt;&gt;"")*(OFFSET('Game Board'!I8:I55,0,KX1)=C4)*(OFFSET('Game Board'!G8:G55,0,KX1)=OFFSET('Game Board'!H8:H55,0,KX1))*1)</f>
        <v>0</v>
      </c>
      <c r="KZ4" s="420">
        <f ca="1">SUMPRODUCT((OFFSET('Game Board'!G8:G55,0,KX1)&lt;&gt;"")*(OFFSET('Game Board'!F8:F55,0,KX1)=C4)*(OFFSET('Game Board'!G8:G55,0,KX1)&lt;OFFSET('Game Board'!H8:H55,0,KX1))*1)+SUMPRODUCT((OFFSET('Game Board'!G8:G55,0,KX1)&lt;&gt;"")*(OFFSET('Game Board'!I8:I55,0,KX1)=C4)*(OFFSET('Game Board'!H8:H55,0,KX1)&lt;OFFSET('Game Board'!G8:G55,0,KX1))*1)</f>
        <v>0</v>
      </c>
      <c r="LA4" s="420">
        <f ca="1">SUMIF(OFFSET('Game Board'!F8:F55,0,KX1),C4,OFFSET('Game Board'!G8:G55,0,KX1))+SUMIF(OFFSET('Game Board'!I8:I55,0,KX1),C4,OFFSET('Game Board'!H8:H55,0,KX1))</f>
        <v>0</v>
      </c>
      <c r="LB4" s="420">
        <f ca="1">SUMIF(OFFSET('Game Board'!F8:F55,0,KX1),C4,OFFSET('Game Board'!H8:H55,0,KX1))+SUMIF(OFFSET('Game Board'!I8:I55,0,KX1),C4,OFFSET('Game Board'!G8:G55,0,KX1))</f>
        <v>0</v>
      </c>
      <c r="LC4" s="420">
        <f t="shared" ref="LC4:LC35" ca="1" si="50">LA4-LB4</f>
        <v>0</v>
      </c>
      <c r="LD4" s="420">
        <f t="shared" ref="LD4:LD35" ca="1" si="51">KY4*1+KX4*3</f>
        <v>0</v>
      </c>
      <c r="LE4" s="420">
        <f ca="1">INDEX(L4:L35,MATCH(LN4,C4:C35,0),0)</f>
        <v>1584</v>
      </c>
      <c r="LF4" s="424">
        <f>'Tournament Setup'!F6</f>
        <v>0</v>
      </c>
      <c r="LG4" s="420">
        <f t="shared" ref="LG4" ca="1" si="52">RANK(LD4,LD4:LD7)</f>
        <v>1</v>
      </c>
      <c r="LH4" s="420">
        <f t="shared" ref="LH4" ca="1" si="53">SUMPRODUCT((LG4:LG7=LG4)*(LC4:LC7&gt;LC4)*1)</f>
        <v>0</v>
      </c>
      <c r="LI4" s="420">
        <f t="shared" ref="LI4:LI35" ca="1" si="54">LG4+LH4</f>
        <v>1</v>
      </c>
      <c r="LJ4" s="420">
        <f t="shared" ref="LJ4" ca="1" si="55">SUMPRODUCT((LG4:LG7=LG4)*(LC4:LC7=LC4)*(LA4:LA7&gt;LA4)*1)</f>
        <v>0</v>
      </c>
      <c r="LK4" s="420">
        <f t="shared" ref="LK4:LK35" ca="1" si="56">LI4+LJ4</f>
        <v>1</v>
      </c>
      <c r="LL4" s="420">
        <f t="shared" ref="LL4" ca="1" si="57">RANK(LK4,LK4:LK7,1)+COUNTIF(LK4:LK4,LK4)-1</f>
        <v>1</v>
      </c>
      <c r="LM4" s="420">
        <v>1</v>
      </c>
      <c r="LN4" s="420" t="str">
        <f t="shared" ref="LN4" ca="1" si="58">INDEX(KV4:KV7,MATCH(LM4,LL4:LL7,0),0)</f>
        <v>Senegal</v>
      </c>
      <c r="LO4" s="420">
        <f t="shared" ref="LO4" ca="1" si="59">INDEX(LK4:LK7,MATCH(LN4,KV4:KV7,0),0)</f>
        <v>1</v>
      </c>
      <c r="LP4" s="420" t="str">
        <f t="shared" ref="LP4" ca="1" si="60">IF(LO5=1,LN4,"")</f>
        <v>Senegal</v>
      </c>
      <c r="LS4" s="420">
        <f ca="1">SUMPRODUCT((OFFSET('Game Board'!F8:F55,0,KX1)=LP4)*(OFFSET('Game Board'!I8:I55,0,KX1)=LP5)*(OFFSET('Game Board'!G8:G55,0,KX1)&gt;OFFSET('Game Board'!H8:H55,0,KX1))*1)+SUMPRODUCT((OFFSET('Game Board'!I8:I55,0,KX1)=LP4)*(OFFSET('Game Board'!F8:F55,0,KX1)=LP5)*(OFFSET('Game Board'!H8:H55,0,KX1)&gt;OFFSET('Game Board'!G8:G55,0,KX1))*1)+SUMPRODUCT((OFFSET('Game Board'!F8:F55,0,KX1)=LP4)*(OFFSET('Game Board'!I8:I55,0,KX1)=LP6)*(OFFSET('Game Board'!G8:G55,0,KX1)&gt;OFFSET('Game Board'!H8:H55,0,KX1))*1)+SUMPRODUCT((OFFSET('Game Board'!I8:I55,0,KX1)=LP4)*(OFFSET('Game Board'!F8:F55,0,KX1)=LP6)*(OFFSET('Game Board'!H8:H55,0,KX1)&gt;OFFSET('Game Board'!G8:G55,0,KX1))*1)+SUMPRODUCT((OFFSET('Game Board'!F8:F55,0,KX1)=LP4)*(OFFSET('Game Board'!I8:I55,0,KX1)=LP7)*(OFFSET('Game Board'!G8:G55,0,KX1)&gt;OFFSET('Game Board'!H8:H55,0,KX1))*1)+SUMPRODUCT((OFFSET('Game Board'!I8:I55,0,KX1)=LP4)*(OFFSET('Game Board'!F8:F55,0,KX1)=LP7)*(OFFSET('Game Board'!H8:H55,0,KX1)&gt;OFFSET('Game Board'!G8:G55,0,KX1))*1)</f>
        <v>0</v>
      </c>
      <c r="LT4" s="420">
        <f ca="1">SUMPRODUCT((OFFSET('Game Board'!F8:F55,0,KX1)=LP4)*(OFFSET('Game Board'!I8:I55,0,KX1)=LP5)*(OFFSET('Game Board'!G8:G55,0,KX1)=OFFSET('Game Board'!H8:H55,0,KX1))*1)+SUMPRODUCT((OFFSET('Game Board'!I8:I55,0,KX1)=LP4)*(OFFSET('Game Board'!F8:F55,0,KX1)=LP5)*(OFFSET('Game Board'!G8:G55,0,KX1)=OFFSET('Game Board'!H8:H55,0,KX1))*1)+SUMPRODUCT((OFFSET('Game Board'!F8:F55,0,KX1)=LP4)*(OFFSET('Game Board'!I8:I55,0,KX1)=LP6)*(OFFSET('Game Board'!G8:G55,0,KX1)=OFFSET('Game Board'!H8:H55,0,KX1))*1)+SUMPRODUCT((OFFSET('Game Board'!I8:I55,0,KX1)=LP4)*(OFFSET('Game Board'!F8:F55,0,KX1)=LP6)*(OFFSET('Game Board'!G8:G55,0,KX1)=OFFSET('Game Board'!H8:H55,0,KX1))*1)+SUMPRODUCT((OFFSET('Game Board'!F8:F55,0,KX1)=LP4)*(OFFSET('Game Board'!I8:I55,0,KX1)=LP7)*(OFFSET('Game Board'!G8:G55,0,KX1)=OFFSET('Game Board'!H8:H55,0,KX1))*1)+SUMPRODUCT((OFFSET('Game Board'!I8:I55,0,KX1)=LP4)*(OFFSET('Game Board'!F8:F55,0,KX1)=LP7)*(OFFSET('Game Board'!G8:G55,0,KX1)=OFFSET('Game Board'!H8:H55,0,KX1))*1)</f>
        <v>3</v>
      </c>
      <c r="LU4" s="420">
        <f ca="1">SUMPRODUCT((OFFSET('Game Board'!F8:F55,0,KX1)=LP4)*(OFFSET('Game Board'!I8:I55,0,KX1)=LP5)*(OFFSET('Game Board'!G8:G55,0,KX1)&lt;OFFSET('Game Board'!H8:H55,0,KX1))*1)+SUMPRODUCT((OFFSET('Game Board'!I8:I55,0,KX1)=LP4)*(OFFSET('Game Board'!F8:F55,0,KX1)=LP5)*(OFFSET('Game Board'!H8:H55,0,KX1)&lt;OFFSET('Game Board'!G8:G55,0,KX1))*1)+SUMPRODUCT((OFFSET('Game Board'!F8:F55,0,KX1)=LP4)*(OFFSET('Game Board'!I8:I55,0,KX1)=LP6)*(OFFSET('Game Board'!G8:G55,0,KX1)&lt;OFFSET('Game Board'!H8:H55,0,KX1))*1)+SUMPRODUCT((OFFSET('Game Board'!I8:I55,0,KX1)=LP4)*(OFFSET('Game Board'!F8:F55,0,KX1)=LP6)*(OFFSET('Game Board'!H8:H55,0,KX1)&lt;OFFSET('Game Board'!G8:G55,0,KX1))*1)+SUMPRODUCT((OFFSET('Game Board'!F8:F55,0,KX1)=LP4)*(OFFSET('Game Board'!I8:I55,0,KX1)=LP7)*(OFFSET('Game Board'!G8:G55,0,KX1)&lt;OFFSET('Game Board'!H8:H55,0,KX1))*1)+SUMPRODUCT((OFFSET('Game Board'!I8:I55,0,KX1)=LP4)*(OFFSET('Game Board'!F8:F55,0,KX1)=LP7)*(OFFSET('Game Board'!H8:H55,0,KX1)&lt;OFFSET('Game Board'!G8:G55,0,KX1))*1)</f>
        <v>0</v>
      </c>
      <c r="LV4" s="420">
        <f ca="1">SUMIFS(OFFSET('Game Board'!G8:G55,0,KX1),OFFSET('Game Board'!F8:F55,0,KX1),LP4,OFFSET('Game Board'!I8:I55,0,KX1),LP5)+SUMIFS(OFFSET('Game Board'!G8:G55,0,KX1),OFFSET('Game Board'!F8:F55,0,KX1),LP4,OFFSET('Game Board'!I8:I55,0,KX1),LP6)+SUMIFS(OFFSET('Game Board'!G8:G55,0,KX1),OFFSET('Game Board'!F8:F55,0,KX1),LP4,OFFSET('Game Board'!I8:I55,0,KX1),LP7)+SUMIFS(OFFSET('Game Board'!H8:H55,0,KX1),OFFSET('Game Board'!I8:I55,0,KX1),LP4,OFFSET('Game Board'!F8:F55,0,KX1),LP5)+SUMIFS(OFFSET('Game Board'!H8:H55,0,KX1),OFFSET('Game Board'!I8:I55,0,KX1),LP4,OFFSET('Game Board'!F8:F55,0,KX1),LP6)+SUMIFS(OFFSET('Game Board'!H8:H55,0,KX1),OFFSET('Game Board'!I8:I55,0,KX1),LP4,OFFSET('Game Board'!F8:F55,0,KX1),LP7)</f>
        <v>0</v>
      </c>
      <c r="LW4" s="420">
        <f ca="1">SUMIFS(OFFSET('Game Board'!H8:H55,0,KX1),OFFSET('Game Board'!F8:F55,0,KX1),LP4,OFFSET('Game Board'!I8:I55,0,KX1),LP5)+SUMIFS(OFFSET('Game Board'!H8:H55,0,KX1),OFFSET('Game Board'!F8:F55,0,KX1),LP4,OFFSET('Game Board'!I8:I55,0,KX1),LP6)+SUMIFS(OFFSET('Game Board'!H8:H55,0,KX1),OFFSET('Game Board'!F8:F55,0,KX1),LP4,OFFSET('Game Board'!I8:I55,0,KX1),LP7)+SUMIFS(OFFSET('Game Board'!G8:G55,0,KX1),OFFSET('Game Board'!I8:I55,0,KX1),LP4,OFFSET('Game Board'!F8:F55,0,KX1),LP5)+SUMIFS(OFFSET('Game Board'!G8:G55,0,KX1),OFFSET('Game Board'!I8:I55,0,KX1),LP4,OFFSET('Game Board'!F8:F55,0,KX1),LP6)+SUMIFS(OFFSET('Game Board'!G8:G55,0,KX1),OFFSET('Game Board'!I8:I55,0,KX1),LP4,OFFSET('Game Board'!F8:F55,0,KX1),LP7)</f>
        <v>0</v>
      </c>
      <c r="LX4" s="420">
        <f t="shared" ref="LX4:LX35" ca="1" si="61">LV4-LW4</f>
        <v>0</v>
      </c>
      <c r="LY4" s="420">
        <f t="shared" ref="LY4:LY35" ca="1" si="62">LT4*1+LS4*3</f>
        <v>3</v>
      </c>
      <c r="LZ4" s="420">
        <f t="shared" ref="LZ4" ca="1" si="63">IF(LP4&lt;&gt;"",SUMPRODUCT((LO4:LO7=LO4)*(LY4:LY7&gt;LY4)*1),0)</f>
        <v>0</v>
      </c>
      <c r="MA4" s="420">
        <f t="shared" ref="MA4" ca="1" si="64">IF(LP4&lt;&gt;"",SUMPRODUCT((LZ4:LZ7=LZ4)*(LX4:LX7&gt;LX4)*1),0)</f>
        <v>0</v>
      </c>
      <c r="MB4" s="420">
        <f t="shared" ref="MB4:MB35" ca="1" si="65">LZ4+MA4</f>
        <v>0</v>
      </c>
      <c r="MC4" s="420">
        <f t="shared" ref="MC4" ca="1" si="66">IF(LP4&lt;&gt;"",SUMPRODUCT((MB4:MB7=MB4)*(LZ4:LZ7=LZ4)*(LV4:LV7&gt;LV4)*1),0)</f>
        <v>0</v>
      </c>
      <c r="MD4" s="420">
        <f t="shared" ref="MD4:MD35" ca="1" si="67">LO4+MB4+MC4</f>
        <v>1</v>
      </c>
      <c r="ME4" s="420">
        <v>0</v>
      </c>
      <c r="MF4" s="420">
        <v>0</v>
      </c>
      <c r="MG4" s="420">
        <v>0</v>
      </c>
      <c r="MH4" s="420">
        <v>0</v>
      </c>
      <c r="MI4" s="420">
        <v>0</v>
      </c>
      <c r="MJ4" s="420">
        <v>0</v>
      </c>
      <c r="MK4" s="420">
        <v>0</v>
      </c>
      <c r="ML4" s="420">
        <v>0</v>
      </c>
      <c r="MM4" s="420">
        <v>0</v>
      </c>
      <c r="MN4" s="420">
        <v>0</v>
      </c>
      <c r="MO4" s="420">
        <v>0</v>
      </c>
      <c r="MP4" s="420">
        <f t="shared" ref="MP4:MP35" ca="1" si="68">MD4+MN4+MO4</f>
        <v>1</v>
      </c>
      <c r="MQ4" s="420">
        <v>0</v>
      </c>
      <c r="MR4" s="420">
        <v>0</v>
      </c>
      <c r="MS4" s="420">
        <v>0</v>
      </c>
      <c r="MT4" s="420">
        <v>0</v>
      </c>
      <c r="MU4" s="420">
        <v>0</v>
      </c>
      <c r="MV4" s="420">
        <v>0</v>
      </c>
      <c r="MW4" s="420">
        <v>0</v>
      </c>
      <c r="MX4" s="420">
        <v>0</v>
      </c>
      <c r="MY4" s="420">
        <v>0</v>
      </c>
      <c r="MZ4" s="420">
        <v>0</v>
      </c>
      <c r="NA4" s="420">
        <v>0</v>
      </c>
      <c r="NB4" s="420">
        <f t="shared" ref="NB4:NB35" ca="1" si="69">MP4+MZ4+NA4</f>
        <v>1</v>
      </c>
      <c r="NC4" s="420">
        <f t="shared" ref="NC4" ca="1" si="70">SUMPRODUCT((NB4:NB7=NB4)*(LE4:LE7&gt;LE4)*1)</f>
        <v>1</v>
      </c>
      <c r="ND4" s="420">
        <f t="shared" ref="ND4:ND35" ca="1" si="71">NC4+NB4</f>
        <v>2</v>
      </c>
      <c r="NE4" s="420" t="str">
        <f>KV4</f>
        <v>Senegal</v>
      </c>
      <c r="NF4" s="420">
        <f t="shared" ref="NF4:NF35" ca="1" si="72">SUM(NG4:NI4)</f>
        <v>0</v>
      </c>
      <c r="NG4" s="420">
        <f ca="1">SUMPRODUCT((OFFSET('Game Board'!G8:G55,0,NG1)&lt;&gt;"")*(OFFSET('Game Board'!F8:F55,0,NG1)=C4)*(OFFSET('Game Board'!G8:G55,0,NG1)&gt;OFFSET('Game Board'!H8:H55,0,NG1))*1)+SUMPRODUCT((OFFSET('Game Board'!G8:G55,0,NG1)&lt;&gt;"")*(OFFSET('Game Board'!I8:I55,0,NG1)=C4)*(OFFSET('Game Board'!H8:H55,0,NG1)&gt;OFFSET('Game Board'!G8:G55,0,NG1))*1)</f>
        <v>0</v>
      </c>
      <c r="NH4" s="420">
        <f ca="1">SUMPRODUCT((OFFSET('Game Board'!G8:G55,0,NG1)&lt;&gt;"")*(OFFSET('Game Board'!F8:F55,0,NG1)=C4)*(OFFSET('Game Board'!G8:G55,0,NG1)=OFFSET('Game Board'!H8:H55,0,NG1))*1)+SUMPRODUCT((OFFSET('Game Board'!G8:G55,0,NG1)&lt;&gt;"")*(OFFSET('Game Board'!I8:I55,0,NG1)=C4)*(OFFSET('Game Board'!G8:G55,0,NG1)=OFFSET('Game Board'!H8:H55,0,NG1))*1)</f>
        <v>0</v>
      </c>
      <c r="NI4" s="420">
        <f ca="1">SUMPRODUCT((OFFSET('Game Board'!G8:G55,0,NG1)&lt;&gt;"")*(OFFSET('Game Board'!F8:F55,0,NG1)=C4)*(OFFSET('Game Board'!G8:G55,0,NG1)&lt;OFFSET('Game Board'!H8:H55,0,NG1))*1)+SUMPRODUCT((OFFSET('Game Board'!G8:G55,0,NG1)&lt;&gt;"")*(OFFSET('Game Board'!I8:I55,0,NG1)=C4)*(OFFSET('Game Board'!H8:H55,0,NG1)&lt;OFFSET('Game Board'!G8:G55,0,NG1))*1)</f>
        <v>0</v>
      </c>
      <c r="NJ4" s="420">
        <f ca="1">SUMIF(OFFSET('Game Board'!F8:F55,0,NG1),C4,OFFSET('Game Board'!G8:G55,0,NG1))+SUMIF(OFFSET('Game Board'!I8:I55,0,NG1),C4,OFFSET('Game Board'!H8:H55,0,NG1))</f>
        <v>0</v>
      </c>
      <c r="NK4" s="420">
        <f ca="1">SUMIF(OFFSET('Game Board'!F8:F55,0,NG1),C4,OFFSET('Game Board'!H8:H55,0,NG1))+SUMIF(OFFSET('Game Board'!I8:I55,0,NG1),C4,OFFSET('Game Board'!G8:G55,0,NG1))</f>
        <v>0</v>
      </c>
      <c r="NL4" s="420">
        <f t="shared" ref="NL4:NL35" ca="1" si="73">NJ4-NK4</f>
        <v>0</v>
      </c>
      <c r="NM4" s="420">
        <f t="shared" ref="NM4:NM35" ca="1" si="74">NH4*1+NG4*3</f>
        <v>0</v>
      </c>
      <c r="NN4" s="420">
        <f ca="1">INDEX(L4:L35,MATCH(NW4,C4:C35,0),0)</f>
        <v>1584</v>
      </c>
      <c r="NO4" s="424">
        <f>'Tournament Setup'!F6</f>
        <v>0</v>
      </c>
      <c r="NP4" s="420">
        <f t="shared" ref="NP4" ca="1" si="75">RANK(NM4,NM4:NM7)</f>
        <v>1</v>
      </c>
      <c r="NQ4" s="420">
        <f t="shared" ref="NQ4" ca="1" si="76">SUMPRODUCT((NP4:NP7=NP4)*(NL4:NL7&gt;NL4)*1)</f>
        <v>0</v>
      </c>
      <c r="NR4" s="420">
        <f t="shared" ref="NR4:NR35" ca="1" si="77">NP4+NQ4</f>
        <v>1</v>
      </c>
      <c r="NS4" s="420">
        <f t="shared" ref="NS4" ca="1" si="78">SUMPRODUCT((NP4:NP7=NP4)*(NL4:NL7=NL4)*(NJ4:NJ7&gt;NJ4)*1)</f>
        <v>0</v>
      </c>
      <c r="NT4" s="420">
        <f t="shared" ref="NT4:NT35" ca="1" si="79">NR4+NS4</f>
        <v>1</v>
      </c>
      <c r="NU4" s="420">
        <f t="shared" ref="NU4" ca="1" si="80">RANK(NT4,NT4:NT7,1)+COUNTIF(NT4:NT4,NT4)-1</f>
        <v>1</v>
      </c>
      <c r="NV4" s="420">
        <v>1</v>
      </c>
      <c r="NW4" s="420" t="str">
        <f t="shared" ref="NW4" ca="1" si="81">INDEX(NE4:NE7,MATCH(NV4,NU4:NU7,0),0)</f>
        <v>Senegal</v>
      </c>
      <c r="NX4" s="420">
        <f t="shared" ref="NX4" ca="1" si="82">INDEX(NT4:NT7,MATCH(NW4,NE4:NE7,0),0)</f>
        <v>1</v>
      </c>
      <c r="NY4" s="420" t="str">
        <f t="shared" ref="NY4" ca="1" si="83">IF(NX5=1,NW4,"")</f>
        <v>Senegal</v>
      </c>
      <c r="OB4" s="420">
        <f ca="1">SUMPRODUCT((OFFSET('Game Board'!F8:F55,0,NG1)=NY4)*(OFFSET('Game Board'!I8:I55,0,NG1)=NY5)*(OFFSET('Game Board'!G8:G55,0,NG1)&gt;OFFSET('Game Board'!H8:H55,0,NG1))*1)+SUMPRODUCT((OFFSET('Game Board'!I8:I55,0,NG1)=NY4)*(OFFSET('Game Board'!F8:F55,0,NG1)=NY5)*(OFFSET('Game Board'!H8:H55,0,NG1)&gt;OFFSET('Game Board'!G8:G55,0,NG1))*1)+SUMPRODUCT((OFFSET('Game Board'!F8:F55,0,NG1)=NY4)*(OFFSET('Game Board'!I8:I55,0,NG1)=NY6)*(OFFSET('Game Board'!G8:G55,0,NG1)&gt;OFFSET('Game Board'!H8:H55,0,NG1))*1)+SUMPRODUCT((OFFSET('Game Board'!I8:I55,0,NG1)=NY4)*(OFFSET('Game Board'!F8:F55,0,NG1)=NY6)*(OFFSET('Game Board'!H8:H55,0,NG1)&gt;OFFSET('Game Board'!G8:G55,0,NG1))*1)+SUMPRODUCT((OFFSET('Game Board'!F8:F55,0,NG1)=NY4)*(OFFSET('Game Board'!I8:I55,0,NG1)=NY7)*(OFFSET('Game Board'!G8:G55,0,NG1)&gt;OFFSET('Game Board'!H8:H55,0,NG1))*1)+SUMPRODUCT((OFFSET('Game Board'!I8:I55,0,NG1)=NY4)*(OFFSET('Game Board'!F8:F55,0,NG1)=NY7)*(OFFSET('Game Board'!H8:H55,0,NG1)&gt;OFFSET('Game Board'!G8:G55,0,NG1))*1)</f>
        <v>0</v>
      </c>
      <c r="OC4" s="420">
        <f ca="1">SUMPRODUCT((OFFSET('Game Board'!F8:F55,0,NG1)=NY4)*(OFFSET('Game Board'!I8:I55,0,NG1)=NY5)*(OFFSET('Game Board'!G8:G55,0,NG1)=OFFSET('Game Board'!H8:H55,0,NG1))*1)+SUMPRODUCT((OFFSET('Game Board'!I8:I55,0,NG1)=NY4)*(OFFSET('Game Board'!F8:F55,0,NG1)=NY5)*(OFFSET('Game Board'!G8:G55,0,NG1)=OFFSET('Game Board'!H8:H55,0,NG1))*1)+SUMPRODUCT((OFFSET('Game Board'!F8:F55,0,NG1)=NY4)*(OFFSET('Game Board'!I8:I55,0,NG1)=NY6)*(OFFSET('Game Board'!G8:G55,0,NG1)=OFFSET('Game Board'!H8:H55,0,NG1))*1)+SUMPRODUCT((OFFSET('Game Board'!I8:I55,0,NG1)=NY4)*(OFFSET('Game Board'!F8:F55,0,NG1)=NY6)*(OFFSET('Game Board'!G8:G55,0,NG1)=OFFSET('Game Board'!H8:H55,0,NG1))*1)+SUMPRODUCT((OFFSET('Game Board'!F8:F55,0,NG1)=NY4)*(OFFSET('Game Board'!I8:I55,0,NG1)=NY7)*(OFFSET('Game Board'!G8:G55,0,NG1)=OFFSET('Game Board'!H8:H55,0,NG1))*1)+SUMPRODUCT((OFFSET('Game Board'!I8:I55,0,NG1)=NY4)*(OFFSET('Game Board'!F8:F55,0,NG1)=NY7)*(OFFSET('Game Board'!G8:G55,0,NG1)=OFFSET('Game Board'!H8:H55,0,NG1))*1)</f>
        <v>3</v>
      </c>
      <c r="OD4" s="420">
        <f ca="1">SUMPRODUCT((OFFSET('Game Board'!F8:F55,0,NG1)=NY4)*(OFFSET('Game Board'!I8:I55,0,NG1)=NY5)*(OFFSET('Game Board'!G8:G55,0,NG1)&lt;OFFSET('Game Board'!H8:H55,0,NG1))*1)+SUMPRODUCT((OFFSET('Game Board'!I8:I55,0,NG1)=NY4)*(OFFSET('Game Board'!F8:F55,0,NG1)=NY5)*(OFFSET('Game Board'!H8:H55,0,NG1)&lt;OFFSET('Game Board'!G8:G55,0,NG1))*1)+SUMPRODUCT((OFFSET('Game Board'!F8:F55,0,NG1)=NY4)*(OFFSET('Game Board'!I8:I55,0,NG1)=NY6)*(OFFSET('Game Board'!G8:G55,0,NG1)&lt;OFFSET('Game Board'!H8:H55,0,NG1))*1)+SUMPRODUCT((OFFSET('Game Board'!I8:I55,0,NG1)=NY4)*(OFFSET('Game Board'!F8:F55,0,NG1)=NY6)*(OFFSET('Game Board'!H8:H55,0,NG1)&lt;OFFSET('Game Board'!G8:G55,0,NG1))*1)+SUMPRODUCT((OFFSET('Game Board'!F8:F55,0,NG1)=NY4)*(OFFSET('Game Board'!I8:I55,0,NG1)=NY7)*(OFFSET('Game Board'!G8:G55,0,NG1)&lt;OFFSET('Game Board'!H8:H55,0,NG1))*1)+SUMPRODUCT((OFFSET('Game Board'!I8:I55,0,NG1)=NY4)*(OFFSET('Game Board'!F8:F55,0,NG1)=NY7)*(OFFSET('Game Board'!H8:H55,0,NG1)&lt;OFFSET('Game Board'!G8:G55,0,NG1))*1)</f>
        <v>0</v>
      </c>
      <c r="OE4" s="420">
        <f ca="1">SUMIFS(OFFSET('Game Board'!G8:G55,0,NG1),OFFSET('Game Board'!F8:F55,0,NG1),NY4,OFFSET('Game Board'!I8:I55,0,NG1),NY5)+SUMIFS(OFFSET('Game Board'!G8:G55,0,NG1),OFFSET('Game Board'!F8:F55,0,NG1),NY4,OFFSET('Game Board'!I8:I55,0,NG1),NY6)+SUMIFS(OFFSET('Game Board'!G8:G55,0,NG1),OFFSET('Game Board'!F8:F55,0,NG1),NY4,OFFSET('Game Board'!I8:I55,0,NG1),NY7)+SUMIFS(OFFSET('Game Board'!H8:H55,0,NG1),OFFSET('Game Board'!I8:I55,0,NG1),NY4,OFFSET('Game Board'!F8:F55,0,NG1),NY5)+SUMIFS(OFFSET('Game Board'!H8:H55,0,NG1),OFFSET('Game Board'!I8:I55,0,NG1),NY4,OFFSET('Game Board'!F8:F55,0,NG1),NY6)+SUMIFS(OFFSET('Game Board'!H8:H55,0,NG1),OFFSET('Game Board'!I8:I55,0,NG1),NY4,OFFSET('Game Board'!F8:F55,0,NG1),NY7)</f>
        <v>0</v>
      </c>
      <c r="OF4" s="420">
        <f ca="1">SUMIFS(OFFSET('Game Board'!H8:H55,0,NG1),OFFSET('Game Board'!F8:F55,0,NG1),NY4,OFFSET('Game Board'!I8:I55,0,NG1),NY5)+SUMIFS(OFFSET('Game Board'!H8:H55,0,NG1),OFFSET('Game Board'!F8:F55,0,NG1),NY4,OFFSET('Game Board'!I8:I55,0,NG1),NY6)+SUMIFS(OFFSET('Game Board'!H8:H55,0,NG1),OFFSET('Game Board'!F8:F55,0,NG1),NY4,OFFSET('Game Board'!I8:I55,0,NG1),NY7)+SUMIFS(OFFSET('Game Board'!G8:G55,0,NG1),OFFSET('Game Board'!I8:I55,0,NG1),NY4,OFFSET('Game Board'!F8:F55,0,NG1),NY5)+SUMIFS(OFFSET('Game Board'!G8:G55,0,NG1),OFFSET('Game Board'!I8:I55,0,NG1),NY4,OFFSET('Game Board'!F8:F55,0,NG1),NY6)+SUMIFS(OFFSET('Game Board'!G8:G55,0,NG1),OFFSET('Game Board'!I8:I55,0,NG1),NY4,OFFSET('Game Board'!F8:F55,0,NG1),NY7)</f>
        <v>0</v>
      </c>
      <c r="OG4" s="420">
        <f t="shared" ref="OG4:OG35" ca="1" si="84">OE4-OF4</f>
        <v>0</v>
      </c>
      <c r="OH4" s="420">
        <f t="shared" ref="OH4:OH35" ca="1" si="85">OC4*1+OB4*3</f>
        <v>3</v>
      </c>
      <c r="OI4" s="420">
        <f t="shared" ref="OI4" ca="1" si="86">IF(NY4&lt;&gt;"",SUMPRODUCT((NX4:NX7=NX4)*(OH4:OH7&gt;OH4)*1),0)</f>
        <v>0</v>
      </c>
      <c r="OJ4" s="420">
        <f t="shared" ref="OJ4" ca="1" si="87">IF(NY4&lt;&gt;"",SUMPRODUCT((OI4:OI7=OI4)*(OG4:OG7&gt;OG4)*1),0)</f>
        <v>0</v>
      </c>
      <c r="OK4" s="420">
        <f t="shared" ref="OK4:OK35" ca="1" si="88">OI4+OJ4</f>
        <v>0</v>
      </c>
      <c r="OL4" s="420">
        <f t="shared" ref="OL4" ca="1" si="89">IF(NY4&lt;&gt;"",SUMPRODUCT((OK4:OK7=OK4)*(OI4:OI7=OI4)*(OE4:OE7&gt;OE4)*1),0)</f>
        <v>0</v>
      </c>
      <c r="OM4" s="420">
        <f t="shared" ref="OM4:OM35" ca="1" si="90">NX4+OK4+OL4</f>
        <v>1</v>
      </c>
      <c r="ON4" s="420">
        <v>0</v>
      </c>
      <c r="OO4" s="420">
        <v>0</v>
      </c>
      <c r="OP4" s="420">
        <v>0</v>
      </c>
      <c r="OQ4" s="420">
        <v>0</v>
      </c>
      <c r="OR4" s="420">
        <v>0</v>
      </c>
      <c r="OS4" s="420">
        <v>0</v>
      </c>
      <c r="OT4" s="420">
        <v>0</v>
      </c>
      <c r="OU4" s="420">
        <v>0</v>
      </c>
      <c r="OV4" s="420">
        <v>0</v>
      </c>
      <c r="OW4" s="420">
        <v>0</v>
      </c>
      <c r="OX4" s="420">
        <v>0</v>
      </c>
      <c r="OY4" s="420">
        <f t="shared" ref="OY4:OY35" ca="1" si="91">OM4+OW4+OX4</f>
        <v>1</v>
      </c>
      <c r="OZ4" s="420">
        <v>0</v>
      </c>
      <c r="PA4" s="420">
        <v>0</v>
      </c>
      <c r="PB4" s="420">
        <v>0</v>
      </c>
      <c r="PC4" s="420">
        <v>0</v>
      </c>
      <c r="PD4" s="420">
        <v>0</v>
      </c>
      <c r="PE4" s="420">
        <v>0</v>
      </c>
      <c r="PF4" s="420">
        <v>0</v>
      </c>
      <c r="PG4" s="420">
        <v>0</v>
      </c>
      <c r="PH4" s="420">
        <v>0</v>
      </c>
      <c r="PI4" s="420">
        <v>0</v>
      </c>
      <c r="PJ4" s="420">
        <v>0</v>
      </c>
      <c r="PK4" s="420">
        <f t="shared" ref="PK4:PK35" ca="1" si="92">OY4+PI4+PJ4</f>
        <v>1</v>
      </c>
      <c r="PL4" s="420">
        <f t="shared" ref="PL4" ca="1" si="93">SUMPRODUCT((PK4:PK7=PK4)*(NN4:NN7&gt;NN4)*1)</f>
        <v>1</v>
      </c>
      <c r="PM4" s="420">
        <f t="shared" ref="PM4:PM35" ca="1" si="94">PL4+PK4</f>
        <v>2</v>
      </c>
      <c r="PN4" s="420" t="str">
        <f>NE4</f>
        <v>Senegal</v>
      </c>
      <c r="PO4" s="420">
        <f t="shared" ref="PO4:PO35" ca="1" si="95">SUM(PP4:PR4)</f>
        <v>0</v>
      </c>
      <c r="PP4" s="420">
        <f ca="1">SUMPRODUCT((OFFSET('Game Board'!G8:G55,0,PP1)&lt;&gt;"")*(OFFSET('Game Board'!F8:F55,0,PP1)=C4)*(OFFSET('Game Board'!G8:G55,0,PP1)&gt;OFFSET('Game Board'!H8:H55,0,PP1))*1)+SUMPRODUCT((OFFSET('Game Board'!G8:G55,0,PP1)&lt;&gt;"")*(OFFSET('Game Board'!I8:I55,0,PP1)=C4)*(OFFSET('Game Board'!H8:H55,0,PP1)&gt;OFFSET('Game Board'!G8:G55,0,PP1))*1)</f>
        <v>0</v>
      </c>
      <c r="PQ4" s="420">
        <f ca="1">SUMPRODUCT((OFFSET('Game Board'!G8:G55,0,PP1)&lt;&gt;"")*(OFFSET('Game Board'!F8:F55,0,PP1)=C4)*(OFFSET('Game Board'!G8:G55,0,PP1)=OFFSET('Game Board'!H8:H55,0,PP1))*1)+SUMPRODUCT((OFFSET('Game Board'!G8:G55,0,PP1)&lt;&gt;"")*(OFFSET('Game Board'!I8:I55,0,PP1)=C4)*(OFFSET('Game Board'!G8:G55,0,PP1)=OFFSET('Game Board'!H8:H55,0,PP1))*1)</f>
        <v>0</v>
      </c>
      <c r="PR4" s="420">
        <f ca="1">SUMPRODUCT((OFFSET('Game Board'!G8:G55,0,PP1)&lt;&gt;"")*(OFFSET('Game Board'!F8:F55,0,PP1)=C4)*(OFFSET('Game Board'!G8:G55,0,PP1)&lt;OFFSET('Game Board'!H8:H55,0,PP1))*1)+SUMPRODUCT((OFFSET('Game Board'!G8:G55,0,PP1)&lt;&gt;"")*(OFFSET('Game Board'!I8:I55,0,PP1)=C4)*(OFFSET('Game Board'!H8:H55,0,PP1)&lt;OFFSET('Game Board'!G8:G55,0,PP1))*1)</f>
        <v>0</v>
      </c>
      <c r="PS4" s="420">
        <f ca="1">SUMIF(OFFSET('Game Board'!F8:F55,0,PP1),C4,OFFSET('Game Board'!G8:G55,0,PP1))+SUMIF(OFFSET('Game Board'!I8:I55,0,PP1),C4,OFFSET('Game Board'!H8:H55,0,PP1))</f>
        <v>0</v>
      </c>
      <c r="PT4" s="420">
        <f ca="1">SUMIF(OFFSET('Game Board'!F8:F55,0,PP1),C4,OFFSET('Game Board'!H8:H55,0,PP1))+SUMIF(OFFSET('Game Board'!I8:I55,0,PP1),C4,OFFSET('Game Board'!G8:G55,0,PP1))</f>
        <v>0</v>
      </c>
      <c r="PU4" s="420">
        <f t="shared" ref="PU4:PU35" ca="1" si="96">PS4-PT4</f>
        <v>0</v>
      </c>
      <c r="PV4" s="420">
        <f t="shared" ref="PV4:PV35" ca="1" si="97">PQ4*1+PP4*3</f>
        <v>0</v>
      </c>
      <c r="PW4" s="420">
        <f ca="1">INDEX(L4:L35,MATCH(QF4,C4:C35,0),0)</f>
        <v>1584</v>
      </c>
      <c r="PX4" s="424">
        <f>'Tournament Setup'!F6</f>
        <v>0</v>
      </c>
      <c r="PY4" s="420">
        <f t="shared" ref="PY4" ca="1" si="98">RANK(PV4,PV4:PV7)</f>
        <v>1</v>
      </c>
      <c r="PZ4" s="420">
        <f t="shared" ref="PZ4" ca="1" si="99">SUMPRODUCT((PY4:PY7=PY4)*(PU4:PU7&gt;PU4)*1)</f>
        <v>0</v>
      </c>
      <c r="QA4" s="420">
        <f t="shared" ref="QA4:QA35" ca="1" si="100">PY4+PZ4</f>
        <v>1</v>
      </c>
      <c r="QB4" s="420">
        <f t="shared" ref="QB4" ca="1" si="101">SUMPRODUCT((PY4:PY7=PY4)*(PU4:PU7=PU4)*(PS4:PS7&gt;PS4)*1)</f>
        <v>0</v>
      </c>
      <c r="QC4" s="420">
        <f t="shared" ref="QC4:QC35" ca="1" si="102">QA4+QB4</f>
        <v>1</v>
      </c>
      <c r="QD4" s="420">
        <f t="shared" ref="QD4" ca="1" si="103">RANK(QC4,QC4:QC7,1)+COUNTIF(QC4:QC4,QC4)-1</f>
        <v>1</v>
      </c>
      <c r="QE4" s="420">
        <v>1</v>
      </c>
      <c r="QF4" s="420" t="str">
        <f t="shared" ref="QF4" ca="1" si="104">INDEX(PN4:PN7,MATCH(QE4,QD4:QD7,0),0)</f>
        <v>Senegal</v>
      </c>
      <c r="QG4" s="420">
        <f t="shared" ref="QG4" ca="1" si="105">INDEX(QC4:QC7,MATCH(QF4,PN4:PN7,0),0)</f>
        <v>1</v>
      </c>
      <c r="QH4" s="420" t="str">
        <f t="shared" ref="QH4" ca="1" si="106">IF(QG5=1,QF4,"")</f>
        <v>Senegal</v>
      </c>
      <c r="QK4" s="420">
        <f ca="1">SUMPRODUCT((OFFSET('Game Board'!F8:F55,0,PP1)=QH4)*(OFFSET('Game Board'!I8:I55,0,PP1)=QH5)*(OFFSET('Game Board'!G8:G55,0,PP1)&gt;OFFSET('Game Board'!H8:H55,0,PP1))*1)+SUMPRODUCT((OFFSET('Game Board'!I8:I55,0,PP1)=QH4)*(OFFSET('Game Board'!F8:F55,0,PP1)=QH5)*(OFFSET('Game Board'!H8:H55,0,PP1)&gt;OFFSET('Game Board'!G8:G55,0,PP1))*1)+SUMPRODUCT((OFFSET('Game Board'!F8:F55,0,PP1)=QH4)*(OFFSET('Game Board'!I8:I55,0,PP1)=QH6)*(OFFSET('Game Board'!G8:G55,0,PP1)&gt;OFFSET('Game Board'!H8:H55,0,PP1))*1)+SUMPRODUCT((OFFSET('Game Board'!I8:I55,0,PP1)=QH4)*(OFFSET('Game Board'!F8:F55,0,PP1)=QH6)*(OFFSET('Game Board'!H8:H55,0,PP1)&gt;OFFSET('Game Board'!G8:G55,0,PP1))*1)+SUMPRODUCT((OFFSET('Game Board'!F8:F55,0,PP1)=QH4)*(OFFSET('Game Board'!I8:I55,0,PP1)=QH7)*(OFFSET('Game Board'!G8:G55,0,PP1)&gt;OFFSET('Game Board'!H8:H55,0,PP1))*1)+SUMPRODUCT((OFFSET('Game Board'!I8:I55,0,PP1)=QH4)*(OFFSET('Game Board'!F8:F55,0,PP1)=QH7)*(OFFSET('Game Board'!H8:H55,0,PP1)&gt;OFFSET('Game Board'!G8:G55,0,PP1))*1)</f>
        <v>0</v>
      </c>
      <c r="QL4" s="420">
        <f ca="1">SUMPRODUCT((OFFSET('Game Board'!F8:F55,0,PP1)=QH4)*(OFFSET('Game Board'!I8:I55,0,PP1)=QH5)*(OFFSET('Game Board'!G8:G55,0,PP1)=OFFSET('Game Board'!H8:H55,0,PP1))*1)+SUMPRODUCT((OFFSET('Game Board'!I8:I55,0,PP1)=QH4)*(OFFSET('Game Board'!F8:F55,0,PP1)=QH5)*(OFFSET('Game Board'!G8:G55,0,PP1)=OFFSET('Game Board'!H8:H55,0,PP1))*1)+SUMPRODUCT((OFFSET('Game Board'!F8:F55,0,PP1)=QH4)*(OFFSET('Game Board'!I8:I55,0,PP1)=QH6)*(OFFSET('Game Board'!G8:G55,0,PP1)=OFFSET('Game Board'!H8:H55,0,PP1))*1)+SUMPRODUCT((OFFSET('Game Board'!I8:I55,0,PP1)=QH4)*(OFFSET('Game Board'!F8:F55,0,PP1)=QH6)*(OFFSET('Game Board'!G8:G55,0,PP1)=OFFSET('Game Board'!H8:H55,0,PP1))*1)+SUMPRODUCT((OFFSET('Game Board'!F8:F55,0,PP1)=QH4)*(OFFSET('Game Board'!I8:I55,0,PP1)=QH7)*(OFFSET('Game Board'!G8:G55,0,PP1)=OFFSET('Game Board'!H8:H55,0,PP1))*1)+SUMPRODUCT((OFFSET('Game Board'!I8:I55,0,PP1)=QH4)*(OFFSET('Game Board'!F8:F55,0,PP1)=QH7)*(OFFSET('Game Board'!G8:G55,0,PP1)=OFFSET('Game Board'!H8:H55,0,PP1))*1)</f>
        <v>3</v>
      </c>
      <c r="QM4" s="420">
        <f ca="1">SUMPRODUCT((OFFSET('Game Board'!F8:F55,0,PP1)=QH4)*(OFFSET('Game Board'!I8:I55,0,PP1)=QH5)*(OFFSET('Game Board'!G8:G55,0,PP1)&lt;OFFSET('Game Board'!H8:H55,0,PP1))*1)+SUMPRODUCT((OFFSET('Game Board'!I8:I55,0,PP1)=QH4)*(OFFSET('Game Board'!F8:F55,0,PP1)=QH5)*(OFFSET('Game Board'!H8:H55,0,PP1)&lt;OFFSET('Game Board'!G8:G55,0,PP1))*1)+SUMPRODUCT((OFFSET('Game Board'!F8:F55,0,PP1)=QH4)*(OFFSET('Game Board'!I8:I55,0,PP1)=QH6)*(OFFSET('Game Board'!G8:G55,0,PP1)&lt;OFFSET('Game Board'!H8:H55,0,PP1))*1)+SUMPRODUCT((OFFSET('Game Board'!I8:I55,0,PP1)=QH4)*(OFFSET('Game Board'!F8:F55,0,PP1)=QH6)*(OFFSET('Game Board'!H8:H55,0,PP1)&lt;OFFSET('Game Board'!G8:G55,0,PP1))*1)+SUMPRODUCT((OFFSET('Game Board'!F8:F55,0,PP1)=QH4)*(OFFSET('Game Board'!I8:I55,0,PP1)=QH7)*(OFFSET('Game Board'!G8:G55,0,PP1)&lt;OFFSET('Game Board'!H8:H55,0,PP1))*1)+SUMPRODUCT((OFFSET('Game Board'!I8:I55,0,PP1)=QH4)*(OFFSET('Game Board'!F8:F55,0,PP1)=QH7)*(OFFSET('Game Board'!H8:H55,0,PP1)&lt;OFFSET('Game Board'!G8:G55,0,PP1))*1)</f>
        <v>0</v>
      </c>
      <c r="QN4" s="420">
        <f ca="1">SUMIFS(OFFSET('Game Board'!G8:G55,0,PP1),OFFSET('Game Board'!F8:F55,0,PP1),QH4,OFFSET('Game Board'!I8:I55,0,PP1),QH5)+SUMIFS(OFFSET('Game Board'!G8:G55,0,PP1),OFFSET('Game Board'!F8:F55,0,PP1),QH4,OFFSET('Game Board'!I8:I55,0,PP1),QH6)+SUMIFS(OFFSET('Game Board'!G8:G55,0,PP1),OFFSET('Game Board'!F8:F55,0,PP1),QH4,OFFSET('Game Board'!I8:I55,0,PP1),QH7)+SUMIFS(OFFSET('Game Board'!H8:H55,0,PP1),OFFSET('Game Board'!I8:I55,0,PP1),QH4,OFFSET('Game Board'!F8:F55,0,PP1),QH5)+SUMIFS(OFFSET('Game Board'!H8:H55,0,PP1),OFFSET('Game Board'!I8:I55,0,PP1),QH4,OFFSET('Game Board'!F8:F55,0,PP1),QH6)+SUMIFS(OFFSET('Game Board'!H8:H55,0,PP1),OFFSET('Game Board'!I8:I55,0,PP1),QH4,OFFSET('Game Board'!F8:F55,0,PP1),QH7)</f>
        <v>0</v>
      </c>
      <c r="QO4" s="420">
        <f ca="1">SUMIFS(OFFSET('Game Board'!H8:H55,0,PP1),OFFSET('Game Board'!F8:F55,0,PP1),QH4,OFFSET('Game Board'!I8:I55,0,PP1),QH5)+SUMIFS(OFFSET('Game Board'!H8:H55,0,PP1),OFFSET('Game Board'!F8:F55,0,PP1),QH4,OFFSET('Game Board'!I8:I55,0,PP1),QH6)+SUMIFS(OFFSET('Game Board'!H8:H55,0,PP1),OFFSET('Game Board'!F8:F55,0,PP1),QH4,OFFSET('Game Board'!I8:I55,0,PP1),QH7)+SUMIFS(OFFSET('Game Board'!G8:G55,0,PP1),OFFSET('Game Board'!I8:I55,0,PP1),QH4,OFFSET('Game Board'!F8:F55,0,PP1),QH5)+SUMIFS(OFFSET('Game Board'!G8:G55,0,PP1),OFFSET('Game Board'!I8:I55,0,PP1),QH4,OFFSET('Game Board'!F8:F55,0,PP1),QH6)+SUMIFS(OFFSET('Game Board'!G8:G55,0,PP1),OFFSET('Game Board'!I8:I55,0,PP1),QH4,OFFSET('Game Board'!F8:F55,0,PP1),QH7)</f>
        <v>0</v>
      </c>
      <c r="QP4" s="420">
        <f t="shared" ref="QP4:QP35" ca="1" si="107">QN4-QO4</f>
        <v>0</v>
      </c>
      <c r="QQ4" s="420">
        <f t="shared" ref="QQ4:QQ35" ca="1" si="108">QL4*1+QK4*3</f>
        <v>3</v>
      </c>
      <c r="QR4" s="420">
        <f t="shared" ref="QR4" ca="1" si="109">IF(QH4&lt;&gt;"",SUMPRODUCT((QG4:QG7=QG4)*(QQ4:QQ7&gt;QQ4)*1),0)</f>
        <v>0</v>
      </c>
      <c r="QS4" s="420">
        <f t="shared" ref="QS4" ca="1" si="110">IF(QH4&lt;&gt;"",SUMPRODUCT((QR4:QR7=QR4)*(QP4:QP7&gt;QP4)*1),0)</f>
        <v>0</v>
      </c>
      <c r="QT4" s="420">
        <f t="shared" ref="QT4:QT35" ca="1" si="111">QR4+QS4</f>
        <v>0</v>
      </c>
      <c r="QU4" s="420">
        <f t="shared" ref="QU4" ca="1" si="112">IF(QH4&lt;&gt;"",SUMPRODUCT((QT4:QT7=QT4)*(QR4:QR7=QR4)*(QN4:QN7&gt;QN4)*1),0)</f>
        <v>0</v>
      </c>
      <c r="QV4" s="420">
        <f t="shared" ref="QV4:QV35" ca="1" si="113">QG4+QT4+QU4</f>
        <v>1</v>
      </c>
      <c r="QW4" s="420">
        <v>0</v>
      </c>
      <c r="QX4" s="420">
        <v>0</v>
      </c>
      <c r="QY4" s="420">
        <v>0</v>
      </c>
      <c r="QZ4" s="420">
        <v>0</v>
      </c>
      <c r="RA4" s="420">
        <v>0</v>
      </c>
      <c r="RB4" s="420">
        <v>0</v>
      </c>
      <c r="RC4" s="420">
        <v>0</v>
      </c>
      <c r="RD4" s="420">
        <v>0</v>
      </c>
      <c r="RE4" s="420">
        <v>0</v>
      </c>
      <c r="RF4" s="420">
        <v>0</v>
      </c>
      <c r="RG4" s="420">
        <v>0</v>
      </c>
      <c r="RH4" s="420">
        <f t="shared" ref="RH4:RH35" ca="1" si="114">QV4+RF4+RG4</f>
        <v>1</v>
      </c>
      <c r="RI4" s="420">
        <v>0</v>
      </c>
      <c r="RJ4" s="420">
        <v>0</v>
      </c>
      <c r="RK4" s="420">
        <v>0</v>
      </c>
      <c r="RL4" s="420">
        <v>0</v>
      </c>
      <c r="RM4" s="420">
        <v>0</v>
      </c>
      <c r="RN4" s="420">
        <v>0</v>
      </c>
      <c r="RO4" s="420">
        <v>0</v>
      </c>
      <c r="RP4" s="420">
        <v>0</v>
      </c>
      <c r="RQ4" s="420">
        <v>0</v>
      </c>
      <c r="RR4" s="420">
        <v>0</v>
      </c>
      <c r="RS4" s="420">
        <v>0</v>
      </c>
      <c r="RT4" s="420">
        <f t="shared" ref="RT4:RT35" ca="1" si="115">RH4+RR4+RS4</f>
        <v>1</v>
      </c>
      <c r="RU4" s="420">
        <f t="shared" ref="RU4" ca="1" si="116">SUMPRODUCT((RT4:RT7=RT4)*(PW4:PW7&gt;PW4)*1)</f>
        <v>1</v>
      </c>
      <c r="RV4" s="420">
        <f t="shared" ref="RV4:RV35" ca="1" si="117">RU4+RT4</f>
        <v>2</v>
      </c>
      <c r="RW4" s="420" t="str">
        <f>PN4</f>
        <v>Senegal</v>
      </c>
      <c r="RX4" s="420">
        <f t="shared" ref="RX4:RX35" ca="1" si="118">SUM(RY4:SA4)</f>
        <v>0</v>
      </c>
      <c r="RY4" s="420">
        <f ca="1">SUMPRODUCT((OFFSET('Game Board'!G8:G55,0,RY1)&lt;&gt;"")*(OFFSET('Game Board'!F8:F55,0,RY1)=C4)*(OFFSET('Game Board'!G8:G55,0,RY1)&gt;OFFSET('Game Board'!H8:H55,0,RY1))*1)+SUMPRODUCT((OFFSET('Game Board'!G8:G55,0,RY1)&lt;&gt;"")*(OFFSET('Game Board'!I8:I55,0,RY1)=C4)*(OFFSET('Game Board'!H8:H55,0,RY1)&gt;OFFSET('Game Board'!G8:G55,0,RY1))*1)</f>
        <v>0</v>
      </c>
      <c r="RZ4" s="420">
        <f ca="1">SUMPRODUCT((OFFSET('Game Board'!G8:G55,0,RY1)&lt;&gt;"")*(OFFSET('Game Board'!F8:F55,0,RY1)=C4)*(OFFSET('Game Board'!G8:G55,0,RY1)=OFFSET('Game Board'!H8:H55,0,RY1))*1)+SUMPRODUCT((OFFSET('Game Board'!G8:G55,0,RY1)&lt;&gt;"")*(OFFSET('Game Board'!I8:I55,0,RY1)=C4)*(OFFSET('Game Board'!G8:G55,0,RY1)=OFFSET('Game Board'!H8:H55,0,RY1))*1)</f>
        <v>0</v>
      </c>
      <c r="SA4" s="420">
        <f ca="1">SUMPRODUCT((OFFSET('Game Board'!G8:G55,0,RY1)&lt;&gt;"")*(OFFSET('Game Board'!F8:F55,0,RY1)=C4)*(OFFSET('Game Board'!G8:G55,0,RY1)&lt;OFFSET('Game Board'!H8:H55,0,RY1))*1)+SUMPRODUCT((OFFSET('Game Board'!G8:G55,0,RY1)&lt;&gt;"")*(OFFSET('Game Board'!I8:I55,0,RY1)=C4)*(OFFSET('Game Board'!H8:H55,0,RY1)&lt;OFFSET('Game Board'!G8:G55,0,RY1))*1)</f>
        <v>0</v>
      </c>
      <c r="SB4" s="420">
        <f ca="1">SUMIF(OFFSET('Game Board'!F8:F55,0,RY1),C4,OFFSET('Game Board'!G8:G55,0,RY1))+SUMIF(OFFSET('Game Board'!I8:I55,0,RY1),C4,OFFSET('Game Board'!H8:H55,0,RY1))</f>
        <v>0</v>
      </c>
      <c r="SC4" s="420">
        <f ca="1">SUMIF(OFFSET('Game Board'!F8:F55,0,RY1),C4,OFFSET('Game Board'!H8:H55,0,RY1))+SUMIF(OFFSET('Game Board'!I8:I55,0,RY1),C4,OFFSET('Game Board'!G8:G55,0,RY1))</f>
        <v>0</v>
      </c>
      <c r="SD4" s="420">
        <f t="shared" ref="SD4:SD35" ca="1" si="119">SB4-SC4</f>
        <v>0</v>
      </c>
      <c r="SE4" s="420">
        <f t="shared" ref="SE4:SE35" ca="1" si="120">RZ4*1+RY4*3</f>
        <v>0</v>
      </c>
      <c r="SF4" s="420">
        <f ca="1">INDEX(L4:L35,MATCH(SO4,C4:C35,0),0)</f>
        <v>1584</v>
      </c>
      <c r="SG4" s="424">
        <f>'Tournament Setup'!F6</f>
        <v>0</v>
      </c>
      <c r="SH4" s="420">
        <f t="shared" ref="SH4" ca="1" si="121">RANK(SE4,SE4:SE7)</f>
        <v>1</v>
      </c>
      <c r="SI4" s="420">
        <f t="shared" ref="SI4" ca="1" si="122">SUMPRODUCT((SH4:SH7=SH4)*(SD4:SD7&gt;SD4)*1)</f>
        <v>0</v>
      </c>
      <c r="SJ4" s="420">
        <f t="shared" ref="SJ4:SJ35" ca="1" si="123">SH4+SI4</f>
        <v>1</v>
      </c>
      <c r="SK4" s="420">
        <f t="shared" ref="SK4" ca="1" si="124">SUMPRODUCT((SH4:SH7=SH4)*(SD4:SD7=SD4)*(SB4:SB7&gt;SB4)*1)</f>
        <v>0</v>
      </c>
      <c r="SL4" s="420">
        <f t="shared" ref="SL4:SL35" ca="1" si="125">SJ4+SK4</f>
        <v>1</v>
      </c>
      <c r="SM4" s="420">
        <f t="shared" ref="SM4" ca="1" si="126">RANK(SL4,SL4:SL7,1)+COUNTIF(SL4:SL4,SL4)-1</f>
        <v>1</v>
      </c>
      <c r="SN4" s="420">
        <v>1</v>
      </c>
      <c r="SO4" s="420" t="str">
        <f t="shared" ref="SO4" ca="1" si="127">INDEX(RW4:RW7,MATCH(SN4,SM4:SM7,0),0)</f>
        <v>Senegal</v>
      </c>
      <c r="SP4" s="420">
        <f t="shared" ref="SP4" ca="1" si="128">INDEX(SL4:SL7,MATCH(SO4,RW4:RW7,0),0)</f>
        <v>1</v>
      </c>
      <c r="SQ4" s="420" t="str">
        <f t="shared" ref="SQ4" ca="1" si="129">IF(SP5=1,SO4,"")</f>
        <v>Senegal</v>
      </c>
      <c r="ST4" s="420">
        <f ca="1">SUMPRODUCT((OFFSET('Game Board'!F8:F55,0,RY1)=SQ4)*(OFFSET('Game Board'!I8:I55,0,RY1)=SQ5)*(OFFSET('Game Board'!G8:G55,0,RY1)&gt;OFFSET('Game Board'!H8:H55,0,RY1))*1)+SUMPRODUCT((OFFSET('Game Board'!I8:I55,0,RY1)=SQ4)*(OFFSET('Game Board'!F8:F55,0,RY1)=SQ5)*(OFFSET('Game Board'!H8:H55,0,RY1)&gt;OFFSET('Game Board'!G8:G55,0,RY1))*1)+SUMPRODUCT((OFFSET('Game Board'!F8:F55,0,RY1)=SQ4)*(OFFSET('Game Board'!I8:I55,0,RY1)=SQ6)*(OFFSET('Game Board'!G8:G55,0,RY1)&gt;OFFSET('Game Board'!H8:H55,0,RY1))*1)+SUMPRODUCT((OFFSET('Game Board'!I8:I55,0,RY1)=SQ4)*(OFFSET('Game Board'!F8:F55,0,RY1)=SQ6)*(OFFSET('Game Board'!H8:H55,0,RY1)&gt;OFFSET('Game Board'!G8:G55,0,RY1))*1)+SUMPRODUCT((OFFSET('Game Board'!F8:F55,0,RY1)=SQ4)*(OFFSET('Game Board'!I8:I55,0,RY1)=SQ7)*(OFFSET('Game Board'!G8:G55,0,RY1)&gt;OFFSET('Game Board'!H8:H55,0,RY1))*1)+SUMPRODUCT((OFFSET('Game Board'!I8:I55,0,RY1)=SQ4)*(OFFSET('Game Board'!F8:F55,0,RY1)=SQ7)*(OFFSET('Game Board'!H8:H55,0,RY1)&gt;OFFSET('Game Board'!G8:G55,0,RY1))*1)</f>
        <v>0</v>
      </c>
      <c r="SU4" s="420">
        <f ca="1">SUMPRODUCT((OFFSET('Game Board'!F8:F55,0,RY1)=SQ4)*(OFFSET('Game Board'!I8:I55,0,RY1)=SQ5)*(OFFSET('Game Board'!G8:G55,0,RY1)=OFFSET('Game Board'!H8:H55,0,RY1))*1)+SUMPRODUCT((OFFSET('Game Board'!I8:I55,0,RY1)=SQ4)*(OFFSET('Game Board'!F8:F55,0,RY1)=SQ5)*(OFFSET('Game Board'!G8:G55,0,RY1)=OFFSET('Game Board'!H8:H55,0,RY1))*1)+SUMPRODUCT((OFFSET('Game Board'!F8:F55,0,RY1)=SQ4)*(OFFSET('Game Board'!I8:I55,0,RY1)=SQ6)*(OFFSET('Game Board'!G8:G55,0,RY1)=OFFSET('Game Board'!H8:H55,0,RY1))*1)+SUMPRODUCT((OFFSET('Game Board'!I8:I55,0,RY1)=SQ4)*(OFFSET('Game Board'!F8:F55,0,RY1)=SQ6)*(OFFSET('Game Board'!G8:G55,0,RY1)=OFFSET('Game Board'!H8:H55,0,RY1))*1)+SUMPRODUCT((OFFSET('Game Board'!F8:F55,0,RY1)=SQ4)*(OFFSET('Game Board'!I8:I55,0,RY1)=SQ7)*(OFFSET('Game Board'!G8:G55,0,RY1)=OFFSET('Game Board'!H8:H55,0,RY1))*1)+SUMPRODUCT((OFFSET('Game Board'!I8:I55,0,RY1)=SQ4)*(OFFSET('Game Board'!F8:F55,0,RY1)=SQ7)*(OFFSET('Game Board'!G8:G55,0,RY1)=OFFSET('Game Board'!H8:H55,0,RY1))*1)</f>
        <v>3</v>
      </c>
      <c r="SV4" s="420">
        <f ca="1">SUMPRODUCT((OFFSET('Game Board'!F8:F55,0,RY1)=SQ4)*(OFFSET('Game Board'!I8:I55,0,RY1)=SQ5)*(OFFSET('Game Board'!G8:G55,0,RY1)&lt;OFFSET('Game Board'!H8:H55,0,RY1))*1)+SUMPRODUCT((OFFSET('Game Board'!I8:I55,0,RY1)=SQ4)*(OFFSET('Game Board'!F8:F55,0,RY1)=SQ5)*(OFFSET('Game Board'!H8:H55,0,RY1)&lt;OFFSET('Game Board'!G8:G55,0,RY1))*1)+SUMPRODUCT((OFFSET('Game Board'!F8:F55,0,RY1)=SQ4)*(OFFSET('Game Board'!I8:I55,0,RY1)=SQ6)*(OFFSET('Game Board'!G8:G55,0,RY1)&lt;OFFSET('Game Board'!H8:H55,0,RY1))*1)+SUMPRODUCT((OFFSET('Game Board'!I8:I55,0,RY1)=SQ4)*(OFFSET('Game Board'!F8:F55,0,RY1)=SQ6)*(OFFSET('Game Board'!H8:H55,0,RY1)&lt;OFFSET('Game Board'!G8:G55,0,RY1))*1)+SUMPRODUCT((OFFSET('Game Board'!F8:F55,0,RY1)=SQ4)*(OFFSET('Game Board'!I8:I55,0,RY1)=SQ7)*(OFFSET('Game Board'!G8:G55,0,RY1)&lt;OFFSET('Game Board'!H8:H55,0,RY1))*1)+SUMPRODUCT((OFFSET('Game Board'!I8:I55,0,RY1)=SQ4)*(OFFSET('Game Board'!F8:F55,0,RY1)=SQ7)*(OFFSET('Game Board'!H8:H55,0,RY1)&lt;OFFSET('Game Board'!G8:G55,0,RY1))*1)</f>
        <v>0</v>
      </c>
      <c r="SW4" s="420">
        <f ca="1">SUMIFS(OFFSET('Game Board'!G8:G55,0,RY1),OFFSET('Game Board'!F8:F55,0,RY1),SQ4,OFFSET('Game Board'!I8:I55,0,RY1),SQ5)+SUMIFS(OFFSET('Game Board'!G8:G55,0,RY1),OFFSET('Game Board'!F8:F55,0,RY1),SQ4,OFFSET('Game Board'!I8:I55,0,RY1),SQ6)+SUMIFS(OFFSET('Game Board'!G8:G55,0,RY1),OFFSET('Game Board'!F8:F55,0,RY1),SQ4,OFFSET('Game Board'!I8:I55,0,RY1),SQ7)+SUMIFS(OFFSET('Game Board'!H8:H55,0,RY1),OFFSET('Game Board'!I8:I55,0,RY1),SQ4,OFFSET('Game Board'!F8:F55,0,RY1),SQ5)+SUMIFS(OFFSET('Game Board'!H8:H55,0,RY1),OFFSET('Game Board'!I8:I55,0,RY1),SQ4,OFFSET('Game Board'!F8:F55,0,RY1),SQ6)+SUMIFS(OFFSET('Game Board'!H8:H55,0,RY1),OFFSET('Game Board'!I8:I55,0,RY1),SQ4,OFFSET('Game Board'!F8:F55,0,RY1),SQ7)</f>
        <v>0</v>
      </c>
      <c r="SX4" s="420">
        <f ca="1">SUMIFS(OFFSET('Game Board'!H8:H55,0,RY1),OFFSET('Game Board'!F8:F55,0,RY1),SQ4,OFFSET('Game Board'!I8:I55,0,RY1),SQ5)+SUMIFS(OFFSET('Game Board'!H8:H55,0,RY1),OFFSET('Game Board'!F8:F55,0,RY1),SQ4,OFFSET('Game Board'!I8:I55,0,RY1),SQ6)+SUMIFS(OFFSET('Game Board'!H8:H55,0,RY1),OFFSET('Game Board'!F8:F55,0,RY1),SQ4,OFFSET('Game Board'!I8:I55,0,RY1),SQ7)+SUMIFS(OFFSET('Game Board'!G8:G55,0,RY1),OFFSET('Game Board'!I8:I55,0,RY1),SQ4,OFFSET('Game Board'!F8:F55,0,RY1),SQ5)+SUMIFS(OFFSET('Game Board'!G8:G55,0,RY1),OFFSET('Game Board'!I8:I55,0,RY1),SQ4,OFFSET('Game Board'!F8:F55,0,RY1),SQ6)+SUMIFS(OFFSET('Game Board'!G8:G55,0,RY1),OFFSET('Game Board'!I8:I55,0,RY1),SQ4,OFFSET('Game Board'!F8:F55,0,RY1),SQ7)</f>
        <v>0</v>
      </c>
      <c r="SY4" s="420">
        <f t="shared" ref="SY4:SY35" ca="1" si="130">SW4-SX4</f>
        <v>0</v>
      </c>
      <c r="SZ4" s="420">
        <f t="shared" ref="SZ4:SZ35" ca="1" si="131">SU4*1+ST4*3</f>
        <v>3</v>
      </c>
      <c r="TA4" s="420">
        <f t="shared" ref="TA4" ca="1" si="132">IF(SQ4&lt;&gt;"",SUMPRODUCT((SP4:SP7=SP4)*(SZ4:SZ7&gt;SZ4)*1),0)</f>
        <v>0</v>
      </c>
      <c r="TB4" s="420">
        <f t="shared" ref="TB4" ca="1" si="133">IF(SQ4&lt;&gt;"",SUMPRODUCT((TA4:TA7=TA4)*(SY4:SY7&gt;SY4)*1),0)</f>
        <v>0</v>
      </c>
      <c r="TC4" s="420">
        <f t="shared" ref="TC4:TC35" ca="1" si="134">TA4+TB4</f>
        <v>0</v>
      </c>
      <c r="TD4" s="420">
        <f t="shared" ref="TD4" ca="1" si="135">IF(SQ4&lt;&gt;"",SUMPRODUCT((TC4:TC7=TC4)*(TA4:TA7=TA4)*(SW4:SW7&gt;SW4)*1),0)</f>
        <v>0</v>
      </c>
      <c r="TE4" s="420">
        <f t="shared" ref="TE4:TE35" ca="1" si="136">SP4+TC4+TD4</f>
        <v>1</v>
      </c>
      <c r="TF4" s="420">
        <v>0</v>
      </c>
      <c r="TG4" s="420">
        <v>0</v>
      </c>
      <c r="TH4" s="420">
        <v>0</v>
      </c>
      <c r="TI4" s="420">
        <v>0</v>
      </c>
      <c r="TJ4" s="420">
        <v>0</v>
      </c>
      <c r="TK4" s="420">
        <v>0</v>
      </c>
      <c r="TL4" s="420">
        <v>0</v>
      </c>
      <c r="TM4" s="420">
        <v>0</v>
      </c>
      <c r="TN4" s="420">
        <v>0</v>
      </c>
      <c r="TO4" s="420">
        <v>0</v>
      </c>
      <c r="TP4" s="420">
        <v>0</v>
      </c>
      <c r="TQ4" s="420">
        <f t="shared" ref="TQ4:TQ35" ca="1" si="137">TE4+TO4+TP4</f>
        <v>1</v>
      </c>
      <c r="TR4" s="420">
        <v>0</v>
      </c>
      <c r="TS4" s="420">
        <v>0</v>
      </c>
      <c r="TT4" s="420">
        <v>0</v>
      </c>
      <c r="TU4" s="420">
        <v>0</v>
      </c>
      <c r="TV4" s="420">
        <v>0</v>
      </c>
      <c r="TW4" s="420">
        <v>0</v>
      </c>
      <c r="TX4" s="420">
        <v>0</v>
      </c>
      <c r="TY4" s="420">
        <v>0</v>
      </c>
      <c r="TZ4" s="420">
        <v>0</v>
      </c>
      <c r="UA4" s="420">
        <v>0</v>
      </c>
      <c r="UB4" s="420">
        <v>0</v>
      </c>
      <c r="UC4" s="420">
        <f t="shared" ref="UC4:UC35" ca="1" si="138">TQ4+UA4+UB4</f>
        <v>1</v>
      </c>
      <c r="UD4" s="420">
        <f t="shared" ref="UD4" ca="1" si="139">SUMPRODUCT((UC4:UC7=UC4)*(SF4:SF7&gt;SF4)*1)</f>
        <v>1</v>
      </c>
      <c r="UE4" s="420">
        <f t="shared" ref="UE4:UE35" ca="1" si="140">UD4+UC4</f>
        <v>2</v>
      </c>
      <c r="UF4" s="420" t="str">
        <f>RW4</f>
        <v>Senegal</v>
      </c>
      <c r="UG4" s="420">
        <f t="shared" ref="UG4:UG35" ca="1" si="141">SUM(UH4:UJ4)</f>
        <v>0</v>
      </c>
      <c r="UH4" s="420">
        <f ca="1">SUMPRODUCT((OFFSET('Game Board'!G8:G55,0,UH1)&lt;&gt;"")*(OFFSET('Game Board'!F8:F55,0,UH1)=C4)*(OFFSET('Game Board'!G8:G55,0,UH1)&gt;OFFSET('Game Board'!H8:H55,0,UH1))*1)+SUMPRODUCT((OFFSET('Game Board'!G8:G55,0,UH1)&lt;&gt;"")*(OFFSET('Game Board'!I8:I55,0,UH1)=C4)*(OFFSET('Game Board'!H8:H55,0,UH1)&gt;OFFSET('Game Board'!G8:G55,0,UH1))*1)</f>
        <v>0</v>
      </c>
      <c r="UI4" s="420">
        <f ca="1">SUMPRODUCT((OFFSET('Game Board'!G8:G55,0,UH1)&lt;&gt;"")*(OFFSET('Game Board'!F8:F55,0,UH1)=C4)*(OFFSET('Game Board'!G8:G55,0,UH1)=OFFSET('Game Board'!H8:H55,0,UH1))*1)+SUMPRODUCT((OFFSET('Game Board'!G8:G55,0,UH1)&lt;&gt;"")*(OFFSET('Game Board'!I8:I55,0,UH1)=C4)*(OFFSET('Game Board'!G8:G55,0,UH1)=OFFSET('Game Board'!H8:H55,0,UH1))*1)</f>
        <v>0</v>
      </c>
      <c r="UJ4" s="420">
        <f ca="1">SUMPRODUCT((OFFSET('Game Board'!G8:G55,0,UH1)&lt;&gt;"")*(OFFSET('Game Board'!F8:F55,0,UH1)=C4)*(OFFSET('Game Board'!G8:G55,0,UH1)&lt;OFFSET('Game Board'!H8:H55,0,UH1))*1)+SUMPRODUCT((OFFSET('Game Board'!G8:G55,0,UH1)&lt;&gt;"")*(OFFSET('Game Board'!I8:I55,0,UH1)=C4)*(OFFSET('Game Board'!H8:H55,0,UH1)&lt;OFFSET('Game Board'!G8:G55,0,UH1))*1)</f>
        <v>0</v>
      </c>
      <c r="UK4" s="420">
        <f ca="1">SUMIF(OFFSET('Game Board'!F8:F55,0,UH1),C4,OFFSET('Game Board'!G8:G55,0,UH1))+SUMIF(OFFSET('Game Board'!I8:I55,0,UH1),C4,OFFSET('Game Board'!H8:H55,0,UH1))</f>
        <v>0</v>
      </c>
      <c r="UL4" s="420">
        <f ca="1">SUMIF(OFFSET('Game Board'!F8:F55,0,UH1),C4,OFFSET('Game Board'!H8:H55,0,UH1))+SUMIF(OFFSET('Game Board'!I8:I55,0,UH1),C4,OFFSET('Game Board'!G8:G55,0,UH1))</f>
        <v>0</v>
      </c>
      <c r="UM4" s="420">
        <f t="shared" ref="UM4:UM35" ca="1" si="142">UK4-UL4</f>
        <v>0</v>
      </c>
      <c r="UN4" s="420">
        <f t="shared" ref="UN4:UN35" ca="1" si="143">UI4*1+UH4*3</f>
        <v>0</v>
      </c>
      <c r="UO4" s="420">
        <f ca="1">INDEX(L4:L35,MATCH(UX4,C4:C35,0),0)</f>
        <v>1584</v>
      </c>
      <c r="UP4" s="424">
        <f>'Tournament Setup'!F6</f>
        <v>0</v>
      </c>
      <c r="UQ4" s="420">
        <f t="shared" ref="UQ4" ca="1" si="144">RANK(UN4,UN4:UN7)</f>
        <v>1</v>
      </c>
      <c r="UR4" s="420">
        <f t="shared" ref="UR4" ca="1" si="145">SUMPRODUCT((UQ4:UQ7=UQ4)*(UM4:UM7&gt;UM4)*1)</f>
        <v>0</v>
      </c>
      <c r="US4" s="420">
        <f t="shared" ref="US4:US35" ca="1" si="146">UQ4+UR4</f>
        <v>1</v>
      </c>
      <c r="UT4" s="420">
        <f t="shared" ref="UT4" ca="1" si="147">SUMPRODUCT((UQ4:UQ7=UQ4)*(UM4:UM7=UM4)*(UK4:UK7&gt;UK4)*1)</f>
        <v>0</v>
      </c>
      <c r="UU4" s="420">
        <f t="shared" ref="UU4:UU35" ca="1" si="148">US4+UT4</f>
        <v>1</v>
      </c>
      <c r="UV4" s="420">
        <f t="shared" ref="UV4" ca="1" si="149">RANK(UU4,UU4:UU7,1)+COUNTIF(UU4:UU4,UU4)-1</f>
        <v>1</v>
      </c>
      <c r="UW4" s="420">
        <v>1</v>
      </c>
      <c r="UX4" s="420" t="str">
        <f t="shared" ref="UX4" ca="1" si="150">INDEX(UF4:UF7,MATCH(UW4,UV4:UV7,0),0)</f>
        <v>Senegal</v>
      </c>
      <c r="UY4" s="420">
        <f t="shared" ref="UY4" ca="1" si="151">INDEX(UU4:UU7,MATCH(UX4,UF4:UF7,0),0)</f>
        <v>1</v>
      </c>
      <c r="UZ4" s="420" t="str">
        <f t="shared" ref="UZ4" ca="1" si="152">IF(UY5=1,UX4,"")</f>
        <v>Senegal</v>
      </c>
      <c r="VC4" s="420">
        <f ca="1">SUMPRODUCT((OFFSET('Game Board'!F8:F55,0,UH1)=UZ4)*(OFFSET('Game Board'!I8:I55,0,UH1)=UZ5)*(OFFSET('Game Board'!G8:G55,0,UH1)&gt;OFFSET('Game Board'!H8:H55,0,UH1))*1)+SUMPRODUCT((OFFSET('Game Board'!I8:I55,0,UH1)=UZ4)*(OFFSET('Game Board'!F8:F55,0,UH1)=UZ5)*(OFFSET('Game Board'!H8:H55,0,UH1)&gt;OFFSET('Game Board'!G8:G55,0,UH1))*1)+SUMPRODUCT((OFFSET('Game Board'!F8:F55,0,UH1)=UZ4)*(OFFSET('Game Board'!I8:I55,0,UH1)=UZ6)*(OFFSET('Game Board'!G8:G55,0,UH1)&gt;OFFSET('Game Board'!H8:H55,0,UH1))*1)+SUMPRODUCT((OFFSET('Game Board'!I8:I55,0,UH1)=UZ4)*(OFFSET('Game Board'!F8:F55,0,UH1)=UZ6)*(OFFSET('Game Board'!H8:H55,0,UH1)&gt;OFFSET('Game Board'!G8:G55,0,UH1))*1)+SUMPRODUCT((OFFSET('Game Board'!F8:F55,0,UH1)=UZ4)*(OFFSET('Game Board'!I8:I55,0,UH1)=UZ7)*(OFFSET('Game Board'!G8:G55,0,UH1)&gt;OFFSET('Game Board'!H8:H55,0,UH1))*1)+SUMPRODUCT((OFFSET('Game Board'!I8:I55,0,UH1)=UZ4)*(OFFSET('Game Board'!F8:F55,0,UH1)=UZ7)*(OFFSET('Game Board'!H8:H55,0,UH1)&gt;OFFSET('Game Board'!G8:G55,0,UH1))*1)</f>
        <v>0</v>
      </c>
      <c r="VD4" s="420">
        <f ca="1">SUMPRODUCT((OFFSET('Game Board'!F8:F55,0,UH1)=UZ4)*(OFFSET('Game Board'!I8:I55,0,UH1)=UZ5)*(OFFSET('Game Board'!G8:G55,0,UH1)=OFFSET('Game Board'!H8:H55,0,UH1))*1)+SUMPRODUCT((OFFSET('Game Board'!I8:I55,0,UH1)=UZ4)*(OFFSET('Game Board'!F8:F55,0,UH1)=UZ5)*(OFFSET('Game Board'!G8:G55,0,UH1)=OFFSET('Game Board'!H8:H55,0,UH1))*1)+SUMPRODUCT((OFFSET('Game Board'!F8:F55,0,UH1)=UZ4)*(OFFSET('Game Board'!I8:I55,0,UH1)=UZ6)*(OFFSET('Game Board'!G8:G55,0,UH1)=OFFSET('Game Board'!H8:H55,0,UH1))*1)+SUMPRODUCT((OFFSET('Game Board'!I8:I55,0,UH1)=UZ4)*(OFFSET('Game Board'!F8:F55,0,UH1)=UZ6)*(OFFSET('Game Board'!G8:G55,0,UH1)=OFFSET('Game Board'!H8:H55,0,UH1))*1)+SUMPRODUCT((OFFSET('Game Board'!F8:F55,0,UH1)=UZ4)*(OFFSET('Game Board'!I8:I55,0,UH1)=UZ7)*(OFFSET('Game Board'!G8:G55,0,UH1)=OFFSET('Game Board'!H8:H55,0,UH1))*1)+SUMPRODUCT((OFFSET('Game Board'!I8:I55,0,UH1)=UZ4)*(OFFSET('Game Board'!F8:F55,0,UH1)=UZ7)*(OFFSET('Game Board'!G8:G55,0,UH1)=OFFSET('Game Board'!H8:H55,0,UH1))*1)</f>
        <v>3</v>
      </c>
      <c r="VE4" s="420">
        <f ca="1">SUMPRODUCT((OFFSET('Game Board'!F8:F55,0,UH1)=UZ4)*(OFFSET('Game Board'!I8:I55,0,UH1)=UZ5)*(OFFSET('Game Board'!G8:G55,0,UH1)&lt;OFFSET('Game Board'!H8:H55,0,UH1))*1)+SUMPRODUCT((OFFSET('Game Board'!I8:I55,0,UH1)=UZ4)*(OFFSET('Game Board'!F8:F55,0,UH1)=UZ5)*(OFFSET('Game Board'!H8:H55,0,UH1)&lt;OFFSET('Game Board'!G8:G55,0,UH1))*1)+SUMPRODUCT((OFFSET('Game Board'!F8:F55,0,UH1)=UZ4)*(OFFSET('Game Board'!I8:I55,0,UH1)=UZ6)*(OFFSET('Game Board'!G8:G55,0,UH1)&lt;OFFSET('Game Board'!H8:H55,0,UH1))*1)+SUMPRODUCT((OFFSET('Game Board'!I8:I55,0,UH1)=UZ4)*(OFFSET('Game Board'!F8:F55,0,UH1)=UZ6)*(OFFSET('Game Board'!H8:H55,0,UH1)&lt;OFFSET('Game Board'!G8:G55,0,UH1))*1)+SUMPRODUCT((OFFSET('Game Board'!F8:F55,0,UH1)=UZ4)*(OFFSET('Game Board'!I8:I55,0,UH1)=UZ7)*(OFFSET('Game Board'!G8:G55,0,UH1)&lt;OFFSET('Game Board'!H8:H55,0,UH1))*1)+SUMPRODUCT((OFFSET('Game Board'!I8:I55,0,UH1)=UZ4)*(OFFSET('Game Board'!F8:F55,0,UH1)=UZ7)*(OFFSET('Game Board'!H8:H55,0,UH1)&lt;OFFSET('Game Board'!G8:G55,0,UH1))*1)</f>
        <v>0</v>
      </c>
      <c r="VF4" s="420">
        <f ca="1">SUMIFS(OFFSET('Game Board'!G8:G55,0,UH1),OFFSET('Game Board'!F8:F55,0,UH1),UZ4,OFFSET('Game Board'!I8:I55,0,UH1),UZ5)+SUMIFS(OFFSET('Game Board'!G8:G55,0,UH1),OFFSET('Game Board'!F8:F55,0,UH1),UZ4,OFFSET('Game Board'!I8:I55,0,UH1),UZ6)+SUMIFS(OFFSET('Game Board'!G8:G55,0,UH1),OFFSET('Game Board'!F8:F55,0,UH1),UZ4,OFFSET('Game Board'!I8:I55,0,UH1),UZ7)+SUMIFS(OFFSET('Game Board'!H8:H55,0,UH1),OFFSET('Game Board'!I8:I55,0,UH1),UZ4,OFFSET('Game Board'!F8:F55,0,UH1),UZ5)+SUMIFS(OFFSET('Game Board'!H8:H55,0,UH1),OFFSET('Game Board'!I8:I55,0,UH1),UZ4,OFFSET('Game Board'!F8:F55,0,UH1),UZ6)+SUMIFS(OFFSET('Game Board'!H8:H55,0,UH1),OFFSET('Game Board'!I8:I55,0,UH1),UZ4,OFFSET('Game Board'!F8:F55,0,UH1),UZ7)</f>
        <v>0</v>
      </c>
      <c r="VG4" s="420">
        <f ca="1">SUMIFS(OFFSET('Game Board'!H8:H55,0,UH1),OFFSET('Game Board'!F8:F55,0,UH1),UZ4,OFFSET('Game Board'!I8:I55,0,UH1),UZ5)+SUMIFS(OFFSET('Game Board'!H8:H55,0,UH1),OFFSET('Game Board'!F8:F55,0,UH1),UZ4,OFFSET('Game Board'!I8:I55,0,UH1),UZ6)+SUMIFS(OFFSET('Game Board'!H8:H55,0,UH1),OFFSET('Game Board'!F8:F55,0,UH1),UZ4,OFFSET('Game Board'!I8:I55,0,UH1),UZ7)+SUMIFS(OFFSET('Game Board'!G8:G55,0,UH1),OFFSET('Game Board'!I8:I55,0,UH1),UZ4,OFFSET('Game Board'!F8:F55,0,UH1),UZ5)+SUMIFS(OFFSET('Game Board'!G8:G55,0,UH1),OFFSET('Game Board'!I8:I55,0,UH1),UZ4,OFFSET('Game Board'!F8:F55,0,UH1),UZ6)+SUMIFS(OFFSET('Game Board'!G8:G55,0,UH1),OFFSET('Game Board'!I8:I55,0,UH1),UZ4,OFFSET('Game Board'!F8:F55,0,UH1),UZ7)</f>
        <v>0</v>
      </c>
      <c r="VH4" s="420">
        <f t="shared" ref="VH4:VH35" ca="1" si="153">VF4-VG4</f>
        <v>0</v>
      </c>
      <c r="VI4" s="420">
        <f t="shared" ref="VI4:VI35" ca="1" si="154">VD4*1+VC4*3</f>
        <v>3</v>
      </c>
      <c r="VJ4" s="420">
        <f t="shared" ref="VJ4" ca="1" si="155">IF(UZ4&lt;&gt;"",SUMPRODUCT((UY4:UY7=UY4)*(VI4:VI7&gt;VI4)*1),0)</f>
        <v>0</v>
      </c>
      <c r="VK4" s="420">
        <f t="shared" ref="VK4" ca="1" si="156">IF(UZ4&lt;&gt;"",SUMPRODUCT((VJ4:VJ7=VJ4)*(VH4:VH7&gt;VH4)*1),0)</f>
        <v>0</v>
      </c>
      <c r="VL4" s="420">
        <f t="shared" ref="VL4:VL35" ca="1" si="157">VJ4+VK4</f>
        <v>0</v>
      </c>
      <c r="VM4" s="420">
        <f t="shared" ref="VM4" ca="1" si="158">IF(UZ4&lt;&gt;"",SUMPRODUCT((VL4:VL7=VL4)*(VJ4:VJ7=VJ4)*(VF4:VF7&gt;VF4)*1),0)</f>
        <v>0</v>
      </c>
      <c r="VN4" s="420">
        <f t="shared" ref="VN4:VN35" ca="1" si="159">UY4+VL4+VM4</f>
        <v>1</v>
      </c>
      <c r="VO4" s="420">
        <v>0</v>
      </c>
      <c r="VP4" s="420">
        <v>0</v>
      </c>
      <c r="VQ4" s="420">
        <v>0</v>
      </c>
      <c r="VR4" s="420">
        <v>0</v>
      </c>
      <c r="VS4" s="420">
        <v>0</v>
      </c>
      <c r="VT4" s="420">
        <v>0</v>
      </c>
      <c r="VU4" s="420">
        <v>0</v>
      </c>
      <c r="VV4" s="420">
        <v>0</v>
      </c>
      <c r="VW4" s="420">
        <v>0</v>
      </c>
      <c r="VX4" s="420">
        <v>0</v>
      </c>
      <c r="VY4" s="420">
        <v>0</v>
      </c>
      <c r="VZ4" s="420">
        <f t="shared" ref="VZ4:VZ35" ca="1" si="160">VN4+VX4+VY4</f>
        <v>1</v>
      </c>
      <c r="WA4" s="420">
        <v>0</v>
      </c>
      <c r="WB4" s="420">
        <v>0</v>
      </c>
      <c r="WC4" s="420">
        <v>0</v>
      </c>
      <c r="WD4" s="420">
        <v>0</v>
      </c>
      <c r="WE4" s="420">
        <v>0</v>
      </c>
      <c r="WF4" s="420">
        <v>0</v>
      </c>
      <c r="WG4" s="420">
        <v>0</v>
      </c>
      <c r="WH4" s="420">
        <v>0</v>
      </c>
      <c r="WI4" s="420">
        <v>0</v>
      </c>
      <c r="WJ4" s="420">
        <v>0</v>
      </c>
      <c r="WK4" s="420">
        <v>0</v>
      </c>
      <c r="WL4" s="420">
        <f t="shared" ref="WL4:WL35" ca="1" si="161">VZ4+WJ4+WK4</f>
        <v>1</v>
      </c>
      <c r="WM4" s="420">
        <f t="shared" ref="WM4" ca="1" si="162">SUMPRODUCT((WL4:WL7=WL4)*(UO4:UO7&gt;UO4)*1)</f>
        <v>1</v>
      </c>
      <c r="WN4" s="420">
        <f t="shared" ref="WN4:WN35" ca="1" si="163">WM4+WL4</f>
        <v>2</v>
      </c>
      <c r="WO4" s="420" t="str">
        <f>UF4</f>
        <v>Senegal</v>
      </c>
      <c r="WP4" s="420">
        <f t="shared" ref="WP4:WP35" ca="1" si="164">SUM(WQ4:WS4)</f>
        <v>0</v>
      </c>
      <c r="WQ4" s="420">
        <f ca="1">SUMPRODUCT((OFFSET('Game Board'!G8:G55,0,WQ1)&lt;&gt;"")*(OFFSET('Game Board'!F8:F55,0,WQ1)=C4)*(OFFSET('Game Board'!G8:G55,0,WQ1)&gt;OFFSET('Game Board'!H8:H55,0,WQ1))*1)+SUMPRODUCT((OFFSET('Game Board'!G8:G55,0,WQ1)&lt;&gt;"")*(OFFSET('Game Board'!I8:I55,0,WQ1)=C4)*(OFFSET('Game Board'!H8:H55,0,WQ1)&gt;OFFSET('Game Board'!G8:G55,0,WQ1))*1)</f>
        <v>0</v>
      </c>
      <c r="WR4" s="420">
        <f ca="1">SUMPRODUCT((OFFSET('Game Board'!G8:G55,0,WQ1)&lt;&gt;"")*(OFFSET('Game Board'!F8:F55,0,WQ1)=C4)*(OFFSET('Game Board'!G8:G55,0,WQ1)=OFFSET('Game Board'!H8:H55,0,WQ1))*1)+SUMPRODUCT((OFFSET('Game Board'!G8:G55,0,WQ1)&lt;&gt;"")*(OFFSET('Game Board'!I8:I55,0,WQ1)=C4)*(OFFSET('Game Board'!G8:G55,0,WQ1)=OFFSET('Game Board'!H8:H55,0,WQ1))*1)</f>
        <v>0</v>
      </c>
      <c r="WS4" s="420">
        <f ca="1">SUMPRODUCT((OFFSET('Game Board'!G8:G55,0,WQ1)&lt;&gt;"")*(OFFSET('Game Board'!F8:F55,0,WQ1)=C4)*(OFFSET('Game Board'!G8:G55,0,WQ1)&lt;OFFSET('Game Board'!H8:H55,0,WQ1))*1)+SUMPRODUCT((OFFSET('Game Board'!G8:G55,0,WQ1)&lt;&gt;"")*(OFFSET('Game Board'!I8:I55,0,WQ1)=C4)*(OFFSET('Game Board'!H8:H55,0,WQ1)&lt;OFFSET('Game Board'!G8:G55,0,WQ1))*1)</f>
        <v>0</v>
      </c>
      <c r="WT4" s="420">
        <f ca="1">SUMIF(OFFSET('Game Board'!F8:F55,0,WQ1),C4,OFFSET('Game Board'!G8:G55,0,WQ1))+SUMIF(OFFSET('Game Board'!I8:I55,0,WQ1),C4,OFFSET('Game Board'!H8:H55,0,WQ1))</f>
        <v>0</v>
      </c>
      <c r="WU4" s="420">
        <f ca="1">SUMIF(OFFSET('Game Board'!F8:F55,0,WQ1),C4,OFFSET('Game Board'!H8:H55,0,WQ1))+SUMIF(OFFSET('Game Board'!I8:I55,0,WQ1),C4,OFFSET('Game Board'!G8:G55,0,WQ1))</f>
        <v>0</v>
      </c>
      <c r="WV4" s="420">
        <f t="shared" ref="WV4:WV35" ca="1" si="165">WT4-WU4</f>
        <v>0</v>
      </c>
      <c r="WW4" s="420">
        <f t="shared" ref="WW4:WW35" ca="1" si="166">WR4*1+WQ4*3</f>
        <v>0</v>
      </c>
      <c r="WX4" s="420">
        <f ca="1">INDEX(L4:L35,MATCH(XG4,C4:C35,0),0)</f>
        <v>1584</v>
      </c>
      <c r="WY4" s="424">
        <f>'Tournament Setup'!F6</f>
        <v>0</v>
      </c>
      <c r="WZ4" s="420">
        <f t="shared" ref="WZ4" ca="1" si="167">RANK(WW4,WW4:WW7)</f>
        <v>1</v>
      </c>
      <c r="XA4" s="420">
        <f t="shared" ref="XA4" ca="1" si="168">SUMPRODUCT((WZ4:WZ7=WZ4)*(WV4:WV7&gt;WV4)*1)</f>
        <v>0</v>
      </c>
      <c r="XB4" s="420">
        <f t="shared" ref="XB4:XB35" ca="1" si="169">WZ4+XA4</f>
        <v>1</v>
      </c>
      <c r="XC4" s="420">
        <f t="shared" ref="XC4" ca="1" si="170">SUMPRODUCT((WZ4:WZ7=WZ4)*(WV4:WV7=WV4)*(WT4:WT7&gt;WT4)*1)</f>
        <v>0</v>
      </c>
      <c r="XD4" s="420">
        <f t="shared" ref="XD4:XD35" ca="1" si="171">XB4+XC4</f>
        <v>1</v>
      </c>
      <c r="XE4" s="420">
        <f t="shared" ref="XE4" ca="1" si="172">RANK(XD4,XD4:XD7,1)+COUNTIF(XD4:XD4,XD4)-1</f>
        <v>1</v>
      </c>
      <c r="XF4" s="420">
        <v>1</v>
      </c>
      <c r="XG4" s="420" t="str">
        <f t="shared" ref="XG4" ca="1" si="173">INDEX(WO4:WO7,MATCH(XF4,XE4:XE7,0),0)</f>
        <v>Senegal</v>
      </c>
      <c r="XH4" s="420">
        <f t="shared" ref="XH4" ca="1" si="174">INDEX(XD4:XD7,MATCH(XG4,WO4:WO7,0),0)</f>
        <v>1</v>
      </c>
      <c r="XI4" s="420" t="str">
        <f t="shared" ref="XI4" ca="1" si="175">IF(XH5=1,XG4,"")</f>
        <v>Senegal</v>
      </c>
      <c r="XL4" s="420">
        <f ca="1">SUMPRODUCT((OFFSET('Game Board'!F8:F55,0,WQ1)=XI4)*(OFFSET('Game Board'!I8:I55,0,WQ1)=XI5)*(OFFSET('Game Board'!G8:G55,0,WQ1)&gt;OFFSET('Game Board'!H8:H55,0,WQ1))*1)+SUMPRODUCT((OFFSET('Game Board'!I8:I55,0,WQ1)=XI4)*(OFFSET('Game Board'!F8:F55,0,WQ1)=XI5)*(OFFSET('Game Board'!H8:H55,0,WQ1)&gt;OFFSET('Game Board'!G8:G55,0,WQ1))*1)+SUMPRODUCT((OFFSET('Game Board'!F8:F55,0,WQ1)=XI4)*(OFFSET('Game Board'!I8:I55,0,WQ1)=XI6)*(OFFSET('Game Board'!G8:G55,0,WQ1)&gt;OFFSET('Game Board'!H8:H55,0,WQ1))*1)+SUMPRODUCT((OFFSET('Game Board'!I8:I55,0,WQ1)=XI4)*(OFFSET('Game Board'!F8:F55,0,WQ1)=XI6)*(OFFSET('Game Board'!H8:H55,0,WQ1)&gt;OFFSET('Game Board'!G8:G55,0,WQ1))*1)+SUMPRODUCT((OFFSET('Game Board'!F8:F55,0,WQ1)=XI4)*(OFFSET('Game Board'!I8:I55,0,WQ1)=XI7)*(OFFSET('Game Board'!G8:G55,0,WQ1)&gt;OFFSET('Game Board'!H8:H55,0,WQ1))*1)+SUMPRODUCT((OFFSET('Game Board'!I8:I55,0,WQ1)=XI4)*(OFFSET('Game Board'!F8:F55,0,WQ1)=XI7)*(OFFSET('Game Board'!H8:H55,0,WQ1)&gt;OFFSET('Game Board'!G8:G55,0,WQ1))*1)</f>
        <v>0</v>
      </c>
      <c r="XM4" s="420">
        <f ca="1">SUMPRODUCT((OFFSET('Game Board'!F8:F55,0,WQ1)=XI4)*(OFFSET('Game Board'!I8:I55,0,WQ1)=XI5)*(OFFSET('Game Board'!G8:G55,0,WQ1)=OFFSET('Game Board'!H8:H55,0,WQ1))*1)+SUMPRODUCT((OFFSET('Game Board'!I8:I55,0,WQ1)=XI4)*(OFFSET('Game Board'!F8:F55,0,WQ1)=XI5)*(OFFSET('Game Board'!G8:G55,0,WQ1)=OFFSET('Game Board'!H8:H55,0,WQ1))*1)+SUMPRODUCT((OFFSET('Game Board'!F8:F55,0,WQ1)=XI4)*(OFFSET('Game Board'!I8:I55,0,WQ1)=XI6)*(OFFSET('Game Board'!G8:G55,0,WQ1)=OFFSET('Game Board'!H8:H55,0,WQ1))*1)+SUMPRODUCT((OFFSET('Game Board'!I8:I55,0,WQ1)=XI4)*(OFFSET('Game Board'!F8:F55,0,WQ1)=XI6)*(OFFSET('Game Board'!G8:G55,0,WQ1)=OFFSET('Game Board'!H8:H55,0,WQ1))*1)+SUMPRODUCT((OFFSET('Game Board'!F8:F55,0,WQ1)=XI4)*(OFFSET('Game Board'!I8:I55,0,WQ1)=XI7)*(OFFSET('Game Board'!G8:G55,0,WQ1)=OFFSET('Game Board'!H8:H55,0,WQ1))*1)+SUMPRODUCT((OFFSET('Game Board'!I8:I55,0,WQ1)=XI4)*(OFFSET('Game Board'!F8:F55,0,WQ1)=XI7)*(OFFSET('Game Board'!G8:G55,0,WQ1)=OFFSET('Game Board'!H8:H55,0,WQ1))*1)</f>
        <v>3</v>
      </c>
      <c r="XN4" s="420">
        <f ca="1">SUMPRODUCT((OFFSET('Game Board'!F8:F55,0,WQ1)=XI4)*(OFFSET('Game Board'!I8:I55,0,WQ1)=XI5)*(OFFSET('Game Board'!G8:G55,0,WQ1)&lt;OFFSET('Game Board'!H8:H55,0,WQ1))*1)+SUMPRODUCT((OFFSET('Game Board'!I8:I55,0,WQ1)=XI4)*(OFFSET('Game Board'!F8:F55,0,WQ1)=XI5)*(OFFSET('Game Board'!H8:H55,0,WQ1)&lt;OFFSET('Game Board'!G8:G55,0,WQ1))*1)+SUMPRODUCT((OFFSET('Game Board'!F8:F55,0,WQ1)=XI4)*(OFFSET('Game Board'!I8:I55,0,WQ1)=XI6)*(OFFSET('Game Board'!G8:G55,0,WQ1)&lt;OFFSET('Game Board'!H8:H55,0,WQ1))*1)+SUMPRODUCT((OFFSET('Game Board'!I8:I55,0,WQ1)=XI4)*(OFFSET('Game Board'!F8:F55,0,WQ1)=XI6)*(OFFSET('Game Board'!H8:H55,0,WQ1)&lt;OFFSET('Game Board'!G8:G55,0,WQ1))*1)+SUMPRODUCT((OFFSET('Game Board'!F8:F55,0,WQ1)=XI4)*(OFFSET('Game Board'!I8:I55,0,WQ1)=XI7)*(OFFSET('Game Board'!G8:G55,0,WQ1)&lt;OFFSET('Game Board'!H8:H55,0,WQ1))*1)+SUMPRODUCT((OFFSET('Game Board'!I8:I55,0,WQ1)=XI4)*(OFFSET('Game Board'!F8:F55,0,WQ1)=XI7)*(OFFSET('Game Board'!H8:H55,0,WQ1)&lt;OFFSET('Game Board'!G8:G55,0,WQ1))*1)</f>
        <v>0</v>
      </c>
      <c r="XO4" s="420">
        <f ca="1">SUMIFS(OFFSET('Game Board'!G8:G55,0,WQ1),OFFSET('Game Board'!F8:F55,0,WQ1),XI4,OFFSET('Game Board'!I8:I55,0,WQ1),XI5)+SUMIFS(OFFSET('Game Board'!G8:G55,0,WQ1),OFFSET('Game Board'!F8:F55,0,WQ1),XI4,OFFSET('Game Board'!I8:I55,0,WQ1),XI6)+SUMIFS(OFFSET('Game Board'!G8:G55,0,WQ1),OFFSET('Game Board'!F8:F55,0,WQ1),XI4,OFFSET('Game Board'!I8:I55,0,WQ1),XI7)+SUMIFS(OFFSET('Game Board'!H8:H55,0,WQ1),OFFSET('Game Board'!I8:I55,0,WQ1),XI4,OFFSET('Game Board'!F8:F55,0,WQ1),XI5)+SUMIFS(OFFSET('Game Board'!H8:H55,0,WQ1),OFFSET('Game Board'!I8:I55,0,WQ1),XI4,OFFSET('Game Board'!F8:F55,0,WQ1),XI6)+SUMIFS(OFFSET('Game Board'!H8:H55,0,WQ1),OFFSET('Game Board'!I8:I55,0,WQ1),XI4,OFFSET('Game Board'!F8:F55,0,WQ1),XI7)</f>
        <v>0</v>
      </c>
      <c r="XP4" s="420">
        <f ca="1">SUMIFS(OFFSET('Game Board'!H8:H55,0,WQ1),OFFSET('Game Board'!F8:F55,0,WQ1),XI4,OFFSET('Game Board'!I8:I55,0,WQ1),XI5)+SUMIFS(OFFSET('Game Board'!H8:H55,0,WQ1),OFFSET('Game Board'!F8:F55,0,WQ1),XI4,OFFSET('Game Board'!I8:I55,0,WQ1),XI6)+SUMIFS(OFFSET('Game Board'!H8:H55,0,WQ1),OFFSET('Game Board'!F8:F55,0,WQ1),XI4,OFFSET('Game Board'!I8:I55,0,WQ1),XI7)+SUMIFS(OFFSET('Game Board'!G8:G55,0,WQ1),OFFSET('Game Board'!I8:I55,0,WQ1),XI4,OFFSET('Game Board'!F8:F55,0,WQ1),XI5)+SUMIFS(OFFSET('Game Board'!G8:G55,0,WQ1),OFFSET('Game Board'!I8:I55,0,WQ1),XI4,OFFSET('Game Board'!F8:F55,0,WQ1),XI6)+SUMIFS(OFFSET('Game Board'!G8:G55,0,WQ1),OFFSET('Game Board'!I8:I55,0,WQ1),XI4,OFFSET('Game Board'!F8:F55,0,WQ1),XI7)</f>
        <v>0</v>
      </c>
      <c r="XQ4" s="420">
        <f t="shared" ref="XQ4:XQ35" ca="1" si="176">XO4-XP4</f>
        <v>0</v>
      </c>
      <c r="XR4" s="420">
        <f t="shared" ref="XR4:XR35" ca="1" si="177">XM4*1+XL4*3</f>
        <v>3</v>
      </c>
      <c r="XS4" s="420">
        <f t="shared" ref="XS4" ca="1" si="178">IF(XI4&lt;&gt;"",SUMPRODUCT((XH4:XH7=XH4)*(XR4:XR7&gt;XR4)*1),0)</f>
        <v>0</v>
      </c>
      <c r="XT4" s="420">
        <f t="shared" ref="XT4" ca="1" si="179">IF(XI4&lt;&gt;"",SUMPRODUCT((XS4:XS7=XS4)*(XQ4:XQ7&gt;XQ4)*1),0)</f>
        <v>0</v>
      </c>
      <c r="XU4" s="420">
        <f t="shared" ref="XU4:XU35" ca="1" si="180">XS4+XT4</f>
        <v>0</v>
      </c>
      <c r="XV4" s="420">
        <f t="shared" ref="XV4" ca="1" si="181">IF(XI4&lt;&gt;"",SUMPRODUCT((XU4:XU7=XU4)*(XS4:XS7=XS4)*(XO4:XO7&gt;XO4)*1),0)</f>
        <v>0</v>
      </c>
      <c r="XW4" s="420">
        <f t="shared" ref="XW4:XW35" ca="1" si="182">XH4+XU4+XV4</f>
        <v>1</v>
      </c>
      <c r="XX4" s="420">
        <v>0</v>
      </c>
      <c r="XY4" s="420">
        <v>0</v>
      </c>
      <c r="XZ4" s="420">
        <v>0</v>
      </c>
      <c r="YA4" s="420">
        <v>0</v>
      </c>
      <c r="YB4" s="420">
        <v>0</v>
      </c>
      <c r="YC4" s="420">
        <v>0</v>
      </c>
      <c r="YD4" s="420">
        <v>0</v>
      </c>
      <c r="YE4" s="420">
        <v>0</v>
      </c>
      <c r="YF4" s="420">
        <v>0</v>
      </c>
      <c r="YG4" s="420">
        <v>0</v>
      </c>
      <c r="YH4" s="420">
        <v>0</v>
      </c>
      <c r="YI4" s="420">
        <f t="shared" ref="YI4:YI35" ca="1" si="183">XW4+YG4+YH4</f>
        <v>1</v>
      </c>
      <c r="YJ4" s="420">
        <v>0</v>
      </c>
      <c r="YK4" s="420">
        <v>0</v>
      </c>
      <c r="YL4" s="420">
        <v>0</v>
      </c>
      <c r="YM4" s="420">
        <v>0</v>
      </c>
      <c r="YN4" s="420">
        <v>0</v>
      </c>
      <c r="YO4" s="420">
        <v>0</v>
      </c>
      <c r="YP4" s="420">
        <v>0</v>
      </c>
      <c r="YQ4" s="420">
        <v>0</v>
      </c>
      <c r="YR4" s="420">
        <v>0</v>
      </c>
      <c r="YS4" s="420">
        <v>0</v>
      </c>
      <c r="YT4" s="420">
        <v>0</v>
      </c>
      <c r="YU4" s="420">
        <f t="shared" ref="YU4:YU35" ca="1" si="184">YI4+YS4+YT4</f>
        <v>1</v>
      </c>
      <c r="YV4" s="420">
        <f t="shared" ref="YV4" ca="1" si="185">SUMPRODUCT((YU4:YU7=YU4)*(WX4:WX7&gt;WX4)*1)</f>
        <v>1</v>
      </c>
      <c r="YW4" s="420">
        <f t="shared" ref="YW4:YW35" ca="1" si="186">YV4+YU4</f>
        <v>2</v>
      </c>
      <c r="YX4" s="420" t="str">
        <f>WO4</f>
        <v>Senegal</v>
      </c>
    </row>
    <row r="5" spans="1:682" x14ac:dyDescent="0.35">
      <c r="A5" s="420">
        <f>INDEX(M4:M35,MATCH(U5,C4:C35,0),0)</f>
        <v>1658</v>
      </c>
      <c r="B5" s="420">
        <v>2</v>
      </c>
      <c r="C5" s="420" t="str">
        <f>'Tournament Setup'!D7</f>
        <v>Netherlands</v>
      </c>
      <c r="D5" s="420">
        <f t="shared" ref="D5:D35" si="187">SUM(E5:G5)</f>
        <v>0</v>
      </c>
      <c r="E5" s="420">
        <f>SUMPRODUCT(('Game Board'!G8:G55&lt;&gt;"")*('Game Board'!F8:F55=C5)*('Game Board'!G8:G55&gt;'Game Board'!H8:H55)*1)+SUMPRODUCT(('Game Board'!G8:G55&lt;&gt;"")*('Game Board'!I8:I55=C5)*('Game Board'!H8:H55&gt;'Game Board'!G8:G55)*1)</f>
        <v>0</v>
      </c>
      <c r="F5" s="420">
        <f>SUMPRODUCT(('Game Board'!G8:G55&lt;&gt;"")*('Game Board'!F8:F55=C5)*('Game Board'!G8:G55='Game Board'!H8:H55)*1)+SUMPRODUCT(('Game Board'!G8:G55&lt;&gt;"")*('Game Board'!I8:I55=C5)*('Game Board'!G8:G55='Game Board'!H8:H55)*1)</f>
        <v>0</v>
      </c>
      <c r="G5" s="420">
        <f>SUMPRODUCT(('Game Board'!G8:G55&lt;&gt;"")*('Game Board'!F8:F55=C5)*('Game Board'!G8:G55&lt;'Game Board'!H8:H55)*1)+SUMPRODUCT(('Game Board'!G8:G55&lt;&gt;"")*('Game Board'!I8:I55=C5)*('Game Board'!H8:H55&lt;'Game Board'!G8:G55)*1)</f>
        <v>0</v>
      </c>
      <c r="H5" s="420">
        <f>SUMIF('Game Board'!F8:F55,C5,'Game Board'!G8:G55)+SUMIF('Game Board'!I8:I55,C5,'Game Board'!H8:H55)</f>
        <v>0</v>
      </c>
      <c r="I5" s="420">
        <f>SUMIF('Game Board'!F8:F55,C5,'Game Board'!H8:H55)+SUMIF('Game Board'!I8:I55,C5,'Game Board'!G8:G55)</f>
        <v>0</v>
      </c>
      <c r="J5" s="420">
        <f t="shared" ref="J5:J35" si="188">H5-I5</f>
        <v>0</v>
      </c>
      <c r="K5" s="420">
        <f t="shared" ref="K5:K35" si="189">F5*1+E5*3</f>
        <v>0</v>
      </c>
      <c r="L5" s="424">
        <f>'Tournament Setup'!E7</f>
        <v>1658</v>
      </c>
      <c r="M5" s="420">
        <f>IF('Tournament Setup'!F7&lt;&gt;"",-'Tournament Setup'!F7,'Tournament Setup'!E7)</f>
        <v>1658</v>
      </c>
      <c r="N5" s="420">
        <f>RANK(K5,K4:K7)</f>
        <v>1</v>
      </c>
      <c r="O5" s="420">
        <f>SUMPRODUCT((N4:N7=N5)*(J4:J7&gt;J5)*1)</f>
        <v>0</v>
      </c>
      <c r="P5" s="420">
        <f t="shared" ref="P5:P35" si="190">N5+O5</f>
        <v>1</v>
      </c>
      <c r="Q5" s="420">
        <f>SUMPRODUCT((N4:N7=N5)*(J4:J7=J5)*(H4:H7&gt;H5)*1)</f>
        <v>0</v>
      </c>
      <c r="R5" s="420">
        <f t="shared" ref="R5:R35" si="191">P5+Q5</f>
        <v>1</v>
      </c>
      <c r="S5" s="420">
        <f>RANK(R5,R4:R7,1)+COUNTIF(R4:R5,R5)-1</f>
        <v>2</v>
      </c>
      <c r="T5" s="420">
        <v>2</v>
      </c>
      <c r="U5" s="420" t="str">
        <f>INDEX(C4:C7,MATCH(T5,S4:S7,0),0)</f>
        <v>Netherlands</v>
      </c>
      <c r="V5" s="420">
        <f>INDEX(R4:R7,MATCH(U5,C4:C7,0),0)</f>
        <v>1</v>
      </c>
      <c r="W5" s="420" t="str">
        <f>IF(W4&lt;&gt;"",U5,"")</f>
        <v>Netherlands</v>
      </c>
      <c r="X5" s="420" t="str">
        <f>IF(V6=2,U5,"")</f>
        <v/>
      </c>
      <c r="Z5" s="420">
        <f>SUMPRODUCT(('Game Board'!F8:F55=W5)*('Game Board'!I8:I55=W4)*('Game Board'!G8:G55&gt;'Game Board'!H8:H55)*1)+SUMPRODUCT(('Game Board'!I8:I55=W5)*('Game Board'!F8:F55=W4)*('Game Board'!H8:H55&gt;'Game Board'!G8:G55)*1)+SUMPRODUCT(('Game Board'!F8:F55=W5)*('Game Board'!I8:I55=W6)*('Game Board'!G8:G55&gt;'Game Board'!H8:H55)*1)+SUMPRODUCT(('Game Board'!I8:I55=W5)*('Game Board'!F8:F55=W6)*('Game Board'!H8:H55&gt;'Game Board'!G8:G55)*1)+SUMPRODUCT(('Game Board'!F8:F55=W5)*('Game Board'!I8:I55=W7)*('Game Board'!G8:G55&gt;'Game Board'!H8:H55)*1)+SUMPRODUCT(('Game Board'!I8:I55=W5)*('Game Board'!F8:F55=W7)*('Game Board'!H8:H55&gt;'Game Board'!G8:G55)*1)</f>
        <v>0</v>
      </c>
      <c r="AA5" s="420">
        <f>SUMPRODUCT(('Game Board'!F8:F55=W5)*('Game Board'!I8:I55=W4)*('Game Board'!G8:G55='Game Board'!H8:H55)*1)+SUMPRODUCT(('Game Board'!I8:I55=W5)*('Game Board'!F8:F55=W4)*('Game Board'!G8:G55='Game Board'!H8:H55)*1)+SUMPRODUCT(('Game Board'!F8:F55=W5)*('Game Board'!I8:I55=W6)*('Game Board'!G8:G55='Game Board'!H8:H55)*1)+SUMPRODUCT(('Game Board'!I8:I55=W5)*('Game Board'!F8:F55=W6)*('Game Board'!G8:G55='Game Board'!H8:H55)*1)+SUMPRODUCT(('Game Board'!F8:F55=W5)*('Game Board'!I8:I55=W7)*('Game Board'!G8:G55='Game Board'!H8:H55)*1)+SUMPRODUCT(('Game Board'!I8:I55=W5)*('Game Board'!F8:F55=W7)*('Game Board'!G8:G55='Game Board'!H8:H55)*1)</f>
        <v>3</v>
      </c>
      <c r="AB5" s="420">
        <f>SUMPRODUCT(('Game Board'!F8:F55=W5)*('Game Board'!I8:I55=W4)*('Game Board'!G8:G55&lt;'Game Board'!H8:H55)*1)+SUMPRODUCT(('Game Board'!I8:I55=W5)*('Game Board'!F8:F55=W4)*('Game Board'!H8:H55&lt;'Game Board'!G8:G55)*1)+SUMPRODUCT(('Game Board'!F8:F55=W5)*('Game Board'!I8:I55=W6)*('Game Board'!G8:G55&lt;'Game Board'!H8:H55)*1)+SUMPRODUCT(('Game Board'!I8:I55=W5)*('Game Board'!F8:F55=W6)*('Game Board'!H8:H55&lt;'Game Board'!G8:G55)*1)+SUMPRODUCT(('Game Board'!F8:F55=W5)*('Game Board'!I8:I55=W7)*('Game Board'!G8:G55&lt;'Game Board'!H8:H55)*1)+SUMPRODUCT(('Game Board'!I8:I55=W5)*('Game Board'!F8:F55=W7)*('Game Board'!H8:H55&lt;'Game Board'!G8:G55)*1)</f>
        <v>0</v>
      </c>
      <c r="AC5" s="420">
        <f>SUMIFS('Game Board'!G8:G55,'Game Board'!F8:F55,W5,'Game Board'!I8:I55,W4)+SUMIFS('Game Board'!G8:G55,'Game Board'!F8:F55,W5,'Game Board'!I8:I55,W6)+SUMIFS('Game Board'!G8:G55,'Game Board'!F8:F55,W5,'Game Board'!I8:I55,W7)+SUMIFS('Game Board'!H8:H55,'Game Board'!I8:I55,W5,'Game Board'!F8:F55,W4)+SUMIFS('Game Board'!H8:H55,'Game Board'!I8:I55,W5,'Game Board'!F8:F55,W6)+SUMIFS('Game Board'!H8:H55,'Game Board'!I8:I55,W5,'Game Board'!F8:F55,W7)</f>
        <v>0</v>
      </c>
      <c r="AD5" s="420">
        <f>SUMIFS('Game Board'!H8:H55,'Game Board'!F8:F55,W5,'Game Board'!I8:I55,W4)+SUMIFS('Game Board'!H8:H55,'Game Board'!F8:F55,W5,'Game Board'!I8:I55,W6)+SUMIFS('Game Board'!H8:H55,'Game Board'!F8:F55,W5,'Game Board'!I8:I55,W7)+SUMIFS('Game Board'!G8:G55,'Game Board'!I8:I55,W5,'Game Board'!F8:F55,W4)+SUMIFS('Game Board'!G8:G55,'Game Board'!I8:I55,W5,'Game Board'!F8:F55,W6)+SUMIFS('Game Board'!G8:G55,'Game Board'!I8:I55,W5,'Game Board'!F8:F55,W7)</f>
        <v>0</v>
      </c>
      <c r="AE5" s="420">
        <f t="shared" ref="AE5:AE35" si="192">AC5-AD5</f>
        <v>0</v>
      </c>
      <c r="AF5" s="420">
        <f t="shared" ref="AF5:AF35" si="193">AA5*1+Z5*3</f>
        <v>3</v>
      </c>
      <c r="AG5" s="420">
        <f>IF(W5&lt;&gt;"",SUMPRODUCT((V4:V7=V5)*(AF4:AF7&gt;AF5)*1),0)</f>
        <v>0</v>
      </c>
      <c r="AH5" s="420">
        <f>IF(W5&lt;&gt;"",SUMPRODUCT((AG4:AG7=AG5)*(AE4:AE7&gt;AE5)*1),0)</f>
        <v>0</v>
      </c>
      <c r="AI5" s="420">
        <f t="shared" si="0"/>
        <v>0</v>
      </c>
      <c r="AJ5" s="420">
        <f>IF(W5&lt;&gt;"",SUMPRODUCT((AI4:AI7=AI5)*(AG4:AG7=AG5)*(AC4:AC7&gt;AC5)*1),0)</f>
        <v>0</v>
      </c>
      <c r="AK5" s="420">
        <f t="shared" ref="AK5:AK34" si="194">V5+AI5+AJ5</f>
        <v>1</v>
      </c>
      <c r="AL5" s="420">
        <f>SUMPRODUCT(('Game Board'!F8:F55=X5)*('Game Board'!I8:I55=X6)*('Game Board'!G8:G55&gt;'Game Board'!H8:H55)*1)+SUMPRODUCT(('Game Board'!I8:I55=X5)*('Game Board'!F8:F55=X6)*('Game Board'!H8:H55&gt;'Game Board'!G8:G55)*1)+SUMPRODUCT(('Game Board'!F8:F55=X5)*('Game Board'!I8:I55=X7)*('Game Board'!G8:G55&gt;'Game Board'!H8:H55)*1)+SUMPRODUCT(('Game Board'!I8:I55=X5)*('Game Board'!F8:F55=X7)*('Game Board'!H8:H55&gt;'Game Board'!G8:G55)*1)</f>
        <v>0</v>
      </c>
      <c r="AM5" s="420">
        <f>SUMPRODUCT(('Game Board'!F8:F55=X5)*('Game Board'!I8:I55=X6)*('Game Board'!G8:G55='Game Board'!H8:H55)*1)+SUMPRODUCT(('Game Board'!I8:I55=X5)*('Game Board'!F8:F55=X6)*('Game Board'!G8:G55='Game Board'!H8:H55)*1)+SUMPRODUCT(('Game Board'!F8:F55=X5)*('Game Board'!I8:I55=X7)*('Game Board'!G8:G55='Game Board'!H8:H55)*1)+SUMPRODUCT(('Game Board'!I8:I55=X5)*('Game Board'!F8:F55=X7)*('Game Board'!G8:G55='Game Board'!H8:H55)*1)</f>
        <v>0</v>
      </c>
      <c r="AN5" s="420">
        <f>SUMPRODUCT(('Game Board'!F8:F55=X5)*('Game Board'!I8:I55=X6)*('Game Board'!G8:G55&lt;'Game Board'!H8:H55)*1)+SUMPRODUCT(('Game Board'!I8:I55=X5)*('Game Board'!F8:F55=X6)*('Game Board'!H8:H55&lt;'Game Board'!G8:G55)*1)+SUMPRODUCT(('Game Board'!F8:F55=X5)*('Game Board'!I8:I55=X7)*('Game Board'!G8:G55&lt;'Game Board'!H8:H55)*1)+SUMPRODUCT(('Game Board'!I8:I55=X5)*('Game Board'!F8:F55=X7)*('Game Board'!H8:H55&lt;'Game Board'!G8:G55)*1)</f>
        <v>0</v>
      </c>
      <c r="AO5" s="420">
        <f>SUMIFS('Game Board'!G8:G55,'Game Board'!F8:F55,X5,'Game Board'!I8:I55,X6)+SUMIFS('Game Board'!G8:G55,'Game Board'!F8:F55,X5,'Game Board'!I8:I55,X7)+SUMIFS('Game Board'!H8:H55,'Game Board'!I8:I55,X5,'Game Board'!F8:F55,X6)+SUMIFS('Game Board'!H8:H55,'Game Board'!I8:I55,X5,'Game Board'!F8:F55,X7)</f>
        <v>0</v>
      </c>
      <c r="AP5" s="420">
        <f>SUMIFS('Game Board'!H8:H55,'Game Board'!F8:F55,X5,'Game Board'!I8:I55,X6)+SUMIFS('Game Board'!H8:H55,'Game Board'!F8:F55,X5,'Game Board'!I8:I55,X7)+SUMIFS('Game Board'!G8:G55,'Game Board'!I8:I55,X5,'Game Board'!F8:F55,X6)+SUMIFS('Game Board'!G8:G55,'Game Board'!I8:I55,X5,'Game Board'!F8:F55,X7)</f>
        <v>0</v>
      </c>
      <c r="AQ5" s="420">
        <f t="shared" ref="AQ5:AQ35" si="195">AO5-AP5</f>
        <v>0</v>
      </c>
      <c r="AR5" s="420">
        <f t="shared" ref="AR5:AR35" si="196">AM5*1+AL5*3</f>
        <v>0</v>
      </c>
      <c r="AS5" s="420">
        <f>IF(X5&lt;&gt;"",SUMPRODUCT((V4:V7=V5)*(AR4:AR7&gt;AR5)*1),0)</f>
        <v>0</v>
      </c>
      <c r="AT5" s="420">
        <f>IF(X5&lt;&gt;"",SUMPRODUCT((AS4:AS7=AS5)*(AQ4:AQ7&gt;AQ5)*1),0)</f>
        <v>0</v>
      </c>
      <c r="AU5" s="420">
        <f t="shared" ref="AU5:AU35" si="197">AS5+AT5</f>
        <v>0</v>
      </c>
      <c r="AV5" s="420">
        <f>IF(X5&lt;&gt;"",SUMPRODUCT((AU4:AU7=AU5)*(AS4:AS7=AS5)*(AO4:AO7&gt;AO5)*1),0)</f>
        <v>0</v>
      </c>
      <c r="AW5" s="420">
        <f t="shared" ref="AW5:AW35" si="198">AK5+AU5+AV5</f>
        <v>1</v>
      </c>
      <c r="AX5" s="420">
        <v>0</v>
      </c>
      <c r="AY5" s="420">
        <v>0</v>
      </c>
      <c r="AZ5" s="420">
        <v>0</v>
      </c>
      <c r="BA5" s="420">
        <v>0</v>
      </c>
      <c r="BB5" s="420">
        <v>0</v>
      </c>
      <c r="BC5" s="420">
        <v>0</v>
      </c>
      <c r="BD5" s="420">
        <v>0</v>
      </c>
      <c r="BE5" s="420">
        <v>0</v>
      </c>
      <c r="BF5" s="420">
        <v>0</v>
      </c>
      <c r="BG5" s="420">
        <v>0</v>
      </c>
      <c r="BH5" s="420">
        <v>0</v>
      </c>
      <c r="BI5" s="420">
        <f>AW5+BG5+BH5</f>
        <v>1</v>
      </c>
      <c r="BJ5" s="420">
        <f>SUMPRODUCT((BI4:BI7=BI5)*(A4:A7&gt;A5)*1)</f>
        <v>0</v>
      </c>
      <c r="BK5" s="420">
        <f t="shared" ref="BK5:BK35" si="199">BJ5+BI5</f>
        <v>1</v>
      </c>
      <c r="BL5" s="420" t="str">
        <f t="shared" ref="BL5:BL35" si="200">C5</f>
        <v>Netherlands</v>
      </c>
      <c r="BM5" s="420">
        <f t="shared" ref="BM5:BM35" ca="1" si="201">SUM(BN5:BP5)</f>
        <v>0</v>
      </c>
      <c r="BN5" s="420">
        <f ca="1">SUMPRODUCT((OFFSET('Game Board'!G8:G55,0,BN1)&lt;&gt;"")*(OFFSET('Game Board'!F8:F55,0,BN1)=C5)*(OFFSET('Game Board'!G8:G55,0,BN1)&gt;OFFSET('Game Board'!H8:H55,0,BN1))*1)+SUMPRODUCT((OFFSET('Game Board'!G8:G55,0,BN1)&lt;&gt;"")*(OFFSET('Game Board'!I8:I55,0,BN1)=C5)*(OFFSET('Game Board'!H8:H55,0,BN1)&gt;OFFSET('Game Board'!G8:G55,0,BN1))*1)</f>
        <v>0</v>
      </c>
      <c r="BO5" s="420">
        <f ca="1">SUMPRODUCT((OFFSET('Game Board'!G8:G55,0,BN1)&lt;&gt;"")*(OFFSET('Game Board'!F8:F55,0,BN1)=C5)*(OFFSET('Game Board'!G8:G55,0,BN1)=OFFSET('Game Board'!H8:H55,0,BN1))*1)+SUMPRODUCT((OFFSET('Game Board'!G8:G55,0,BN1)&lt;&gt;"")*(OFFSET('Game Board'!I8:I55,0,BN1)=C5)*(OFFSET('Game Board'!G8:G55,0,BN1)=OFFSET('Game Board'!H8:H55,0,BN1))*1)</f>
        <v>0</v>
      </c>
      <c r="BP5" s="420">
        <f ca="1">SUMPRODUCT((OFFSET('Game Board'!G8:G55,0,BN1)&lt;&gt;"")*(OFFSET('Game Board'!F8:F55,0,BN1)=C5)*(OFFSET('Game Board'!G8:G55,0,BN1)&lt;OFFSET('Game Board'!H8:H55,0,BN1))*1)+SUMPRODUCT((OFFSET('Game Board'!G8:G55,0,BN1)&lt;&gt;"")*(OFFSET('Game Board'!I8:I55,0,BN1)=C5)*(OFFSET('Game Board'!H8:H55,0,BN1)&lt;OFFSET('Game Board'!G8:G55,0,BN1))*1)</f>
        <v>0</v>
      </c>
      <c r="BQ5" s="420">
        <f ca="1">SUMIF(OFFSET('Game Board'!F8:F55,0,BN1),C5,OFFSET('Game Board'!G8:G55,0,BN1))+SUMIF(OFFSET('Game Board'!I8:I55,0,BN1),C5,OFFSET('Game Board'!H8:H55,0,BN1))</f>
        <v>0</v>
      </c>
      <c r="BR5" s="420">
        <f ca="1">SUMIF(OFFSET('Game Board'!F8:F55,0,BN1),C5,OFFSET('Game Board'!H8:H55,0,BN1))+SUMIF(OFFSET('Game Board'!I8:I55,0,BN1),C5,OFFSET('Game Board'!G8:G55,0,BN1))</f>
        <v>0</v>
      </c>
      <c r="BS5" s="420">
        <f t="shared" ref="BS5:BS35" ca="1" si="202">BQ5-BR5</f>
        <v>0</v>
      </c>
      <c r="BT5" s="420">
        <f t="shared" ref="BT5:BT35" ca="1" si="203">BO5*1+BN5*3</f>
        <v>0</v>
      </c>
      <c r="BU5" s="420">
        <f ca="1">INDEX(L4:L35,MATCH(CD5,C4:C35,0),0)</f>
        <v>1658</v>
      </c>
      <c r="BV5" s="424">
        <f>'Tournament Setup'!F7</f>
        <v>0</v>
      </c>
      <c r="BW5" s="420">
        <f ca="1">RANK(BT5,BT4:BT7)</f>
        <v>1</v>
      </c>
      <c r="BX5" s="420">
        <f ca="1">SUMPRODUCT((BW4:BW7=BW5)*(BS4:BS7&gt;BS5)*1)</f>
        <v>0</v>
      </c>
      <c r="BY5" s="420">
        <f t="shared" ref="BY5:BY35" ca="1" si="204">BW5+BX5</f>
        <v>1</v>
      </c>
      <c r="BZ5" s="420">
        <f ca="1">SUMPRODUCT((BW4:BW7=BW5)*(BS4:BS7=BS5)*(BQ4:BQ7&gt;BQ5)*1)</f>
        <v>0</v>
      </c>
      <c r="CA5" s="420">
        <f t="shared" ref="CA5:CA35" ca="1" si="205">BY5+BZ5</f>
        <v>1</v>
      </c>
      <c r="CB5" s="420">
        <f ca="1">RANK(CA5,CA4:CA7,1)+COUNTIF(CA4:CA5,CA5)-1</f>
        <v>2</v>
      </c>
      <c r="CC5" s="420">
        <v>2</v>
      </c>
      <c r="CD5" s="420" t="str">
        <f ca="1">INDEX(BL4:BL7,MATCH(CC5,CB4:CB7,0),0)</f>
        <v>Netherlands</v>
      </c>
      <c r="CE5" s="420">
        <f ca="1">INDEX(CA4:CA7,MATCH(CD5,BL4:BL7,0),0)</f>
        <v>1</v>
      </c>
      <c r="CF5" s="420" t="str">
        <f ca="1">IF(CF4&lt;&gt;"",CD5,"")</f>
        <v>Netherlands</v>
      </c>
      <c r="CG5" s="420" t="str">
        <f ca="1">IF(CE6=2,CD5,"")</f>
        <v/>
      </c>
      <c r="CI5" s="420">
        <f ca="1">SUMPRODUCT((OFFSET('Game Board'!F8:F55,0,BN1)=CF5)*(OFFSET('Game Board'!I8:I55,0,BN1)=CF4)*(OFFSET('Game Board'!G8:G55,0,BN1)&gt;OFFSET('Game Board'!H8:H55,0,BN1))*1)+SUMPRODUCT((OFFSET('Game Board'!I8:I55,0,BN1)=CF5)*(OFFSET('Game Board'!F8:F55,0,BN1)=CF4)*(OFFSET('Game Board'!H8:H55,0,BN1)&gt;OFFSET('Game Board'!G8:G55,0,BN1))*1)+SUMPRODUCT((OFFSET('Game Board'!F8:F55,0,BN1)=CF5)*(OFFSET('Game Board'!I8:I55,0,BN1)=CF6)*(OFFSET('Game Board'!G8:G55,0,BN1)&gt;OFFSET('Game Board'!H8:H55,0,BN1))*1)+SUMPRODUCT((OFFSET('Game Board'!I8:I55,0,BN1)=CF5)*(OFFSET('Game Board'!F8:F55,0,BN1)=CF6)*(OFFSET('Game Board'!H8:H55,0,BN1)&gt;OFFSET('Game Board'!G8:G55,0,BN1))*1)+SUMPRODUCT((OFFSET('Game Board'!F8:F55,0,BN1)=CF5)*(OFFSET('Game Board'!I8:I55,0,BN1)=CF7)*(OFFSET('Game Board'!G8:G55,0,BN1)&gt;OFFSET('Game Board'!H8:H55,0,BN1))*1)+SUMPRODUCT((OFFSET('Game Board'!I8:I55,0,BN1)=CF5)*(OFFSET('Game Board'!F8:F55,0,BN1)=CF7)*(OFFSET('Game Board'!H8:H55,0,BN1)&gt;OFFSET('Game Board'!G8:G55,0,BN1))*1)</f>
        <v>0</v>
      </c>
      <c r="CJ5" s="420">
        <f ca="1">SUMPRODUCT((OFFSET('Game Board'!F8:F55,0,BN1)=CF5)*(OFFSET('Game Board'!I8:I55,0,BN1)=CF4)*(OFFSET('Game Board'!G8:G55,0,BN1)=OFFSET('Game Board'!H8:H55,0,BN1))*1)+SUMPRODUCT((OFFSET('Game Board'!I8:I55,0,BN1)=CF5)*(OFFSET('Game Board'!F8:F55,0,BN1)=CF4)*(OFFSET('Game Board'!G8:G55,0,BN1)=OFFSET('Game Board'!H8:H55,0,BN1))*1)+SUMPRODUCT((OFFSET('Game Board'!F8:F55,0,BN1)=CF5)*(OFFSET('Game Board'!I8:I55,0,BN1)=CF6)*(OFFSET('Game Board'!G8:G55,0,BN1)=OFFSET('Game Board'!H8:H55,0,BN1))*1)+SUMPRODUCT((OFFSET('Game Board'!I8:I55,0,BN1)=CF5)*(OFFSET('Game Board'!F8:F55,0,BN1)=CF6)*(OFFSET('Game Board'!G8:G55,0,BN1)=OFFSET('Game Board'!H8:H55,0,BN1))*1)+SUMPRODUCT((OFFSET('Game Board'!F8:F55,0,BN1)=CF5)*(OFFSET('Game Board'!I8:I55,0,BN1)=CF7)*(OFFSET('Game Board'!G8:G55,0,BN1)=OFFSET('Game Board'!H8:H55,0,BN1))*1)+SUMPRODUCT((OFFSET('Game Board'!I8:I55,0,BN1)=CF5)*(OFFSET('Game Board'!F8:F55,0,BN1)=CF7)*(OFFSET('Game Board'!G8:G55,0,BN1)=OFFSET('Game Board'!H8:H55,0,BN1))*1)</f>
        <v>3</v>
      </c>
      <c r="CK5" s="420">
        <f ca="1">SUMPRODUCT((OFFSET('Game Board'!F8:F55,0,BN1)=CF5)*(OFFSET('Game Board'!I8:I55,0,BN1)=CF4)*(OFFSET('Game Board'!G8:G55,0,BN1)&lt;OFFSET('Game Board'!H8:H55,0,BN1))*1)+SUMPRODUCT((OFFSET('Game Board'!I8:I55,0,BN1)=CF5)*(OFFSET('Game Board'!F8:F55,0,BN1)=CF4)*(OFFSET('Game Board'!H8:H55,0,BN1)&lt;OFFSET('Game Board'!G8:G55,0,BN1))*1)+SUMPRODUCT((OFFSET('Game Board'!F8:F55,0,BN1)=CF5)*(OFFSET('Game Board'!I8:I55,0,BN1)=CF6)*(OFFSET('Game Board'!G8:G55,0,BN1)&lt;OFFSET('Game Board'!H8:H55,0,BN1))*1)+SUMPRODUCT((OFFSET('Game Board'!I8:I55,0,BN1)=CF5)*(OFFSET('Game Board'!F8:F55,0,BN1)=CF6)*(OFFSET('Game Board'!H8:H55,0,BN1)&lt;OFFSET('Game Board'!G8:G55,0,BN1))*1)+SUMPRODUCT((OFFSET('Game Board'!F8:F55,0,BN1)=CF5)*(OFFSET('Game Board'!I8:I55,0,BN1)=CF7)*(OFFSET('Game Board'!G8:G55,0,BN1)&lt;OFFSET('Game Board'!H8:H55,0,BN1))*1)+SUMPRODUCT((OFFSET('Game Board'!I8:I55,0,BN1)=CF5)*(OFFSET('Game Board'!F8:F55,0,BN1)=CF7)*(OFFSET('Game Board'!H8:H55,0,BN1)&lt;OFFSET('Game Board'!G8:G55,0,BN1))*1)</f>
        <v>0</v>
      </c>
      <c r="CL5" s="420">
        <f ca="1">SUMIFS(OFFSET('Game Board'!G8:G55,0,BN1),OFFSET('Game Board'!F8:F55,0,BN1),CF5,OFFSET('Game Board'!I8:I55,0,BN1),CF4)+SUMIFS(OFFSET('Game Board'!G8:G55,0,BN1),OFFSET('Game Board'!F8:F55,0,BN1),CF5,OFFSET('Game Board'!I8:I55,0,BN1),CF6)+SUMIFS(OFFSET('Game Board'!G8:G55,0,BN1),OFFSET('Game Board'!F8:F55,0,BN1),CF5,OFFSET('Game Board'!I8:I55,0,BN1),CF7)+SUMIFS(OFFSET('Game Board'!H8:H55,0,BN1),OFFSET('Game Board'!I8:I55,0,BN1),CF5,OFFSET('Game Board'!F8:F55,0,BN1),CF4)+SUMIFS(OFFSET('Game Board'!H8:H55,0,BN1),OFFSET('Game Board'!I8:I55,0,BN1),CF5,OFFSET('Game Board'!F8:F55,0,BN1),CF6)+SUMIFS(OFFSET('Game Board'!H8:H55,0,BN1),OFFSET('Game Board'!I8:I55,0,BN1),CF5,OFFSET('Game Board'!F8:F55,0,BN1),CF7)</f>
        <v>0</v>
      </c>
      <c r="CM5" s="420">
        <f ca="1">SUMIFS(OFFSET('Game Board'!H8:H55,0,BN1),OFFSET('Game Board'!F8:F55,0,BN1),CF5,OFFSET('Game Board'!I8:I55,0,BN1),CF4)+SUMIFS(OFFSET('Game Board'!H8:H55,0,BN1),OFFSET('Game Board'!F8:F55,0,BN1),CF5,OFFSET('Game Board'!I8:I55,0,BN1),CF6)+SUMIFS(OFFSET('Game Board'!H8:H55,0,BN1),OFFSET('Game Board'!F8:F55,0,BN1),CF5,OFFSET('Game Board'!I8:I55,0,BN1),CF7)+SUMIFS(OFFSET('Game Board'!G8:G55,0,BN1),OFFSET('Game Board'!I8:I55,0,BN1),CF5,OFFSET('Game Board'!F8:F55,0,BN1),CF4)+SUMIFS(OFFSET('Game Board'!G8:G55,0,BN1),OFFSET('Game Board'!I8:I55,0,BN1),CF5,OFFSET('Game Board'!F8:F55,0,BN1),CF6)+SUMIFS(OFFSET('Game Board'!G8:G55,0,BN1),OFFSET('Game Board'!I8:I55,0,BN1),CF5,OFFSET('Game Board'!F8:F55,0,BN1),CF7)</f>
        <v>0</v>
      </c>
      <c r="CN5" s="420">
        <f t="shared" ref="CN5:CN35" ca="1" si="206">CL5-CM5</f>
        <v>0</v>
      </c>
      <c r="CO5" s="420">
        <f t="shared" ref="CO5:CO35" ca="1" si="207">CJ5*1+CI5*3</f>
        <v>3</v>
      </c>
      <c r="CP5" s="420">
        <f ca="1">IF(CF5&lt;&gt;"",SUMPRODUCT((CE4:CE7=CE5)*(CO4:CO7&gt;CO5)*1),0)</f>
        <v>0</v>
      </c>
      <c r="CQ5" s="420">
        <f ca="1">IF(CF5&lt;&gt;"",SUMPRODUCT((CP4:CP7=CP5)*(CN4:CN7&gt;CN5)*1),0)</f>
        <v>0</v>
      </c>
      <c r="CR5" s="420">
        <f t="shared" ca="1" si="1"/>
        <v>0</v>
      </c>
      <c r="CS5" s="420">
        <f ca="1">IF(CF5&lt;&gt;"",SUMPRODUCT((CR4:CR7=CR5)*(CP4:CP7=CP5)*(CL4:CL7&gt;CL5)*1),0)</f>
        <v>0</v>
      </c>
      <c r="CT5" s="420">
        <f t="shared" ref="CT5:CT35" ca="1" si="208">CE5+CR5+CS5</f>
        <v>1</v>
      </c>
      <c r="CU5" s="420">
        <f ca="1">SUMPRODUCT((OFFSET('Game Board'!F8:F55,0,BN1)=CG5)*(OFFSET('Game Board'!I8:I55,0,BN1)=CG6)*(OFFSET('Game Board'!G8:G55,0,BN1)&gt;OFFSET('Game Board'!H8:H55,0,BN1))*1)+SUMPRODUCT((OFFSET('Game Board'!I8:I55,0,BN1)=CG5)*(OFFSET('Game Board'!F8:F55,0,BN1)=CG6)*(OFFSET('Game Board'!H8:H55,0,BN1)&gt;OFFSET('Game Board'!G8:G55,0,BN1))*1)+SUMPRODUCT((OFFSET('Game Board'!F8:F55,0,BN1)=CG5)*(OFFSET('Game Board'!I8:I55,0,BN1)=CG7)*(OFFSET('Game Board'!G8:G55,0,BN1)&gt;OFFSET('Game Board'!H8:H55,0,BN1))*1)+SUMPRODUCT((OFFSET('Game Board'!I8:I55,0,BN1)=CG5)*(OFFSET('Game Board'!F8:F55,0,BN1)=CG7)*(OFFSET('Game Board'!H8:H55,0,BN1)&gt;OFFSET('Game Board'!G8:G55,0,BN1))*1)</f>
        <v>0</v>
      </c>
      <c r="CV5" s="420">
        <f ca="1">SUMPRODUCT((OFFSET('Game Board'!F8:F55,0,BN1)=CG5)*(OFFSET('Game Board'!I8:I55,0,BN1)=CG6)*(OFFSET('Game Board'!G8:G55,0,BN1)=OFFSET('Game Board'!H8:H55,0,BN1))*1)+SUMPRODUCT((OFFSET('Game Board'!I8:I55,0,BN1)=CG5)*(OFFSET('Game Board'!F8:F55,0,BN1)=CG6)*(OFFSET('Game Board'!G8:G55,0,BN1)=OFFSET('Game Board'!H8:H55,0,BN1))*1)+SUMPRODUCT((OFFSET('Game Board'!F8:F55,0,BN1)=CG5)*(OFFSET('Game Board'!I8:I55,0,BN1)=CG7)*(OFFSET('Game Board'!G8:G55,0,BN1)=OFFSET('Game Board'!H8:H55,0,BN1))*1)+SUMPRODUCT((OFFSET('Game Board'!I8:I55,0,BN1)=CG5)*(OFFSET('Game Board'!F8:F55,0,BN1)=CG7)*(OFFSET('Game Board'!G8:G55,0,BN1)=OFFSET('Game Board'!H8:H55,0,BN1))*1)</f>
        <v>0</v>
      </c>
      <c r="CW5" s="420">
        <f ca="1">SUMPRODUCT((OFFSET('Game Board'!F8:F55,0,BN1)=CG5)*(OFFSET('Game Board'!I8:I55,0,BN1)=CG6)*(OFFSET('Game Board'!G8:G55,0,BN1)&lt;OFFSET('Game Board'!H8:H55,0,BN1))*1)+SUMPRODUCT((OFFSET('Game Board'!I8:I55,0,BN1)=CG5)*(OFFSET('Game Board'!F8:F55,0,BN1)=CG6)*(OFFSET('Game Board'!H8:H55,0,BN1)&lt;OFFSET('Game Board'!G8:G55,0,BN1))*1)+SUMPRODUCT((OFFSET('Game Board'!F8:F55,0,BN1)=CG5)*(OFFSET('Game Board'!I8:I55,0,BN1)=CG7)*(OFFSET('Game Board'!G8:G55,0,BN1)&lt;OFFSET('Game Board'!H8:H55,0,BN1))*1)+SUMPRODUCT((OFFSET('Game Board'!I8:I55,0,BN1)=CG5)*(OFFSET('Game Board'!F8:F55,0,BN1)=CG7)*(OFFSET('Game Board'!H8:H55,0,BN1)&lt;OFFSET('Game Board'!G8:G55,0,BN1))*1)</f>
        <v>0</v>
      </c>
      <c r="CX5" s="420">
        <f ca="1">SUMIFS(OFFSET('Game Board'!G8:G55,0,BN1),OFFSET('Game Board'!F8:F55,0,BN1),CG5,OFFSET('Game Board'!I8:I55,0,BN1),CG6)+SUMIFS(OFFSET('Game Board'!G8:G55,0,BN1),OFFSET('Game Board'!F8:F55,0,BN1),CG5,OFFSET('Game Board'!I8:I55,0,BN1),CG7)+SUMIFS(OFFSET('Game Board'!H8:H55,0,BN1),OFFSET('Game Board'!I8:I55,0,BN1),CG5,OFFSET('Game Board'!F8:F55,0,BN1),CG6)+SUMIFS(OFFSET('Game Board'!H8:H55,0,BN1),OFFSET('Game Board'!I8:I55,0,BN1),CG5,OFFSET('Game Board'!F8:F55,0,BN1),CG7)</f>
        <v>0</v>
      </c>
      <c r="CY5" s="420">
        <f ca="1">SUMIFS(OFFSET('Game Board'!H8:H55,0,BN1),OFFSET('Game Board'!F8:F55,0,BN1),CG5,OFFSET('Game Board'!I8:I55,0,BN1),CG6)+SUMIFS(OFFSET('Game Board'!H8:H55,0,BN1),OFFSET('Game Board'!F8:F55,0,BN1),CG5,OFFSET('Game Board'!I8:I55,0,BN1),CG7)+SUMIFS(OFFSET('Game Board'!G8:G55,0,BN1),OFFSET('Game Board'!I8:I55,0,BN1),CG5,OFFSET('Game Board'!F8:F55,0,BN1),CG6)+SUMIFS(OFFSET('Game Board'!G8:G55,0,BN1),OFFSET('Game Board'!I8:I55,0,BN1),CG5,OFFSET('Game Board'!F8:F55,0,BN1),CG7)</f>
        <v>0</v>
      </c>
      <c r="CZ5" s="420">
        <f t="shared" ref="CZ5:CZ35" ca="1" si="209">CX5-CY5</f>
        <v>0</v>
      </c>
      <c r="DA5" s="420">
        <f t="shared" ref="DA5:DA33" ca="1" si="210">CV5*1+CU5*3</f>
        <v>0</v>
      </c>
      <c r="DB5" s="420">
        <f ca="1">IF(CG5&lt;&gt;"",SUMPRODUCT((CE4:CE7=CE5)*(DA4:DA7&gt;DA5)*1),0)</f>
        <v>0</v>
      </c>
      <c r="DC5" s="420">
        <f ca="1">IF(CG5&lt;&gt;"",SUMPRODUCT((DB4:DB7=DB5)*(CZ4:CZ7&gt;CZ5)*1),0)</f>
        <v>0</v>
      </c>
      <c r="DD5" s="420">
        <f t="shared" ref="DD5:DD35" ca="1" si="211">DB5+DC5</f>
        <v>0</v>
      </c>
      <c r="DE5" s="420">
        <f ca="1">IF(CG5&lt;&gt;"",SUMPRODUCT((DD4:DD7=DD5)*(DB4:DB7=DB5)*(CX4:CX7&gt;CX5)*1),0)</f>
        <v>0</v>
      </c>
      <c r="DF5" s="420">
        <f t="shared" ref="DF5:DF35" ca="1" si="212">CT5+DD5+DE5</f>
        <v>1</v>
      </c>
      <c r="DG5" s="420">
        <v>0</v>
      </c>
      <c r="DH5" s="420">
        <v>0</v>
      </c>
      <c r="DI5" s="420">
        <v>0</v>
      </c>
      <c r="DJ5" s="420">
        <v>0</v>
      </c>
      <c r="DK5" s="420">
        <v>0</v>
      </c>
      <c r="DL5" s="420">
        <v>0</v>
      </c>
      <c r="DM5" s="420">
        <v>0</v>
      </c>
      <c r="DN5" s="420">
        <v>0</v>
      </c>
      <c r="DO5" s="420">
        <v>0</v>
      </c>
      <c r="DP5" s="420">
        <v>0</v>
      </c>
      <c r="DQ5" s="420">
        <v>0</v>
      </c>
      <c r="DR5" s="420">
        <f ca="1">DF5+DP5+DQ5</f>
        <v>1</v>
      </c>
      <c r="DS5" s="420">
        <f ca="1">SUMPRODUCT((DR4:DR7=DR5)*(BU4:BU7&gt;BU5)*1)</f>
        <v>0</v>
      </c>
      <c r="DT5" s="420">
        <f t="shared" ref="DT5:DT35" ca="1" si="213">DS5+DR5</f>
        <v>1</v>
      </c>
      <c r="DU5" s="420" t="str">
        <f t="shared" ref="DU5:DU35" si="214">BL5</f>
        <v>Netherlands</v>
      </c>
      <c r="DV5" s="420">
        <f t="shared" ref="DV5:DV35" ca="1" si="215">SUM(DW5:DY5)</f>
        <v>0</v>
      </c>
      <c r="DW5" s="420">
        <f ca="1">SUMPRODUCT((OFFSET('Game Board'!G8:G55,0,DW1)&lt;&gt;"")*(OFFSET('Game Board'!F8:F55,0,DW1)=C5)*(OFFSET('Game Board'!G8:G55,0,DW1)&gt;OFFSET('Game Board'!H8:H55,0,DW1))*1)+SUMPRODUCT((OFFSET('Game Board'!G8:G55,0,DW1)&lt;&gt;"")*(OFFSET('Game Board'!I8:I55,0,DW1)=C5)*(OFFSET('Game Board'!H8:H55,0,DW1)&gt;OFFSET('Game Board'!G8:G55,0,DW1))*1)</f>
        <v>0</v>
      </c>
      <c r="DX5" s="420">
        <f ca="1">SUMPRODUCT((OFFSET('Game Board'!G8:G55,0,DW1)&lt;&gt;"")*(OFFSET('Game Board'!F8:F55,0,DW1)=C5)*(OFFSET('Game Board'!G8:G55,0,DW1)=OFFSET('Game Board'!H8:H55,0,DW1))*1)+SUMPRODUCT((OFFSET('Game Board'!G8:G55,0,DW1)&lt;&gt;"")*(OFFSET('Game Board'!I8:I55,0,DW1)=C5)*(OFFSET('Game Board'!G8:G55,0,DW1)=OFFSET('Game Board'!H8:H55,0,DW1))*1)</f>
        <v>0</v>
      </c>
      <c r="DY5" s="420">
        <f ca="1">SUMPRODUCT((OFFSET('Game Board'!G8:G55,0,DW1)&lt;&gt;"")*(OFFSET('Game Board'!F8:F55,0,DW1)=C5)*(OFFSET('Game Board'!G8:G55,0,DW1)&lt;OFFSET('Game Board'!H8:H55,0,DW1))*1)+SUMPRODUCT((OFFSET('Game Board'!G8:G55,0,DW1)&lt;&gt;"")*(OFFSET('Game Board'!I8:I55,0,DW1)=C5)*(OFFSET('Game Board'!H8:H55,0,DW1)&lt;OFFSET('Game Board'!G8:G55,0,DW1))*1)</f>
        <v>0</v>
      </c>
      <c r="DZ5" s="420">
        <f ca="1">SUMIF(OFFSET('Game Board'!F8:F55,0,DW1),C5,OFFSET('Game Board'!G8:G55,0,DW1))+SUMIF(OFFSET('Game Board'!I8:I55,0,DW1),C5,OFFSET('Game Board'!H8:H55,0,DW1))</f>
        <v>0</v>
      </c>
      <c r="EA5" s="420">
        <f ca="1">SUMIF(OFFSET('Game Board'!F8:F55,0,DW1),C5,OFFSET('Game Board'!H8:H55,0,DW1))+SUMIF(OFFSET('Game Board'!I8:I55,0,DW1),C5,OFFSET('Game Board'!G8:G55,0,DW1))</f>
        <v>0</v>
      </c>
      <c r="EB5" s="420">
        <f t="shared" ref="EB5:EB35" ca="1" si="216">DZ5-EA5</f>
        <v>0</v>
      </c>
      <c r="EC5" s="420">
        <f t="shared" ref="EC5:EC35" ca="1" si="217">DX5*1+DW5*3</f>
        <v>0</v>
      </c>
      <c r="ED5" s="420">
        <f ca="1">INDEX(L4:L35,MATCH(EM5,C4:C35,0),0)</f>
        <v>1658</v>
      </c>
      <c r="EE5" s="424">
        <f>'Tournament Setup'!F7</f>
        <v>0</v>
      </c>
      <c r="EF5" s="420">
        <f ca="1">RANK(EC5,EC4:EC7)</f>
        <v>1</v>
      </c>
      <c r="EG5" s="420">
        <f ca="1">SUMPRODUCT((EF4:EF7=EF5)*(EB4:EB7&gt;EB5)*1)</f>
        <v>0</v>
      </c>
      <c r="EH5" s="420">
        <f t="shared" ref="EH5:EH35" ca="1" si="218">EF5+EG5</f>
        <v>1</v>
      </c>
      <c r="EI5" s="420">
        <f ca="1">SUMPRODUCT((EF4:EF7=EF5)*(EB4:EB7=EB5)*(DZ4:DZ7&gt;DZ5)*1)</f>
        <v>0</v>
      </c>
      <c r="EJ5" s="420">
        <f t="shared" ref="EJ5:EJ35" ca="1" si="219">EH5+EI5</f>
        <v>1</v>
      </c>
      <c r="EK5" s="420">
        <f ca="1">RANK(EJ5,EJ4:EJ7,1)+COUNTIF(EJ4:EJ5,EJ5)-1</f>
        <v>2</v>
      </c>
      <c r="EL5" s="420">
        <v>2</v>
      </c>
      <c r="EM5" s="420" t="str">
        <f ca="1">INDEX(DU4:DU7,MATCH(EL5,EK4:EK7,0),0)</f>
        <v>Netherlands</v>
      </c>
      <c r="EN5" s="420">
        <f ca="1">INDEX(EJ4:EJ7,MATCH(EM5,DU4:DU7,0),0)</f>
        <v>1</v>
      </c>
      <c r="EO5" s="420" t="str">
        <f ca="1">IF(EO4&lt;&gt;"",EM5,"")</f>
        <v>Netherlands</v>
      </c>
      <c r="EP5" s="420" t="str">
        <f ca="1">IF(EN6=2,EM5,"")</f>
        <v/>
      </c>
      <c r="ER5" s="420">
        <f ca="1">SUMPRODUCT((OFFSET('Game Board'!F8:F55,0,DW1)=EO5)*(OFFSET('Game Board'!I8:I55,0,DW1)=EO4)*(OFFSET('Game Board'!G8:G55,0,DW1)&gt;OFFSET('Game Board'!H8:H55,0,DW1))*1)+SUMPRODUCT((OFFSET('Game Board'!I8:I55,0,DW1)=EO5)*(OFFSET('Game Board'!F8:F55,0,DW1)=EO4)*(OFFSET('Game Board'!H8:H55,0,DW1)&gt;OFFSET('Game Board'!G8:G55,0,DW1))*1)+SUMPRODUCT((OFFSET('Game Board'!F8:F55,0,DW1)=EO5)*(OFFSET('Game Board'!I8:I55,0,DW1)=EO6)*(OFFSET('Game Board'!G8:G55,0,DW1)&gt;OFFSET('Game Board'!H8:H55,0,DW1))*1)+SUMPRODUCT((OFFSET('Game Board'!I8:I55,0,DW1)=EO5)*(OFFSET('Game Board'!F8:F55,0,DW1)=EO6)*(OFFSET('Game Board'!H8:H55,0,DW1)&gt;OFFSET('Game Board'!G8:G55,0,DW1))*1)+SUMPRODUCT((OFFSET('Game Board'!F8:F55,0,DW1)=EO5)*(OFFSET('Game Board'!I8:I55,0,DW1)=EO7)*(OFFSET('Game Board'!G8:G55,0,DW1)&gt;OFFSET('Game Board'!H8:H55,0,DW1))*1)+SUMPRODUCT((OFFSET('Game Board'!I8:I55,0,DW1)=EO5)*(OFFSET('Game Board'!F8:F55,0,DW1)=EO7)*(OFFSET('Game Board'!H8:H55,0,DW1)&gt;OFFSET('Game Board'!G8:G55,0,DW1))*1)</f>
        <v>0</v>
      </c>
      <c r="ES5" s="420">
        <f ca="1">SUMPRODUCT((OFFSET('Game Board'!F8:F55,0,DW1)=EO5)*(OFFSET('Game Board'!I8:I55,0,DW1)=EO4)*(OFFSET('Game Board'!G8:G55,0,DW1)=OFFSET('Game Board'!H8:H55,0,DW1))*1)+SUMPRODUCT((OFFSET('Game Board'!I8:I55,0,DW1)=EO5)*(OFFSET('Game Board'!F8:F55,0,DW1)=EO4)*(OFFSET('Game Board'!G8:G55,0,DW1)=OFFSET('Game Board'!H8:H55,0,DW1))*1)+SUMPRODUCT((OFFSET('Game Board'!F8:F55,0,DW1)=EO5)*(OFFSET('Game Board'!I8:I55,0,DW1)=EO6)*(OFFSET('Game Board'!G8:G55,0,DW1)=OFFSET('Game Board'!H8:H55,0,DW1))*1)+SUMPRODUCT((OFFSET('Game Board'!I8:I55,0,DW1)=EO5)*(OFFSET('Game Board'!F8:F55,0,DW1)=EO6)*(OFFSET('Game Board'!G8:G55,0,DW1)=OFFSET('Game Board'!H8:H55,0,DW1))*1)+SUMPRODUCT((OFFSET('Game Board'!F8:F55,0,DW1)=EO5)*(OFFSET('Game Board'!I8:I55,0,DW1)=EO7)*(OFFSET('Game Board'!G8:G55,0,DW1)=OFFSET('Game Board'!H8:H55,0,DW1))*1)+SUMPRODUCT((OFFSET('Game Board'!I8:I55,0,DW1)=EO5)*(OFFSET('Game Board'!F8:F55,0,DW1)=EO7)*(OFFSET('Game Board'!G8:G55,0,DW1)=OFFSET('Game Board'!H8:H55,0,DW1))*1)</f>
        <v>3</v>
      </c>
      <c r="ET5" s="420">
        <f ca="1">SUMPRODUCT((OFFSET('Game Board'!F8:F55,0,DW1)=EO5)*(OFFSET('Game Board'!I8:I55,0,DW1)=EO4)*(OFFSET('Game Board'!G8:G55,0,DW1)&lt;OFFSET('Game Board'!H8:H55,0,DW1))*1)+SUMPRODUCT((OFFSET('Game Board'!I8:I55,0,DW1)=EO5)*(OFFSET('Game Board'!F8:F55,0,DW1)=EO4)*(OFFSET('Game Board'!H8:H55,0,DW1)&lt;OFFSET('Game Board'!G8:G55,0,DW1))*1)+SUMPRODUCT((OFFSET('Game Board'!F8:F55,0,DW1)=EO5)*(OFFSET('Game Board'!I8:I55,0,DW1)=EO6)*(OFFSET('Game Board'!G8:G55,0,DW1)&lt;OFFSET('Game Board'!H8:H55,0,DW1))*1)+SUMPRODUCT((OFFSET('Game Board'!I8:I55,0,DW1)=EO5)*(OFFSET('Game Board'!F8:F55,0,DW1)=EO6)*(OFFSET('Game Board'!H8:H55,0,DW1)&lt;OFFSET('Game Board'!G8:G55,0,DW1))*1)+SUMPRODUCT((OFFSET('Game Board'!F8:F55,0,DW1)=EO5)*(OFFSET('Game Board'!I8:I55,0,DW1)=EO7)*(OFFSET('Game Board'!G8:G55,0,DW1)&lt;OFFSET('Game Board'!H8:H55,0,DW1))*1)+SUMPRODUCT((OFFSET('Game Board'!I8:I55,0,DW1)=EO5)*(OFFSET('Game Board'!F8:F55,0,DW1)=EO7)*(OFFSET('Game Board'!H8:H55,0,DW1)&lt;OFFSET('Game Board'!G8:G55,0,DW1))*1)</f>
        <v>0</v>
      </c>
      <c r="EU5" s="420">
        <f ca="1">SUMIFS(OFFSET('Game Board'!G8:G55,0,DW1),OFFSET('Game Board'!F8:F55,0,DW1),EO5,OFFSET('Game Board'!I8:I55,0,DW1),EO4)+SUMIFS(OFFSET('Game Board'!G8:G55,0,DW1),OFFSET('Game Board'!F8:F55,0,DW1),EO5,OFFSET('Game Board'!I8:I55,0,DW1),EO6)+SUMIFS(OFFSET('Game Board'!G8:G55,0,DW1),OFFSET('Game Board'!F8:F55,0,DW1),EO5,OFFSET('Game Board'!I8:I55,0,DW1),EO7)+SUMIFS(OFFSET('Game Board'!H8:H55,0,DW1),OFFSET('Game Board'!I8:I55,0,DW1),EO5,OFFSET('Game Board'!F8:F55,0,DW1),EO4)+SUMIFS(OFFSET('Game Board'!H8:H55,0,DW1),OFFSET('Game Board'!I8:I55,0,DW1),EO5,OFFSET('Game Board'!F8:F55,0,DW1),EO6)+SUMIFS(OFFSET('Game Board'!H8:H55,0,DW1),OFFSET('Game Board'!I8:I55,0,DW1),EO5,OFFSET('Game Board'!F8:F55,0,DW1),EO7)</f>
        <v>0</v>
      </c>
      <c r="EV5" s="420">
        <f ca="1">SUMIFS(OFFSET('Game Board'!H8:H55,0,DW1),OFFSET('Game Board'!F8:F55,0,DW1),EO5,OFFSET('Game Board'!I8:I55,0,DW1),EO4)+SUMIFS(OFFSET('Game Board'!H8:H55,0,DW1),OFFSET('Game Board'!F8:F55,0,DW1),EO5,OFFSET('Game Board'!I8:I55,0,DW1),EO6)+SUMIFS(OFFSET('Game Board'!H8:H55,0,DW1),OFFSET('Game Board'!F8:F55,0,DW1),EO5,OFFSET('Game Board'!I8:I55,0,DW1),EO7)+SUMIFS(OFFSET('Game Board'!G8:G55,0,DW1),OFFSET('Game Board'!I8:I55,0,DW1),EO5,OFFSET('Game Board'!F8:F55,0,DW1),EO4)+SUMIFS(OFFSET('Game Board'!G8:G55,0,DW1),OFFSET('Game Board'!I8:I55,0,DW1),EO5,OFFSET('Game Board'!F8:F55,0,DW1),EO6)+SUMIFS(OFFSET('Game Board'!G8:G55,0,DW1),OFFSET('Game Board'!I8:I55,0,DW1),EO5,OFFSET('Game Board'!F8:F55,0,DW1),EO7)</f>
        <v>0</v>
      </c>
      <c r="EW5" s="420">
        <f t="shared" ref="EW5:EW35" ca="1" si="220">EU5-EV5</f>
        <v>0</v>
      </c>
      <c r="EX5" s="420">
        <f t="shared" ref="EX5:EX35" ca="1" si="221">ES5*1+ER5*3</f>
        <v>3</v>
      </c>
      <c r="EY5" s="420">
        <f ca="1">IF(EO5&lt;&gt;"",SUMPRODUCT((EN4:EN7=EN5)*(EX4:EX7&gt;EX5)*1),0)</f>
        <v>0</v>
      </c>
      <c r="EZ5" s="420">
        <f ca="1">IF(EO5&lt;&gt;"",SUMPRODUCT((EY4:EY7=EY5)*(EW4:EW7&gt;EW5)*1),0)</f>
        <v>0</v>
      </c>
      <c r="FA5" s="420">
        <f t="shared" ca="1" si="2"/>
        <v>0</v>
      </c>
      <c r="FB5" s="420">
        <f ca="1">IF(EO5&lt;&gt;"",SUMPRODUCT((FA4:FA7=FA5)*(EY4:EY7=EY5)*(EU4:EU7&gt;EU5)*1),0)</f>
        <v>0</v>
      </c>
      <c r="FC5" s="420">
        <f t="shared" ref="FC5:FC35" ca="1" si="222">EN5+FA5+FB5</f>
        <v>1</v>
      </c>
      <c r="FD5" s="420">
        <f ca="1">SUMPRODUCT((OFFSET('Game Board'!F8:F55,0,DW1)=EP5)*(OFFSET('Game Board'!I8:I55,0,DW1)=EP6)*(OFFSET('Game Board'!G8:G55,0,DW1)&gt;OFFSET('Game Board'!H8:H55,0,DW1))*1)+SUMPRODUCT((OFFSET('Game Board'!I8:I55,0,DW1)=EP5)*(OFFSET('Game Board'!F8:F55,0,DW1)=EP6)*(OFFSET('Game Board'!H8:H55,0,DW1)&gt;OFFSET('Game Board'!G8:G55,0,DW1))*1)+SUMPRODUCT((OFFSET('Game Board'!F8:F55,0,DW1)=EP5)*(OFFSET('Game Board'!I8:I55,0,DW1)=EP7)*(OFFSET('Game Board'!G8:G55,0,DW1)&gt;OFFSET('Game Board'!H8:H55,0,DW1))*1)+SUMPRODUCT((OFFSET('Game Board'!I8:I55,0,DW1)=EP5)*(OFFSET('Game Board'!F8:F55,0,DW1)=EP7)*(OFFSET('Game Board'!H8:H55,0,DW1)&gt;OFFSET('Game Board'!G8:G55,0,DW1))*1)</f>
        <v>0</v>
      </c>
      <c r="FE5" s="420">
        <f ca="1">SUMPRODUCT((OFFSET('Game Board'!F8:F55,0,DW1)=EP5)*(OFFSET('Game Board'!I8:I55,0,DW1)=EP6)*(OFFSET('Game Board'!G8:G55,0,DW1)=OFFSET('Game Board'!H8:H55,0,DW1))*1)+SUMPRODUCT((OFFSET('Game Board'!I8:I55,0,DW1)=EP5)*(OFFSET('Game Board'!F8:F55,0,DW1)=EP6)*(OFFSET('Game Board'!G8:G55,0,DW1)=OFFSET('Game Board'!H8:H55,0,DW1))*1)+SUMPRODUCT((OFFSET('Game Board'!F8:F55,0,DW1)=EP5)*(OFFSET('Game Board'!I8:I55,0,DW1)=EP7)*(OFFSET('Game Board'!G8:G55,0,DW1)=OFFSET('Game Board'!H8:H55,0,DW1))*1)+SUMPRODUCT((OFFSET('Game Board'!I8:I55,0,DW1)=EP5)*(OFFSET('Game Board'!F8:F55,0,DW1)=EP7)*(OFFSET('Game Board'!G8:G55,0,DW1)=OFFSET('Game Board'!H8:H55,0,DW1))*1)</f>
        <v>0</v>
      </c>
      <c r="FF5" s="420">
        <f ca="1">SUMPRODUCT((OFFSET('Game Board'!F8:F55,0,DW1)=EP5)*(OFFSET('Game Board'!I8:I55,0,DW1)=EP6)*(OFFSET('Game Board'!G8:G55,0,DW1)&lt;OFFSET('Game Board'!H8:H55,0,DW1))*1)+SUMPRODUCT((OFFSET('Game Board'!I8:I55,0,DW1)=EP5)*(OFFSET('Game Board'!F8:F55,0,DW1)=EP6)*(OFFSET('Game Board'!H8:H55,0,DW1)&lt;OFFSET('Game Board'!G8:G55,0,DW1))*1)+SUMPRODUCT((OFFSET('Game Board'!F8:F55,0,DW1)=EP5)*(OFFSET('Game Board'!I8:I55,0,DW1)=EP7)*(OFFSET('Game Board'!G8:G55,0,DW1)&lt;OFFSET('Game Board'!H8:H55,0,DW1))*1)+SUMPRODUCT((OFFSET('Game Board'!I8:I55,0,DW1)=EP5)*(OFFSET('Game Board'!F8:F55,0,DW1)=EP7)*(OFFSET('Game Board'!H8:H55,0,DW1)&lt;OFFSET('Game Board'!G8:G55,0,DW1))*1)</f>
        <v>0</v>
      </c>
      <c r="FG5" s="420">
        <f ca="1">SUMIFS(OFFSET('Game Board'!G8:G55,0,DW1),OFFSET('Game Board'!F8:F55,0,DW1),EP5,OFFSET('Game Board'!I8:I55,0,DW1),EP6)+SUMIFS(OFFSET('Game Board'!G8:G55,0,DW1),OFFSET('Game Board'!F8:F55,0,DW1),EP5,OFFSET('Game Board'!I8:I55,0,DW1),EP7)+SUMIFS(OFFSET('Game Board'!H8:H55,0,DW1),OFFSET('Game Board'!I8:I55,0,DW1),EP5,OFFSET('Game Board'!F8:F55,0,DW1),EP6)+SUMIFS(OFFSET('Game Board'!H8:H55,0,DW1),OFFSET('Game Board'!I8:I55,0,DW1),EP5,OFFSET('Game Board'!F8:F55,0,DW1),EP7)</f>
        <v>0</v>
      </c>
      <c r="FH5" s="420">
        <f ca="1">SUMIFS(OFFSET('Game Board'!H8:H55,0,DW1),OFFSET('Game Board'!F8:F55,0,DW1),EP5,OFFSET('Game Board'!I8:I55,0,DW1),EP6)+SUMIFS(OFFSET('Game Board'!H8:H55,0,DW1),OFFSET('Game Board'!F8:F55,0,DW1),EP5,OFFSET('Game Board'!I8:I55,0,DW1),EP7)+SUMIFS(OFFSET('Game Board'!G8:G55,0,DW1),OFFSET('Game Board'!I8:I55,0,DW1),EP5,OFFSET('Game Board'!F8:F55,0,DW1),EP6)+SUMIFS(OFFSET('Game Board'!G8:G55,0,DW1),OFFSET('Game Board'!I8:I55,0,DW1),EP5,OFFSET('Game Board'!F8:F55,0,DW1),EP7)</f>
        <v>0</v>
      </c>
      <c r="FI5" s="420">
        <f t="shared" ref="FI5:FI35" ca="1" si="223">FG5-FH5</f>
        <v>0</v>
      </c>
      <c r="FJ5" s="420">
        <f t="shared" ref="FJ5:FJ33" ca="1" si="224">FE5*1+FD5*3</f>
        <v>0</v>
      </c>
      <c r="FK5" s="420">
        <f ca="1">IF(EP5&lt;&gt;"",SUMPRODUCT((EN4:EN7=EN5)*(FJ4:FJ7&gt;FJ5)*1),0)</f>
        <v>0</v>
      </c>
      <c r="FL5" s="420">
        <f ca="1">IF(EP5&lt;&gt;"",SUMPRODUCT((FK4:FK7=FK5)*(FI4:FI7&gt;FI5)*1),0)</f>
        <v>0</v>
      </c>
      <c r="FM5" s="420">
        <f t="shared" ref="FM5:FM35" ca="1" si="225">FK5+FL5</f>
        <v>0</v>
      </c>
      <c r="FN5" s="420">
        <f ca="1">IF(EP5&lt;&gt;"",SUMPRODUCT((FM4:FM7=FM5)*(FK4:FK7=FK5)*(FG4:FG7&gt;FG5)*1),0)</f>
        <v>0</v>
      </c>
      <c r="FO5" s="420">
        <f t="shared" ref="FO5:FO35" ca="1" si="226">FC5+FM5+FN5</f>
        <v>1</v>
      </c>
      <c r="FP5" s="420">
        <v>0</v>
      </c>
      <c r="FQ5" s="420">
        <v>0</v>
      </c>
      <c r="FR5" s="420">
        <v>0</v>
      </c>
      <c r="FS5" s="420">
        <v>0</v>
      </c>
      <c r="FT5" s="420">
        <v>0</v>
      </c>
      <c r="FU5" s="420">
        <v>0</v>
      </c>
      <c r="FV5" s="420">
        <v>0</v>
      </c>
      <c r="FW5" s="420">
        <v>0</v>
      </c>
      <c r="FX5" s="420">
        <v>0</v>
      </c>
      <c r="FY5" s="420">
        <v>0</v>
      </c>
      <c r="FZ5" s="420">
        <v>0</v>
      </c>
      <c r="GA5" s="420">
        <f ca="1">FO5+FY5+FZ5</f>
        <v>1</v>
      </c>
      <c r="GB5" s="420">
        <f ca="1">SUMPRODUCT((GA4:GA7=GA5)*(ED4:ED7&gt;ED5)*1)</f>
        <v>0</v>
      </c>
      <c r="GC5" s="420">
        <f t="shared" ref="GC5:GC35" ca="1" si="227">GB5+GA5</f>
        <v>1</v>
      </c>
      <c r="GD5" s="420" t="str">
        <f t="shared" ref="GD5:GD35" si="228">DU5</f>
        <v>Netherlands</v>
      </c>
      <c r="GE5" s="420">
        <f t="shared" ca="1" si="3"/>
        <v>0</v>
      </c>
      <c r="GF5" s="420">
        <f ca="1">SUMPRODUCT((OFFSET('Game Board'!G8:G55,0,GF1)&lt;&gt;"")*(OFFSET('Game Board'!F8:F55,0,GF1)=C5)*(OFFSET('Game Board'!G8:G55,0,GF1)&gt;OFFSET('Game Board'!H8:H55,0,GF1))*1)+SUMPRODUCT((OFFSET('Game Board'!G8:G55,0,GF1)&lt;&gt;"")*(OFFSET('Game Board'!I8:I55,0,GF1)=C5)*(OFFSET('Game Board'!H8:H55,0,GF1)&gt;OFFSET('Game Board'!G8:G55,0,GF1))*1)</f>
        <v>0</v>
      </c>
      <c r="GG5" s="420">
        <f ca="1">SUMPRODUCT((OFFSET('Game Board'!G8:G55,0,GF1)&lt;&gt;"")*(OFFSET('Game Board'!F8:F55,0,GF1)=C5)*(OFFSET('Game Board'!G8:G55,0,GF1)=OFFSET('Game Board'!H8:H55,0,GF1))*1)+SUMPRODUCT((OFFSET('Game Board'!G8:G55,0,GF1)&lt;&gt;"")*(OFFSET('Game Board'!I8:I55,0,GF1)=C5)*(OFFSET('Game Board'!G8:G55,0,GF1)=OFFSET('Game Board'!H8:H55,0,GF1))*1)</f>
        <v>0</v>
      </c>
      <c r="GH5" s="420">
        <f ca="1">SUMPRODUCT((OFFSET('Game Board'!G8:G55,0,GF1)&lt;&gt;"")*(OFFSET('Game Board'!F8:F55,0,GF1)=C5)*(OFFSET('Game Board'!G8:G55,0,GF1)&lt;OFFSET('Game Board'!H8:H55,0,GF1))*1)+SUMPRODUCT((OFFSET('Game Board'!G8:G55,0,GF1)&lt;&gt;"")*(OFFSET('Game Board'!I8:I55,0,GF1)=C5)*(OFFSET('Game Board'!H8:H55,0,GF1)&lt;OFFSET('Game Board'!G8:G55,0,GF1))*1)</f>
        <v>0</v>
      </c>
      <c r="GI5" s="420">
        <f ca="1">SUMIF(OFFSET('Game Board'!F8:F55,0,GF1),C5,OFFSET('Game Board'!G8:G55,0,GF1))+SUMIF(OFFSET('Game Board'!I8:I55,0,GF1),C5,OFFSET('Game Board'!H8:H55,0,GF1))</f>
        <v>0</v>
      </c>
      <c r="GJ5" s="420">
        <f ca="1">SUMIF(OFFSET('Game Board'!F8:F55,0,GF1),C5,OFFSET('Game Board'!H8:H55,0,GF1))+SUMIF(OFFSET('Game Board'!I8:I55,0,GF1),C5,OFFSET('Game Board'!G8:G55,0,GF1))</f>
        <v>0</v>
      </c>
      <c r="GK5" s="420">
        <f t="shared" ca="1" si="4"/>
        <v>0</v>
      </c>
      <c r="GL5" s="420">
        <f t="shared" ca="1" si="5"/>
        <v>0</v>
      </c>
      <c r="GM5" s="420">
        <f ca="1">INDEX(L4:L35,MATCH(GV5,C4:C35,0),0)</f>
        <v>1658</v>
      </c>
      <c r="GN5" s="424">
        <f>'Tournament Setup'!F7</f>
        <v>0</v>
      </c>
      <c r="GO5" s="420">
        <f t="shared" ref="GO5" ca="1" si="229">RANK(GL5,GL4:GL7)</f>
        <v>1</v>
      </c>
      <c r="GP5" s="420">
        <f t="shared" ref="GP5" ca="1" si="230">SUMPRODUCT((GO4:GO7=GO5)*(GK4:GK7&gt;GK5)*1)</f>
        <v>0</v>
      </c>
      <c r="GQ5" s="420">
        <f t="shared" ca="1" si="8"/>
        <v>1</v>
      </c>
      <c r="GR5" s="420">
        <f t="shared" ref="GR5" ca="1" si="231">SUMPRODUCT((GO4:GO7=GO5)*(GK4:GK7=GK5)*(GI4:GI7&gt;GI5)*1)</f>
        <v>0</v>
      </c>
      <c r="GS5" s="420">
        <f t="shared" ca="1" si="10"/>
        <v>1</v>
      </c>
      <c r="GT5" s="420">
        <f t="shared" ref="GT5" ca="1" si="232">RANK(GS5,GS4:GS7,1)+COUNTIF(GS4:GS5,GS5)-1</f>
        <v>2</v>
      </c>
      <c r="GU5" s="420">
        <v>2</v>
      </c>
      <c r="GV5" s="420" t="str">
        <f t="shared" ref="GV5" ca="1" si="233">INDEX(GD4:GD7,MATCH(GU5,GT4:GT7,0),0)</f>
        <v>Netherlands</v>
      </c>
      <c r="GW5" s="420">
        <f t="shared" ref="GW5" ca="1" si="234">INDEX(GS4:GS7,MATCH(GV5,GD4:GD7,0),0)</f>
        <v>1</v>
      </c>
      <c r="GX5" s="420" t="str">
        <f t="shared" ref="GX5" ca="1" si="235">IF(GX4&lt;&gt;"",GV5,"")</f>
        <v>Netherlands</v>
      </c>
      <c r="GY5" s="420" t="str">
        <f t="shared" ref="GY5" ca="1" si="236">IF(GW6=2,GV5,"")</f>
        <v/>
      </c>
      <c r="HA5" s="420">
        <f ca="1">SUMPRODUCT((OFFSET('Game Board'!F8:F55,0,GF1)=GX5)*(OFFSET('Game Board'!I8:I55,0,GF1)=GX4)*(OFFSET('Game Board'!G8:G55,0,GF1)&gt;OFFSET('Game Board'!H8:H55,0,GF1))*1)+SUMPRODUCT((OFFSET('Game Board'!I8:I55,0,GF1)=GX5)*(OFFSET('Game Board'!F8:F55,0,GF1)=GX4)*(OFFSET('Game Board'!H8:H55,0,GF1)&gt;OFFSET('Game Board'!G8:G55,0,GF1))*1)+SUMPRODUCT((OFFSET('Game Board'!F8:F55,0,GF1)=GX5)*(OFFSET('Game Board'!I8:I55,0,GF1)=GX6)*(OFFSET('Game Board'!G8:G55,0,GF1)&gt;OFFSET('Game Board'!H8:H55,0,GF1))*1)+SUMPRODUCT((OFFSET('Game Board'!I8:I55,0,GF1)=GX5)*(OFFSET('Game Board'!F8:F55,0,GF1)=GX6)*(OFFSET('Game Board'!H8:H55,0,GF1)&gt;OFFSET('Game Board'!G8:G55,0,GF1))*1)+SUMPRODUCT((OFFSET('Game Board'!F8:F55,0,GF1)=GX5)*(OFFSET('Game Board'!I8:I55,0,GF1)=GX7)*(OFFSET('Game Board'!G8:G55,0,GF1)&gt;OFFSET('Game Board'!H8:H55,0,GF1))*1)+SUMPRODUCT((OFFSET('Game Board'!I8:I55,0,GF1)=GX5)*(OFFSET('Game Board'!F8:F55,0,GF1)=GX7)*(OFFSET('Game Board'!H8:H55,0,GF1)&gt;OFFSET('Game Board'!G8:G55,0,GF1))*1)</f>
        <v>0</v>
      </c>
      <c r="HB5" s="420">
        <f ca="1">SUMPRODUCT((OFFSET('Game Board'!F8:F55,0,GF1)=GX5)*(OFFSET('Game Board'!I8:I55,0,GF1)=GX4)*(OFFSET('Game Board'!G8:G55,0,GF1)=OFFSET('Game Board'!H8:H55,0,GF1))*1)+SUMPRODUCT((OFFSET('Game Board'!I8:I55,0,GF1)=GX5)*(OFFSET('Game Board'!F8:F55,0,GF1)=GX4)*(OFFSET('Game Board'!G8:G55,0,GF1)=OFFSET('Game Board'!H8:H55,0,GF1))*1)+SUMPRODUCT((OFFSET('Game Board'!F8:F55,0,GF1)=GX5)*(OFFSET('Game Board'!I8:I55,0,GF1)=GX6)*(OFFSET('Game Board'!G8:G55,0,GF1)=OFFSET('Game Board'!H8:H55,0,GF1))*1)+SUMPRODUCT((OFFSET('Game Board'!I8:I55,0,GF1)=GX5)*(OFFSET('Game Board'!F8:F55,0,GF1)=GX6)*(OFFSET('Game Board'!G8:G55,0,GF1)=OFFSET('Game Board'!H8:H55,0,GF1))*1)+SUMPRODUCT((OFFSET('Game Board'!F8:F55,0,GF1)=GX5)*(OFFSET('Game Board'!I8:I55,0,GF1)=GX7)*(OFFSET('Game Board'!G8:G55,0,GF1)=OFFSET('Game Board'!H8:H55,0,GF1))*1)+SUMPRODUCT((OFFSET('Game Board'!I8:I55,0,GF1)=GX5)*(OFFSET('Game Board'!F8:F55,0,GF1)=GX7)*(OFFSET('Game Board'!G8:G55,0,GF1)=OFFSET('Game Board'!H8:H55,0,GF1))*1)</f>
        <v>3</v>
      </c>
      <c r="HC5" s="420">
        <f ca="1">SUMPRODUCT((OFFSET('Game Board'!F8:F55,0,GF1)=GX5)*(OFFSET('Game Board'!I8:I55,0,GF1)=GX4)*(OFFSET('Game Board'!G8:G55,0,GF1)&lt;OFFSET('Game Board'!H8:H55,0,GF1))*1)+SUMPRODUCT((OFFSET('Game Board'!I8:I55,0,GF1)=GX5)*(OFFSET('Game Board'!F8:F55,0,GF1)=GX4)*(OFFSET('Game Board'!H8:H55,0,GF1)&lt;OFFSET('Game Board'!G8:G55,0,GF1))*1)+SUMPRODUCT((OFFSET('Game Board'!F8:F55,0,GF1)=GX5)*(OFFSET('Game Board'!I8:I55,0,GF1)=GX6)*(OFFSET('Game Board'!G8:G55,0,GF1)&lt;OFFSET('Game Board'!H8:H55,0,GF1))*1)+SUMPRODUCT((OFFSET('Game Board'!I8:I55,0,GF1)=GX5)*(OFFSET('Game Board'!F8:F55,0,GF1)=GX6)*(OFFSET('Game Board'!H8:H55,0,GF1)&lt;OFFSET('Game Board'!G8:G55,0,GF1))*1)+SUMPRODUCT((OFFSET('Game Board'!F8:F55,0,GF1)=GX5)*(OFFSET('Game Board'!I8:I55,0,GF1)=GX7)*(OFFSET('Game Board'!G8:G55,0,GF1)&lt;OFFSET('Game Board'!H8:H55,0,GF1))*1)+SUMPRODUCT((OFFSET('Game Board'!I8:I55,0,GF1)=GX5)*(OFFSET('Game Board'!F8:F55,0,GF1)=GX7)*(OFFSET('Game Board'!H8:H55,0,GF1)&lt;OFFSET('Game Board'!G8:G55,0,GF1))*1)</f>
        <v>0</v>
      </c>
      <c r="HD5" s="420">
        <f ca="1">SUMIFS(OFFSET('Game Board'!G8:G55,0,GF1),OFFSET('Game Board'!F8:F55,0,GF1),GX5,OFFSET('Game Board'!I8:I55,0,GF1),GX4)+SUMIFS(OFFSET('Game Board'!G8:G55,0,GF1),OFFSET('Game Board'!F8:F55,0,GF1),GX5,OFFSET('Game Board'!I8:I55,0,GF1),GX6)+SUMIFS(OFFSET('Game Board'!G8:G55,0,GF1),OFFSET('Game Board'!F8:F55,0,GF1),GX5,OFFSET('Game Board'!I8:I55,0,GF1),GX7)+SUMIFS(OFFSET('Game Board'!H8:H55,0,GF1),OFFSET('Game Board'!I8:I55,0,GF1),GX5,OFFSET('Game Board'!F8:F55,0,GF1),GX4)+SUMIFS(OFFSET('Game Board'!H8:H55,0,GF1),OFFSET('Game Board'!I8:I55,0,GF1),GX5,OFFSET('Game Board'!F8:F55,0,GF1),GX6)+SUMIFS(OFFSET('Game Board'!H8:H55,0,GF1),OFFSET('Game Board'!I8:I55,0,GF1),GX5,OFFSET('Game Board'!F8:F55,0,GF1),GX7)</f>
        <v>0</v>
      </c>
      <c r="HE5" s="420">
        <f ca="1">SUMIFS(OFFSET('Game Board'!H8:H55,0,GF1),OFFSET('Game Board'!F8:F55,0,GF1),GX5,OFFSET('Game Board'!I8:I55,0,GF1),GX4)+SUMIFS(OFFSET('Game Board'!H8:H55,0,GF1),OFFSET('Game Board'!F8:F55,0,GF1),GX5,OFFSET('Game Board'!I8:I55,0,GF1),GX6)+SUMIFS(OFFSET('Game Board'!H8:H55,0,GF1),OFFSET('Game Board'!F8:F55,0,GF1),GX5,OFFSET('Game Board'!I8:I55,0,GF1),GX7)+SUMIFS(OFFSET('Game Board'!G8:G55,0,GF1),OFFSET('Game Board'!I8:I55,0,GF1),GX5,OFFSET('Game Board'!F8:F55,0,GF1),GX4)+SUMIFS(OFFSET('Game Board'!G8:G55,0,GF1),OFFSET('Game Board'!I8:I55,0,GF1),GX5,OFFSET('Game Board'!F8:F55,0,GF1),GX6)+SUMIFS(OFFSET('Game Board'!G8:G55,0,GF1),OFFSET('Game Board'!I8:I55,0,GF1),GX5,OFFSET('Game Board'!F8:F55,0,GF1),GX7)</f>
        <v>0</v>
      </c>
      <c r="HF5" s="420">
        <f t="shared" ca="1" si="15"/>
        <v>0</v>
      </c>
      <c r="HG5" s="420">
        <f t="shared" ca="1" si="16"/>
        <v>3</v>
      </c>
      <c r="HH5" s="420">
        <f t="shared" ref="HH5" ca="1" si="237">IF(GX5&lt;&gt;"",SUMPRODUCT((GW4:GW7=GW5)*(HG4:HG7&gt;HG5)*1),0)</f>
        <v>0</v>
      </c>
      <c r="HI5" s="420">
        <f t="shared" ref="HI5" ca="1" si="238">IF(GX5&lt;&gt;"",SUMPRODUCT((HH4:HH7=HH5)*(HF4:HF7&gt;HF5)*1),0)</f>
        <v>0</v>
      </c>
      <c r="HJ5" s="420">
        <f t="shared" ca="1" si="19"/>
        <v>0</v>
      </c>
      <c r="HK5" s="420">
        <f t="shared" ref="HK5" ca="1" si="239">IF(GX5&lt;&gt;"",SUMPRODUCT((HJ4:HJ7=HJ5)*(HH4:HH7=HH5)*(HD4:HD7&gt;HD5)*1),0)</f>
        <v>0</v>
      </c>
      <c r="HL5" s="420">
        <f t="shared" ca="1" si="21"/>
        <v>1</v>
      </c>
      <c r="HM5" s="420">
        <f ca="1">SUMPRODUCT((OFFSET('Game Board'!F8:F55,0,GF1)=GY5)*(OFFSET('Game Board'!I8:I55,0,GF1)=GY6)*(OFFSET('Game Board'!G8:G55,0,GF1)&gt;OFFSET('Game Board'!H8:H55,0,GF1))*1)+SUMPRODUCT((OFFSET('Game Board'!I8:I55,0,GF1)=GY5)*(OFFSET('Game Board'!F8:F55,0,GF1)=GY6)*(OFFSET('Game Board'!H8:H55,0,GF1)&gt;OFFSET('Game Board'!G8:G55,0,GF1))*1)+SUMPRODUCT((OFFSET('Game Board'!F8:F55,0,GF1)=GY5)*(OFFSET('Game Board'!I8:I55,0,GF1)=GY7)*(OFFSET('Game Board'!G8:G55,0,GF1)&gt;OFFSET('Game Board'!H8:H55,0,GF1))*1)+SUMPRODUCT((OFFSET('Game Board'!I8:I55,0,GF1)=GY5)*(OFFSET('Game Board'!F8:F55,0,GF1)=GY7)*(OFFSET('Game Board'!H8:H55,0,GF1)&gt;OFFSET('Game Board'!G8:G55,0,GF1))*1)</f>
        <v>0</v>
      </c>
      <c r="HN5" s="420">
        <f ca="1">SUMPRODUCT((OFFSET('Game Board'!F8:F55,0,GF1)=GY5)*(OFFSET('Game Board'!I8:I55,0,GF1)=GY6)*(OFFSET('Game Board'!G8:G55,0,GF1)=OFFSET('Game Board'!H8:H55,0,GF1))*1)+SUMPRODUCT((OFFSET('Game Board'!I8:I55,0,GF1)=GY5)*(OFFSET('Game Board'!F8:F55,0,GF1)=GY6)*(OFFSET('Game Board'!G8:G55,0,GF1)=OFFSET('Game Board'!H8:H55,0,GF1))*1)+SUMPRODUCT((OFFSET('Game Board'!F8:F55,0,GF1)=GY5)*(OFFSET('Game Board'!I8:I55,0,GF1)=GY7)*(OFFSET('Game Board'!G8:G55,0,GF1)=OFFSET('Game Board'!H8:H55,0,GF1))*1)+SUMPRODUCT((OFFSET('Game Board'!I8:I55,0,GF1)=GY5)*(OFFSET('Game Board'!F8:F55,0,GF1)=GY7)*(OFFSET('Game Board'!G8:G55,0,GF1)=OFFSET('Game Board'!H8:H55,0,GF1))*1)</f>
        <v>0</v>
      </c>
      <c r="HO5" s="420">
        <f ca="1">SUMPRODUCT((OFFSET('Game Board'!F8:F55,0,GF1)=GY5)*(OFFSET('Game Board'!I8:I55,0,GF1)=GY6)*(OFFSET('Game Board'!G8:G55,0,GF1)&lt;OFFSET('Game Board'!H8:H55,0,GF1))*1)+SUMPRODUCT((OFFSET('Game Board'!I8:I55,0,GF1)=GY5)*(OFFSET('Game Board'!F8:F55,0,GF1)=GY6)*(OFFSET('Game Board'!H8:H55,0,GF1)&lt;OFFSET('Game Board'!G8:G55,0,GF1))*1)+SUMPRODUCT((OFFSET('Game Board'!F8:F55,0,GF1)=GY5)*(OFFSET('Game Board'!I8:I55,0,GF1)=GY7)*(OFFSET('Game Board'!G8:G55,0,GF1)&lt;OFFSET('Game Board'!H8:H55,0,GF1))*1)+SUMPRODUCT((OFFSET('Game Board'!I8:I55,0,GF1)=GY5)*(OFFSET('Game Board'!F8:F55,0,GF1)=GY7)*(OFFSET('Game Board'!H8:H55,0,GF1)&lt;OFFSET('Game Board'!G8:G55,0,GF1))*1)</f>
        <v>0</v>
      </c>
      <c r="HP5" s="420">
        <f ca="1">SUMIFS(OFFSET('Game Board'!G8:G55,0,GF1),OFFSET('Game Board'!F8:F55,0,GF1),GY5,OFFSET('Game Board'!I8:I55,0,GF1),GY6)+SUMIFS(OFFSET('Game Board'!G8:G55,0,GF1),OFFSET('Game Board'!F8:F55,0,GF1),GY5,OFFSET('Game Board'!I8:I55,0,GF1),GY7)+SUMIFS(OFFSET('Game Board'!H8:H55,0,GF1),OFFSET('Game Board'!I8:I55,0,GF1),GY5,OFFSET('Game Board'!F8:F55,0,GF1),GY6)+SUMIFS(OFFSET('Game Board'!H8:H55,0,GF1),OFFSET('Game Board'!I8:I55,0,GF1),GY5,OFFSET('Game Board'!F8:F55,0,GF1),GY7)</f>
        <v>0</v>
      </c>
      <c r="HQ5" s="420">
        <f ca="1">SUMIFS(OFFSET('Game Board'!H8:H55,0,GF1),OFFSET('Game Board'!F8:F55,0,GF1),GY5,OFFSET('Game Board'!I8:I55,0,GF1),GY6)+SUMIFS(OFFSET('Game Board'!H8:H55,0,GF1),OFFSET('Game Board'!F8:F55,0,GF1),GY5,OFFSET('Game Board'!I8:I55,0,GF1),GY7)+SUMIFS(OFFSET('Game Board'!G8:G55,0,GF1),OFFSET('Game Board'!I8:I55,0,GF1),GY5,OFFSET('Game Board'!F8:F55,0,GF1),GY6)+SUMIFS(OFFSET('Game Board'!G8:G55,0,GF1),OFFSET('Game Board'!I8:I55,0,GF1),GY5,OFFSET('Game Board'!F8:F55,0,GF1),GY7)</f>
        <v>0</v>
      </c>
      <c r="HR5" s="420">
        <f t="shared" ref="HR5:HR35" ca="1" si="240">HP5-HQ5</f>
        <v>0</v>
      </c>
      <c r="HS5" s="420">
        <f t="shared" ref="HS5:HS35" ca="1" si="241">HN5*1+HM5*3</f>
        <v>0</v>
      </c>
      <c r="HT5" s="420">
        <f t="shared" ref="HT5" ca="1" si="242">IF(GY5&lt;&gt;"",SUMPRODUCT((GW4:GW7=GW5)*(HS4:HS7&gt;HS5)*1),0)</f>
        <v>0</v>
      </c>
      <c r="HU5" s="420">
        <f t="shared" ref="HU5" ca="1" si="243">IF(GY5&lt;&gt;"",SUMPRODUCT((HT4:HT7=HT5)*(HR4:HR7&gt;HR5)*1),0)</f>
        <v>0</v>
      </c>
      <c r="HV5" s="420">
        <f t="shared" ref="HV5:HV35" ca="1" si="244">HT5+HU5</f>
        <v>0</v>
      </c>
      <c r="HW5" s="420">
        <f t="shared" ref="HW5" ca="1" si="245">IF(GY5&lt;&gt;"",SUMPRODUCT((HV4:HV7=HV5)*(HT4:HT7=HT5)*(HP4:HP7&gt;HP5)*1),0)</f>
        <v>0</v>
      </c>
      <c r="HX5" s="420">
        <f t="shared" ca="1" si="22"/>
        <v>1</v>
      </c>
      <c r="HY5" s="420">
        <v>0</v>
      </c>
      <c r="HZ5" s="420">
        <v>0</v>
      </c>
      <c r="IA5" s="420">
        <v>0</v>
      </c>
      <c r="IB5" s="420">
        <v>0</v>
      </c>
      <c r="IC5" s="420">
        <v>0</v>
      </c>
      <c r="ID5" s="420">
        <v>0</v>
      </c>
      <c r="IE5" s="420">
        <v>0</v>
      </c>
      <c r="IF5" s="420">
        <v>0</v>
      </c>
      <c r="IG5" s="420">
        <v>0</v>
      </c>
      <c r="IH5" s="420">
        <v>0</v>
      </c>
      <c r="II5" s="420">
        <v>0</v>
      </c>
      <c r="IJ5" s="420">
        <f t="shared" ca="1" si="23"/>
        <v>1</v>
      </c>
      <c r="IK5" s="420">
        <f t="shared" ref="IK5" ca="1" si="246">SUMPRODUCT((IJ4:IJ7=IJ5)*(GM4:GM7&gt;GM5)*1)</f>
        <v>0</v>
      </c>
      <c r="IL5" s="420">
        <f t="shared" ca="1" si="25"/>
        <v>1</v>
      </c>
      <c r="IM5" s="420" t="str">
        <f t="shared" ref="IM5:IM35" si="247">GD5</f>
        <v>Netherlands</v>
      </c>
      <c r="IN5" s="420">
        <f t="shared" ca="1" si="26"/>
        <v>0</v>
      </c>
      <c r="IO5" s="420">
        <f ca="1">SUMPRODUCT((OFFSET('Game Board'!G8:G55,0,IO1)&lt;&gt;"")*(OFFSET('Game Board'!F8:F55,0,IO1)=C5)*(OFFSET('Game Board'!G8:G55,0,IO1)&gt;OFFSET('Game Board'!H8:H55,0,IO1))*1)+SUMPRODUCT((OFFSET('Game Board'!G8:G55,0,IO1)&lt;&gt;"")*(OFFSET('Game Board'!I8:I55,0,IO1)=C5)*(OFFSET('Game Board'!H8:H55,0,IO1)&gt;OFFSET('Game Board'!G8:G55,0,IO1))*1)</f>
        <v>0</v>
      </c>
      <c r="IP5" s="420">
        <f ca="1">SUMPRODUCT((OFFSET('Game Board'!G8:G55,0,IO1)&lt;&gt;"")*(OFFSET('Game Board'!F8:F55,0,IO1)=C5)*(OFFSET('Game Board'!G8:G55,0,IO1)=OFFSET('Game Board'!H8:H55,0,IO1))*1)+SUMPRODUCT((OFFSET('Game Board'!G8:G55,0,IO1)&lt;&gt;"")*(OFFSET('Game Board'!I8:I55,0,IO1)=C5)*(OFFSET('Game Board'!G8:G55,0,IO1)=OFFSET('Game Board'!H8:H55,0,IO1))*1)</f>
        <v>0</v>
      </c>
      <c r="IQ5" s="420">
        <f ca="1">SUMPRODUCT((OFFSET('Game Board'!G8:G55,0,IO1)&lt;&gt;"")*(OFFSET('Game Board'!F8:F55,0,IO1)=C5)*(OFFSET('Game Board'!G8:G55,0,IO1)&lt;OFFSET('Game Board'!H8:H55,0,IO1))*1)+SUMPRODUCT((OFFSET('Game Board'!G8:G55,0,IO1)&lt;&gt;"")*(OFFSET('Game Board'!I8:I55,0,IO1)=C5)*(OFFSET('Game Board'!H8:H55,0,IO1)&lt;OFFSET('Game Board'!G8:G55,0,IO1))*1)</f>
        <v>0</v>
      </c>
      <c r="IR5" s="420">
        <f ca="1">SUMIF(OFFSET('Game Board'!F8:F55,0,IO1),C5,OFFSET('Game Board'!G8:G55,0,IO1))+SUMIF(OFFSET('Game Board'!I8:I55,0,IO1),C5,OFFSET('Game Board'!H8:H55,0,IO1))</f>
        <v>0</v>
      </c>
      <c r="IS5" s="420">
        <f ca="1">SUMIF(OFFSET('Game Board'!F8:F55,0,IO1),C5,OFFSET('Game Board'!H8:H55,0,IO1))+SUMIF(OFFSET('Game Board'!I8:I55,0,IO1),C5,OFFSET('Game Board'!G8:G55,0,IO1))</f>
        <v>0</v>
      </c>
      <c r="IT5" s="420">
        <f t="shared" ca="1" si="27"/>
        <v>0</v>
      </c>
      <c r="IU5" s="420">
        <f t="shared" ca="1" si="28"/>
        <v>0</v>
      </c>
      <c r="IV5" s="420">
        <f ca="1">INDEX(L4:L35,MATCH(JE5,C4:C35,0),0)</f>
        <v>1658</v>
      </c>
      <c r="IW5" s="424">
        <f>'Tournament Setup'!F7</f>
        <v>0</v>
      </c>
      <c r="IX5" s="420">
        <f t="shared" ref="IX5" ca="1" si="248">RANK(IU5,IU4:IU7)</f>
        <v>1</v>
      </c>
      <c r="IY5" s="420">
        <f t="shared" ref="IY5" ca="1" si="249">SUMPRODUCT((IX4:IX7=IX5)*(IT4:IT7&gt;IT5)*1)</f>
        <v>0</v>
      </c>
      <c r="IZ5" s="420">
        <f t="shared" ca="1" si="31"/>
        <v>1</v>
      </c>
      <c r="JA5" s="420">
        <f t="shared" ref="JA5" ca="1" si="250">SUMPRODUCT((IX4:IX7=IX5)*(IT4:IT7=IT5)*(IR4:IR7&gt;IR5)*1)</f>
        <v>0</v>
      </c>
      <c r="JB5" s="420">
        <f t="shared" ca="1" si="33"/>
        <v>1</v>
      </c>
      <c r="JC5" s="420">
        <f t="shared" ref="JC5" ca="1" si="251">RANK(JB5,JB4:JB7,1)+COUNTIF(JB4:JB5,JB5)-1</f>
        <v>2</v>
      </c>
      <c r="JD5" s="420">
        <v>2</v>
      </c>
      <c r="JE5" s="420" t="str">
        <f t="shared" ref="JE5" ca="1" si="252">INDEX(IM4:IM7,MATCH(JD5,JC4:JC7,0),0)</f>
        <v>Netherlands</v>
      </c>
      <c r="JF5" s="420">
        <f t="shared" ref="JF5" ca="1" si="253">INDEX(JB4:JB7,MATCH(JE5,IM4:IM7,0),0)</f>
        <v>1</v>
      </c>
      <c r="JG5" s="420" t="str">
        <f t="shared" ref="JG5" ca="1" si="254">IF(JG4&lt;&gt;"",JE5,"")</f>
        <v>Netherlands</v>
      </c>
      <c r="JH5" s="420" t="str">
        <f t="shared" ref="JH5" ca="1" si="255">IF(JF6=2,JE5,"")</f>
        <v/>
      </c>
      <c r="JJ5" s="420">
        <f ca="1">SUMPRODUCT((OFFSET('Game Board'!F8:F55,0,IO1)=JG5)*(OFFSET('Game Board'!I8:I55,0,IO1)=JG4)*(OFFSET('Game Board'!G8:G55,0,IO1)&gt;OFFSET('Game Board'!H8:H55,0,IO1))*1)+SUMPRODUCT((OFFSET('Game Board'!I8:I55,0,IO1)=JG5)*(OFFSET('Game Board'!F8:F55,0,IO1)=JG4)*(OFFSET('Game Board'!H8:H55,0,IO1)&gt;OFFSET('Game Board'!G8:G55,0,IO1))*1)+SUMPRODUCT((OFFSET('Game Board'!F8:F55,0,IO1)=JG5)*(OFFSET('Game Board'!I8:I55,0,IO1)=JG6)*(OFFSET('Game Board'!G8:G55,0,IO1)&gt;OFFSET('Game Board'!H8:H55,0,IO1))*1)+SUMPRODUCT((OFFSET('Game Board'!I8:I55,0,IO1)=JG5)*(OFFSET('Game Board'!F8:F55,0,IO1)=JG6)*(OFFSET('Game Board'!H8:H55,0,IO1)&gt;OFFSET('Game Board'!G8:G55,0,IO1))*1)+SUMPRODUCT((OFFSET('Game Board'!F8:F55,0,IO1)=JG5)*(OFFSET('Game Board'!I8:I55,0,IO1)=JG7)*(OFFSET('Game Board'!G8:G55,0,IO1)&gt;OFFSET('Game Board'!H8:H55,0,IO1))*1)+SUMPRODUCT((OFFSET('Game Board'!I8:I55,0,IO1)=JG5)*(OFFSET('Game Board'!F8:F55,0,IO1)=JG7)*(OFFSET('Game Board'!H8:H55,0,IO1)&gt;OFFSET('Game Board'!G8:G55,0,IO1))*1)</f>
        <v>0</v>
      </c>
      <c r="JK5" s="420">
        <f ca="1">SUMPRODUCT((OFFSET('Game Board'!F8:F55,0,IO1)=JG5)*(OFFSET('Game Board'!I8:I55,0,IO1)=JG4)*(OFFSET('Game Board'!G8:G55,0,IO1)=OFFSET('Game Board'!H8:H55,0,IO1))*1)+SUMPRODUCT((OFFSET('Game Board'!I8:I55,0,IO1)=JG5)*(OFFSET('Game Board'!F8:F55,0,IO1)=JG4)*(OFFSET('Game Board'!G8:G55,0,IO1)=OFFSET('Game Board'!H8:H55,0,IO1))*1)+SUMPRODUCT((OFFSET('Game Board'!F8:F55,0,IO1)=JG5)*(OFFSET('Game Board'!I8:I55,0,IO1)=JG6)*(OFFSET('Game Board'!G8:G55,0,IO1)=OFFSET('Game Board'!H8:H55,0,IO1))*1)+SUMPRODUCT((OFFSET('Game Board'!I8:I55,0,IO1)=JG5)*(OFFSET('Game Board'!F8:F55,0,IO1)=JG6)*(OFFSET('Game Board'!G8:G55,0,IO1)=OFFSET('Game Board'!H8:H55,0,IO1))*1)+SUMPRODUCT((OFFSET('Game Board'!F8:F55,0,IO1)=JG5)*(OFFSET('Game Board'!I8:I55,0,IO1)=JG7)*(OFFSET('Game Board'!G8:G55,0,IO1)=OFFSET('Game Board'!H8:H55,0,IO1))*1)+SUMPRODUCT((OFFSET('Game Board'!I8:I55,0,IO1)=JG5)*(OFFSET('Game Board'!F8:F55,0,IO1)=JG7)*(OFFSET('Game Board'!G8:G55,0,IO1)=OFFSET('Game Board'!H8:H55,0,IO1))*1)</f>
        <v>3</v>
      </c>
      <c r="JL5" s="420">
        <f ca="1">SUMPRODUCT((OFFSET('Game Board'!F8:F55,0,IO1)=JG5)*(OFFSET('Game Board'!I8:I55,0,IO1)=JG4)*(OFFSET('Game Board'!G8:G55,0,IO1)&lt;OFFSET('Game Board'!H8:H55,0,IO1))*1)+SUMPRODUCT((OFFSET('Game Board'!I8:I55,0,IO1)=JG5)*(OFFSET('Game Board'!F8:F55,0,IO1)=JG4)*(OFFSET('Game Board'!H8:H55,0,IO1)&lt;OFFSET('Game Board'!G8:G55,0,IO1))*1)+SUMPRODUCT((OFFSET('Game Board'!F8:F55,0,IO1)=JG5)*(OFFSET('Game Board'!I8:I55,0,IO1)=JG6)*(OFFSET('Game Board'!G8:G55,0,IO1)&lt;OFFSET('Game Board'!H8:H55,0,IO1))*1)+SUMPRODUCT((OFFSET('Game Board'!I8:I55,0,IO1)=JG5)*(OFFSET('Game Board'!F8:F55,0,IO1)=JG6)*(OFFSET('Game Board'!H8:H55,0,IO1)&lt;OFFSET('Game Board'!G8:G55,0,IO1))*1)+SUMPRODUCT((OFFSET('Game Board'!F8:F55,0,IO1)=JG5)*(OFFSET('Game Board'!I8:I55,0,IO1)=JG7)*(OFFSET('Game Board'!G8:G55,0,IO1)&lt;OFFSET('Game Board'!H8:H55,0,IO1))*1)+SUMPRODUCT((OFFSET('Game Board'!I8:I55,0,IO1)=JG5)*(OFFSET('Game Board'!F8:F55,0,IO1)=JG7)*(OFFSET('Game Board'!H8:H55,0,IO1)&lt;OFFSET('Game Board'!G8:G55,0,IO1))*1)</f>
        <v>0</v>
      </c>
      <c r="JM5" s="420">
        <f ca="1">SUMIFS(OFFSET('Game Board'!G8:G55,0,IO1),OFFSET('Game Board'!F8:F55,0,IO1),JG5,OFFSET('Game Board'!I8:I55,0,IO1),JG4)+SUMIFS(OFFSET('Game Board'!G8:G55,0,IO1),OFFSET('Game Board'!F8:F55,0,IO1),JG5,OFFSET('Game Board'!I8:I55,0,IO1),JG6)+SUMIFS(OFFSET('Game Board'!G8:G55,0,IO1),OFFSET('Game Board'!F8:F55,0,IO1),JG5,OFFSET('Game Board'!I8:I55,0,IO1),JG7)+SUMIFS(OFFSET('Game Board'!H8:H55,0,IO1),OFFSET('Game Board'!I8:I55,0,IO1),JG5,OFFSET('Game Board'!F8:F55,0,IO1),JG4)+SUMIFS(OFFSET('Game Board'!H8:H55,0,IO1),OFFSET('Game Board'!I8:I55,0,IO1),JG5,OFFSET('Game Board'!F8:F55,0,IO1),JG6)+SUMIFS(OFFSET('Game Board'!H8:H55,0,IO1),OFFSET('Game Board'!I8:I55,0,IO1),JG5,OFFSET('Game Board'!F8:F55,0,IO1),JG7)</f>
        <v>0</v>
      </c>
      <c r="JN5" s="420">
        <f ca="1">SUMIFS(OFFSET('Game Board'!H8:H55,0,IO1),OFFSET('Game Board'!F8:F55,0,IO1),JG5,OFFSET('Game Board'!I8:I55,0,IO1),JG4)+SUMIFS(OFFSET('Game Board'!H8:H55,0,IO1),OFFSET('Game Board'!F8:F55,0,IO1),JG5,OFFSET('Game Board'!I8:I55,0,IO1),JG6)+SUMIFS(OFFSET('Game Board'!H8:H55,0,IO1),OFFSET('Game Board'!F8:F55,0,IO1),JG5,OFFSET('Game Board'!I8:I55,0,IO1),JG7)+SUMIFS(OFFSET('Game Board'!G8:G55,0,IO1),OFFSET('Game Board'!I8:I55,0,IO1),JG5,OFFSET('Game Board'!F8:F55,0,IO1),JG4)+SUMIFS(OFFSET('Game Board'!G8:G55,0,IO1),OFFSET('Game Board'!I8:I55,0,IO1),JG5,OFFSET('Game Board'!F8:F55,0,IO1),JG6)+SUMIFS(OFFSET('Game Board'!G8:G55,0,IO1),OFFSET('Game Board'!I8:I55,0,IO1),JG5,OFFSET('Game Board'!F8:F55,0,IO1),JG7)</f>
        <v>0</v>
      </c>
      <c r="JO5" s="420">
        <f t="shared" ca="1" si="38"/>
        <v>0</v>
      </c>
      <c r="JP5" s="420">
        <f t="shared" ca="1" si="39"/>
        <v>3</v>
      </c>
      <c r="JQ5" s="420">
        <f t="shared" ref="JQ5" ca="1" si="256">IF(JG5&lt;&gt;"",SUMPRODUCT((JF4:JF7=JF5)*(JP4:JP7&gt;JP5)*1),0)</f>
        <v>0</v>
      </c>
      <c r="JR5" s="420">
        <f t="shared" ref="JR5" ca="1" si="257">IF(JG5&lt;&gt;"",SUMPRODUCT((JQ4:JQ7=JQ5)*(JO4:JO7&gt;JO5)*1),0)</f>
        <v>0</v>
      </c>
      <c r="JS5" s="420">
        <f t="shared" ca="1" si="42"/>
        <v>0</v>
      </c>
      <c r="JT5" s="420">
        <f t="shared" ref="JT5" ca="1" si="258">IF(JG5&lt;&gt;"",SUMPRODUCT((JS4:JS7=JS5)*(JQ4:JQ7=JQ5)*(JM4:JM7&gt;JM5)*1),0)</f>
        <v>0</v>
      </c>
      <c r="JU5" s="420">
        <f t="shared" ca="1" si="44"/>
        <v>1</v>
      </c>
      <c r="JV5" s="420">
        <f ca="1">SUMPRODUCT((OFFSET('Game Board'!F8:F55,0,IO1)=JH5)*(OFFSET('Game Board'!I8:I55,0,IO1)=JH6)*(OFFSET('Game Board'!G8:G55,0,IO1)&gt;OFFSET('Game Board'!H8:H55,0,IO1))*1)+SUMPRODUCT((OFFSET('Game Board'!I8:I55,0,IO1)=JH5)*(OFFSET('Game Board'!F8:F55,0,IO1)=JH6)*(OFFSET('Game Board'!H8:H55,0,IO1)&gt;OFFSET('Game Board'!G8:G55,0,IO1))*1)+SUMPRODUCT((OFFSET('Game Board'!F8:F55,0,IO1)=JH5)*(OFFSET('Game Board'!I8:I55,0,IO1)=JH7)*(OFFSET('Game Board'!G8:G55,0,IO1)&gt;OFFSET('Game Board'!H8:H55,0,IO1))*1)+SUMPRODUCT((OFFSET('Game Board'!I8:I55,0,IO1)=JH5)*(OFFSET('Game Board'!F8:F55,0,IO1)=JH7)*(OFFSET('Game Board'!H8:H55,0,IO1)&gt;OFFSET('Game Board'!G8:G55,0,IO1))*1)</f>
        <v>0</v>
      </c>
      <c r="JW5" s="420">
        <f ca="1">SUMPRODUCT((OFFSET('Game Board'!F8:F55,0,IO1)=JH5)*(OFFSET('Game Board'!I8:I55,0,IO1)=JH6)*(OFFSET('Game Board'!G8:G55,0,IO1)=OFFSET('Game Board'!H8:H55,0,IO1))*1)+SUMPRODUCT((OFFSET('Game Board'!I8:I55,0,IO1)=JH5)*(OFFSET('Game Board'!F8:F55,0,IO1)=JH6)*(OFFSET('Game Board'!G8:G55,0,IO1)=OFFSET('Game Board'!H8:H55,0,IO1))*1)+SUMPRODUCT((OFFSET('Game Board'!F8:F55,0,IO1)=JH5)*(OFFSET('Game Board'!I8:I55,0,IO1)=JH7)*(OFFSET('Game Board'!G8:G55,0,IO1)=OFFSET('Game Board'!H8:H55,0,IO1))*1)+SUMPRODUCT((OFFSET('Game Board'!I8:I55,0,IO1)=JH5)*(OFFSET('Game Board'!F8:F55,0,IO1)=JH7)*(OFFSET('Game Board'!G8:G55,0,IO1)=OFFSET('Game Board'!H8:H55,0,IO1))*1)</f>
        <v>0</v>
      </c>
      <c r="JX5" s="420">
        <f ca="1">SUMPRODUCT((OFFSET('Game Board'!F8:F55,0,IO1)=JH5)*(OFFSET('Game Board'!I8:I55,0,IO1)=JH6)*(OFFSET('Game Board'!G8:G55,0,IO1)&lt;OFFSET('Game Board'!H8:H55,0,IO1))*1)+SUMPRODUCT((OFFSET('Game Board'!I8:I55,0,IO1)=JH5)*(OFFSET('Game Board'!F8:F55,0,IO1)=JH6)*(OFFSET('Game Board'!H8:H55,0,IO1)&lt;OFFSET('Game Board'!G8:G55,0,IO1))*1)+SUMPRODUCT((OFFSET('Game Board'!F8:F55,0,IO1)=JH5)*(OFFSET('Game Board'!I8:I55,0,IO1)=JH7)*(OFFSET('Game Board'!G8:G55,0,IO1)&lt;OFFSET('Game Board'!H8:H55,0,IO1))*1)+SUMPRODUCT((OFFSET('Game Board'!I8:I55,0,IO1)=JH5)*(OFFSET('Game Board'!F8:F55,0,IO1)=JH7)*(OFFSET('Game Board'!H8:H55,0,IO1)&lt;OFFSET('Game Board'!G8:G55,0,IO1))*1)</f>
        <v>0</v>
      </c>
      <c r="JY5" s="420">
        <f ca="1">SUMIFS(OFFSET('Game Board'!G8:G55,0,IO1),OFFSET('Game Board'!F8:F55,0,IO1),JH5,OFFSET('Game Board'!I8:I55,0,IO1),JH6)+SUMIFS(OFFSET('Game Board'!G8:G55,0,IO1),OFFSET('Game Board'!F8:F55,0,IO1),JH5,OFFSET('Game Board'!I8:I55,0,IO1),JH7)+SUMIFS(OFFSET('Game Board'!H8:H55,0,IO1),OFFSET('Game Board'!I8:I55,0,IO1),JH5,OFFSET('Game Board'!F8:F55,0,IO1),JH6)+SUMIFS(OFFSET('Game Board'!H8:H55,0,IO1),OFFSET('Game Board'!I8:I55,0,IO1),JH5,OFFSET('Game Board'!F8:F55,0,IO1),JH7)</f>
        <v>0</v>
      </c>
      <c r="JZ5" s="420">
        <f ca="1">SUMIFS(OFFSET('Game Board'!H8:H55,0,IO1),OFFSET('Game Board'!F8:F55,0,IO1),JH5,OFFSET('Game Board'!I8:I55,0,IO1),JH6)+SUMIFS(OFFSET('Game Board'!H8:H55,0,IO1),OFFSET('Game Board'!F8:F55,0,IO1),JH5,OFFSET('Game Board'!I8:I55,0,IO1),JH7)+SUMIFS(OFFSET('Game Board'!G8:G55,0,IO1),OFFSET('Game Board'!I8:I55,0,IO1),JH5,OFFSET('Game Board'!F8:F55,0,IO1),JH6)+SUMIFS(OFFSET('Game Board'!G8:G55,0,IO1),OFFSET('Game Board'!I8:I55,0,IO1),JH5,OFFSET('Game Board'!F8:F55,0,IO1),JH7)</f>
        <v>0</v>
      </c>
      <c r="KA5" s="420">
        <f t="shared" ref="KA5:KA35" ca="1" si="259">JY5-JZ5</f>
        <v>0</v>
      </c>
      <c r="KB5" s="420">
        <f t="shared" ref="KB5:KB35" ca="1" si="260">JW5*1+JV5*3</f>
        <v>0</v>
      </c>
      <c r="KC5" s="420">
        <f t="shared" ref="KC5" ca="1" si="261">IF(JH5&lt;&gt;"",SUMPRODUCT((JF4:JF7=JF5)*(KB4:KB7&gt;KB5)*1),0)</f>
        <v>0</v>
      </c>
      <c r="KD5" s="420">
        <f t="shared" ref="KD5" ca="1" si="262">IF(JH5&lt;&gt;"",SUMPRODUCT((KC4:KC7=KC5)*(KA4:KA7&gt;KA5)*1),0)</f>
        <v>0</v>
      </c>
      <c r="KE5" s="420">
        <f t="shared" ref="KE5:KE35" ca="1" si="263">KC5+KD5</f>
        <v>0</v>
      </c>
      <c r="KF5" s="420">
        <f t="shared" ref="KF5" ca="1" si="264">IF(JH5&lt;&gt;"",SUMPRODUCT((KE4:KE7=KE5)*(KC4:KC7=KC5)*(JY4:JY7&gt;JY5)*1),0)</f>
        <v>0</v>
      </c>
      <c r="KG5" s="420">
        <f t="shared" ca="1" si="45"/>
        <v>1</v>
      </c>
      <c r="KH5" s="420">
        <v>0</v>
      </c>
      <c r="KI5" s="420">
        <v>0</v>
      </c>
      <c r="KJ5" s="420">
        <v>0</v>
      </c>
      <c r="KK5" s="420">
        <v>0</v>
      </c>
      <c r="KL5" s="420">
        <v>0</v>
      </c>
      <c r="KM5" s="420">
        <v>0</v>
      </c>
      <c r="KN5" s="420">
        <v>0</v>
      </c>
      <c r="KO5" s="420">
        <v>0</v>
      </c>
      <c r="KP5" s="420">
        <v>0</v>
      </c>
      <c r="KQ5" s="420">
        <v>0</v>
      </c>
      <c r="KR5" s="420">
        <v>0</v>
      </c>
      <c r="KS5" s="420">
        <f t="shared" ca="1" si="46"/>
        <v>1</v>
      </c>
      <c r="KT5" s="420">
        <f t="shared" ref="KT5" ca="1" si="265">SUMPRODUCT((KS4:KS7=KS5)*(IV4:IV7&gt;IV5)*1)</f>
        <v>0</v>
      </c>
      <c r="KU5" s="420">
        <f t="shared" ca="1" si="48"/>
        <v>1</v>
      </c>
      <c r="KV5" s="420" t="str">
        <f t="shared" ref="KV5:KV35" si="266">IM5</f>
        <v>Netherlands</v>
      </c>
      <c r="KW5" s="420">
        <f t="shared" ca="1" si="49"/>
        <v>0</v>
      </c>
      <c r="KX5" s="420">
        <f ca="1">SUMPRODUCT((OFFSET('Game Board'!G8:G55,0,KX1)&lt;&gt;"")*(OFFSET('Game Board'!F8:F55,0,KX1)=C5)*(OFFSET('Game Board'!G8:G55,0,KX1)&gt;OFFSET('Game Board'!H8:H55,0,KX1))*1)+SUMPRODUCT((OFFSET('Game Board'!G8:G55,0,KX1)&lt;&gt;"")*(OFFSET('Game Board'!I8:I55,0,KX1)=C5)*(OFFSET('Game Board'!H8:H55,0,KX1)&gt;OFFSET('Game Board'!G8:G55,0,KX1))*1)</f>
        <v>0</v>
      </c>
      <c r="KY5" s="420">
        <f ca="1">SUMPRODUCT((OFFSET('Game Board'!G8:G55,0,KX1)&lt;&gt;"")*(OFFSET('Game Board'!F8:F55,0,KX1)=C5)*(OFFSET('Game Board'!G8:G55,0,KX1)=OFFSET('Game Board'!H8:H55,0,KX1))*1)+SUMPRODUCT((OFFSET('Game Board'!G8:G55,0,KX1)&lt;&gt;"")*(OFFSET('Game Board'!I8:I55,0,KX1)=C5)*(OFFSET('Game Board'!G8:G55,0,KX1)=OFFSET('Game Board'!H8:H55,0,KX1))*1)</f>
        <v>0</v>
      </c>
      <c r="KZ5" s="420">
        <f ca="1">SUMPRODUCT((OFFSET('Game Board'!G8:G55,0,KX1)&lt;&gt;"")*(OFFSET('Game Board'!F8:F55,0,KX1)=C5)*(OFFSET('Game Board'!G8:G55,0,KX1)&lt;OFFSET('Game Board'!H8:H55,0,KX1))*1)+SUMPRODUCT((OFFSET('Game Board'!G8:G55,0,KX1)&lt;&gt;"")*(OFFSET('Game Board'!I8:I55,0,KX1)=C5)*(OFFSET('Game Board'!H8:H55,0,KX1)&lt;OFFSET('Game Board'!G8:G55,0,KX1))*1)</f>
        <v>0</v>
      </c>
      <c r="LA5" s="420">
        <f ca="1">SUMIF(OFFSET('Game Board'!F8:F55,0,KX1),C5,OFFSET('Game Board'!G8:G55,0,KX1))+SUMIF(OFFSET('Game Board'!I8:I55,0,KX1),C5,OFFSET('Game Board'!H8:H55,0,KX1))</f>
        <v>0</v>
      </c>
      <c r="LB5" s="420">
        <f ca="1">SUMIF(OFFSET('Game Board'!F8:F55,0,KX1),C5,OFFSET('Game Board'!H8:H55,0,KX1))+SUMIF(OFFSET('Game Board'!I8:I55,0,KX1),C5,OFFSET('Game Board'!G8:G55,0,KX1))</f>
        <v>0</v>
      </c>
      <c r="LC5" s="420">
        <f t="shared" ca="1" si="50"/>
        <v>0</v>
      </c>
      <c r="LD5" s="420">
        <f t="shared" ca="1" si="51"/>
        <v>0</v>
      </c>
      <c r="LE5" s="420">
        <f ca="1">INDEX(L4:L35,MATCH(LN5,C4:C35,0),0)</f>
        <v>1658</v>
      </c>
      <c r="LF5" s="424">
        <f>'Tournament Setup'!F7</f>
        <v>0</v>
      </c>
      <c r="LG5" s="420">
        <f t="shared" ref="LG5" ca="1" si="267">RANK(LD5,LD4:LD7)</f>
        <v>1</v>
      </c>
      <c r="LH5" s="420">
        <f t="shared" ref="LH5" ca="1" si="268">SUMPRODUCT((LG4:LG7=LG5)*(LC4:LC7&gt;LC5)*1)</f>
        <v>0</v>
      </c>
      <c r="LI5" s="420">
        <f t="shared" ca="1" si="54"/>
        <v>1</v>
      </c>
      <c r="LJ5" s="420">
        <f t="shared" ref="LJ5" ca="1" si="269">SUMPRODUCT((LG4:LG7=LG5)*(LC4:LC7=LC5)*(LA4:LA7&gt;LA5)*1)</f>
        <v>0</v>
      </c>
      <c r="LK5" s="420">
        <f t="shared" ca="1" si="56"/>
        <v>1</v>
      </c>
      <c r="LL5" s="420">
        <f t="shared" ref="LL5" ca="1" si="270">RANK(LK5,LK4:LK7,1)+COUNTIF(LK4:LK5,LK5)-1</f>
        <v>2</v>
      </c>
      <c r="LM5" s="420">
        <v>2</v>
      </c>
      <c r="LN5" s="420" t="str">
        <f t="shared" ref="LN5" ca="1" si="271">INDEX(KV4:KV7,MATCH(LM5,LL4:LL7,0),0)</f>
        <v>Netherlands</v>
      </c>
      <c r="LO5" s="420">
        <f t="shared" ref="LO5" ca="1" si="272">INDEX(LK4:LK7,MATCH(LN5,KV4:KV7,0),0)</f>
        <v>1</v>
      </c>
      <c r="LP5" s="420" t="str">
        <f t="shared" ref="LP5" ca="1" si="273">IF(LP4&lt;&gt;"",LN5,"")</f>
        <v>Netherlands</v>
      </c>
      <c r="LQ5" s="420" t="str">
        <f t="shared" ref="LQ5" ca="1" si="274">IF(LO6=2,LN5,"")</f>
        <v/>
      </c>
      <c r="LS5" s="420">
        <f ca="1">SUMPRODUCT((OFFSET('Game Board'!F8:F55,0,KX1)=LP5)*(OFFSET('Game Board'!I8:I55,0,KX1)=LP4)*(OFFSET('Game Board'!G8:G55,0,KX1)&gt;OFFSET('Game Board'!H8:H55,0,KX1))*1)+SUMPRODUCT((OFFSET('Game Board'!I8:I55,0,KX1)=LP5)*(OFFSET('Game Board'!F8:F55,0,KX1)=LP4)*(OFFSET('Game Board'!H8:H55,0,KX1)&gt;OFFSET('Game Board'!G8:G55,0,KX1))*1)+SUMPRODUCT((OFFSET('Game Board'!F8:F55,0,KX1)=LP5)*(OFFSET('Game Board'!I8:I55,0,KX1)=LP6)*(OFFSET('Game Board'!G8:G55,0,KX1)&gt;OFFSET('Game Board'!H8:H55,0,KX1))*1)+SUMPRODUCT((OFFSET('Game Board'!I8:I55,0,KX1)=LP5)*(OFFSET('Game Board'!F8:F55,0,KX1)=LP6)*(OFFSET('Game Board'!H8:H55,0,KX1)&gt;OFFSET('Game Board'!G8:G55,0,KX1))*1)+SUMPRODUCT((OFFSET('Game Board'!F8:F55,0,KX1)=LP5)*(OFFSET('Game Board'!I8:I55,0,KX1)=LP7)*(OFFSET('Game Board'!G8:G55,0,KX1)&gt;OFFSET('Game Board'!H8:H55,0,KX1))*1)+SUMPRODUCT((OFFSET('Game Board'!I8:I55,0,KX1)=LP5)*(OFFSET('Game Board'!F8:F55,0,KX1)=LP7)*(OFFSET('Game Board'!H8:H55,0,KX1)&gt;OFFSET('Game Board'!G8:G55,0,KX1))*1)</f>
        <v>0</v>
      </c>
      <c r="LT5" s="420">
        <f ca="1">SUMPRODUCT((OFFSET('Game Board'!F8:F55,0,KX1)=LP5)*(OFFSET('Game Board'!I8:I55,0,KX1)=LP4)*(OFFSET('Game Board'!G8:G55,0,KX1)=OFFSET('Game Board'!H8:H55,0,KX1))*1)+SUMPRODUCT((OFFSET('Game Board'!I8:I55,0,KX1)=LP5)*(OFFSET('Game Board'!F8:F55,0,KX1)=LP4)*(OFFSET('Game Board'!G8:G55,0,KX1)=OFFSET('Game Board'!H8:H55,0,KX1))*1)+SUMPRODUCT((OFFSET('Game Board'!F8:F55,0,KX1)=LP5)*(OFFSET('Game Board'!I8:I55,0,KX1)=LP6)*(OFFSET('Game Board'!G8:G55,0,KX1)=OFFSET('Game Board'!H8:H55,0,KX1))*1)+SUMPRODUCT((OFFSET('Game Board'!I8:I55,0,KX1)=LP5)*(OFFSET('Game Board'!F8:F55,0,KX1)=LP6)*(OFFSET('Game Board'!G8:G55,0,KX1)=OFFSET('Game Board'!H8:H55,0,KX1))*1)+SUMPRODUCT((OFFSET('Game Board'!F8:F55,0,KX1)=LP5)*(OFFSET('Game Board'!I8:I55,0,KX1)=LP7)*(OFFSET('Game Board'!G8:G55,0,KX1)=OFFSET('Game Board'!H8:H55,0,KX1))*1)+SUMPRODUCT((OFFSET('Game Board'!I8:I55,0,KX1)=LP5)*(OFFSET('Game Board'!F8:F55,0,KX1)=LP7)*(OFFSET('Game Board'!G8:G55,0,KX1)=OFFSET('Game Board'!H8:H55,0,KX1))*1)</f>
        <v>3</v>
      </c>
      <c r="LU5" s="420">
        <f ca="1">SUMPRODUCT((OFFSET('Game Board'!F8:F55,0,KX1)=LP5)*(OFFSET('Game Board'!I8:I55,0,KX1)=LP4)*(OFFSET('Game Board'!G8:G55,0,KX1)&lt;OFFSET('Game Board'!H8:H55,0,KX1))*1)+SUMPRODUCT((OFFSET('Game Board'!I8:I55,0,KX1)=LP5)*(OFFSET('Game Board'!F8:F55,0,KX1)=LP4)*(OFFSET('Game Board'!H8:H55,0,KX1)&lt;OFFSET('Game Board'!G8:G55,0,KX1))*1)+SUMPRODUCT((OFFSET('Game Board'!F8:F55,0,KX1)=LP5)*(OFFSET('Game Board'!I8:I55,0,KX1)=LP6)*(OFFSET('Game Board'!G8:G55,0,KX1)&lt;OFFSET('Game Board'!H8:H55,0,KX1))*1)+SUMPRODUCT((OFFSET('Game Board'!I8:I55,0,KX1)=LP5)*(OFFSET('Game Board'!F8:F55,0,KX1)=LP6)*(OFFSET('Game Board'!H8:H55,0,KX1)&lt;OFFSET('Game Board'!G8:G55,0,KX1))*1)+SUMPRODUCT((OFFSET('Game Board'!F8:F55,0,KX1)=LP5)*(OFFSET('Game Board'!I8:I55,0,KX1)=LP7)*(OFFSET('Game Board'!G8:G55,0,KX1)&lt;OFFSET('Game Board'!H8:H55,0,KX1))*1)+SUMPRODUCT((OFFSET('Game Board'!I8:I55,0,KX1)=LP5)*(OFFSET('Game Board'!F8:F55,0,KX1)=LP7)*(OFFSET('Game Board'!H8:H55,0,KX1)&lt;OFFSET('Game Board'!G8:G55,0,KX1))*1)</f>
        <v>0</v>
      </c>
      <c r="LV5" s="420">
        <f ca="1">SUMIFS(OFFSET('Game Board'!G8:G55,0,KX1),OFFSET('Game Board'!F8:F55,0,KX1),LP5,OFFSET('Game Board'!I8:I55,0,KX1),LP4)+SUMIFS(OFFSET('Game Board'!G8:G55,0,KX1),OFFSET('Game Board'!F8:F55,0,KX1),LP5,OFFSET('Game Board'!I8:I55,0,KX1),LP6)+SUMIFS(OFFSET('Game Board'!G8:G55,0,KX1),OFFSET('Game Board'!F8:F55,0,KX1),LP5,OFFSET('Game Board'!I8:I55,0,KX1),LP7)+SUMIFS(OFFSET('Game Board'!H8:H55,0,KX1),OFFSET('Game Board'!I8:I55,0,KX1),LP5,OFFSET('Game Board'!F8:F55,0,KX1),LP4)+SUMIFS(OFFSET('Game Board'!H8:H55,0,KX1),OFFSET('Game Board'!I8:I55,0,KX1),LP5,OFFSET('Game Board'!F8:F55,0,KX1),LP6)+SUMIFS(OFFSET('Game Board'!H8:H55,0,KX1),OFFSET('Game Board'!I8:I55,0,KX1),LP5,OFFSET('Game Board'!F8:F55,0,KX1),LP7)</f>
        <v>0</v>
      </c>
      <c r="LW5" s="420">
        <f ca="1">SUMIFS(OFFSET('Game Board'!H8:H55,0,KX1),OFFSET('Game Board'!F8:F55,0,KX1),LP5,OFFSET('Game Board'!I8:I55,0,KX1),LP4)+SUMIFS(OFFSET('Game Board'!H8:H55,0,KX1),OFFSET('Game Board'!F8:F55,0,KX1),LP5,OFFSET('Game Board'!I8:I55,0,KX1),LP6)+SUMIFS(OFFSET('Game Board'!H8:H55,0,KX1),OFFSET('Game Board'!F8:F55,0,KX1),LP5,OFFSET('Game Board'!I8:I55,0,KX1),LP7)+SUMIFS(OFFSET('Game Board'!G8:G55,0,KX1),OFFSET('Game Board'!I8:I55,0,KX1),LP5,OFFSET('Game Board'!F8:F55,0,KX1),LP4)+SUMIFS(OFFSET('Game Board'!G8:G55,0,KX1),OFFSET('Game Board'!I8:I55,0,KX1),LP5,OFFSET('Game Board'!F8:F55,0,KX1),LP6)+SUMIFS(OFFSET('Game Board'!G8:G55,0,KX1),OFFSET('Game Board'!I8:I55,0,KX1),LP5,OFFSET('Game Board'!F8:F55,0,KX1),LP7)</f>
        <v>0</v>
      </c>
      <c r="LX5" s="420">
        <f t="shared" ca="1" si="61"/>
        <v>0</v>
      </c>
      <c r="LY5" s="420">
        <f t="shared" ca="1" si="62"/>
        <v>3</v>
      </c>
      <c r="LZ5" s="420">
        <f t="shared" ref="LZ5" ca="1" si="275">IF(LP5&lt;&gt;"",SUMPRODUCT((LO4:LO7=LO5)*(LY4:LY7&gt;LY5)*1),0)</f>
        <v>0</v>
      </c>
      <c r="MA5" s="420">
        <f t="shared" ref="MA5" ca="1" si="276">IF(LP5&lt;&gt;"",SUMPRODUCT((LZ4:LZ7=LZ5)*(LX4:LX7&gt;LX5)*1),0)</f>
        <v>0</v>
      </c>
      <c r="MB5" s="420">
        <f t="shared" ca="1" si="65"/>
        <v>0</v>
      </c>
      <c r="MC5" s="420">
        <f t="shared" ref="MC5" ca="1" si="277">IF(LP5&lt;&gt;"",SUMPRODUCT((MB4:MB7=MB5)*(LZ4:LZ7=LZ5)*(LV4:LV7&gt;LV5)*1),0)</f>
        <v>0</v>
      </c>
      <c r="MD5" s="420">
        <f t="shared" ca="1" si="67"/>
        <v>1</v>
      </c>
      <c r="ME5" s="420">
        <f ca="1">SUMPRODUCT((OFFSET('Game Board'!F8:F55,0,KX1)=LQ5)*(OFFSET('Game Board'!I8:I55,0,KX1)=LQ6)*(OFFSET('Game Board'!G8:G55,0,KX1)&gt;OFFSET('Game Board'!H8:H55,0,KX1))*1)+SUMPRODUCT((OFFSET('Game Board'!I8:I55,0,KX1)=LQ5)*(OFFSET('Game Board'!F8:F55,0,KX1)=LQ6)*(OFFSET('Game Board'!H8:H55,0,KX1)&gt;OFFSET('Game Board'!G8:G55,0,KX1))*1)+SUMPRODUCT((OFFSET('Game Board'!F8:F55,0,KX1)=LQ5)*(OFFSET('Game Board'!I8:I55,0,KX1)=LQ7)*(OFFSET('Game Board'!G8:G55,0,KX1)&gt;OFFSET('Game Board'!H8:H55,0,KX1))*1)+SUMPRODUCT((OFFSET('Game Board'!I8:I55,0,KX1)=LQ5)*(OFFSET('Game Board'!F8:F55,0,KX1)=LQ7)*(OFFSET('Game Board'!H8:H55,0,KX1)&gt;OFFSET('Game Board'!G8:G55,0,KX1))*1)</f>
        <v>0</v>
      </c>
      <c r="MF5" s="420">
        <f ca="1">SUMPRODUCT((OFFSET('Game Board'!F8:F55,0,KX1)=LQ5)*(OFFSET('Game Board'!I8:I55,0,KX1)=LQ6)*(OFFSET('Game Board'!G8:G55,0,KX1)=OFFSET('Game Board'!H8:H55,0,KX1))*1)+SUMPRODUCT((OFFSET('Game Board'!I8:I55,0,KX1)=LQ5)*(OFFSET('Game Board'!F8:F55,0,KX1)=LQ6)*(OFFSET('Game Board'!G8:G55,0,KX1)=OFFSET('Game Board'!H8:H55,0,KX1))*1)+SUMPRODUCT((OFFSET('Game Board'!F8:F55,0,KX1)=LQ5)*(OFFSET('Game Board'!I8:I55,0,KX1)=LQ7)*(OFFSET('Game Board'!G8:G55,0,KX1)=OFFSET('Game Board'!H8:H55,0,KX1))*1)+SUMPRODUCT((OFFSET('Game Board'!I8:I55,0,KX1)=LQ5)*(OFFSET('Game Board'!F8:F55,0,KX1)=LQ7)*(OFFSET('Game Board'!G8:G55,0,KX1)=OFFSET('Game Board'!H8:H55,0,KX1))*1)</f>
        <v>0</v>
      </c>
      <c r="MG5" s="420">
        <f ca="1">SUMPRODUCT((OFFSET('Game Board'!F8:F55,0,KX1)=LQ5)*(OFFSET('Game Board'!I8:I55,0,KX1)=LQ6)*(OFFSET('Game Board'!G8:G55,0,KX1)&lt;OFFSET('Game Board'!H8:H55,0,KX1))*1)+SUMPRODUCT((OFFSET('Game Board'!I8:I55,0,KX1)=LQ5)*(OFFSET('Game Board'!F8:F55,0,KX1)=LQ6)*(OFFSET('Game Board'!H8:H55,0,KX1)&lt;OFFSET('Game Board'!G8:G55,0,KX1))*1)+SUMPRODUCT((OFFSET('Game Board'!F8:F55,0,KX1)=LQ5)*(OFFSET('Game Board'!I8:I55,0,KX1)=LQ7)*(OFFSET('Game Board'!G8:G55,0,KX1)&lt;OFFSET('Game Board'!H8:H55,0,KX1))*1)+SUMPRODUCT((OFFSET('Game Board'!I8:I55,0,KX1)=LQ5)*(OFFSET('Game Board'!F8:F55,0,KX1)=LQ7)*(OFFSET('Game Board'!H8:H55,0,KX1)&lt;OFFSET('Game Board'!G8:G55,0,KX1))*1)</f>
        <v>0</v>
      </c>
      <c r="MH5" s="420">
        <f ca="1">SUMIFS(OFFSET('Game Board'!G8:G55,0,KX1),OFFSET('Game Board'!F8:F55,0,KX1),LQ5,OFFSET('Game Board'!I8:I55,0,KX1),LQ6)+SUMIFS(OFFSET('Game Board'!G8:G55,0,KX1),OFFSET('Game Board'!F8:F55,0,KX1),LQ5,OFFSET('Game Board'!I8:I55,0,KX1),LQ7)+SUMIFS(OFFSET('Game Board'!H8:H55,0,KX1),OFFSET('Game Board'!I8:I55,0,KX1),LQ5,OFFSET('Game Board'!F8:F55,0,KX1),LQ6)+SUMIFS(OFFSET('Game Board'!H8:H55,0,KX1),OFFSET('Game Board'!I8:I55,0,KX1),LQ5,OFFSET('Game Board'!F8:F55,0,KX1),LQ7)</f>
        <v>0</v>
      </c>
      <c r="MI5" s="420">
        <f ca="1">SUMIFS(OFFSET('Game Board'!H8:H55,0,KX1),OFFSET('Game Board'!F8:F55,0,KX1),LQ5,OFFSET('Game Board'!I8:I55,0,KX1),LQ6)+SUMIFS(OFFSET('Game Board'!H8:H55,0,KX1),OFFSET('Game Board'!F8:F55,0,KX1),LQ5,OFFSET('Game Board'!I8:I55,0,KX1),LQ7)+SUMIFS(OFFSET('Game Board'!G8:G55,0,KX1),OFFSET('Game Board'!I8:I55,0,KX1),LQ5,OFFSET('Game Board'!F8:F55,0,KX1),LQ6)+SUMIFS(OFFSET('Game Board'!G8:G55,0,KX1),OFFSET('Game Board'!I8:I55,0,KX1),LQ5,OFFSET('Game Board'!F8:F55,0,KX1),LQ7)</f>
        <v>0</v>
      </c>
      <c r="MJ5" s="420">
        <f t="shared" ref="MJ5:MJ35" ca="1" si="278">MH5-MI5</f>
        <v>0</v>
      </c>
      <c r="MK5" s="420">
        <f t="shared" ref="MK5:MK35" ca="1" si="279">MF5*1+ME5*3</f>
        <v>0</v>
      </c>
      <c r="ML5" s="420">
        <f t="shared" ref="ML5" ca="1" si="280">IF(LQ5&lt;&gt;"",SUMPRODUCT((LO4:LO7=LO5)*(MK4:MK7&gt;MK5)*1),0)</f>
        <v>0</v>
      </c>
      <c r="MM5" s="420">
        <f t="shared" ref="MM5" ca="1" si="281">IF(LQ5&lt;&gt;"",SUMPRODUCT((ML4:ML7=ML5)*(MJ4:MJ7&gt;MJ5)*1),0)</f>
        <v>0</v>
      </c>
      <c r="MN5" s="420">
        <f t="shared" ref="MN5:MN35" ca="1" si="282">ML5+MM5</f>
        <v>0</v>
      </c>
      <c r="MO5" s="420">
        <f t="shared" ref="MO5" ca="1" si="283">IF(LQ5&lt;&gt;"",SUMPRODUCT((MN4:MN7=MN5)*(ML4:ML7=ML5)*(MH4:MH7&gt;MH5)*1),0)</f>
        <v>0</v>
      </c>
      <c r="MP5" s="420">
        <f t="shared" ca="1" si="68"/>
        <v>1</v>
      </c>
      <c r="MQ5" s="420">
        <v>0</v>
      </c>
      <c r="MR5" s="420">
        <v>0</v>
      </c>
      <c r="MS5" s="420">
        <v>0</v>
      </c>
      <c r="MT5" s="420">
        <v>0</v>
      </c>
      <c r="MU5" s="420">
        <v>0</v>
      </c>
      <c r="MV5" s="420">
        <v>0</v>
      </c>
      <c r="MW5" s="420">
        <v>0</v>
      </c>
      <c r="MX5" s="420">
        <v>0</v>
      </c>
      <c r="MY5" s="420">
        <v>0</v>
      </c>
      <c r="MZ5" s="420">
        <v>0</v>
      </c>
      <c r="NA5" s="420">
        <v>0</v>
      </c>
      <c r="NB5" s="420">
        <f t="shared" ca="1" si="69"/>
        <v>1</v>
      </c>
      <c r="NC5" s="420">
        <f t="shared" ref="NC5" ca="1" si="284">SUMPRODUCT((NB4:NB7=NB5)*(LE4:LE7&gt;LE5)*1)</f>
        <v>0</v>
      </c>
      <c r="ND5" s="420">
        <f t="shared" ca="1" si="71"/>
        <v>1</v>
      </c>
      <c r="NE5" s="420" t="str">
        <f t="shared" ref="NE5:NE35" si="285">KV5</f>
        <v>Netherlands</v>
      </c>
      <c r="NF5" s="420">
        <f t="shared" ca="1" si="72"/>
        <v>0</v>
      </c>
      <c r="NG5" s="420">
        <f ca="1">SUMPRODUCT((OFFSET('Game Board'!G8:G55,0,NG1)&lt;&gt;"")*(OFFSET('Game Board'!F8:F55,0,NG1)=C5)*(OFFSET('Game Board'!G8:G55,0,NG1)&gt;OFFSET('Game Board'!H8:H55,0,NG1))*1)+SUMPRODUCT((OFFSET('Game Board'!G8:G55,0,NG1)&lt;&gt;"")*(OFFSET('Game Board'!I8:I55,0,NG1)=C5)*(OFFSET('Game Board'!H8:H55,0,NG1)&gt;OFFSET('Game Board'!G8:G55,0,NG1))*1)</f>
        <v>0</v>
      </c>
      <c r="NH5" s="420">
        <f ca="1">SUMPRODUCT((OFFSET('Game Board'!G8:G55,0,NG1)&lt;&gt;"")*(OFFSET('Game Board'!F8:F55,0,NG1)=C5)*(OFFSET('Game Board'!G8:G55,0,NG1)=OFFSET('Game Board'!H8:H55,0,NG1))*1)+SUMPRODUCT((OFFSET('Game Board'!G8:G55,0,NG1)&lt;&gt;"")*(OFFSET('Game Board'!I8:I55,0,NG1)=C5)*(OFFSET('Game Board'!G8:G55,0,NG1)=OFFSET('Game Board'!H8:H55,0,NG1))*1)</f>
        <v>0</v>
      </c>
      <c r="NI5" s="420">
        <f ca="1">SUMPRODUCT((OFFSET('Game Board'!G8:G55,0,NG1)&lt;&gt;"")*(OFFSET('Game Board'!F8:F55,0,NG1)=C5)*(OFFSET('Game Board'!G8:G55,0,NG1)&lt;OFFSET('Game Board'!H8:H55,0,NG1))*1)+SUMPRODUCT((OFFSET('Game Board'!G8:G55,0,NG1)&lt;&gt;"")*(OFFSET('Game Board'!I8:I55,0,NG1)=C5)*(OFFSET('Game Board'!H8:H55,0,NG1)&lt;OFFSET('Game Board'!G8:G55,0,NG1))*1)</f>
        <v>0</v>
      </c>
      <c r="NJ5" s="420">
        <f ca="1">SUMIF(OFFSET('Game Board'!F8:F55,0,NG1),C5,OFFSET('Game Board'!G8:G55,0,NG1))+SUMIF(OFFSET('Game Board'!I8:I55,0,NG1),C5,OFFSET('Game Board'!H8:H55,0,NG1))</f>
        <v>0</v>
      </c>
      <c r="NK5" s="420">
        <f ca="1">SUMIF(OFFSET('Game Board'!F8:F55,0,NG1),C5,OFFSET('Game Board'!H8:H55,0,NG1))+SUMIF(OFFSET('Game Board'!I8:I55,0,NG1),C5,OFFSET('Game Board'!G8:G55,0,NG1))</f>
        <v>0</v>
      </c>
      <c r="NL5" s="420">
        <f t="shared" ca="1" si="73"/>
        <v>0</v>
      </c>
      <c r="NM5" s="420">
        <f t="shared" ca="1" si="74"/>
        <v>0</v>
      </c>
      <c r="NN5" s="420">
        <f ca="1">INDEX(L4:L35,MATCH(NW5,C4:C35,0),0)</f>
        <v>1658</v>
      </c>
      <c r="NO5" s="424">
        <f>'Tournament Setup'!F7</f>
        <v>0</v>
      </c>
      <c r="NP5" s="420">
        <f t="shared" ref="NP5" ca="1" si="286">RANK(NM5,NM4:NM7)</f>
        <v>1</v>
      </c>
      <c r="NQ5" s="420">
        <f t="shared" ref="NQ5" ca="1" si="287">SUMPRODUCT((NP4:NP7=NP5)*(NL4:NL7&gt;NL5)*1)</f>
        <v>0</v>
      </c>
      <c r="NR5" s="420">
        <f t="shared" ca="1" si="77"/>
        <v>1</v>
      </c>
      <c r="NS5" s="420">
        <f t="shared" ref="NS5" ca="1" si="288">SUMPRODUCT((NP4:NP7=NP5)*(NL4:NL7=NL5)*(NJ4:NJ7&gt;NJ5)*1)</f>
        <v>0</v>
      </c>
      <c r="NT5" s="420">
        <f t="shared" ca="1" si="79"/>
        <v>1</v>
      </c>
      <c r="NU5" s="420">
        <f t="shared" ref="NU5" ca="1" si="289">RANK(NT5,NT4:NT7,1)+COUNTIF(NT4:NT5,NT5)-1</f>
        <v>2</v>
      </c>
      <c r="NV5" s="420">
        <v>2</v>
      </c>
      <c r="NW5" s="420" t="str">
        <f t="shared" ref="NW5" ca="1" si="290">INDEX(NE4:NE7,MATCH(NV5,NU4:NU7,0),0)</f>
        <v>Netherlands</v>
      </c>
      <c r="NX5" s="420">
        <f t="shared" ref="NX5" ca="1" si="291">INDEX(NT4:NT7,MATCH(NW5,NE4:NE7,0),0)</f>
        <v>1</v>
      </c>
      <c r="NY5" s="420" t="str">
        <f t="shared" ref="NY5" ca="1" si="292">IF(NY4&lt;&gt;"",NW5,"")</f>
        <v>Netherlands</v>
      </c>
      <c r="NZ5" s="420" t="str">
        <f t="shared" ref="NZ5" ca="1" si="293">IF(NX6=2,NW5,"")</f>
        <v/>
      </c>
      <c r="OB5" s="420">
        <f ca="1">SUMPRODUCT((OFFSET('Game Board'!F8:F55,0,NG1)=NY5)*(OFFSET('Game Board'!I8:I55,0,NG1)=NY4)*(OFFSET('Game Board'!G8:G55,0,NG1)&gt;OFFSET('Game Board'!H8:H55,0,NG1))*1)+SUMPRODUCT((OFFSET('Game Board'!I8:I55,0,NG1)=NY5)*(OFFSET('Game Board'!F8:F55,0,NG1)=NY4)*(OFFSET('Game Board'!H8:H55,0,NG1)&gt;OFFSET('Game Board'!G8:G55,0,NG1))*1)+SUMPRODUCT((OFFSET('Game Board'!F8:F55,0,NG1)=NY5)*(OFFSET('Game Board'!I8:I55,0,NG1)=NY6)*(OFFSET('Game Board'!G8:G55,0,NG1)&gt;OFFSET('Game Board'!H8:H55,0,NG1))*1)+SUMPRODUCT((OFFSET('Game Board'!I8:I55,0,NG1)=NY5)*(OFFSET('Game Board'!F8:F55,0,NG1)=NY6)*(OFFSET('Game Board'!H8:H55,0,NG1)&gt;OFFSET('Game Board'!G8:G55,0,NG1))*1)+SUMPRODUCT((OFFSET('Game Board'!F8:F55,0,NG1)=NY5)*(OFFSET('Game Board'!I8:I55,0,NG1)=NY7)*(OFFSET('Game Board'!G8:G55,0,NG1)&gt;OFFSET('Game Board'!H8:H55,0,NG1))*1)+SUMPRODUCT((OFFSET('Game Board'!I8:I55,0,NG1)=NY5)*(OFFSET('Game Board'!F8:F55,0,NG1)=NY7)*(OFFSET('Game Board'!H8:H55,0,NG1)&gt;OFFSET('Game Board'!G8:G55,0,NG1))*1)</f>
        <v>0</v>
      </c>
      <c r="OC5" s="420">
        <f ca="1">SUMPRODUCT((OFFSET('Game Board'!F8:F55,0,NG1)=NY5)*(OFFSET('Game Board'!I8:I55,0,NG1)=NY4)*(OFFSET('Game Board'!G8:G55,0,NG1)=OFFSET('Game Board'!H8:H55,0,NG1))*1)+SUMPRODUCT((OFFSET('Game Board'!I8:I55,0,NG1)=NY5)*(OFFSET('Game Board'!F8:F55,0,NG1)=NY4)*(OFFSET('Game Board'!G8:G55,0,NG1)=OFFSET('Game Board'!H8:H55,0,NG1))*1)+SUMPRODUCT((OFFSET('Game Board'!F8:F55,0,NG1)=NY5)*(OFFSET('Game Board'!I8:I55,0,NG1)=NY6)*(OFFSET('Game Board'!G8:G55,0,NG1)=OFFSET('Game Board'!H8:H55,0,NG1))*1)+SUMPRODUCT((OFFSET('Game Board'!I8:I55,0,NG1)=NY5)*(OFFSET('Game Board'!F8:F55,0,NG1)=NY6)*(OFFSET('Game Board'!G8:G55,0,NG1)=OFFSET('Game Board'!H8:H55,0,NG1))*1)+SUMPRODUCT((OFFSET('Game Board'!F8:F55,0,NG1)=NY5)*(OFFSET('Game Board'!I8:I55,0,NG1)=NY7)*(OFFSET('Game Board'!G8:G55,0,NG1)=OFFSET('Game Board'!H8:H55,0,NG1))*1)+SUMPRODUCT((OFFSET('Game Board'!I8:I55,0,NG1)=NY5)*(OFFSET('Game Board'!F8:F55,0,NG1)=NY7)*(OFFSET('Game Board'!G8:G55,0,NG1)=OFFSET('Game Board'!H8:H55,0,NG1))*1)</f>
        <v>3</v>
      </c>
      <c r="OD5" s="420">
        <f ca="1">SUMPRODUCT((OFFSET('Game Board'!F8:F55,0,NG1)=NY5)*(OFFSET('Game Board'!I8:I55,0,NG1)=NY4)*(OFFSET('Game Board'!G8:G55,0,NG1)&lt;OFFSET('Game Board'!H8:H55,0,NG1))*1)+SUMPRODUCT((OFFSET('Game Board'!I8:I55,0,NG1)=NY5)*(OFFSET('Game Board'!F8:F55,0,NG1)=NY4)*(OFFSET('Game Board'!H8:H55,0,NG1)&lt;OFFSET('Game Board'!G8:G55,0,NG1))*1)+SUMPRODUCT((OFFSET('Game Board'!F8:F55,0,NG1)=NY5)*(OFFSET('Game Board'!I8:I55,0,NG1)=NY6)*(OFFSET('Game Board'!G8:G55,0,NG1)&lt;OFFSET('Game Board'!H8:H55,0,NG1))*1)+SUMPRODUCT((OFFSET('Game Board'!I8:I55,0,NG1)=NY5)*(OFFSET('Game Board'!F8:F55,0,NG1)=NY6)*(OFFSET('Game Board'!H8:H55,0,NG1)&lt;OFFSET('Game Board'!G8:G55,0,NG1))*1)+SUMPRODUCT((OFFSET('Game Board'!F8:F55,0,NG1)=NY5)*(OFFSET('Game Board'!I8:I55,0,NG1)=NY7)*(OFFSET('Game Board'!G8:G55,0,NG1)&lt;OFFSET('Game Board'!H8:H55,0,NG1))*1)+SUMPRODUCT((OFFSET('Game Board'!I8:I55,0,NG1)=NY5)*(OFFSET('Game Board'!F8:F55,0,NG1)=NY7)*(OFFSET('Game Board'!H8:H55,0,NG1)&lt;OFFSET('Game Board'!G8:G55,0,NG1))*1)</f>
        <v>0</v>
      </c>
      <c r="OE5" s="420">
        <f ca="1">SUMIFS(OFFSET('Game Board'!G8:G55,0,NG1),OFFSET('Game Board'!F8:F55,0,NG1),NY5,OFFSET('Game Board'!I8:I55,0,NG1),NY4)+SUMIFS(OFFSET('Game Board'!G8:G55,0,NG1),OFFSET('Game Board'!F8:F55,0,NG1),NY5,OFFSET('Game Board'!I8:I55,0,NG1),NY6)+SUMIFS(OFFSET('Game Board'!G8:G55,0,NG1),OFFSET('Game Board'!F8:F55,0,NG1),NY5,OFFSET('Game Board'!I8:I55,0,NG1),NY7)+SUMIFS(OFFSET('Game Board'!H8:H55,0,NG1),OFFSET('Game Board'!I8:I55,0,NG1),NY5,OFFSET('Game Board'!F8:F55,0,NG1),NY4)+SUMIFS(OFFSET('Game Board'!H8:H55,0,NG1),OFFSET('Game Board'!I8:I55,0,NG1),NY5,OFFSET('Game Board'!F8:F55,0,NG1),NY6)+SUMIFS(OFFSET('Game Board'!H8:H55,0,NG1),OFFSET('Game Board'!I8:I55,0,NG1),NY5,OFFSET('Game Board'!F8:F55,0,NG1),NY7)</f>
        <v>0</v>
      </c>
      <c r="OF5" s="420">
        <f ca="1">SUMIFS(OFFSET('Game Board'!H8:H55,0,NG1),OFFSET('Game Board'!F8:F55,0,NG1),NY5,OFFSET('Game Board'!I8:I55,0,NG1),NY4)+SUMIFS(OFFSET('Game Board'!H8:H55,0,NG1),OFFSET('Game Board'!F8:F55,0,NG1),NY5,OFFSET('Game Board'!I8:I55,0,NG1),NY6)+SUMIFS(OFFSET('Game Board'!H8:H55,0,NG1),OFFSET('Game Board'!F8:F55,0,NG1),NY5,OFFSET('Game Board'!I8:I55,0,NG1),NY7)+SUMIFS(OFFSET('Game Board'!G8:G55,0,NG1),OFFSET('Game Board'!I8:I55,0,NG1),NY5,OFFSET('Game Board'!F8:F55,0,NG1),NY4)+SUMIFS(OFFSET('Game Board'!G8:G55,0,NG1),OFFSET('Game Board'!I8:I55,0,NG1),NY5,OFFSET('Game Board'!F8:F55,0,NG1),NY6)+SUMIFS(OFFSET('Game Board'!G8:G55,0,NG1),OFFSET('Game Board'!I8:I55,0,NG1),NY5,OFFSET('Game Board'!F8:F55,0,NG1),NY7)</f>
        <v>0</v>
      </c>
      <c r="OG5" s="420">
        <f t="shared" ca="1" si="84"/>
        <v>0</v>
      </c>
      <c r="OH5" s="420">
        <f t="shared" ca="1" si="85"/>
        <v>3</v>
      </c>
      <c r="OI5" s="420">
        <f t="shared" ref="OI5" ca="1" si="294">IF(NY5&lt;&gt;"",SUMPRODUCT((NX4:NX7=NX5)*(OH4:OH7&gt;OH5)*1),0)</f>
        <v>0</v>
      </c>
      <c r="OJ5" s="420">
        <f t="shared" ref="OJ5" ca="1" si="295">IF(NY5&lt;&gt;"",SUMPRODUCT((OI4:OI7=OI5)*(OG4:OG7&gt;OG5)*1),0)</f>
        <v>0</v>
      </c>
      <c r="OK5" s="420">
        <f t="shared" ca="1" si="88"/>
        <v>0</v>
      </c>
      <c r="OL5" s="420">
        <f t="shared" ref="OL5" ca="1" si="296">IF(NY5&lt;&gt;"",SUMPRODUCT((OK4:OK7=OK5)*(OI4:OI7=OI5)*(OE4:OE7&gt;OE5)*1),0)</f>
        <v>0</v>
      </c>
      <c r="OM5" s="420">
        <f t="shared" ca="1" si="90"/>
        <v>1</v>
      </c>
      <c r="ON5" s="420">
        <f ca="1">SUMPRODUCT((OFFSET('Game Board'!F8:F55,0,NG1)=NZ5)*(OFFSET('Game Board'!I8:I55,0,NG1)=NZ6)*(OFFSET('Game Board'!G8:G55,0,NG1)&gt;OFFSET('Game Board'!H8:H55,0,NG1))*1)+SUMPRODUCT((OFFSET('Game Board'!I8:I55,0,NG1)=NZ5)*(OFFSET('Game Board'!F8:F55,0,NG1)=NZ6)*(OFFSET('Game Board'!H8:H55,0,NG1)&gt;OFFSET('Game Board'!G8:G55,0,NG1))*1)+SUMPRODUCT((OFFSET('Game Board'!F8:F55,0,NG1)=NZ5)*(OFFSET('Game Board'!I8:I55,0,NG1)=NZ7)*(OFFSET('Game Board'!G8:G55,0,NG1)&gt;OFFSET('Game Board'!H8:H55,0,NG1))*1)+SUMPRODUCT((OFFSET('Game Board'!I8:I55,0,NG1)=NZ5)*(OFFSET('Game Board'!F8:F55,0,NG1)=NZ7)*(OFFSET('Game Board'!H8:H55,0,NG1)&gt;OFFSET('Game Board'!G8:G55,0,NG1))*1)</f>
        <v>0</v>
      </c>
      <c r="OO5" s="420">
        <f ca="1">SUMPRODUCT((OFFSET('Game Board'!F8:F55,0,NG1)=NZ5)*(OFFSET('Game Board'!I8:I55,0,NG1)=NZ6)*(OFFSET('Game Board'!G8:G55,0,NG1)=OFFSET('Game Board'!H8:H55,0,NG1))*1)+SUMPRODUCT((OFFSET('Game Board'!I8:I55,0,NG1)=NZ5)*(OFFSET('Game Board'!F8:F55,0,NG1)=NZ6)*(OFFSET('Game Board'!G8:G55,0,NG1)=OFFSET('Game Board'!H8:H55,0,NG1))*1)+SUMPRODUCT((OFFSET('Game Board'!F8:F55,0,NG1)=NZ5)*(OFFSET('Game Board'!I8:I55,0,NG1)=NZ7)*(OFFSET('Game Board'!G8:G55,0,NG1)=OFFSET('Game Board'!H8:H55,0,NG1))*1)+SUMPRODUCT((OFFSET('Game Board'!I8:I55,0,NG1)=NZ5)*(OFFSET('Game Board'!F8:F55,0,NG1)=NZ7)*(OFFSET('Game Board'!G8:G55,0,NG1)=OFFSET('Game Board'!H8:H55,0,NG1))*1)</f>
        <v>0</v>
      </c>
      <c r="OP5" s="420">
        <f ca="1">SUMPRODUCT((OFFSET('Game Board'!F8:F55,0,NG1)=NZ5)*(OFFSET('Game Board'!I8:I55,0,NG1)=NZ6)*(OFFSET('Game Board'!G8:G55,0,NG1)&lt;OFFSET('Game Board'!H8:H55,0,NG1))*1)+SUMPRODUCT((OFFSET('Game Board'!I8:I55,0,NG1)=NZ5)*(OFFSET('Game Board'!F8:F55,0,NG1)=NZ6)*(OFFSET('Game Board'!H8:H55,0,NG1)&lt;OFFSET('Game Board'!G8:G55,0,NG1))*1)+SUMPRODUCT((OFFSET('Game Board'!F8:F55,0,NG1)=NZ5)*(OFFSET('Game Board'!I8:I55,0,NG1)=NZ7)*(OFFSET('Game Board'!G8:G55,0,NG1)&lt;OFFSET('Game Board'!H8:H55,0,NG1))*1)+SUMPRODUCT((OFFSET('Game Board'!I8:I55,0,NG1)=NZ5)*(OFFSET('Game Board'!F8:F55,0,NG1)=NZ7)*(OFFSET('Game Board'!H8:H55,0,NG1)&lt;OFFSET('Game Board'!G8:G55,0,NG1))*1)</f>
        <v>0</v>
      </c>
      <c r="OQ5" s="420">
        <f ca="1">SUMIFS(OFFSET('Game Board'!G8:G55,0,NG1),OFFSET('Game Board'!F8:F55,0,NG1),NZ5,OFFSET('Game Board'!I8:I55,0,NG1),NZ6)+SUMIFS(OFFSET('Game Board'!G8:G55,0,NG1),OFFSET('Game Board'!F8:F55,0,NG1),NZ5,OFFSET('Game Board'!I8:I55,0,NG1),NZ7)+SUMIFS(OFFSET('Game Board'!H8:H55,0,NG1),OFFSET('Game Board'!I8:I55,0,NG1),NZ5,OFFSET('Game Board'!F8:F55,0,NG1),NZ6)+SUMIFS(OFFSET('Game Board'!H8:H55,0,NG1),OFFSET('Game Board'!I8:I55,0,NG1),NZ5,OFFSET('Game Board'!F8:F55,0,NG1),NZ7)</f>
        <v>0</v>
      </c>
      <c r="OR5" s="420">
        <f ca="1">SUMIFS(OFFSET('Game Board'!H8:H55,0,NG1),OFFSET('Game Board'!F8:F55,0,NG1),NZ5,OFFSET('Game Board'!I8:I55,0,NG1),NZ6)+SUMIFS(OFFSET('Game Board'!H8:H55,0,NG1),OFFSET('Game Board'!F8:F55,0,NG1),NZ5,OFFSET('Game Board'!I8:I55,0,NG1),NZ7)+SUMIFS(OFFSET('Game Board'!G8:G55,0,NG1),OFFSET('Game Board'!I8:I55,0,NG1),NZ5,OFFSET('Game Board'!F8:F55,0,NG1),NZ6)+SUMIFS(OFFSET('Game Board'!G8:G55,0,NG1),OFFSET('Game Board'!I8:I55,0,NG1),NZ5,OFFSET('Game Board'!F8:F55,0,NG1),NZ7)</f>
        <v>0</v>
      </c>
      <c r="OS5" s="420">
        <f t="shared" ref="OS5:OS35" ca="1" si="297">OQ5-OR5</f>
        <v>0</v>
      </c>
      <c r="OT5" s="420">
        <f t="shared" ref="OT5:OT35" ca="1" si="298">OO5*1+ON5*3</f>
        <v>0</v>
      </c>
      <c r="OU5" s="420">
        <f t="shared" ref="OU5" ca="1" si="299">IF(NZ5&lt;&gt;"",SUMPRODUCT((NX4:NX7=NX5)*(OT4:OT7&gt;OT5)*1),0)</f>
        <v>0</v>
      </c>
      <c r="OV5" s="420">
        <f t="shared" ref="OV5" ca="1" si="300">IF(NZ5&lt;&gt;"",SUMPRODUCT((OU4:OU7=OU5)*(OS4:OS7&gt;OS5)*1),0)</f>
        <v>0</v>
      </c>
      <c r="OW5" s="420">
        <f t="shared" ref="OW5:OW35" ca="1" si="301">OU5+OV5</f>
        <v>0</v>
      </c>
      <c r="OX5" s="420">
        <f t="shared" ref="OX5" ca="1" si="302">IF(NZ5&lt;&gt;"",SUMPRODUCT((OW4:OW7=OW5)*(OU4:OU7=OU5)*(OQ4:OQ7&gt;OQ5)*1),0)</f>
        <v>0</v>
      </c>
      <c r="OY5" s="420">
        <f t="shared" ca="1" si="91"/>
        <v>1</v>
      </c>
      <c r="OZ5" s="420">
        <v>0</v>
      </c>
      <c r="PA5" s="420">
        <v>0</v>
      </c>
      <c r="PB5" s="420">
        <v>0</v>
      </c>
      <c r="PC5" s="420">
        <v>0</v>
      </c>
      <c r="PD5" s="420">
        <v>0</v>
      </c>
      <c r="PE5" s="420">
        <v>0</v>
      </c>
      <c r="PF5" s="420">
        <v>0</v>
      </c>
      <c r="PG5" s="420">
        <v>0</v>
      </c>
      <c r="PH5" s="420">
        <v>0</v>
      </c>
      <c r="PI5" s="420">
        <v>0</v>
      </c>
      <c r="PJ5" s="420">
        <v>0</v>
      </c>
      <c r="PK5" s="420">
        <f t="shared" ca="1" si="92"/>
        <v>1</v>
      </c>
      <c r="PL5" s="420">
        <f t="shared" ref="PL5" ca="1" si="303">SUMPRODUCT((PK4:PK7=PK5)*(NN4:NN7&gt;NN5)*1)</f>
        <v>0</v>
      </c>
      <c r="PM5" s="420">
        <f t="shared" ca="1" si="94"/>
        <v>1</v>
      </c>
      <c r="PN5" s="420" t="str">
        <f t="shared" ref="PN5:PN35" si="304">NE5</f>
        <v>Netherlands</v>
      </c>
      <c r="PO5" s="420">
        <f t="shared" ca="1" si="95"/>
        <v>0</v>
      </c>
      <c r="PP5" s="420">
        <f ca="1">SUMPRODUCT((OFFSET('Game Board'!G8:G55,0,PP1)&lt;&gt;"")*(OFFSET('Game Board'!F8:F55,0,PP1)=C5)*(OFFSET('Game Board'!G8:G55,0,PP1)&gt;OFFSET('Game Board'!H8:H55,0,PP1))*1)+SUMPRODUCT((OFFSET('Game Board'!G8:G55,0,PP1)&lt;&gt;"")*(OFFSET('Game Board'!I8:I55,0,PP1)=C5)*(OFFSET('Game Board'!H8:H55,0,PP1)&gt;OFFSET('Game Board'!G8:G55,0,PP1))*1)</f>
        <v>0</v>
      </c>
      <c r="PQ5" s="420">
        <f ca="1">SUMPRODUCT((OFFSET('Game Board'!G8:G55,0,PP1)&lt;&gt;"")*(OFFSET('Game Board'!F8:F55,0,PP1)=C5)*(OFFSET('Game Board'!G8:G55,0,PP1)=OFFSET('Game Board'!H8:H55,0,PP1))*1)+SUMPRODUCT((OFFSET('Game Board'!G8:G55,0,PP1)&lt;&gt;"")*(OFFSET('Game Board'!I8:I55,0,PP1)=C5)*(OFFSET('Game Board'!G8:G55,0,PP1)=OFFSET('Game Board'!H8:H55,0,PP1))*1)</f>
        <v>0</v>
      </c>
      <c r="PR5" s="420">
        <f ca="1">SUMPRODUCT((OFFSET('Game Board'!G8:G55,0,PP1)&lt;&gt;"")*(OFFSET('Game Board'!F8:F55,0,PP1)=C5)*(OFFSET('Game Board'!G8:G55,0,PP1)&lt;OFFSET('Game Board'!H8:H55,0,PP1))*1)+SUMPRODUCT((OFFSET('Game Board'!G8:G55,0,PP1)&lt;&gt;"")*(OFFSET('Game Board'!I8:I55,0,PP1)=C5)*(OFFSET('Game Board'!H8:H55,0,PP1)&lt;OFFSET('Game Board'!G8:G55,0,PP1))*1)</f>
        <v>0</v>
      </c>
      <c r="PS5" s="420">
        <f ca="1">SUMIF(OFFSET('Game Board'!F8:F55,0,PP1),C5,OFFSET('Game Board'!G8:G55,0,PP1))+SUMIF(OFFSET('Game Board'!I8:I55,0,PP1),C5,OFFSET('Game Board'!H8:H55,0,PP1))</f>
        <v>0</v>
      </c>
      <c r="PT5" s="420">
        <f ca="1">SUMIF(OFFSET('Game Board'!F8:F55,0,PP1),C5,OFFSET('Game Board'!H8:H55,0,PP1))+SUMIF(OFFSET('Game Board'!I8:I55,0,PP1),C5,OFFSET('Game Board'!G8:G55,0,PP1))</f>
        <v>0</v>
      </c>
      <c r="PU5" s="420">
        <f t="shared" ca="1" si="96"/>
        <v>0</v>
      </c>
      <c r="PV5" s="420">
        <f t="shared" ca="1" si="97"/>
        <v>0</v>
      </c>
      <c r="PW5" s="420">
        <f ca="1">INDEX(L4:L35,MATCH(QF5,C4:C35,0),0)</f>
        <v>1658</v>
      </c>
      <c r="PX5" s="424">
        <f>'Tournament Setup'!F7</f>
        <v>0</v>
      </c>
      <c r="PY5" s="420">
        <f t="shared" ref="PY5" ca="1" si="305">RANK(PV5,PV4:PV7)</f>
        <v>1</v>
      </c>
      <c r="PZ5" s="420">
        <f t="shared" ref="PZ5" ca="1" si="306">SUMPRODUCT((PY4:PY7=PY5)*(PU4:PU7&gt;PU5)*1)</f>
        <v>0</v>
      </c>
      <c r="QA5" s="420">
        <f t="shared" ca="1" si="100"/>
        <v>1</v>
      </c>
      <c r="QB5" s="420">
        <f t="shared" ref="QB5" ca="1" si="307">SUMPRODUCT((PY4:PY7=PY5)*(PU4:PU7=PU5)*(PS4:PS7&gt;PS5)*1)</f>
        <v>0</v>
      </c>
      <c r="QC5" s="420">
        <f t="shared" ca="1" si="102"/>
        <v>1</v>
      </c>
      <c r="QD5" s="420">
        <f t="shared" ref="QD5" ca="1" si="308">RANK(QC5,QC4:QC7,1)+COUNTIF(QC4:QC5,QC5)-1</f>
        <v>2</v>
      </c>
      <c r="QE5" s="420">
        <v>2</v>
      </c>
      <c r="QF5" s="420" t="str">
        <f t="shared" ref="QF5" ca="1" si="309">INDEX(PN4:PN7,MATCH(QE5,QD4:QD7,0),0)</f>
        <v>Netherlands</v>
      </c>
      <c r="QG5" s="420">
        <f t="shared" ref="QG5" ca="1" si="310">INDEX(QC4:QC7,MATCH(QF5,PN4:PN7,0),0)</f>
        <v>1</v>
      </c>
      <c r="QH5" s="420" t="str">
        <f t="shared" ref="QH5" ca="1" si="311">IF(QH4&lt;&gt;"",QF5,"")</f>
        <v>Netherlands</v>
      </c>
      <c r="QI5" s="420" t="str">
        <f t="shared" ref="QI5" ca="1" si="312">IF(QG6=2,QF5,"")</f>
        <v/>
      </c>
      <c r="QK5" s="420">
        <f ca="1">SUMPRODUCT((OFFSET('Game Board'!F8:F55,0,PP1)=QH5)*(OFFSET('Game Board'!I8:I55,0,PP1)=QH4)*(OFFSET('Game Board'!G8:G55,0,PP1)&gt;OFFSET('Game Board'!H8:H55,0,PP1))*1)+SUMPRODUCT((OFFSET('Game Board'!I8:I55,0,PP1)=QH5)*(OFFSET('Game Board'!F8:F55,0,PP1)=QH4)*(OFFSET('Game Board'!H8:H55,0,PP1)&gt;OFFSET('Game Board'!G8:G55,0,PP1))*1)+SUMPRODUCT((OFFSET('Game Board'!F8:F55,0,PP1)=QH5)*(OFFSET('Game Board'!I8:I55,0,PP1)=QH6)*(OFFSET('Game Board'!G8:G55,0,PP1)&gt;OFFSET('Game Board'!H8:H55,0,PP1))*1)+SUMPRODUCT((OFFSET('Game Board'!I8:I55,0,PP1)=QH5)*(OFFSET('Game Board'!F8:F55,0,PP1)=QH6)*(OFFSET('Game Board'!H8:H55,0,PP1)&gt;OFFSET('Game Board'!G8:G55,0,PP1))*1)+SUMPRODUCT((OFFSET('Game Board'!F8:F55,0,PP1)=QH5)*(OFFSET('Game Board'!I8:I55,0,PP1)=QH7)*(OFFSET('Game Board'!G8:G55,0,PP1)&gt;OFFSET('Game Board'!H8:H55,0,PP1))*1)+SUMPRODUCT((OFFSET('Game Board'!I8:I55,0,PP1)=QH5)*(OFFSET('Game Board'!F8:F55,0,PP1)=QH7)*(OFFSET('Game Board'!H8:H55,0,PP1)&gt;OFFSET('Game Board'!G8:G55,0,PP1))*1)</f>
        <v>0</v>
      </c>
      <c r="QL5" s="420">
        <f ca="1">SUMPRODUCT((OFFSET('Game Board'!F8:F55,0,PP1)=QH5)*(OFFSET('Game Board'!I8:I55,0,PP1)=QH4)*(OFFSET('Game Board'!G8:G55,0,PP1)=OFFSET('Game Board'!H8:H55,0,PP1))*1)+SUMPRODUCT((OFFSET('Game Board'!I8:I55,0,PP1)=QH5)*(OFFSET('Game Board'!F8:F55,0,PP1)=QH4)*(OFFSET('Game Board'!G8:G55,0,PP1)=OFFSET('Game Board'!H8:H55,0,PP1))*1)+SUMPRODUCT((OFFSET('Game Board'!F8:F55,0,PP1)=QH5)*(OFFSET('Game Board'!I8:I55,0,PP1)=QH6)*(OFFSET('Game Board'!G8:G55,0,PP1)=OFFSET('Game Board'!H8:H55,0,PP1))*1)+SUMPRODUCT((OFFSET('Game Board'!I8:I55,0,PP1)=QH5)*(OFFSET('Game Board'!F8:F55,0,PP1)=QH6)*(OFFSET('Game Board'!G8:G55,0,PP1)=OFFSET('Game Board'!H8:H55,0,PP1))*1)+SUMPRODUCT((OFFSET('Game Board'!F8:F55,0,PP1)=QH5)*(OFFSET('Game Board'!I8:I55,0,PP1)=QH7)*(OFFSET('Game Board'!G8:G55,0,PP1)=OFFSET('Game Board'!H8:H55,0,PP1))*1)+SUMPRODUCT((OFFSET('Game Board'!I8:I55,0,PP1)=QH5)*(OFFSET('Game Board'!F8:F55,0,PP1)=QH7)*(OFFSET('Game Board'!G8:G55,0,PP1)=OFFSET('Game Board'!H8:H55,0,PP1))*1)</f>
        <v>3</v>
      </c>
      <c r="QM5" s="420">
        <f ca="1">SUMPRODUCT((OFFSET('Game Board'!F8:F55,0,PP1)=QH5)*(OFFSET('Game Board'!I8:I55,0,PP1)=QH4)*(OFFSET('Game Board'!G8:G55,0,PP1)&lt;OFFSET('Game Board'!H8:H55,0,PP1))*1)+SUMPRODUCT((OFFSET('Game Board'!I8:I55,0,PP1)=QH5)*(OFFSET('Game Board'!F8:F55,0,PP1)=QH4)*(OFFSET('Game Board'!H8:H55,0,PP1)&lt;OFFSET('Game Board'!G8:G55,0,PP1))*1)+SUMPRODUCT((OFFSET('Game Board'!F8:F55,0,PP1)=QH5)*(OFFSET('Game Board'!I8:I55,0,PP1)=QH6)*(OFFSET('Game Board'!G8:G55,0,PP1)&lt;OFFSET('Game Board'!H8:H55,0,PP1))*1)+SUMPRODUCT((OFFSET('Game Board'!I8:I55,0,PP1)=QH5)*(OFFSET('Game Board'!F8:F55,0,PP1)=QH6)*(OFFSET('Game Board'!H8:H55,0,PP1)&lt;OFFSET('Game Board'!G8:G55,0,PP1))*1)+SUMPRODUCT((OFFSET('Game Board'!F8:F55,0,PP1)=QH5)*(OFFSET('Game Board'!I8:I55,0,PP1)=QH7)*(OFFSET('Game Board'!G8:G55,0,PP1)&lt;OFFSET('Game Board'!H8:H55,0,PP1))*1)+SUMPRODUCT((OFFSET('Game Board'!I8:I55,0,PP1)=QH5)*(OFFSET('Game Board'!F8:F55,0,PP1)=QH7)*(OFFSET('Game Board'!H8:H55,0,PP1)&lt;OFFSET('Game Board'!G8:G55,0,PP1))*1)</f>
        <v>0</v>
      </c>
      <c r="QN5" s="420">
        <f ca="1">SUMIFS(OFFSET('Game Board'!G8:G55,0,PP1),OFFSET('Game Board'!F8:F55,0,PP1),QH5,OFFSET('Game Board'!I8:I55,0,PP1),QH4)+SUMIFS(OFFSET('Game Board'!G8:G55,0,PP1),OFFSET('Game Board'!F8:F55,0,PP1),QH5,OFFSET('Game Board'!I8:I55,0,PP1),QH6)+SUMIFS(OFFSET('Game Board'!G8:G55,0,PP1),OFFSET('Game Board'!F8:F55,0,PP1),QH5,OFFSET('Game Board'!I8:I55,0,PP1),QH7)+SUMIFS(OFFSET('Game Board'!H8:H55,0,PP1),OFFSET('Game Board'!I8:I55,0,PP1),QH5,OFFSET('Game Board'!F8:F55,0,PP1),QH4)+SUMIFS(OFFSET('Game Board'!H8:H55,0,PP1),OFFSET('Game Board'!I8:I55,0,PP1),QH5,OFFSET('Game Board'!F8:F55,0,PP1),QH6)+SUMIFS(OFFSET('Game Board'!H8:H55,0,PP1),OFFSET('Game Board'!I8:I55,0,PP1),QH5,OFFSET('Game Board'!F8:F55,0,PP1),QH7)</f>
        <v>0</v>
      </c>
      <c r="QO5" s="420">
        <f ca="1">SUMIFS(OFFSET('Game Board'!H8:H55,0,PP1),OFFSET('Game Board'!F8:F55,0,PP1),QH5,OFFSET('Game Board'!I8:I55,0,PP1),QH4)+SUMIFS(OFFSET('Game Board'!H8:H55,0,PP1),OFFSET('Game Board'!F8:F55,0,PP1),QH5,OFFSET('Game Board'!I8:I55,0,PP1),QH6)+SUMIFS(OFFSET('Game Board'!H8:H55,0,PP1),OFFSET('Game Board'!F8:F55,0,PP1),QH5,OFFSET('Game Board'!I8:I55,0,PP1),QH7)+SUMIFS(OFFSET('Game Board'!G8:G55,0,PP1),OFFSET('Game Board'!I8:I55,0,PP1),QH5,OFFSET('Game Board'!F8:F55,0,PP1),QH4)+SUMIFS(OFFSET('Game Board'!G8:G55,0,PP1),OFFSET('Game Board'!I8:I55,0,PP1),QH5,OFFSET('Game Board'!F8:F55,0,PP1),QH6)+SUMIFS(OFFSET('Game Board'!G8:G55,0,PP1),OFFSET('Game Board'!I8:I55,0,PP1),QH5,OFFSET('Game Board'!F8:F55,0,PP1),QH7)</f>
        <v>0</v>
      </c>
      <c r="QP5" s="420">
        <f t="shared" ca="1" si="107"/>
        <v>0</v>
      </c>
      <c r="QQ5" s="420">
        <f t="shared" ca="1" si="108"/>
        <v>3</v>
      </c>
      <c r="QR5" s="420">
        <f t="shared" ref="QR5" ca="1" si="313">IF(QH5&lt;&gt;"",SUMPRODUCT((QG4:QG7=QG5)*(QQ4:QQ7&gt;QQ5)*1),0)</f>
        <v>0</v>
      </c>
      <c r="QS5" s="420">
        <f t="shared" ref="QS5" ca="1" si="314">IF(QH5&lt;&gt;"",SUMPRODUCT((QR4:QR7=QR5)*(QP4:QP7&gt;QP5)*1),0)</f>
        <v>0</v>
      </c>
      <c r="QT5" s="420">
        <f t="shared" ca="1" si="111"/>
        <v>0</v>
      </c>
      <c r="QU5" s="420">
        <f t="shared" ref="QU5" ca="1" si="315">IF(QH5&lt;&gt;"",SUMPRODUCT((QT4:QT7=QT5)*(QR4:QR7=QR5)*(QN4:QN7&gt;QN5)*1),0)</f>
        <v>0</v>
      </c>
      <c r="QV5" s="420">
        <f t="shared" ca="1" si="113"/>
        <v>1</v>
      </c>
      <c r="QW5" s="420">
        <f ca="1">SUMPRODUCT((OFFSET('Game Board'!F8:F55,0,PP1)=QI5)*(OFFSET('Game Board'!I8:I55,0,PP1)=QI6)*(OFFSET('Game Board'!G8:G55,0,PP1)&gt;OFFSET('Game Board'!H8:H55,0,PP1))*1)+SUMPRODUCT((OFFSET('Game Board'!I8:I55,0,PP1)=QI5)*(OFFSET('Game Board'!F8:F55,0,PP1)=QI6)*(OFFSET('Game Board'!H8:H55,0,PP1)&gt;OFFSET('Game Board'!G8:G55,0,PP1))*1)+SUMPRODUCT((OFFSET('Game Board'!F8:F55,0,PP1)=QI5)*(OFFSET('Game Board'!I8:I55,0,PP1)=QI7)*(OFFSET('Game Board'!G8:G55,0,PP1)&gt;OFFSET('Game Board'!H8:H55,0,PP1))*1)+SUMPRODUCT((OFFSET('Game Board'!I8:I55,0,PP1)=QI5)*(OFFSET('Game Board'!F8:F55,0,PP1)=QI7)*(OFFSET('Game Board'!H8:H55,0,PP1)&gt;OFFSET('Game Board'!G8:G55,0,PP1))*1)</f>
        <v>0</v>
      </c>
      <c r="QX5" s="420">
        <f ca="1">SUMPRODUCT((OFFSET('Game Board'!F8:F55,0,PP1)=QI5)*(OFFSET('Game Board'!I8:I55,0,PP1)=QI6)*(OFFSET('Game Board'!G8:G55,0,PP1)=OFFSET('Game Board'!H8:H55,0,PP1))*1)+SUMPRODUCT((OFFSET('Game Board'!I8:I55,0,PP1)=QI5)*(OFFSET('Game Board'!F8:F55,0,PP1)=QI6)*(OFFSET('Game Board'!G8:G55,0,PP1)=OFFSET('Game Board'!H8:H55,0,PP1))*1)+SUMPRODUCT((OFFSET('Game Board'!F8:F55,0,PP1)=QI5)*(OFFSET('Game Board'!I8:I55,0,PP1)=QI7)*(OFFSET('Game Board'!G8:G55,0,PP1)=OFFSET('Game Board'!H8:H55,0,PP1))*1)+SUMPRODUCT((OFFSET('Game Board'!I8:I55,0,PP1)=QI5)*(OFFSET('Game Board'!F8:F55,0,PP1)=QI7)*(OFFSET('Game Board'!G8:G55,0,PP1)=OFFSET('Game Board'!H8:H55,0,PP1))*1)</f>
        <v>0</v>
      </c>
      <c r="QY5" s="420">
        <f ca="1">SUMPRODUCT((OFFSET('Game Board'!F8:F55,0,PP1)=QI5)*(OFFSET('Game Board'!I8:I55,0,PP1)=QI6)*(OFFSET('Game Board'!G8:G55,0,PP1)&lt;OFFSET('Game Board'!H8:H55,0,PP1))*1)+SUMPRODUCT((OFFSET('Game Board'!I8:I55,0,PP1)=QI5)*(OFFSET('Game Board'!F8:F55,0,PP1)=QI6)*(OFFSET('Game Board'!H8:H55,0,PP1)&lt;OFFSET('Game Board'!G8:G55,0,PP1))*1)+SUMPRODUCT((OFFSET('Game Board'!F8:F55,0,PP1)=QI5)*(OFFSET('Game Board'!I8:I55,0,PP1)=QI7)*(OFFSET('Game Board'!G8:G55,0,PP1)&lt;OFFSET('Game Board'!H8:H55,0,PP1))*1)+SUMPRODUCT((OFFSET('Game Board'!I8:I55,0,PP1)=QI5)*(OFFSET('Game Board'!F8:F55,0,PP1)=QI7)*(OFFSET('Game Board'!H8:H55,0,PP1)&lt;OFFSET('Game Board'!G8:G55,0,PP1))*1)</f>
        <v>0</v>
      </c>
      <c r="QZ5" s="420">
        <f ca="1">SUMIFS(OFFSET('Game Board'!G8:G55,0,PP1),OFFSET('Game Board'!F8:F55,0,PP1),QI5,OFFSET('Game Board'!I8:I55,0,PP1),QI6)+SUMIFS(OFFSET('Game Board'!G8:G55,0,PP1),OFFSET('Game Board'!F8:F55,0,PP1),QI5,OFFSET('Game Board'!I8:I55,0,PP1),QI7)+SUMIFS(OFFSET('Game Board'!H8:H55,0,PP1),OFFSET('Game Board'!I8:I55,0,PP1),QI5,OFFSET('Game Board'!F8:F55,0,PP1),QI6)+SUMIFS(OFFSET('Game Board'!H8:H55,0,PP1),OFFSET('Game Board'!I8:I55,0,PP1),QI5,OFFSET('Game Board'!F8:F55,0,PP1),QI7)</f>
        <v>0</v>
      </c>
      <c r="RA5" s="420">
        <f ca="1">SUMIFS(OFFSET('Game Board'!H8:H55,0,PP1),OFFSET('Game Board'!F8:F55,0,PP1),QI5,OFFSET('Game Board'!I8:I55,0,PP1),QI6)+SUMIFS(OFFSET('Game Board'!H8:H55,0,PP1),OFFSET('Game Board'!F8:F55,0,PP1),QI5,OFFSET('Game Board'!I8:I55,0,PP1),QI7)+SUMIFS(OFFSET('Game Board'!G8:G55,0,PP1),OFFSET('Game Board'!I8:I55,0,PP1),QI5,OFFSET('Game Board'!F8:F55,0,PP1),QI6)+SUMIFS(OFFSET('Game Board'!G8:G55,0,PP1),OFFSET('Game Board'!I8:I55,0,PP1),QI5,OFFSET('Game Board'!F8:F55,0,PP1),QI7)</f>
        <v>0</v>
      </c>
      <c r="RB5" s="420">
        <f t="shared" ref="RB5:RB35" ca="1" si="316">QZ5-RA5</f>
        <v>0</v>
      </c>
      <c r="RC5" s="420">
        <f t="shared" ref="RC5:RC35" ca="1" si="317">QX5*1+QW5*3</f>
        <v>0</v>
      </c>
      <c r="RD5" s="420">
        <f t="shared" ref="RD5" ca="1" si="318">IF(QI5&lt;&gt;"",SUMPRODUCT((QG4:QG7=QG5)*(RC4:RC7&gt;RC5)*1),0)</f>
        <v>0</v>
      </c>
      <c r="RE5" s="420">
        <f t="shared" ref="RE5" ca="1" si="319">IF(QI5&lt;&gt;"",SUMPRODUCT((RD4:RD7=RD5)*(RB4:RB7&gt;RB5)*1),0)</f>
        <v>0</v>
      </c>
      <c r="RF5" s="420">
        <f t="shared" ref="RF5:RF35" ca="1" si="320">RD5+RE5</f>
        <v>0</v>
      </c>
      <c r="RG5" s="420">
        <f t="shared" ref="RG5" ca="1" si="321">IF(QI5&lt;&gt;"",SUMPRODUCT((RF4:RF7=RF5)*(RD4:RD7=RD5)*(QZ4:QZ7&gt;QZ5)*1),0)</f>
        <v>0</v>
      </c>
      <c r="RH5" s="420">
        <f t="shared" ca="1" si="114"/>
        <v>1</v>
      </c>
      <c r="RI5" s="420">
        <v>0</v>
      </c>
      <c r="RJ5" s="420">
        <v>0</v>
      </c>
      <c r="RK5" s="420">
        <v>0</v>
      </c>
      <c r="RL5" s="420">
        <v>0</v>
      </c>
      <c r="RM5" s="420">
        <v>0</v>
      </c>
      <c r="RN5" s="420">
        <v>0</v>
      </c>
      <c r="RO5" s="420">
        <v>0</v>
      </c>
      <c r="RP5" s="420">
        <v>0</v>
      </c>
      <c r="RQ5" s="420">
        <v>0</v>
      </c>
      <c r="RR5" s="420">
        <v>0</v>
      </c>
      <c r="RS5" s="420">
        <v>0</v>
      </c>
      <c r="RT5" s="420">
        <f t="shared" ca="1" si="115"/>
        <v>1</v>
      </c>
      <c r="RU5" s="420">
        <f t="shared" ref="RU5" ca="1" si="322">SUMPRODUCT((RT4:RT7=RT5)*(PW4:PW7&gt;PW5)*1)</f>
        <v>0</v>
      </c>
      <c r="RV5" s="420">
        <f t="shared" ca="1" si="117"/>
        <v>1</v>
      </c>
      <c r="RW5" s="420" t="str">
        <f t="shared" ref="RW5:RW35" si="323">PN5</f>
        <v>Netherlands</v>
      </c>
      <c r="RX5" s="420">
        <f t="shared" ca="1" si="118"/>
        <v>0</v>
      </c>
      <c r="RY5" s="420">
        <f ca="1">SUMPRODUCT((OFFSET('Game Board'!G8:G55,0,RY1)&lt;&gt;"")*(OFFSET('Game Board'!F8:F55,0,RY1)=C5)*(OFFSET('Game Board'!G8:G55,0,RY1)&gt;OFFSET('Game Board'!H8:H55,0,RY1))*1)+SUMPRODUCT((OFFSET('Game Board'!G8:G55,0,RY1)&lt;&gt;"")*(OFFSET('Game Board'!I8:I55,0,RY1)=C5)*(OFFSET('Game Board'!H8:H55,0,RY1)&gt;OFFSET('Game Board'!G8:G55,0,RY1))*1)</f>
        <v>0</v>
      </c>
      <c r="RZ5" s="420">
        <f ca="1">SUMPRODUCT((OFFSET('Game Board'!G8:G55,0,RY1)&lt;&gt;"")*(OFFSET('Game Board'!F8:F55,0,RY1)=C5)*(OFFSET('Game Board'!G8:G55,0,RY1)=OFFSET('Game Board'!H8:H55,0,RY1))*1)+SUMPRODUCT((OFFSET('Game Board'!G8:G55,0,RY1)&lt;&gt;"")*(OFFSET('Game Board'!I8:I55,0,RY1)=C5)*(OFFSET('Game Board'!G8:G55,0,RY1)=OFFSET('Game Board'!H8:H55,0,RY1))*1)</f>
        <v>0</v>
      </c>
      <c r="SA5" s="420">
        <f ca="1">SUMPRODUCT((OFFSET('Game Board'!G8:G55,0,RY1)&lt;&gt;"")*(OFFSET('Game Board'!F8:F55,0,RY1)=C5)*(OFFSET('Game Board'!G8:G55,0,RY1)&lt;OFFSET('Game Board'!H8:H55,0,RY1))*1)+SUMPRODUCT((OFFSET('Game Board'!G8:G55,0,RY1)&lt;&gt;"")*(OFFSET('Game Board'!I8:I55,0,RY1)=C5)*(OFFSET('Game Board'!H8:H55,0,RY1)&lt;OFFSET('Game Board'!G8:G55,0,RY1))*1)</f>
        <v>0</v>
      </c>
      <c r="SB5" s="420">
        <f ca="1">SUMIF(OFFSET('Game Board'!F8:F55,0,RY1),C5,OFFSET('Game Board'!G8:G55,0,RY1))+SUMIF(OFFSET('Game Board'!I8:I55,0,RY1),C5,OFFSET('Game Board'!H8:H55,0,RY1))</f>
        <v>0</v>
      </c>
      <c r="SC5" s="420">
        <f ca="1">SUMIF(OFFSET('Game Board'!F8:F55,0,RY1),C5,OFFSET('Game Board'!H8:H55,0,RY1))+SUMIF(OFFSET('Game Board'!I8:I55,0,RY1),C5,OFFSET('Game Board'!G8:G55,0,RY1))</f>
        <v>0</v>
      </c>
      <c r="SD5" s="420">
        <f t="shared" ca="1" si="119"/>
        <v>0</v>
      </c>
      <c r="SE5" s="420">
        <f t="shared" ca="1" si="120"/>
        <v>0</v>
      </c>
      <c r="SF5" s="420">
        <f ca="1">INDEX(L4:L35,MATCH(SO5,C4:C35,0),0)</f>
        <v>1658</v>
      </c>
      <c r="SG5" s="424">
        <f>'Tournament Setup'!F7</f>
        <v>0</v>
      </c>
      <c r="SH5" s="420">
        <f t="shared" ref="SH5" ca="1" si="324">RANK(SE5,SE4:SE7)</f>
        <v>1</v>
      </c>
      <c r="SI5" s="420">
        <f t="shared" ref="SI5" ca="1" si="325">SUMPRODUCT((SH4:SH7=SH5)*(SD4:SD7&gt;SD5)*1)</f>
        <v>0</v>
      </c>
      <c r="SJ5" s="420">
        <f t="shared" ca="1" si="123"/>
        <v>1</v>
      </c>
      <c r="SK5" s="420">
        <f t="shared" ref="SK5" ca="1" si="326">SUMPRODUCT((SH4:SH7=SH5)*(SD4:SD7=SD5)*(SB4:SB7&gt;SB5)*1)</f>
        <v>0</v>
      </c>
      <c r="SL5" s="420">
        <f t="shared" ca="1" si="125"/>
        <v>1</v>
      </c>
      <c r="SM5" s="420">
        <f t="shared" ref="SM5" ca="1" si="327">RANK(SL5,SL4:SL7,1)+COUNTIF(SL4:SL5,SL5)-1</f>
        <v>2</v>
      </c>
      <c r="SN5" s="420">
        <v>2</v>
      </c>
      <c r="SO5" s="420" t="str">
        <f t="shared" ref="SO5" ca="1" si="328">INDEX(RW4:RW7,MATCH(SN5,SM4:SM7,0),0)</f>
        <v>Netherlands</v>
      </c>
      <c r="SP5" s="420">
        <f t="shared" ref="SP5" ca="1" si="329">INDEX(SL4:SL7,MATCH(SO5,RW4:RW7,0),0)</f>
        <v>1</v>
      </c>
      <c r="SQ5" s="420" t="str">
        <f t="shared" ref="SQ5" ca="1" si="330">IF(SQ4&lt;&gt;"",SO5,"")</f>
        <v>Netherlands</v>
      </c>
      <c r="SR5" s="420" t="str">
        <f t="shared" ref="SR5" ca="1" si="331">IF(SP6=2,SO5,"")</f>
        <v/>
      </c>
      <c r="ST5" s="420">
        <f ca="1">SUMPRODUCT((OFFSET('Game Board'!F8:F55,0,RY1)=SQ5)*(OFFSET('Game Board'!I8:I55,0,RY1)=SQ4)*(OFFSET('Game Board'!G8:G55,0,RY1)&gt;OFFSET('Game Board'!H8:H55,0,RY1))*1)+SUMPRODUCT((OFFSET('Game Board'!I8:I55,0,RY1)=SQ5)*(OFFSET('Game Board'!F8:F55,0,RY1)=SQ4)*(OFFSET('Game Board'!H8:H55,0,RY1)&gt;OFFSET('Game Board'!G8:G55,0,RY1))*1)+SUMPRODUCT((OFFSET('Game Board'!F8:F55,0,RY1)=SQ5)*(OFFSET('Game Board'!I8:I55,0,RY1)=SQ6)*(OFFSET('Game Board'!G8:G55,0,RY1)&gt;OFFSET('Game Board'!H8:H55,0,RY1))*1)+SUMPRODUCT((OFFSET('Game Board'!I8:I55,0,RY1)=SQ5)*(OFFSET('Game Board'!F8:F55,0,RY1)=SQ6)*(OFFSET('Game Board'!H8:H55,0,RY1)&gt;OFFSET('Game Board'!G8:G55,0,RY1))*1)+SUMPRODUCT((OFFSET('Game Board'!F8:F55,0,RY1)=SQ5)*(OFFSET('Game Board'!I8:I55,0,RY1)=SQ7)*(OFFSET('Game Board'!G8:G55,0,RY1)&gt;OFFSET('Game Board'!H8:H55,0,RY1))*1)+SUMPRODUCT((OFFSET('Game Board'!I8:I55,0,RY1)=SQ5)*(OFFSET('Game Board'!F8:F55,0,RY1)=SQ7)*(OFFSET('Game Board'!H8:H55,0,RY1)&gt;OFFSET('Game Board'!G8:G55,0,RY1))*1)</f>
        <v>0</v>
      </c>
      <c r="SU5" s="420">
        <f ca="1">SUMPRODUCT((OFFSET('Game Board'!F8:F55,0,RY1)=SQ5)*(OFFSET('Game Board'!I8:I55,0,RY1)=SQ4)*(OFFSET('Game Board'!G8:G55,0,RY1)=OFFSET('Game Board'!H8:H55,0,RY1))*1)+SUMPRODUCT((OFFSET('Game Board'!I8:I55,0,RY1)=SQ5)*(OFFSET('Game Board'!F8:F55,0,RY1)=SQ4)*(OFFSET('Game Board'!G8:G55,0,RY1)=OFFSET('Game Board'!H8:H55,0,RY1))*1)+SUMPRODUCT((OFFSET('Game Board'!F8:F55,0,RY1)=SQ5)*(OFFSET('Game Board'!I8:I55,0,RY1)=SQ6)*(OFFSET('Game Board'!G8:G55,0,RY1)=OFFSET('Game Board'!H8:H55,0,RY1))*1)+SUMPRODUCT((OFFSET('Game Board'!I8:I55,0,RY1)=SQ5)*(OFFSET('Game Board'!F8:F55,0,RY1)=SQ6)*(OFFSET('Game Board'!G8:G55,0,RY1)=OFFSET('Game Board'!H8:H55,0,RY1))*1)+SUMPRODUCT((OFFSET('Game Board'!F8:F55,0,RY1)=SQ5)*(OFFSET('Game Board'!I8:I55,0,RY1)=SQ7)*(OFFSET('Game Board'!G8:G55,0,RY1)=OFFSET('Game Board'!H8:H55,0,RY1))*1)+SUMPRODUCT((OFFSET('Game Board'!I8:I55,0,RY1)=SQ5)*(OFFSET('Game Board'!F8:F55,0,RY1)=SQ7)*(OFFSET('Game Board'!G8:G55,0,RY1)=OFFSET('Game Board'!H8:H55,0,RY1))*1)</f>
        <v>3</v>
      </c>
      <c r="SV5" s="420">
        <f ca="1">SUMPRODUCT((OFFSET('Game Board'!F8:F55,0,RY1)=SQ5)*(OFFSET('Game Board'!I8:I55,0,RY1)=SQ4)*(OFFSET('Game Board'!G8:G55,0,RY1)&lt;OFFSET('Game Board'!H8:H55,0,RY1))*1)+SUMPRODUCT((OFFSET('Game Board'!I8:I55,0,RY1)=SQ5)*(OFFSET('Game Board'!F8:F55,0,RY1)=SQ4)*(OFFSET('Game Board'!H8:H55,0,RY1)&lt;OFFSET('Game Board'!G8:G55,0,RY1))*1)+SUMPRODUCT((OFFSET('Game Board'!F8:F55,0,RY1)=SQ5)*(OFFSET('Game Board'!I8:I55,0,RY1)=SQ6)*(OFFSET('Game Board'!G8:G55,0,RY1)&lt;OFFSET('Game Board'!H8:H55,0,RY1))*1)+SUMPRODUCT((OFFSET('Game Board'!I8:I55,0,RY1)=SQ5)*(OFFSET('Game Board'!F8:F55,0,RY1)=SQ6)*(OFFSET('Game Board'!H8:H55,0,RY1)&lt;OFFSET('Game Board'!G8:G55,0,RY1))*1)+SUMPRODUCT((OFFSET('Game Board'!F8:F55,0,RY1)=SQ5)*(OFFSET('Game Board'!I8:I55,0,RY1)=SQ7)*(OFFSET('Game Board'!G8:G55,0,RY1)&lt;OFFSET('Game Board'!H8:H55,0,RY1))*1)+SUMPRODUCT((OFFSET('Game Board'!I8:I55,0,RY1)=SQ5)*(OFFSET('Game Board'!F8:F55,0,RY1)=SQ7)*(OFFSET('Game Board'!H8:H55,0,RY1)&lt;OFFSET('Game Board'!G8:G55,0,RY1))*1)</f>
        <v>0</v>
      </c>
      <c r="SW5" s="420">
        <f ca="1">SUMIFS(OFFSET('Game Board'!G8:G55,0,RY1),OFFSET('Game Board'!F8:F55,0,RY1),SQ5,OFFSET('Game Board'!I8:I55,0,RY1),SQ4)+SUMIFS(OFFSET('Game Board'!G8:G55,0,RY1),OFFSET('Game Board'!F8:F55,0,RY1),SQ5,OFFSET('Game Board'!I8:I55,0,RY1),SQ6)+SUMIFS(OFFSET('Game Board'!G8:G55,0,RY1),OFFSET('Game Board'!F8:F55,0,RY1),SQ5,OFFSET('Game Board'!I8:I55,0,RY1),SQ7)+SUMIFS(OFFSET('Game Board'!H8:H55,0,RY1),OFFSET('Game Board'!I8:I55,0,RY1),SQ5,OFFSET('Game Board'!F8:F55,0,RY1),SQ4)+SUMIFS(OFFSET('Game Board'!H8:H55,0,RY1),OFFSET('Game Board'!I8:I55,0,RY1),SQ5,OFFSET('Game Board'!F8:F55,0,RY1),SQ6)+SUMIFS(OFFSET('Game Board'!H8:H55,0,RY1),OFFSET('Game Board'!I8:I55,0,RY1),SQ5,OFFSET('Game Board'!F8:F55,0,RY1),SQ7)</f>
        <v>0</v>
      </c>
      <c r="SX5" s="420">
        <f ca="1">SUMIFS(OFFSET('Game Board'!H8:H55,0,RY1),OFFSET('Game Board'!F8:F55,0,RY1),SQ5,OFFSET('Game Board'!I8:I55,0,RY1),SQ4)+SUMIFS(OFFSET('Game Board'!H8:H55,0,RY1),OFFSET('Game Board'!F8:F55,0,RY1),SQ5,OFFSET('Game Board'!I8:I55,0,RY1),SQ6)+SUMIFS(OFFSET('Game Board'!H8:H55,0,RY1),OFFSET('Game Board'!F8:F55,0,RY1),SQ5,OFFSET('Game Board'!I8:I55,0,RY1),SQ7)+SUMIFS(OFFSET('Game Board'!G8:G55,0,RY1),OFFSET('Game Board'!I8:I55,0,RY1),SQ5,OFFSET('Game Board'!F8:F55,0,RY1),SQ4)+SUMIFS(OFFSET('Game Board'!G8:G55,0,RY1),OFFSET('Game Board'!I8:I55,0,RY1),SQ5,OFFSET('Game Board'!F8:F55,0,RY1),SQ6)+SUMIFS(OFFSET('Game Board'!G8:G55,0,RY1),OFFSET('Game Board'!I8:I55,0,RY1),SQ5,OFFSET('Game Board'!F8:F55,0,RY1),SQ7)</f>
        <v>0</v>
      </c>
      <c r="SY5" s="420">
        <f t="shared" ca="1" si="130"/>
        <v>0</v>
      </c>
      <c r="SZ5" s="420">
        <f t="shared" ca="1" si="131"/>
        <v>3</v>
      </c>
      <c r="TA5" s="420">
        <f t="shared" ref="TA5" ca="1" si="332">IF(SQ5&lt;&gt;"",SUMPRODUCT((SP4:SP7=SP5)*(SZ4:SZ7&gt;SZ5)*1),0)</f>
        <v>0</v>
      </c>
      <c r="TB5" s="420">
        <f t="shared" ref="TB5" ca="1" si="333">IF(SQ5&lt;&gt;"",SUMPRODUCT((TA4:TA7=TA5)*(SY4:SY7&gt;SY5)*1),0)</f>
        <v>0</v>
      </c>
      <c r="TC5" s="420">
        <f t="shared" ca="1" si="134"/>
        <v>0</v>
      </c>
      <c r="TD5" s="420">
        <f t="shared" ref="TD5" ca="1" si="334">IF(SQ5&lt;&gt;"",SUMPRODUCT((TC4:TC7=TC5)*(TA4:TA7=TA5)*(SW4:SW7&gt;SW5)*1),0)</f>
        <v>0</v>
      </c>
      <c r="TE5" s="420">
        <f t="shared" ca="1" si="136"/>
        <v>1</v>
      </c>
      <c r="TF5" s="420">
        <f ca="1">SUMPRODUCT((OFFSET('Game Board'!F8:F55,0,RY1)=SR5)*(OFFSET('Game Board'!I8:I55,0,RY1)=SR6)*(OFFSET('Game Board'!G8:G55,0,RY1)&gt;OFFSET('Game Board'!H8:H55,0,RY1))*1)+SUMPRODUCT((OFFSET('Game Board'!I8:I55,0,RY1)=SR5)*(OFFSET('Game Board'!F8:F55,0,RY1)=SR6)*(OFFSET('Game Board'!H8:H55,0,RY1)&gt;OFFSET('Game Board'!G8:G55,0,RY1))*1)+SUMPRODUCT((OFFSET('Game Board'!F8:F55,0,RY1)=SR5)*(OFFSET('Game Board'!I8:I55,0,RY1)=SR7)*(OFFSET('Game Board'!G8:G55,0,RY1)&gt;OFFSET('Game Board'!H8:H55,0,RY1))*1)+SUMPRODUCT((OFFSET('Game Board'!I8:I55,0,RY1)=SR5)*(OFFSET('Game Board'!F8:F55,0,RY1)=SR7)*(OFFSET('Game Board'!H8:H55,0,RY1)&gt;OFFSET('Game Board'!G8:G55,0,RY1))*1)</f>
        <v>0</v>
      </c>
      <c r="TG5" s="420">
        <f ca="1">SUMPRODUCT((OFFSET('Game Board'!F8:F55,0,RY1)=SR5)*(OFFSET('Game Board'!I8:I55,0,RY1)=SR6)*(OFFSET('Game Board'!G8:G55,0,RY1)=OFFSET('Game Board'!H8:H55,0,RY1))*1)+SUMPRODUCT((OFFSET('Game Board'!I8:I55,0,RY1)=SR5)*(OFFSET('Game Board'!F8:F55,0,RY1)=SR6)*(OFFSET('Game Board'!G8:G55,0,RY1)=OFFSET('Game Board'!H8:H55,0,RY1))*1)+SUMPRODUCT((OFFSET('Game Board'!F8:F55,0,RY1)=SR5)*(OFFSET('Game Board'!I8:I55,0,RY1)=SR7)*(OFFSET('Game Board'!G8:G55,0,RY1)=OFFSET('Game Board'!H8:H55,0,RY1))*1)+SUMPRODUCT((OFFSET('Game Board'!I8:I55,0,RY1)=SR5)*(OFFSET('Game Board'!F8:F55,0,RY1)=SR7)*(OFFSET('Game Board'!G8:G55,0,RY1)=OFFSET('Game Board'!H8:H55,0,RY1))*1)</f>
        <v>0</v>
      </c>
      <c r="TH5" s="420">
        <f ca="1">SUMPRODUCT((OFFSET('Game Board'!F8:F55,0,RY1)=SR5)*(OFFSET('Game Board'!I8:I55,0,RY1)=SR6)*(OFFSET('Game Board'!G8:G55,0,RY1)&lt;OFFSET('Game Board'!H8:H55,0,RY1))*1)+SUMPRODUCT((OFFSET('Game Board'!I8:I55,0,RY1)=SR5)*(OFFSET('Game Board'!F8:F55,0,RY1)=SR6)*(OFFSET('Game Board'!H8:H55,0,RY1)&lt;OFFSET('Game Board'!G8:G55,0,RY1))*1)+SUMPRODUCT((OFFSET('Game Board'!F8:F55,0,RY1)=SR5)*(OFFSET('Game Board'!I8:I55,0,RY1)=SR7)*(OFFSET('Game Board'!G8:G55,0,RY1)&lt;OFFSET('Game Board'!H8:H55,0,RY1))*1)+SUMPRODUCT((OFFSET('Game Board'!I8:I55,0,RY1)=SR5)*(OFFSET('Game Board'!F8:F55,0,RY1)=SR7)*(OFFSET('Game Board'!H8:H55,0,RY1)&lt;OFFSET('Game Board'!G8:G55,0,RY1))*1)</f>
        <v>0</v>
      </c>
      <c r="TI5" s="420">
        <f ca="1">SUMIFS(OFFSET('Game Board'!G8:G55,0,RY1),OFFSET('Game Board'!F8:F55,0,RY1),SR5,OFFSET('Game Board'!I8:I55,0,RY1),SR6)+SUMIFS(OFFSET('Game Board'!G8:G55,0,RY1),OFFSET('Game Board'!F8:F55,0,RY1),SR5,OFFSET('Game Board'!I8:I55,0,RY1),SR7)+SUMIFS(OFFSET('Game Board'!H8:H55,0,RY1),OFFSET('Game Board'!I8:I55,0,RY1),SR5,OFFSET('Game Board'!F8:F55,0,RY1),SR6)+SUMIFS(OFFSET('Game Board'!H8:H55,0,RY1),OFFSET('Game Board'!I8:I55,0,RY1),SR5,OFFSET('Game Board'!F8:F55,0,RY1),SR7)</f>
        <v>0</v>
      </c>
      <c r="TJ5" s="420">
        <f ca="1">SUMIFS(OFFSET('Game Board'!H8:H55,0,RY1),OFFSET('Game Board'!F8:F55,0,RY1),SR5,OFFSET('Game Board'!I8:I55,0,RY1),SR6)+SUMIFS(OFFSET('Game Board'!H8:H55,0,RY1),OFFSET('Game Board'!F8:F55,0,RY1),SR5,OFFSET('Game Board'!I8:I55,0,RY1),SR7)+SUMIFS(OFFSET('Game Board'!G8:G55,0,RY1),OFFSET('Game Board'!I8:I55,0,RY1),SR5,OFFSET('Game Board'!F8:F55,0,RY1),SR6)+SUMIFS(OFFSET('Game Board'!G8:G55,0,RY1),OFFSET('Game Board'!I8:I55,0,RY1),SR5,OFFSET('Game Board'!F8:F55,0,RY1),SR7)</f>
        <v>0</v>
      </c>
      <c r="TK5" s="420">
        <f t="shared" ref="TK5:TK35" ca="1" si="335">TI5-TJ5</f>
        <v>0</v>
      </c>
      <c r="TL5" s="420">
        <f t="shared" ref="TL5:TL35" ca="1" si="336">TG5*1+TF5*3</f>
        <v>0</v>
      </c>
      <c r="TM5" s="420">
        <f t="shared" ref="TM5" ca="1" si="337">IF(SR5&lt;&gt;"",SUMPRODUCT((SP4:SP7=SP5)*(TL4:TL7&gt;TL5)*1),0)</f>
        <v>0</v>
      </c>
      <c r="TN5" s="420">
        <f t="shared" ref="TN5" ca="1" si="338">IF(SR5&lt;&gt;"",SUMPRODUCT((TM4:TM7=TM5)*(TK4:TK7&gt;TK5)*1),0)</f>
        <v>0</v>
      </c>
      <c r="TO5" s="420">
        <f t="shared" ref="TO5:TO35" ca="1" si="339">TM5+TN5</f>
        <v>0</v>
      </c>
      <c r="TP5" s="420">
        <f t="shared" ref="TP5" ca="1" si="340">IF(SR5&lt;&gt;"",SUMPRODUCT((TO4:TO7=TO5)*(TM4:TM7=TM5)*(TI4:TI7&gt;TI5)*1),0)</f>
        <v>0</v>
      </c>
      <c r="TQ5" s="420">
        <f t="shared" ca="1" si="137"/>
        <v>1</v>
      </c>
      <c r="TR5" s="420">
        <v>0</v>
      </c>
      <c r="TS5" s="420">
        <v>0</v>
      </c>
      <c r="TT5" s="420">
        <v>0</v>
      </c>
      <c r="TU5" s="420">
        <v>0</v>
      </c>
      <c r="TV5" s="420">
        <v>0</v>
      </c>
      <c r="TW5" s="420">
        <v>0</v>
      </c>
      <c r="TX5" s="420">
        <v>0</v>
      </c>
      <c r="TY5" s="420">
        <v>0</v>
      </c>
      <c r="TZ5" s="420">
        <v>0</v>
      </c>
      <c r="UA5" s="420">
        <v>0</v>
      </c>
      <c r="UB5" s="420">
        <v>0</v>
      </c>
      <c r="UC5" s="420">
        <f t="shared" ca="1" si="138"/>
        <v>1</v>
      </c>
      <c r="UD5" s="420">
        <f t="shared" ref="UD5" ca="1" si="341">SUMPRODUCT((UC4:UC7=UC5)*(SF4:SF7&gt;SF5)*1)</f>
        <v>0</v>
      </c>
      <c r="UE5" s="420">
        <f t="shared" ca="1" si="140"/>
        <v>1</v>
      </c>
      <c r="UF5" s="420" t="str">
        <f t="shared" ref="UF5:UF35" si="342">RW5</f>
        <v>Netherlands</v>
      </c>
      <c r="UG5" s="420">
        <f t="shared" ca="1" si="141"/>
        <v>0</v>
      </c>
      <c r="UH5" s="420">
        <f ca="1">SUMPRODUCT((OFFSET('Game Board'!G8:G55,0,UH1)&lt;&gt;"")*(OFFSET('Game Board'!F8:F55,0,UH1)=C5)*(OFFSET('Game Board'!G8:G55,0,UH1)&gt;OFFSET('Game Board'!H8:H55,0,UH1))*1)+SUMPRODUCT((OFFSET('Game Board'!G8:G55,0,UH1)&lt;&gt;"")*(OFFSET('Game Board'!I8:I55,0,UH1)=C5)*(OFFSET('Game Board'!H8:H55,0,UH1)&gt;OFFSET('Game Board'!G8:G55,0,UH1))*1)</f>
        <v>0</v>
      </c>
      <c r="UI5" s="420">
        <f ca="1">SUMPRODUCT((OFFSET('Game Board'!G8:G55,0,UH1)&lt;&gt;"")*(OFFSET('Game Board'!F8:F55,0,UH1)=C5)*(OFFSET('Game Board'!G8:G55,0,UH1)=OFFSET('Game Board'!H8:H55,0,UH1))*1)+SUMPRODUCT((OFFSET('Game Board'!G8:G55,0,UH1)&lt;&gt;"")*(OFFSET('Game Board'!I8:I55,0,UH1)=C5)*(OFFSET('Game Board'!G8:G55,0,UH1)=OFFSET('Game Board'!H8:H55,0,UH1))*1)</f>
        <v>0</v>
      </c>
      <c r="UJ5" s="420">
        <f ca="1">SUMPRODUCT((OFFSET('Game Board'!G8:G55,0,UH1)&lt;&gt;"")*(OFFSET('Game Board'!F8:F55,0,UH1)=C5)*(OFFSET('Game Board'!G8:G55,0,UH1)&lt;OFFSET('Game Board'!H8:H55,0,UH1))*1)+SUMPRODUCT((OFFSET('Game Board'!G8:G55,0,UH1)&lt;&gt;"")*(OFFSET('Game Board'!I8:I55,0,UH1)=C5)*(OFFSET('Game Board'!H8:H55,0,UH1)&lt;OFFSET('Game Board'!G8:G55,0,UH1))*1)</f>
        <v>0</v>
      </c>
      <c r="UK5" s="420">
        <f ca="1">SUMIF(OFFSET('Game Board'!F8:F55,0,UH1),C5,OFFSET('Game Board'!G8:G55,0,UH1))+SUMIF(OFFSET('Game Board'!I8:I55,0,UH1),C5,OFFSET('Game Board'!H8:H55,0,UH1))</f>
        <v>0</v>
      </c>
      <c r="UL5" s="420">
        <f ca="1">SUMIF(OFFSET('Game Board'!F8:F55,0,UH1),C5,OFFSET('Game Board'!H8:H55,0,UH1))+SUMIF(OFFSET('Game Board'!I8:I55,0,UH1),C5,OFFSET('Game Board'!G8:G55,0,UH1))</f>
        <v>0</v>
      </c>
      <c r="UM5" s="420">
        <f t="shared" ca="1" si="142"/>
        <v>0</v>
      </c>
      <c r="UN5" s="420">
        <f t="shared" ca="1" si="143"/>
        <v>0</v>
      </c>
      <c r="UO5" s="420">
        <f ca="1">INDEX(L4:L35,MATCH(UX5,C4:C35,0),0)</f>
        <v>1658</v>
      </c>
      <c r="UP5" s="424">
        <f>'Tournament Setup'!F7</f>
        <v>0</v>
      </c>
      <c r="UQ5" s="420">
        <f t="shared" ref="UQ5" ca="1" si="343">RANK(UN5,UN4:UN7)</f>
        <v>1</v>
      </c>
      <c r="UR5" s="420">
        <f t="shared" ref="UR5" ca="1" si="344">SUMPRODUCT((UQ4:UQ7=UQ5)*(UM4:UM7&gt;UM5)*1)</f>
        <v>0</v>
      </c>
      <c r="US5" s="420">
        <f t="shared" ca="1" si="146"/>
        <v>1</v>
      </c>
      <c r="UT5" s="420">
        <f t="shared" ref="UT5" ca="1" si="345">SUMPRODUCT((UQ4:UQ7=UQ5)*(UM4:UM7=UM5)*(UK4:UK7&gt;UK5)*1)</f>
        <v>0</v>
      </c>
      <c r="UU5" s="420">
        <f t="shared" ca="1" si="148"/>
        <v>1</v>
      </c>
      <c r="UV5" s="420">
        <f t="shared" ref="UV5" ca="1" si="346">RANK(UU5,UU4:UU7,1)+COUNTIF(UU4:UU5,UU5)-1</f>
        <v>2</v>
      </c>
      <c r="UW5" s="420">
        <v>2</v>
      </c>
      <c r="UX5" s="420" t="str">
        <f t="shared" ref="UX5" ca="1" si="347">INDEX(UF4:UF7,MATCH(UW5,UV4:UV7,0),0)</f>
        <v>Netherlands</v>
      </c>
      <c r="UY5" s="420">
        <f t="shared" ref="UY5" ca="1" si="348">INDEX(UU4:UU7,MATCH(UX5,UF4:UF7,0),0)</f>
        <v>1</v>
      </c>
      <c r="UZ5" s="420" t="str">
        <f t="shared" ref="UZ5" ca="1" si="349">IF(UZ4&lt;&gt;"",UX5,"")</f>
        <v>Netherlands</v>
      </c>
      <c r="VA5" s="420" t="str">
        <f t="shared" ref="VA5" ca="1" si="350">IF(UY6=2,UX5,"")</f>
        <v/>
      </c>
      <c r="VC5" s="420">
        <f ca="1">SUMPRODUCT((OFFSET('Game Board'!F8:F55,0,UH1)=UZ5)*(OFFSET('Game Board'!I8:I55,0,UH1)=UZ4)*(OFFSET('Game Board'!G8:G55,0,UH1)&gt;OFFSET('Game Board'!H8:H55,0,UH1))*1)+SUMPRODUCT((OFFSET('Game Board'!I8:I55,0,UH1)=UZ5)*(OFFSET('Game Board'!F8:F55,0,UH1)=UZ4)*(OFFSET('Game Board'!H8:H55,0,UH1)&gt;OFFSET('Game Board'!G8:G55,0,UH1))*1)+SUMPRODUCT((OFFSET('Game Board'!F8:F55,0,UH1)=UZ5)*(OFFSET('Game Board'!I8:I55,0,UH1)=UZ6)*(OFFSET('Game Board'!G8:G55,0,UH1)&gt;OFFSET('Game Board'!H8:H55,0,UH1))*1)+SUMPRODUCT((OFFSET('Game Board'!I8:I55,0,UH1)=UZ5)*(OFFSET('Game Board'!F8:F55,0,UH1)=UZ6)*(OFFSET('Game Board'!H8:H55,0,UH1)&gt;OFFSET('Game Board'!G8:G55,0,UH1))*1)+SUMPRODUCT((OFFSET('Game Board'!F8:F55,0,UH1)=UZ5)*(OFFSET('Game Board'!I8:I55,0,UH1)=UZ7)*(OFFSET('Game Board'!G8:G55,0,UH1)&gt;OFFSET('Game Board'!H8:H55,0,UH1))*1)+SUMPRODUCT((OFFSET('Game Board'!I8:I55,0,UH1)=UZ5)*(OFFSET('Game Board'!F8:F55,0,UH1)=UZ7)*(OFFSET('Game Board'!H8:H55,0,UH1)&gt;OFFSET('Game Board'!G8:G55,0,UH1))*1)</f>
        <v>0</v>
      </c>
      <c r="VD5" s="420">
        <f ca="1">SUMPRODUCT((OFFSET('Game Board'!F8:F55,0,UH1)=UZ5)*(OFFSET('Game Board'!I8:I55,0,UH1)=UZ4)*(OFFSET('Game Board'!G8:G55,0,UH1)=OFFSET('Game Board'!H8:H55,0,UH1))*1)+SUMPRODUCT((OFFSET('Game Board'!I8:I55,0,UH1)=UZ5)*(OFFSET('Game Board'!F8:F55,0,UH1)=UZ4)*(OFFSET('Game Board'!G8:G55,0,UH1)=OFFSET('Game Board'!H8:H55,0,UH1))*1)+SUMPRODUCT((OFFSET('Game Board'!F8:F55,0,UH1)=UZ5)*(OFFSET('Game Board'!I8:I55,0,UH1)=UZ6)*(OFFSET('Game Board'!G8:G55,0,UH1)=OFFSET('Game Board'!H8:H55,0,UH1))*1)+SUMPRODUCT((OFFSET('Game Board'!I8:I55,0,UH1)=UZ5)*(OFFSET('Game Board'!F8:F55,0,UH1)=UZ6)*(OFFSET('Game Board'!G8:G55,0,UH1)=OFFSET('Game Board'!H8:H55,0,UH1))*1)+SUMPRODUCT((OFFSET('Game Board'!F8:F55,0,UH1)=UZ5)*(OFFSET('Game Board'!I8:I55,0,UH1)=UZ7)*(OFFSET('Game Board'!G8:G55,0,UH1)=OFFSET('Game Board'!H8:H55,0,UH1))*1)+SUMPRODUCT((OFFSET('Game Board'!I8:I55,0,UH1)=UZ5)*(OFFSET('Game Board'!F8:F55,0,UH1)=UZ7)*(OFFSET('Game Board'!G8:G55,0,UH1)=OFFSET('Game Board'!H8:H55,0,UH1))*1)</f>
        <v>3</v>
      </c>
      <c r="VE5" s="420">
        <f ca="1">SUMPRODUCT((OFFSET('Game Board'!F8:F55,0,UH1)=UZ5)*(OFFSET('Game Board'!I8:I55,0,UH1)=UZ4)*(OFFSET('Game Board'!G8:G55,0,UH1)&lt;OFFSET('Game Board'!H8:H55,0,UH1))*1)+SUMPRODUCT((OFFSET('Game Board'!I8:I55,0,UH1)=UZ5)*(OFFSET('Game Board'!F8:F55,0,UH1)=UZ4)*(OFFSET('Game Board'!H8:H55,0,UH1)&lt;OFFSET('Game Board'!G8:G55,0,UH1))*1)+SUMPRODUCT((OFFSET('Game Board'!F8:F55,0,UH1)=UZ5)*(OFFSET('Game Board'!I8:I55,0,UH1)=UZ6)*(OFFSET('Game Board'!G8:G55,0,UH1)&lt;OFFSET('Game Board'!H8:H55,0,UH1))*1)+SUMPRODUCT((OFFSET('Game Board'!I8:I55,0,UH1)=UZ5)*(OFFSET('Game Board'!F8:F55,0,UH1)=UZ6)*(OFFSET('Game Board'!H8:H55,0,UH1)&lt;OFFSET('Game Board'!G8:G55,0,UH1))*1)+SUMPRODUCT((OFFSET('Game Board'!F8:F55,0,UH1)=UZ5)*(OFFSET('Game Board'!I8:I55,0,UH1)=UZ7)*(OFFSET('Game Board'!G8:G55,0,UH1)&lt;OFFSET('Game Board'!H8:H55,0,UH1))*1)+SUMPRODUCT((OFFSET('Game Board'!I8:I55,0,UH1)=UZ5)*(OFFSET('Game Board'!F8:F55,0,UH1)=UZ7)*(OFFSET('Game Board'!H8:H55,0,UH1)&lt;OFFSET('Game Board'!G8:G55,0,UH1))*1)</f>
        <v>0</v>
      </c>
      <c r="VF5" s="420">
        <f ca="1">SUMIFS(OFFSET('Game Board'!G8:G55,0,UH1),OFFSET('Game Board'!F8:F55,0,UH1),UZ5,OFFSET('Game Board'!I8:I55,0,UH1),UZ4)+SUMIFS(OFFSET('Game Board'!G8:G55,0,UH1),OFFSET('Game Board'!F8:F55,0,UH1),UZ5,OFFSET('Game Board'!I8:I55,0,UH1),UZ6)+SUMIFS(OFFSET('Game Board'!G8:G55,0,UH1),OFFSET('Game Board'!F8:F55,0,UH1),UZ5,OFFSET('Game Board'!I8:I55,0,UH1),UZ7)+SUMIFS(OFFSET('Game Board'!H8:H55,0,UH1),OFFSET('Game Board'!I8:I55,0,UH1),UZ5,OFFSET('Game Board'!F8:F55,0,UH1),UZ4)+SUMIFS(OFFSET('Game Board'!H8:H55,0,UH1),OFFSET('Game Board'!I8:I55,0,UH1),UZ5,OFFSET('Game Board'!F8:F55,0,UH1),UZ6)+SUMIFS(OFFSET('Game Board'!H8:H55,0,UH1),OFFSET('Game Board'!I8:I55,0,UH1),UZ5,OFFSET('Game Board'!F8:F55,0,UH1),UZ7)</f>
        <v>0</v>
      </c>
      <c r="VG5" s="420">
        <f ca="1">SUMIFS(OFFSET('Game Board'!H8:H55,0,UH1),OFFSET('Game Board'!F8:F55,0,UH1),UZ5,OFFSET('Game Board'!I8:I55,0,UH1),UZ4)+SUMIFS(OFFSET('Game Board'!H8:H55,0,UH1),OFFSET('Game Board'!F8:F55,0,UH1),UZ5,OFFSET('Game Board'!I8:I55,0,UH1),UZ6)+SUMIFS(OFFSET('Game Board'!H8:H55,0,UH1),OFFSET('Game Board'!F8:F55,0,UH1),UZ5,OFFSET('Game Board'!I8:I55,0,UH1),UZ7)+SUMIFS(OFFSET('Game Board'!G8:G55,0,UH1),OFFSET('Game Board'!I8:I55,0,UH1),UZ5,OFFSET('Game Board'!F8:F55,0,UH1),UZ4)+SUMIFS(OFFSET('Game Board'!G8:G55,0,UH1),OFFSET('Game Board'!I8:I55,0,UH1),UZ5,OFFSET('Game Board'!F8:F55,0,UH1),UZ6)+SUMIFS(OFFSET('Game Board'!G8:G55,0,UH1),OFFSET('Game Board'!I8:I55,0,UH1),UZ5,OFFSET('Game Board'!F8:F55,0,UH1),UZ7)</f>
        <v>0</v>
      </c>
      <c r="VH5" s="420">
        <f t="shared" ca="1" si="153"/>
        <v>0</v>
      </c>
      <c r="VI5" s="420">
        <f t="shared" ca="1" si="154"/>
        <v>3</v>
      </c>
      <c r="VJ5" s="420">
        <f t="shared" ref="VJ5" ca="1" si="351">IF(UZ5&lt;&gt;"",SUMPRODUCT((UY4:UY7=UY5)*(VI4:VI7&gt;VI5)*1),0)</f>
        <v>0</v>
      </c>
      <c r="VK5" s="420">
        <f t="shared" ref="VK5" ca="1" si="352">IF(UZ5&lt;&gt;"",SUMPRODUCT((VJ4:VJ7=VJ5)*(VH4:VH7&gt;VH5)*1),0)</f>
        <v>0</v>
      </c>
      <c r="VL5" s="420">
        <f t="shared" ca="1" si="157"/>
        <v>0</v>
      </c>
      <c r="VM5" s="420">
        <f t="shared" ref="VM5" ca="1" si="353">IF(UZ5&lt;&gt;"",SUMPRODUCT((VL4:VL7=VL5)*(VJ4:VJ7=VJ5)*(VF4:VF7&gt;VF5)*1),0)</f>
        <v>0</v>
      </c>
      <c r="VN5" s="420">
        <f t="shared" ca="1" si="159"/>
        <v>1</v>
      </c>
      <c r="VO5" s="420">
        <f ca="1">SUMPRODUCT((OFFSET('Game Board'!F8:F55,0,UH1)=VA5)*(OFFSET('Game Board'!I8:I55,0,UH1)=VA6)*(OFFSET('Game Board'!G8:G55,0,UH1)&gt;OFFSET('Game Board'!H8:H55,0,UH1))*1)+SUMPRODUCT((OFFSET('Game Board'!I8:I55,0,UH1)=VA5)*(OFFSET('Game Board'!F8:F55,0,UH1)=VA6)*(OFFSET('Game Board'!H8:H55,0,UH1)&gt;OFFSET('Game Board'!G8:G55,0,UH1))*1)+SUMPRODUCT((OFFSET('Game Board'!F8:F55,0,UH1)=VA5)*(OFFSET('Game Board'!I8:I55,0,UH1)=VA7)*(OFFSET('Game Board'!G8:G55,0,UH1)&gt;OFFSET('Game Board'!H8:H55,0,UH1))*1)+SUMPRODUCT((OFFSET('Game Board'!I8:I55,0,UH1)=VA5)*(OFFSET('Game Board'!F8:F55,0,UH1)=VA7)*(OFFSET('Game Board'!H8:H55,0,UH1)&gt;OFFSET('Game Board'!G8:G55,0,UH1))*1)</f>
        <v>0</v>
      </c>
      <c r="VP5" s="420">
        <f ca="1">SUMPRODUCT((OFFSET('Game Board'!F8:F55,0,UH1)=VA5)*(OFFSET('Game Board'!I8:I55,0,UH1)=VA6)*(OFFSET('Game Board'!G8:G55,0,UH1)=OFFSET('Game Board'!H8:H55,0,UH1))*1)+SUMPRODUCT((OFFSET('Game Board'!I8:I55,0,UH1)=VA5)*(OFFSET('Game Board'!F8:F55,0,UH1)=VA6)*(OFFSET('Game Board'!G8:G55,0,UH1)=OFFSET('Game Board'!H8:H55,0,UH1))*1)+SUMPRODUCT((OFFSET('Game Board'!F8:F55,0,UH1)=VA5)*(OFFSET('Game Board'!I8:I55,0,UH1)=VA7)*(OFFSET('Game Board'!G8:G55,0,UH1)=OFFSET('Game Board'!H8:H55,0,UH1))*1)+SUMPRODUCT((OFFSET('Game Board'!I8:I55,0,UH1)=VA5)*(OFFSET('Game Board'!F8:F55,0,UH1)=VA7)*(OFFSET('Game Board'!G8:G55,0,UH1)=OFFSET('Game Board'!H8:H55,0,UH1))*1)</f>
        <v>0</v>
      </c>
      <c r="VQ5" s="420">
        <f ca="1">SUMPRODUCT((OFFSET('Game Board'!F8:F55,0,UH1)=VA5)*(OFFSET('Game Board'!I8:I55,0,UH1)=VA6)*(OFFSET('Game Board'!G8:G55,0,UH1)&lt;OFFSET('Game Board'!H8:H55,0,UH1))*1)+SUMPRODUCT((OFFSET('Game Board'!I8:I55,0,UH1)=VA5)*(OFFSET('Game Board'!F8:F55,0,UH1)=VA6)*(OFFSET('Game Board'!H8:H55,0,UH1)&lt;OFFSET('Game Board'!G8:G55,0,UH1))*1)+SUMPRODUCT((OFFSET('Game Board'!F8:F55,0,UH1)=VA5)*(OFFSET('Game Board'!I8:I55,0,UH1)=VA7)*(OFFSET('Game Board'!G8:G55,0,UH1)&lt;OFFSET('Game Board'!H8:H55,0,UH1))*1)+SUMPRODUCT((OFFSET('Game Board'!I8:I55,0,UH1)=VA5)*(OFFSET('Game Board'!F8:F55,0,UH1)=VA7)*(OFFSET('Game Board'!H8:H55,0,UH1)&lt;OFFSET('Game Board'!G8:G55,0,UH1))*1)</f>
        <v>0</v>
      </c>
      <c r="VR5" s="420">
        <f ca="1">SUMIFS(OFFSET('Game Board'!G8:G55,0,UH1),OFFSET('Game Board'!F8:F55,0,UH1),VA5,OFFSET('Game Board'!I8:I55,0,UH1),VA6)+SUMIFS(OFFSET('Game Board'!G8:G55,0,UH1),OFFSET('Game Board'!F8:F55,0,UH1),VA5,OFFSET('Game Board'!I8:I55,0,UH1),VA7)+SUMIFS(OFFSET('Game Board'!H8:H55,0,UH1),OFFSET('Game Board'!I8:I55,0,UH1),VA5,OFFSET('Game Board'!F8:F55,0,UH1),VA6)+SUMIFS(OFFSET('Game Board'!H8:H55,0,UH1),OFFSET('Game Board'!I8:I55,0,UH1),VA5,OFFSET('Game Board'!F8:F55,0,UH1),VA7)</f>
        <v>0</v>
      </c>
      <c r="VS5" s="420">
        <f ca="1">SUMIFS(OFFSET('Game Board'!H8:H55,0,UH1),OFFSET('Game Board'!F8:F55,0,UH1),VA5,OFFSET('Game Board'!I8:I55,0,UH1),VA6)+SUMIFS(OFFSET('Game Board'!H8:H55,0,UH1),OFFSET('Game Board'!F8:F55,0,UH1),VA5,OFFSET('Game Board'!I8:I55,0,UH1),VA7)+SUMIFS(OFFSET('Game Board'!G8:G55,0,UH1),OFFSET('Game Board'!I8:I55,0,UH1),VA5,OFFSET('Game Board'!F8:F55,0,UH1),VA6)+SUMIFS(OFFSET('Game Board'!G8:G55,0,UH1),OFFSET('Game Board'!I8:I55,0,UH1),VA5,OFFSET('Game Board'!F8:F55,0,UH1),VA7)</f>
        <v>0</v>
      </c>
      <c r="VT5" s="420">
        <f t="shared" ref="VT5:VT35" ca="1" si="354">VR5-VS5</f>
        <v>0</v>
      </c>
      <c r="VU5" s="420">
        <f t="shared" ref="VU5:VU35" ca="1" si="355">VP5*1+VO5*3</f>
        <v>0</v>
      </c>
      <c r="VV5" s="420">
        <f t="shared" ref="VV5" ca="1" si="356">IF(VA5&lt;&gt;"",SUMPRODUCT((UY4:UY7=UY5)*(VU4:VU7&gt;VU5)*1),0)</f>
        <v>0</v>
      </c>
      <c r="VW5" s="420">
        <f t="shared" ref="VW5" ca="1" si="357">IF(VA5&lt;&gt;"",SUMPRODUCT((VV4:VV7=VV5)*(VT4:VT7&gt;VT5)*1),0)</f>
        <v>0</v>
      </c>
      <c r="VX5" s="420">
        <f t="shared" ref="VX5:VX35" ca="1" si="358">VV5+VW5</f>
        <v>0</v>
      </c>
      <c r="VY5" s="420">
        <f t="shared" ref="VY5" ca="1" si="359">IF(VA5&lt;&gt;"",SUMPRODUCT((VX4:VX7=VX5)*(VV4:VV7=VV5)*(VR4:VR7&gt;VR5)*1),0)</f>
        <v>0</v>
      </c>
      <c r="VZ5" s="420">
        <f t="shared" ca="1" si="160"/>
        <v>1</v>
      </c>
      <c r="WA5" s="420">
        <v>0</v>
      </c>
      <c r="WB5" s="420">
        <v>0</v>
      </c>
      <c r="WC5" s="420">
        <v>0</v>
      </c>
      <c r="WD5" s="420">
        <v>0</v>
      </c>
      <c r="WE5" s="420">
        <v>0</v>
      </c>
      <c r="WF5" s="420">
        <v>0</v>
      </c>
      <c r="WG5" s="420">
        <v>0</v>
      </c>
      <c r="WH5" s="420">
        <v>0</v>
      </c>
      <c r="WI5" s="420">
        <v>0</v>
      </c>
      <c r="WJ5" s="420">
        <v>0</v>
      </c>
      <c r="WK5" s="420">
        <v>0</v>
      </c>
      <c r="WL5" s="420">
        <f t="shared" ca="1" si="161"/>
        <v>1</v>
      </c>
      <c r="WM5" s="420">
        <f t="shared" ref="WM5" ca="1" si="360">SUMPRODUCT((WL4:WL7=WL5)*(UO4:UO7&gt;UO5)*1)</f>
        <v>0</v>
      </c>
      <c r="WN5" s="420">
        <f t="shared" ca="1" si="163"/>
        <v>1</v>
      </c>
      <c r="WO5" s="420" t="str">
        <f t="shared" ref="WO5:WO35" si="361">UF5</f>
        <v>Netherlands</v>
      </c>
      <c r="WP5" s="420">
        <f t="shared" ca="1" si="164"/>
        <v>0</v>
      </c>
      <c r="WQ5" s="420">
        <f ca="1">SUMPRODUCT((OFFSET('Game Board'!G8:G55,0,WQ1)&lt;&gt;"")*(OFFSET('Game Board'!F8:F55,0,WQ1)=C5)*(OFFSET('Game Board'!G8:G55,0,WQ1)&gt;OFFSET('Game Board'!H8:H55,0,WQ1))*1)+SUMPRODUCT((OFFSET('Game Board'!G8:G55,0,WQ1)&lt;&gt;"")*(OFFSET('Game Board'!I8:I55,0,WQ1)=C5)*(OFFSET('Game Board'!H8:H55,0,WQ1)&gt;OFFSET('Game Board'!G8:G55,0,WQ1))*1)</f>
        <v>0</v>
      </c>
      <c r="WR5" s="420">
        <f ca="1">SUMPRODUCT((OFFSET('Game Board'!G8:G55,0,WQ1)&lt;&gt;"")*(OFFSET('Game Board'!F8:F55,0,WQ1)=C5)*(OFFSET('Game Board'!G8:G55,0,WQ1)=OFFSET('Game Board'!H8:H55,0,WQ1))*1)+SUMPRODUCT((OFFSET('Game Board'!G8:G55,0,WQ1)&lt;&gt;"")*(OFFSET('Game Board'!I8:I55,0,WQ1)=C5)*(OFFSET('Game Board'!G8:G55,0,WQ1)=OFFSET('Game Board'!H8:H55,0,WQ1))*1)</f>
        <v>0</v>
      </c>
      <c r="WS5" s="420">
        <f ca="1">SUMPRODUCT((OFFSET('Game Board'!G8:G55,0,WQ1)&lt;&gt;"")*(OFFSET('Game Board'!F8:F55,0,WQ1)=C5)*(OFFSET('Game Board'!G8:G55,0,WQ1)&lt;OFFSET('Game Board'!H8:H55,0,WQ1))*1)+SUMPRODUCT((OFFSET('Game Board'!G8:G55,0,WQ1)&lt;&gt;"")*(OFFSET('Game Board'!I8:I55,0,WQ1)=C5)*(OFFSET('Game Board'!H8:H55,0,WQ1)&lt;OFFSET('Game Board'!G8:G55,0,WQ1))*1)</f>
        <v>0</v>
      </c>
      <c r="WT5" s="420">
        <f ca="1">SUMIF(OFFSET('Game Board'!F8:F55,0,WQ1),C5,OFFSET('Game Board'!G8:G55,0,WQ1))+SUMIF(OFFSET('Game Board'!I8:I55,0,WQ1),C5,OFFSET('Game Board'!H8:H55,0,WQ1))</f>
        <v>0</v>
      </c>
      <c r="WU5" s="420">
        <f ca="1">SUMIF(OFFSET('Game Board'!F8:F55,0,WQ1),C5,OFFSET('Game Board'!H8:H55,0,WQ1))+SUMIF(OFFSET('Game Board'!I8:I55,0,WQ1),C5,OFFSET('Game Board'!G8:G55,0,WQ1))</f>
        <v>0</v>
      </c>
      <c r="WV5" s="420">
        <f t="shared" ca="1" si="165"/>
        <v>0</v>
      </c>
      <c r="WW5" s="420">
        <f t="shared" ca="1" si="166"/>
        <v>0</v>
      </c>
      <c r="WX5" s="420">
        <f ca="1">INDEX(L4:L35,MATCH(XG5,C4:C35,0),0)</f>
        <v>1658</v>
      </c>
      <c r="WY5" s="424">
        <f>'Tournament Setup'!F7</f>
        <v>0</v>
      </c>
      <c r="WZ5" s="420">
        <f t="shared" ref="WZ5" ca="1" si="362">RANK(WW5,WW4:WW7)</f>
        <v>1</v>
      </c>
      <c r="XA5" s="420">
        <f t="shared" ref="XA5" ca="1" si="363">SUMPRODUCT((WZ4:WZ7=WZ5)*(WV4:WV7&gt;WV5)*1)</f>
        <v>0</v>
      </c>
      <c r="XB5" s="420">
        <f t="shared" ca="1" si="169"/>
        <v>1</v>
      </c>
      <c r="XC5" s="420">
        <f t="shared" ref="XC5" ca="1" si="364">SUMPRODUCT((WZ4:WZ7=WZ5)*(WV4:WV7=WV5)*(WT4:WT7&gt;WT5)*1)</f>
        <v>0</v>
      </c>
      <c r="XD5" s="420">
        <f t="shared" ca="1" si="171"/>
        <v>1</v>
      </c>
      <c r="XE5" s="420">
        <f t="shared" ref="XE5" ca="1" si="365">RANK(XD5,XD4:XD7,1)+COUNTIF(XD4:XD5,XD5)-1</f>
        <v>2</v>
      </c>
      <c r="XF5" s="420">
        <v>2</v>
      </c>
      <c r="XG5" s="420" t="str">
        <f t="shared" ref="XG5" ca="1" si="366">INDEX(WO4:WO7,MATCH(XF5,XE4:XE7,0),0)</f>
        <v>Netherlands</v>
      </c>
      <c r="XH5" s="420">
        <f t="shared" ref="XH5" ca="1" si="367">INDEX(XD4:XD7,MATCH(XG5,WO4:WO7,0),0)</f>
        <v>1</v>
      </c>
      <c r="XI5" s="420" t="str">
        <f t="shared" ref="XI5" ca="1" si="368">IF(XI4&lt;&gt;"",XG5,"")</f>
        <v>Netherlands</v>
      </c>
      <c r="XJ5" s="420" t="str">
        <f t="shared" ref="XJ5" ca="1" si="369">IF(XH6=2,XG5,"")</f>
        <v/>
      </c>
      <c r="XL5" s="420">
        <f ca="1">SUMPRODUCT((OFFSET('Game Board'!F8:F55,0,WQ1)=XI5)*(OFFSET('Game Board'!I8:I55,0,WQ1)=XI4)*(OFFSET('Game Board'!G8:G55,0,WQ1)&gt;OFFSET('Game Board'!H8:H55,0,WQ1))*1)+SUMPRODUCT((OFFSET('Game Board'!I8:I55,0,WQ1)=XI5)*(OFFSET('Game Board'!F8:F55,0,WQ1)=XI4)*(OFFSET('Game Board'!H8:H55,0,WQ1)&gt;OFFSET('Game Board'!G8:G55,0,WQ1))*1)+SUMPRODUCT((OFFSET('Game Board'!F8:F55,0,WQ1)=XI5)*(OFFSET('Game Board'!I8:I55,0,WQ1)=XI6)*(OFFSET('Game Board'!G8:G55,0,WQ1)&gt;OFFSET('Game Board'!H8:H55,0,WQ1))*1)+SUMPRODUCT((OFFSET('Game Board'!I8:I55,0,WQ1)=XI5)*(OFFSET('Game Board'!F8:F55,0,WQ1)=XI6)*(OFFSET('Game Board'!H8:H55,0,WQ1)&gt;OFFSET('Game Board'!G8:G55,0,WQ1))*1)+SUMPRODUCT((OFFSET('Game Board'!F8:F55,0,WQ1)=XI5)*(OFFSET('Game Board'!I8:I55,0,WQ1)=XI7)*(OFFSET('Game Board'!G8:G55,0,WQ1)&gt;OFFSET('Game Board'!H8:H55,0,WQ1))*1)+SUMPRODUCT((OFFSET('Game Board'!I8:I55,0,WQ1)=XI5)*(OFFSET('Game Board'!F8:F55,0,WQ1)=XI7)*(OFFSET('Game Board'!H8:H55,0,WQ1)&gt;OFFSET('Game Board'!G8:G55,0,WQ1))*1)</f>
        <v>0</v>
      </c>
      <c r="XM5" s="420">
        <f ca="1">SUMPRODUCT((OFFSET('Game Board'!F8:F55,0,WQ1)=XI5)*(OFFSET('Game Board'!I8:I55,0,WQ1)=XI4)*(OFFSET('Game Board'!G8:G55,0,WQ1)=OFFSET('Game Board'!H8:H55,0,WQ1))*1)+SUMPRODUCT((OFFSET('Game Board'!I8:I55,0,WQ1)=XI5)*(OFFSET('Game Board'!F8:F55,0,WQ1)=XI4)*(OFFSET('Game Board'!G8:G55,0,WQ1)=OFFSET('Game Board'!H8:H55,0,WQ1))*1)+SUMPRODUCT((OFFSET('Game Board'!F8:F55,0,WQ1)=XI5)*(OFFSET('Game Board'!I8:I55,0,WQ1)=XI6)*(OFFSET('Game Board'!G8:G55,0,WQ1)=OFFSET('Game Board'!H8:H55,0,WQ1))*1)+SUMPRODUCT((OFFSET('Game Board'!I8:I55,0,WQ1)=XI5)*(OFFSET('Game Board'!F8:F55,0,WQ1)=XI6)*(OFFSET('Game Board'!G8:G55,0,WQ1)=OFFSET('Game Board'!H8:H55,0,WQ1))*1)+SUMPRODUCT((OFFSET('Game Board'!F8:F55,0,WQ1)=XI5)*(OFFSET('Game Board'!I8:I55,0,WQ1)=XI7)*(OFFSET('Game Board'!G8:G55,0,WQ1)=OFFSET('Game Board'!H8:H55,0,WQ1))*1)+SUMPRODUCT((OFFSET('Game Board'!I8:I55,0,WQ1)=XI5)*(OFFSET('Game Board'!F8:F55,0,WQ1)=XI7)*(OFFSET('Game Board'!G8:G55,0,WQ1)=OFFSET('Game Board'!H8:H55,0,WQ1))*1)</f>
        <v>3</v>
      </c>
      <c r="XN5" s="420">
        <f ca="1">SUMPRODUCT((OFFSET('Game Board'!F8:F55,0,WQ1)=XI5)*(OFFSET('Game Board'!I8:I55,0,WQ1)=XI4)*(OFFSET('Game Board'!G8:G55,0,WQ1)&lt;OFFSET('Game Board'!H8:H55,0,WQ1))*1)+SUMPRODUCT((OFFSET('Game Board'!I8:I55,0,WQ1)=XI5)*(OFFSET('Game Board'!F8:F55,0,WQ1)=XI4)*(OFFSET('Game Board'!H8:H55,0,WQ1)&lt;OFFSET('Game Board'!G8:G55,0,WQ1))*1)+SUMPRODUCT((OFFSET('Game Board'!F8:F55,0,WQ1)=XI5)*(OFFSET('Game Board'!I8:I55,0,WQ1)=XI6)*(OFFSET('Game Board'!G8:G55,0,WQ1)&lt;OFFSET('Game Board'!H8:H55,0,WQ1))*1)+SUMPRODUCT((OFFSET('Game Board'!I8:I55,0,WQ1)=XI5)*(OFFSET('Game Board'!F8:F55,0,WQ1)=XI6)*(OFFSET('Game Board'!H8:H55,0,WQ1)&lt;OFFSET('Game Board'!G8:G55,0,WQ1))*1)+SUMPRODUCT((OFFSET('Game Board'!F8:F55,0,WQ1)=XI5)*(OFFSET('Game Board'!I8:I55,0,WQ1)=XI7)*(OFFSET('Game Board'!G8:G55,0,WQ1)&lt;OFFSET('Game Board'!H8:H55,0,WQ1))*1)+SUMPRODUCT((OFFSET('Game Board'!I8:I55,0,WQ1)=XI5)*(OFFSET('Game Board'!F8:F55,0,WQ1)=XI7)*(OFFSET('Game Board'!H8:H55,0,WQ1)&lt;OFFSET('Game Board'!G8:G55,0,WQ1))*1)</f>
        <v>0</v>
      </c>
      <c r="XO5" s="420">
        <f ca="1">SUMIFS(OFFSET('Game Board'!G8:G55,0,WQ1),OFFSET('Game Board'!F8:F55,0,WQ1),XI5,OFFSET('Game Board'!I8:I55,0,WQ1),XI4)+SUMIFS(OFFSET('Game Board'!G8:G55,0,WQ1),OFFSET('Game Board'!F8:F55,0,WQ1),XI5,OFFSET('Game Board'!I8:I55,0,WQ1),XI6)+SUMIFS(OFFSET('Game Board'!G8:G55,0,WQ1),OFFSET('Game Board'!F8:F55,0,WQ1),XI5,OFFSET('Game Board'!I8:I55,0,WQ1),XI7)+SUMIFS(OFFSET('Game Board'!H8:H55,0,WQ1),OFFSET('Game Board'!I8:I55,0,WQ1),XI5,OFFSET('Game Board'!F8:F55,0,WQ1),XI4)+SUMIFS(OFFSET('Game Board'!H8:H55,0,WQ1),OFFSET('Game Board'!I8:I55,0,WQ1),XI5,OFFSET('Game Board'!F8:F55,0,WQ1),XI6)+SUMIFS(OFFSET('Game Board'!H8:H55,0,WQ1),OFFSET('Game Board'!I8:I55,0,WQ1),XI5,OFFSET('Game Board'!F8:F55,0,WQ1),XI7)</f>
        <v>0</v>
      </c>
      <c r="XP5" s="420">
        <f ca="1">SUMIFS(OFFSET('Game Board'!H8:H55,0,WQ1),OFFSET('Game Board'!F8:F55,0,WQ1),XI5,OFFSET('Game Board'!I8:I55,0,WQ1),XI4)+SUMIFS(OFFSET('Game Board'!H8:H55,0,WQ1),OFFSET('Game Board'!F8:F55,0,WQ1),XI5,OFFSET('Game Board'!I8:I55,0,WQ1),XI6)+SUMIFS(OFFSET('Game Board'!H8:H55,0,WQ1),OFFSET('Game Board'!F8:F55,0,WQ1),XI5,OFFSET('Game Board'!I8:I55,0,WQ1),XI7)+SUMIFS(OFFSET('Game Board'!G8:G55,0,WQ1),OFFSET('Game Board'!I8:I55,0,WQ1),XI5,OFFSET('Game Board'!F8:F55,0,WQ1),XI4)+SUMIFS(OFFSET('Game Board'!G8:G55,0,WQ1),OFFSET('Game Board'!I8:I55,0,WQ1),XI5,OFFSET('Game Board'!F8:F55,0,WQ1),XI6)+SUMIFS(OFFSET('Game Board'!G8:G55,0,WQ1),OFFSET('Game Board'!I8:I55,0,WQ1),XI5,OFFSET('Game Board'!F8:F55,0,WQ1),XI7)</f>
        <v>0</v>
      </c>
      <c r="XQ5" s="420">
        <f t="shared" ca="1" si="176"/>
        <v>0</v>
      </c>
      <c r="XR5" s="420">
        <f t="shared" ca="1" si="177"/>
        <v>3</v>
      </c>
      <c r="XS5" s="420">
        <f t="shared" ref="XS5" ca="1" si="370">IF(XI5&lt;&gt;"",SUMPRODUCT((XH4:XH7=XH5)*(XR4:XR7&gt;XR5)*1),0)</f>
        <v>0</v>
      </c>
      <c r="XT5" s="420">
        <f t="shared" ref="XT5" ca="1" si="371">IF(XI5&lt;&gt;"",SUMPRODUCT((XS4:XS7=XS5)*(XQ4:XQ7&gt;XQ5)*1),0)</f>
        <v>0</v>
      </c>
      <c r="XU5" s="420">
        <f t="shared" ca="1" si="180"/>
        <v>0</v>
      </c>
      <c r="XV5" s="420">
        <f t="shared" ref="XV5" ca="1" si="372">IF(XI5&lt;&gt;"",SUMPRODUCT((XU4:XU7=XU5)*(XS4:XS7=XS5)*(XO4:XO7&gt;XO5)*1),0)</f>
        <v>0</v>
      </c>
      <c r="XW5" s="420">
        <f t="shared" ca="1" si="182"/>
        <v>1</v>
      </c>
      <c r="XX5" s="420">
        <f ca="1">SUMPRODUCT((OFFSET('Game Board'!F8:F55,0,WQ1)=XJ5)*(OFFSET('Game Board'!I8:I55,0,WQ1)=XJ6)*(OFFSET('Game Board'!G8:G55,0,WQ1)&gt;OFFSET('Game Board'!H8:H55,0,WQ1))*1)+SUMPRODUCT((OFFSET('Game Board'!I8:I55,0,WQ1)=XJ5)*(OFFSET('Game Board'!F8:F55,0,WQ1)=XJ6)*(OFFSET('Game Board'!H8:H55,0,WQ1)&gt;OFFSET('Game Board'!G8:G55,0,WQ1))*1)+SUMPRODUCT((OFFSET('Game Board'!F8:F55,0,WQ1)=XJ5)*(OFFSET('Game Board'!I8:I55,0,WQ1)=XJ7)*(OFFSET('Game Board'!G8:G55,0,WQ1)&gt;OFFSET('Game Board'!H8:H55,0,WQ1))*1)+SUMPRODUCT((OFFSET('Game Board'!I8:I55,0,WQ1)=XJ5)*(OFFSET('Game Board'!F8:F55,0,WQ1)=XJ7)*(OFFSET('Game Board'!H8:H55,0,WQ1)&gt;OFFSET('Game Board'!G8:G55,0,WQ1))*1)</f>
        <v>0</v>
      </c>
      <c r="XY5" s="420">
        <f ca="1">SUMPRODUCT((OFFSET('Game Board'!F8:F55,0,WQ1)=XJ5)*(OFFSET('Game Board'!I8:I55,0,WQ1)=XJ6)*(OFFSET('Game Board'!G8:G55,0,WQ1)=OFFSET('Game Board'!H8:H55,0,WQ1))*1)+SUMPRODUCT((OFFSET('Game Board'!I8:I55,0,WQ1)=XJ5)*(OFFSET('Game Board'!F8:F55,0,WQ1)=XJ6)*(OFFSET('Game Board'!G8:G55,0,WQ1)=OFFSET('Game Board'!H8:H55,0,WQ1))*1)+SUMPRODUCT((OFFSET('Game Board'!F8:F55,0,WQ1)=XJ5)*(OFFSET('Game Board'!I8:I55,0,WQ1)=XJ7)*(OFFSET('Game Board'!G8:G55,0,WQ1)=OFFSET('Game Board'!H8:H55,0,WQ1))*1)+SUMPRODUCT((OFFSET('Game Board'!I8:I55,0,WQ1)=XJ5)*(OFFSET('Game Board'!F8:F55,0,WQ1)=XJ7)*(OFFSET('Game Board'!G8:G55,0,WQ1)=OFFSET('Game Board'!H8:H55,0,WQ1))*1)</f>
        <v>0</v>
      </c>
      <c r="XZ5" s="420">
        <f ca="1">SUMPRODUCT((OFFSET('Game Board'!F8:F55,0,WQ1)=XJ5)*(OFFSET('Game Board'!I8:I55,0,WQ1)=XJ6)*(OFFSET('Game Board'!G8:G55,0,WQ1)&lt;OFFSET('Game Board'!H8:H55,0,WQ1))*1)+SUMPRODUCT((OFFSET('Game Board'!I8:I55,0,WQ1)=XJ5)*(OFFSET('Game Board'!F8:F55,0,WQ1)=XJ6)*(OFFSET('Game Board'!H8:H55,0,WQ1)&lt;OFFSET('Game Board'!G8:G55,0,WQ1))*1)+SUMPRODUCT((OFFSET('Game Board'!F8:F55,0,WQ1)=XJ5)*(OFFSET('Game Board'!I8:I55,0,WQ1)=XJ7)*(OFFSET('Game Board'!G8:G55,0,WQ1)&lt;OFFSET('Game Board'!H8:H55,0,WQ1))*1)+SUMPRODUCT((OFFSET('Game Board'!I8:I55,0,WQ1)=XJ5)*(OFFSET('Game Board'!F8:F55,0,WQ1)=XJ7)*(OFFSET('Game Board'!H8:H55,0,WQ1)&lt;OFFSET('Game Board'!G8:G55,0,WQ1))*1)</f>
        <v>0</v>
      </c>
      <c r="YA5" s="420">
        <f ca="1">SUMIFS(OFFSET('Game Board'!G8:G55,0,WQ1),OFFSET('Game Board'!F8:F55,0,WQ1),XJ5,OFFSET('Game Board'!I8:I55,0,WQ1),XJ6)+SUMIFS(OFFSET('Game Board'!G8:G55,0,WQ1),OFFSET('Game Board'!F8:F55,0,WQ1),XJ5,OFFSET('Game Board'!I8:I55,0,WQ1),XJ7)+SUMIFS(OFFSET('Game Board'!H8:H55,0,WQ1),OFFSET('Game Board'!I8:I55,0,WQ1),XJ5,OFFSET('Game Board'!F8:F55,0,WQ1),XJ6)+SUMIFS(OFFSET('Game Board'!H8:H55,0,WQ1),OFFSET('Game Board'!I8:I55,0,WQ1),XJ5,OFFSET('Game Board'!F8:F55,0,WQ1),XJ7)</f>
        <v>0</v>
      </c>
      <c r="YB5" s="420">
        <f ca="1">SUMIFS(OFFSET('Game Board'!H8:H55,0,WQ1),OFFSET('Game Board'!F8:F55,0,WQ1),XJ5,OFFSET('Game Board'!I8:I55,0,WQ1),XJ6)+SUMIFS(OFFSET('Game Board'!H8:H55,0,WQ1),OFFSET('Game Board'!F8:F55,0,WQ1),XJ5,OFFSET('Game Board'!I8:I55,0,WQ1),XJ7)+SUMIFS(OFFSET('Game Board'!G8:G55,0,WQ1),OFFSET('Game Board'!I8:I55,0,WQ1),XJ5,OFFSET('Game Board'!F8:F55,0,WQ1),XJ6)+SUMIFS(OFFSET('Game Board'!G8:G55,0,WQ1),OFFSET('Game Board'!I8:I55,0,WQ1),XJ5,OFFSET('Game Board'!F8:F55,0,WQ1),XJ7)</f>
        <v>0</v>
      </c>
      <c r="YC5" s="420">
        <f t="shared" ref="YC5:YC35" ca="1" si="373">YA5-YB5</f>
        <v>0</v>
      </c>
      <c r="YD5" s="420">
        <f t="shared" ref="YD5:YD35" ca="1" si="374">XY5*1+XX5*3</f>
        <v>0</v>
      </c>
      <c r="YE5" s="420">
        <f t="shared" ref="YE5" ca="1" si="375">IF(XJ5&lt;&gt;"",SUMPRODUCT((XH4:XH7=XH5)*(YD4:YD7&gt;YD5)*1),0)</f>
        <v>0</v>
      </c>
      <c r="YF5" s="420">
        <f t="shared" ref="YF5" ca="1" si="376">IF(XJ5&lt;&gt;"",SUMPRODUCT((YE4:YE7=YE5)*(YC4:YC7&gt;YC5)*1),0)</f>
        <v>0</v>
      </c>
      <c r="YG5" s="420">
        <f t="shared" ref="YG5:YG35" ca="1" si="377">YE5+YF5</f>
        <v>0</v>
      </c>
      <c r="YH5" s="420">
        <f t="shared" ref="YH5" ca="1" si="378">IF(XJ5&lt;&gt;"",SUMPRODUCT((YG4:YG7=YG5)*(YE4:YE7=YE5)*(YA4:YA7&gt;YA5)*1),0)</f>
        <v>0</v>
      </c>
      <c r="YI5" s="420">
        <f t="shared" ca="1" si="183"/>
        <v>1</v>
      </c>
      <c r="YJ5" s="420">
        <v>0</v>
      </c>
      <c r="YK5" s="420">
        <v>0</v>
      </c>
      <c r="YL5" s="420">
        <v>0</v>
      </c>
      <c r="YM5" s="420">
        <v>0</v>
      </c>
      <c r="YN5" s="420">
        <v>0</v>
      </c>
      <c r="YO5" s="420">
        <v>0</v>
      </c>
      <c r="YP5" s="420">
        <v>0</v>
      </c>
      <c r="YQ5" s="420">
        <v>0</v>
      </c>
      <c r="YR5" s="420">
        <v>0</v>
      </c>
      <c r="YS5" s="420">
        <v>0</v>
      </c>
      <c r="YT5" s="420">
        <v>0</v>
      </c>
      <c r="YU5" s="420">
        <f t="shared" ca="1" si="184"/>
        <v>1</v>
      </c>
      <c r="YV5" s="420">
        <f t="shared" ref="YV5" ca="1" si="379">SUMPRODUCT((YU4:YU7=YU5)*(WX4:WX7&gt;WX5)*1)</f>
        <v>0</v>
      </c>
      <c r="YW5" s="420">
        <f t="shared" ca="1" si="186"/>
        <v>1</v>
      </c>
      <c r="YX5" s="420" t="str">
        <f t="shared" ref="YX5:YX35" si="380">WO5</f>
        <v>Netherlands</v>
      </c>
    </row>
    <row r="6" spans="1:682" x14ac:dyDescent="0.35">
      <c r="A6" s="420">
        <f>INDEX(M4:M35,MATCH(U6,C4:C35,0),0)</f>
        <v>1441</v>
      </c>
      <c r="B6" s="420">
        <v>3</v>
      </c>
      <c r="C6" s="420" t="str">
        <f>'Tournament Setup'!D8</f>
        <v>Qatar</v>
      </c>
      <c r="D6" s="420">
        <f t="shared" si="187"/>
        <v>0</v>
      </c>
      <c r="E6" s="420">
        <f>SUMPRODUCT(('Game Board'!G8:G55&lt;&gt;"")*('Game Board'!F8:F55=C6)*('Game Board'!G8:G55&gt;'Game Board'!H8:H55)*1)+SUMPRODUCT(('Game Board'!G8:G55&lt;&gt;"")*('Game Board'!I8:I55=C6)*('Game Board'!H8:H55&gt;'Game Board'!G8:G55)*1)</f>
        <v>0</v>
      </c>
      <c r="F6" s="420">
        <f>SUMPRODUCT(('Game Board'!G8:G55&lt;&gt;"")*('Game Board'!F8:F55=C6)*('Game Board'!G8:G55='Game Board'!H8:H55)*1)+SUMPRODUCT(('Game Board'!G8:G55&lt;&gt;"")*('Game Board'!I8:I55=C6)*('Game Board'!G8:G55='Game Board'!H8:H55)*1)</f>
        <v>0</v>
      </c>
      <c r="G6" s="420">
        <f>SUMPRODUCT(('Game Board'!G8:G55&lt;&gt;"")*('Game Board'!F8:F55=C6)*('Game Board'!G8:G55&lt;'Game Board'!H8:H55)*1)+SUMPRODUCT(('Game Board'!G8:G55&lt;&gt;"")*('Game Board'!I8:I55=C6)*('Game Board'!H8:H55&lt;'Game Board'!G8:G55)*1)</f>
        <v>0</v>
      </c>
      <c r="H6" s="420">
        <f>SUMIF('Game Board'!F8:F55,C6,'Game Board'!G8:G55)+SUMIF('Game Board'!I8:I55,C6,'Game Board'!H8:H55)</f>
        <v>0</v>
      </c>
      <c r="I6" s="420">
        <f>SUMIF('Game Board'!F8:F55,C6,'Game Board'!H8:H55)+SUMIF('Game Board'!I8:I55,C6,'Game Board'!G8:G55)</f>
        <v>0</v>
      </c>
      <c r="J6" s="420">
        <f t="shared" si="188"/>
        <v>0</v>
      </c>
      <c r="K6" s="420">
        <f t="shared" si="189"/>
        <v>0</v>
      </c>
      <c r="L6" s="424">
        <f>'Tournament Setup'!E8</f>
        <v>1441</v>
      </c>
      <c r="M6" s="420">
        <f>IF('Tournament Setup'!F8&lt;&gt;"",-'Tournament Setup'!F8,'Tournament Setup'!E8)</f>
        <v>1441</v>
      </c>
      <c r="N6" s="420">
        <f>RANK(K6,K4:K7)</f>
        <v>1</v>
      </c>
      <c r="O6" s="420">
        <f>SUMPRODUCT((N4:N7=N6)*(J4:J7&gt;J6)*1)</f>
        <v>0</v>
      </c>
      <c r="P6" s="420">
        <f t="shared" si="190"/>
        <v>1</v>
      </c>
      <c r="Q6" s="420">
        <f>SUMPRODUCT((N4:N7=N6)*(J4:J7=J6)*(H4:H7&gt;H6)*1)</f>
        <v>0</v>
      </c>
      <c r="R6" s="420">
        <f t="shared" si="191"/>
        <v>1</v>
      </c>
      <c r="S6" s="420">
        <f>RANK(R6,R4:R7,1)+COUNTIF(R4:R6,R6)-1</f>
        <v>3</v>
      </c>
      <c r="T6" s="420">
        <v>3</v>
      </c>
      <c r="U6" s="420" t="str">
        <f>INDEX(C4:C7,MATCH(T6,S4:S7,0),0)</f>
        <v>Qatar</v>
      </c>
      <c r="V6" s="420">
        <f>INDEX(R4:R7,MATCH(U6,C4:C7,0),0)</f>
        <v>1</v>
      </c>
      <c r="W6" s="420" t="str">
        <f>IF(AND(W5&lt;&gt;"",V6=1),U6,"")</f>
        <v>Qatar</v>
      </c>
      <c r="X6" s="420" t="str">
        <f>IF(X5&lt;&gt;"",U6,"")</f>
        <v/>
      </c>
      <c r="Y6" s="420" t="str">
        <f>IF(V7=3,U6,"")</f>
        <v/>
      </c>
      <c r="Z6" s="420">
        <f>SUMPRODUCT(('Game Board'!F8:F55=W6)*('Game Board'!I8:I55=W4)*('Game Board'!G8:G55&gt;'Game Board'!H8:H55)*1)+SUMPRODUCT(('Game Board'!I8:I55=W6)*('Game Board'!F8:F55=W4)*('Game Board'!H8:H55&gt;'Game Board'!G8:G55)*1)+SUMPRODUCT(('Game Board'!F8:F55=W6)*('Game Board'!I8:I55=W5)*('Game Board'!G8:G55&gt;'Game Board'!H8:H55)*1)+SUMPRODUCT(('Game Board'!I8:I55=W6)*('Game Board'!F8:F55=W5)*('Game Board'!H8:H55&gt;'Game Board'!G8:G55)*1)+SUMPRODUCT(('Game Board'!F8:F55=W6)*('Game Board'!I8:I55=W7)*('Game Board'!G8:G55&gt;'Game Board'!H8:H55)*1)+SUMPRODUCT(('Game Board'!I8:I55=W6)*('Game Board'!F8:F55=W7)*('Game Board'!H8:H55&gt;'Game Board'!G8:G55)*1)</f>
        <v>0</v>
      </c>
      <c r="AA6" s="420">
        <f>SUMPRODUCT(('Game Board'!F8:F55=W6)*('Game Board'!I8:I55=W4)*('Game Board'!G8:G55='Game Board'!H8:H55)*1)+SUMPRODUCT(('Game Board'!I8:I55=W6)*('Game Board'!F8:F55=W4)*('Game Board'!G8:G55='Game Board'!H8:H55)*1)+SUMPRODUCT(('Game Board'!F8:F55=W6)*('Game Board'!I8:I55=W5)*('Game Board'!G8:G55='Game Board'!H8:H55)*1)+SUMPRODUCT(('Game Board'!I8:I55=W6)*('Game Board'!F8:F55=W5)*('Game Board'!G8:G55='Game Board'!H8:H55)*1)+SUMPRODUCT(('Game Board'!F8:F55=W6)*('Game Board'!I8:I55=W7)*('Game Board'!G8:G55='Game Board'!H8:H55)*1)+SUMPRODUCT(('Game Board'!I8:I55=W6)*('Game Board'!F8:F55=W7)*('Game Board'!G8:G55='Game Board'!H8:H55)*1)</f>
        <v>3</v>
      </c>
      <c r="AB6" s="420">
        <f>SUMPRODUCT(('Game Board'!F8:F55=W6)*('Game Board'!I8:I55=W4)*('Game Board'!G8:G55&lt;'Game Board'!H8:H55)*1)+SUMPRODUCT(('Game Board'!I8:I55=W6)*('Game Board'!F8:F55=W4)*('Game Board'!H8:H55&lt;'Game Board'!G8:G55)*1)+SUMPRODUCT(('Game Board'!F8:F55=W6)*('Game Board'!I8:I55=W5)*('Game Board'!G8:G55&lt;'Game Board'!H8:H55)*1)+SUMPRODUCT(('Game Board'!I8:I55=W6)*('Game Board'!F8:F55=W5)*('Game Board'!H8:H55&lt;'Game Board'!G8:G55)*1)+SUMPRODUCT(('Game Board'!F8:F55=W6)*('Game Board'!I8:I55=W7)*('Game Board'!G8:G55&lt;'Game Board'!H8:H55)*1)+SUMPRODUCT(('Game Board'!I8:I55=W6)*('Game Board'!F8:F55=W7)*('Game Board'!H8:H55&lt;'Game Board'!G8:G55)*1)</f>
        <v>0</v>
      </c>
      <c r="AC6" s="420">
        <f>SUMIFS('Game Board'!G8:G55,'Game Board'!F8:F55,W6,'Game Board'!I8:I55,W4)+SUMIFS('Game Board'!G8:G55,'Game Board'!F8:F55,W6,'Game Board'!I8:I55,W5)+SUMIFS('Game Board'!G8:G55,'Game Board'!F8:F55,W6,'Game Board'!I8:I55,W7)+SUMIFS('Game Board'!H8:H55,'Game Board'!I8:I55,W6,'Game Board'!F8:F55,W4)+SUMIFS('Game Board'!H8:H55,'Game Board'!I8:I55,W6,'Game Board'!F8:F55,W5)+SUMIFS('Game Board'!H8:H55,'Game Board'!I8:I55,W6,'Game Board'!F8:F55,W7)</f>
        <v>0</v>
      </c>
      <c r="AD6" s="420">
        <f>SUMIFS('Game Board'!H8:H55,'Game Board'!F8:F55,W6,'Game Board'!I8:I55,W4)+SUMIFS('Game Board'!H8:H55,'Game Board'!F8:F55,W6,'Game Board'!I8:I55,W5)+SUMIFS('Game Board'!H8:H55,'Game Board'!F8:F55,W6,'Game Board'!I8:I55,W7)+SUMIFS('Game Board'!G8:G55,'Game Board'!I8:I55,W6,'Game Board'!F8:F55,W4)+SUMIFS('Game Board'!G8:G55,'Game Board'!I8:I55,W6,'Game Board'!F8:F55,W5)+SUMIFS('Game Board'!G8:G55,'Game Board'!I8:I55,W6,'Game Board'!F8:F55,W7)</f>
        <v>0</v>
      </c>
      <c r="AE6" s="420">
        <f t="shared" si="192"/>
        <v>0</v>
      </c>
      <c r="AF6" s="420">
        <f t="shared" si="193"/>
        <v>3</v>
      </c>
      <c r="AG6" s="420">
        <f>IF(W6&lt;&gt;"",SUMPRODUCT((V4:V7=V6)*(AF4:AF7&gt;AF6)*1),0)</f>
        <v>0</v>
      </c>
      <c r="AH6" s="420">
        <f>IF(W6&lt;&gt;"",SUMPRODUCT((AG4:AG7=AG6)*(AE4:AE7&gt;AE6)*1),0)</f>
        <v>0</v>
      </c>
      <c r="AI6" s="420">
        <f t="shared" si="0"/>
        <v>0</v>
      </c>
      <c r="AJ6" s="420">
        <f>IF(W6&lt;&gt;"",SUMPRODUCT((AI4:AI7=AI6)*(AG4:AG7=AG6)*(AC4:AC7&gt;AC6)*1),0)</f>
        <v>0</v>
      </c>
      <c r="AK6" s="420">
        <f>V6+AI6+AJ6</f>
        <v>1</v>
      </c>
      <c r="AL6" s="420">
        <f>SUMPRODUCT(('Game Board'!F8:F55=X6)*('Game Board'!I8:I55=X5)*('Game Board'!G8:G55&gt;'Game Board'!H8:H55)*1)+SUMPRODUCT(('Game Board'!I8:I55=X6)*('Game Board'!F8:F55=X5)*('Game Board'!H8:H55&gt;'Game Board'!G8:G55)*1)+SUMPRODUCT(('Game Board'!F8:F55=X6)*('Game Board'!I8:I55=X7)*('Game Board'!G8:G55&gt;'Game Board'!H8:H55)*1)+SUMPRODUCT(('Game Board'!I8:I55=X6)*('Game Board'!F8:F55=X7)*('Game Board'!H8:H55&gt;'Game Board'!G8:G55)*1)</f>
        <v>0</v>
      </c>
      <c r="AM6" s="420">
        <f>SUMPRODUCT(('Game Board'!F8:F55=X6)*('Game Board'!I8:I55=X5)*('Game Board'!G8:G55='Game Board'!H8:H55)*1)+SUMPRODUCT(('Game Board'!I8:I55=X6)*('Game Board'!F8:F55=X5)*('Game Board'!G8:G55='Game Board'!H8:H55)*1)+SUMPRODUCT(('Game Board'!F8:F55=X6)*('Game Board'!I8:I55=X7)*('Game Board'!G8:G55='Game Board'!H8:H55)*1)+SUMPRODUCT(('Game Board'!I8:I55=X6)*('Game Board'!F8:F55=X7)*('Game Board'!G8:G55='Game Board'!H8:H55)*1)</f>
        <v>0</v>
      </c>
      <c r="AN6" s="420">
        <f>SUMPRODUCT(('Game Board'!F8:F55=X6)*('Game Board'!I8:I55=X5)*('Game Board'!G8:G55&lt;'Game Board'!H8:H55)*1)+SUMPRODUCT(('Game Board'!I8:I55=X6)*('Game Board'!F8:F55=X5)*('Game Board'!H8:H55&lt;'Game Board'!G8:G55)*1)+SUMPRODUCT(('Game Board'!F8:F55=X6)*('Game Board'!I8:I55=X7)*('Game Board'!G8:G55&lt;'Game Board'!H8:H55)*1)+SUMPRODUCT(('Game Board'!I8:I55=X6)*('Game Board'!F8:F55=X7)*('Game Board'!H8:H55&lt;'Game Board'!G8:G55)*1)</f>
        <v>0</v>
      </c>
      <c r="AO6" s="420">
        <f>SUMIFS('Game Board'!G8:G55,'Game Board'!F8:F55,X6,'Game Board'!I8:I55,X5)+SUMIFS('Game Board'!G8:G55,'Game Board'!F8:F55,X6,'Game Board'!I8:I55,X7)+SUMIFS('Game Board'!H8:H55,'Game Board'!I8:I55,X6,'Game Board'!F8:F55,X5)+SUMIFS('Game Board'!H8:H55,'Game Board'!I8:I55,X6,'Game Board'!F8:F55,X7)</f>
        <v>0</v>
      </c>
      <c r="AP6" s="420">
        <f>SUMIFS('Game Board'!H8:H55,'Game Board'!F8:F55,X6,'Game Board'!I8:I55,X5)+SUMIFS('Game Board'!H8:H55,'Game Board'!F8:F55,X6,'Game Board'!I8:I55,X7)+SUMIFS('Game Board'!G8:G55,'Game Board'!I8:I55,X6,'Game Board'!F8:F55,X5)+SUMIFS('Game Board'!G8:G55,'Game Board'!I8:I55,X6,'Game Board'!F8:F55,X7)</f>
        <v>0</v>
      </c>
      <c r="AQ6" s="420">
        <f t="shared" si="195"/>
        <v>0</v>
      </c>
      <c r="AR6" s="420">
        <f t="shared" si="196"/>
        <v>0</v>
      </c>
      <c r="AS6" s="420">
        <f>IF(X6&lt;&gt;"",SUMPRODUCT((V4:V7=V6)*(AR4:AR7&gt;AR6)*1),0)</f>
        <v>0</v>
      </c>
      <c r="AT6" s="420">
        <f>IF(X6&lt;&gt;"",SUMPRODUCT((AS4:AS7=AS6)*(AQ4:AQ7&gt;AQ6)*1),0)</f>
        <v>0</v>
      </c>
      <c r="AU6" s="420">
        <f t="shared" si="197"/>
        <v>0</v>
      </c>
      <c r="AV6" s="420">
        <f>IF(X6&lt;&gt;"",SUMPRODUCT((AU4:AU7=AU6)*(AS4:AS7=AS6)*(AO4:AO7&gt;AO6)*1),0)</f>
        <v>0</v>
      </c>
      <c r="AW6" s="420">
        <f t="shared" si="198"/>
        <v>1</v>
      </c>
      <c r="AX6" s="420">
        <f>SUMPRODUCT(('Game Board'!F8:F55=Y6)*('Game Board'!I8:I55=Y7)*('Game Board'!G8:G55&gt;'Game Board'!H8:H55)*1)+SUMPRODUCT(('Game Board'!I8:I55=Y6)*('Game Board'!F8:F55=Y7)*('Game Board'!H8:H55&gt;'Game Board'!G8:G55)*1)</f>
        <v>0</v>
      </c>
      <c r="AY6" s="420">
        <f>SUMPRODUCT(('Game Board'!F8:F55=Y6)*('Game Board'!I8:I55=Y7)*('Game Board'!G8:G55='Game Board'!H8:H55)*1)+SUMPRODUCT(('Game Board'!I8:I55=Y6)*('Game Board'!F8:F55=Y7)*('Game Board'!H8:H55='Game Board'!G8:G55)*1)</f>
        <v>0</v>
      </c>
      <c r="AZ6" s="420">
        <f>SUMPRODUCT(('Game Board'!F8:F55=Y6)*('Game Board'!I8:I55=Y7)*('Game Board'!G8:G55&lt;'Game Board'!H8:H55)*1)+SUMPRODUCT(('Game Board'!I8:I55=Y6)*('Game Board'!F8:F55=Y7)*('Game Board'!H8:H55&lt;'Game Board'!G8:G55)*1)</f>
        <v>0</v>
      </c>
      <c r="BA6" s="420">
        <f>SUMIFS('Game Board'!G8:G55,'Game Board'!F8:F55,Y6,'Game Board'!I8:I55,Y7)+SUMIFS('Game Board'!H8:H55,'Game Board'!I8:I55,Y6,'Game Board'!F8:F55,Y7)</f>
        <v>0</v>
      </c>
      <c r="BB6" s="420">
        <f>SUMIFS('Game Board'!H8:H55,'Game Board'!F8:F55,Y6,'Game Board'!I8:I55,Y7)+SUMIFS('Game Board'!G8:G55,'Game Board'!I8:I55,Y6,'Game Board'!F8:F55,Y7)</f>
        <v>0</v>
      </c>
      <c r="BC6" s="420">
        <f t="shared" ref="BC6:BC7" si="381">BA6-BB6</f>
        <v>0</v>
      </c>
      <c r="BD6" s="420">
        <f t="shared" ref="BD6:BD7" si="382">AY6*1+AX6*3</f>
        <v>0</v>
      </c>
      <c r="BE6" s="420">
        <f>IF(Y6&lt;&gt;"",SUMPRODUCT((AH4:AH7=AH6)*(BD4:BD7&gt;BD6)*1),0)</f>
        <v>0</v>
      </c>
      <c r="BF6" s="420">
        <f>IF(Y6&lt;&gt;"",SUMPRODUCT((BE4:BE7=BE6)*(BC4:BC7&gt;BC6)*1),0)</f>
        <v>0</v>
      </c>
      <c r="BG6" s="420">
        <f>BE6+BF6</f>
        <v>0</v>
      </c>
      <c r="BH6" s="420">
        <f>IF(Y6&lt;&gt;"",SUMPRODUCT((BG4:BG7=BG6)*(BE4:BE7=BE6)*(BA4:BA7&gt;BA6)*1),0)</f>
        <v>0</v>
      </c>
      <c r="BI6" s="420">
        <f t="shared" ref="BI6:BI35" si="383">AW6+BG6+BH6</f>
        <v>1</v>
      </c>
      <c r="BJ6" s="420">
        <f>SUMPRODUCT((BI4:BI7=BI6)*(A4:A7&gt;A6)*1)</f>
        <v>3</v>
      </c>
      <c r="BK6" s="420">
        <f t="shared" si="199"/>
        <v>4</v>
      </c>
      <c r="BL6" s="420" t="str">
        <f t="shared" si="200"/>
        <v>Qatar</v>
      </c>
      <c r="BM6" s="420">
        <f t="shared" ca="1" si="201"/>
        <v>0</v>
      </c>
      <c r="BN6" s="420">
        <f ca="1">SUMPRODUCT((OFFSET('Game Board'!G8:G55,0,BN1)&lt;&gt;"")*(OFFSET('Game Board'!F8:F55,0,BN1)=C6)*(OFFSET('Game Board'!G8:G55,0,BN1)&gt;OFFSET('Game Board'!H8:H55,0,BN1))*1)+SUMPRODUCT((OFFSET('Game Board'!G8:G55,0,BN1)&lt;&gt;"")*(OFFSET('Game Board'!I8:I55,0,BN1)=C6)*(OFFSET('Game Board'!H8:H55,0,BN1)&gt;OFFSET('Game Board'!G8:G55,0,BN1))*1)</f>
        <v>0</v>
      </c>
      <c r="BO6" s="420">
        <f ca="1">SUMPRODUCT((OFFSET('Game Board'!G8:G55,0,BN1)&lt;&gt;"")*(OFFSET('Game Board'!F8:F55,0,BN1)=C6)*(OFFSET('Game Board'!G8:G55,0,BN1)=OFFSET('Game Board'!H8:H55,0,BN1))*1)+SUMPRODUCT((OFFSET('Game Board'!G8:G55,0,BN1)&lt;&gt;"")*(OFFSET('Game Board'!I8:I55,0,BN1)=C6)*(OFFSET('Game Board'!G8:G55,0,BN1)=OFFSET('Game Board'!H8:H55,0,BN1))*1)</f>
        <v>0</v>
      </c>
      <c r="BP6" s="420">
        <f ca="1">SUMPRODUCT((OFFSET('Game Board'!G8:G55,0,BN1)&lt;&gt;"")*(OFFSET('Game Board'!F8:F55,0,BN1)=C6)*(OFFSET('Game Board'!G8:G55,0,BN1)&lt;OFFSET('Game Board'!H8:H55,0,BN1))*1)+SUMPRODUCT((OFFSET('Game Board'!G8:G55,0,BN1)&lt;&gt;"")*(OFFSET('Game Board'!I8:I55,0,BN1)=C6)*(OFFSET('Game Board'!H8:H55,0,BN1)&lt;OFFSET('Game Board'!G8:G55,0,BN1))*1)</f>
        <v>0</v>
      </c>
      <c r="BQ6" s="420">
        <f ca="1">SUMIF(OFFSET('Game Board'!F8:F55,0,BN1),C6,OFFSET('Game Board'!G8:G55,0,BN1))+SUMIF(OFFSET('Game Board'!I8:I55,0,BN1),C6,OFFSET('Game Board'!H8:H55,0,BN1))</f>
        <v>0</v>
      </c>
      <c r="BR6" s="420">
        <f ca="1">SUMIF(OFFSET('Game Board'!F8:F55,0,BN1),C6,OFFSET('Game Board'!H8:H55,0,BN1))+SUMIF(OFFSET('Game Board'!I8:I55,0,BN1),C6,OFFSET('Game Board'!G8:G55,0,BN1))</f>
        <v>0</v>
      </c>
      <c r="BS6" s="420">
        <f t="shared" ca="1" si="202"/>
        <v>0</v>
      </c>
      <c r="BT6" s="420">
        <f t="shared" ca="1" si="203"/>
        <v>0</v>
      </c>
      <c r="BU6" s="420">
        <f ca="1">INDEX(L4:L35,MATCH(CD6,C4:C35,0),0)</f>
        <v>1441</v>
      </c>
      <c r="BV6" s="424">
        <f>'Tournament Setup'!F8</f>
        <v>0</v>
      </c>
      <c r="BW6" s="420">
        <f ca="1">RANK(BT6,BT4:BT7)</f>
        <v>1</v>
      </c>
      <c r="BX6" s="420">
        <f ca="1">SUMPRODUCT((BW4:BW7=BW6)*(BS4:BS7&gt;BS6)*1)</f>
        <v>0</v>
      </c>
      <c r="BY6" s="420">
        <f t="shared" ca="1" si="204"/>
        <v>1</v>
      </c>
      <c r="BZ6" s="420">
        <f ca="1">SUMPRODUCT((BW4:BW7=BW6)*(BS4:BS7=BS6)*(BQ4:BQ7&gt;BQ6)*1)</f>
        <v>0</v>
      </c>
      <c r="CA6" s="420">
        <f t="shared" ca="1" si="205"/>
        <v>1</v>
      </c>
      <c r="CB6" s="420">
        <f ca="1">RANK(CA6,CA4:CA7,1)+COUNTIF(CA4:CA6,CA6)-1</f>
        <v>3</v>
      </c>
      <c r="CC6" s="420">
        <v>3</v>
      </c>
      <c r="CD6" s="420" t="str">
        <f ca="1">INDEX(BL4:BL7,MATCH(CC6,CB4:CB7,0),0)</f>
        <v>Qatar</v>
      </c>
      <c r="CE6" s="420">
        <f ca="1">INDEX(CA4:CA7,MATCH(CD6,BL4:BL7,0),0)</f>
        <v>1</v>
      </c>
      <c r="CF6" s="420" t="str">
        <f ca="1">IF(AND(CF5&lt;&gt;"",CE6=1),CD6,"")</f>
        <v>Qatar</v>
      </c>
      <c r="CG6" s="420" t="str">
        <f ca="1">IF(CG5&lt;&gt;"",CD6,"")</f>
        <v/>
      </c>
      <c r="CH6" s="420" t="str">
        <f ca="1">IF(CE7=3,CD6,"")</f>
        <v/>
      </c>
      <c r="CI6" s="420">
        <f ca="1">SUMPRODUCT((OFFSET('Game Board'!F8:F55,0,BN1)=CF6)*(OFFSET('Game Board'!I8:I55,0,BN1)=CF4)*(OFFSET('Game Board'!G8:G55,0,BN1)&gt;OFFSET('Game Board'!H8:H55,0,BN1))*1)+SUMPRODUCT((OFFSET('Game Board'!I8:I55,0,BN1)=CF6)*(OFFSET('Game Board'!F8:F55,0,BN1)=CF4)*(OFFSET('Game Board'!H8:H55,0,BN1)&gt;OFFSET('Game Board'!G8:G55,0,BN1))*1)+SUMPRODUCT((OFFSET('Game Board'!F8:F55,0,BN1)=CF6)*(OFFSET('Game Board'!I8:I55,0,BN1)=CF5)*(OFFSET('Game Board'!G8:G55,0,BN1)&gt;OFFSET('Game Board'!H8:H55,0,BN1))*1)+SUMPRODUCT((OFFSET('Game Board'!I8:I55,0,BN1)=CF6)*(OFFSET('Game Board'!F8:F55,0,BN1)=CF5)*(OFFSET('Game Board'!H8:H55,0,BN1)&gt;OFFSET('Game Board'!G8:G55,0,BN1))*1)+SUMPRODUCT((OFFSET('Game Board'!F8:F55,0,BN1)=CF6)*(OFFSET('Game Board'!I8:I55,0,BN1)=CF7)*(OFFSET('Game Board'!G8:G55,0,BN1)&gt;OFFSET('Game Board'!H8:H55,0,BN1))*1)+SUMPRODUCT((OFFSET('Game Board'!I8:I55,0,BN1)=CF6)*(OFFSET('Game Board'!F8:F55,0,BN1)=CF7)*(OFFSET('Game Board'!H8:H55,0,BN1)&gt;OFFSET('Game Board'!G8:G55,0,BN1))*1)</f>
        <v>0</v>
      </c>
      <c r="CJ6" s="420">
        <f ca="1">SUMPRODUCT((OFFSET('Game Board'!F8:F55,0,BN1)=CF6)*(OFFSET('Game Board'!I8:I55,0,BN1)=CF4)*(OFFSET('Game Board'!G8:G55,0,BN1)=OFFSET('Game Board'!H8:H55,0,BN1))*1)+SUMPRODUCT((OFFSET('Game Board'!I8:I55,0,BN1)=CF6)*(OFFSET('Game Board'!F8:F55,0,BN1)=CF4)*(OFFSET('Game Board'!G8:G55,0,BN1)=OFFSET('Game Board'!H8:H55,0,BN1))*1)+SUMPRODUCT((OFFSET('Game Board'!F8:F55,0,BN1)=CF6)*(OFFSET('Game Board'!I8:I55,0,BN1)=CF5)*(OFFSET('Game Board'!G8:G55,0,BN1)=OFFSET('Game Board'!H8:H55,0,BN1))*1)+SUMPRODUCT((OFFSET('Game Board'!I8:I55,0,BN1)=CF6)*(OFFSET('Game Board'!F8:F55,0,BN1)=CF5)*(OFFSET('Game Board'!G8:G55,0,BN1)=OFFSET('Game Board'!H8:H55,0,BN1))*1)+SUMPRODUCT((OFFSET('Game Board'!F8:F55,0,BN1)=CF6)*(OFFSET('Game Board'!I8:I55,0,BN1)=CF7)*(OFFSET('Game Board'!G8:G55,0,BN1)=OFFSET('Game Board'!H8:H55,0,BN1))*1)+SUMPRODUCT((OFFSET('Game Board'!I8:I55,0,BN1)=CF6)*(OFFSET('Game Board'!F8:F55,0,BN1)=CF7)*(OFFSET('Game Board'!G8:G55,0,BN1)=OFFSET('Game Board'!H8:H55,0,BN1))*1)</f>
        <v>3</v>
      </c>
      <c r="CK6" s="420">
        <f ca="1">SUMPRODUCT((OFFSET('Game Board'!F8:F55,0,BN1)=CF6)*(OFFSET('Game Board'!I8:I55,0,BN1)=CF4)*(OFFSET('Game Board'!G8:G55,0,BN1)&lt;OFFSET('Game Board'!H8:H55,0,BN1))*1)+SUMPRODUCT((OFFSET('Game Board'!I8:I55,0,BN1)=CF6)*(OFFSET('Game Board'!F8:F55,0,BN1)=CF4)*(OFFSET('Game Board'!H8:H55,0,BN1)&lt;OFFSET('Game Board'!G8:G55,0,BN1))*1)+SUMPRODUCT((OFFSET('Game Board'!F8:F55,0,BN1)=CF6)*(OFFSET('Game Board'!I8:I55,0,BN1)=CF5)*(OFFSET('Game Board'!G8:G55,0,BN1)&lt;OFFSET('Game Board'!H8:H55,0,BN1))*1)+SUMPRODUCT((OFFSET('Game Board'!I8:I55,0,BN1)=CF6)*(OFFSET('Game Board'!F8:F55,0,BN1)=CF5)*(OFFSET('Game Board'!H8:H55,0,BN1)&lt;OFFSET('Game Board'!G8:G55,0,BN1))*1)+SUMPRODUCT((OFFSET('Game Board'!F8:F55,0,BN1)=CF6)*(OFFSET('Game Board'!I8:I55,0,BN1)=CF7)*(OFFSET('Game Board'!G8:G55,0,BN1)&lt;OFFSET('Game Board'!H8:H55,0,BN1))*1)+SUMPRODUCT((OFFSET('Game Board'!I8:I55,0,BN1)=CF6)*(OFFSET('Game Board'!F8:F55,0,BN1)=CF7)*(OFFSET('Game Board'!H8:H55,0,BN1)&lt;OFFSET('Game Board'!G8:G55,0,BN1))*1)</f>
        <v>0</v>
      </c>
      <c r="CL6" s="420">
        <f ca="1">SUMIFS(OFFSET('Game Board'!G8:G55,0,BN1),OFFSET('Game Board'!F8:F55,0,BN1),CF6,OFFSET('Game Board'!I8:I55,0,BN1),CF4)+SUMIFS(OFFSET('Game Board'!G8:G55,0,BN1),OFFSET('Game Board'!F8:F55,0,BN1),CF6,OFFSET('Game Board'!I8:I55,0,BN1),CF5)+SUMIFS(OFFSET('Game Board'!G8:G55,0,BN1),OFFSET('Game Board'!F8:F55,0,BN1),CF6,OFFSET('Game Board'!I8:I55,0,BN1),CF7)+SUMIFS(OFFSET('Game Board'!H8:H55,0,BN1),OFFSET('Game Board'!I8:I55,0,BN1),CF6,OFFSET('Game Board'!F8:F55,0,BN1),CF4)+SUMIFS(OFFSET('Game Board'!H8:H55,0,BN1),OFFSET('Game Board'!I8:I55,0,BN1),CF6,OFFSET('Game Board'!F8:F55,0,BN1),CF5)+SUMIFS(OFFSET('Game Board'!H8:H55,0,BN1),OFFSET('Game Board'!I8:I55,0,BN1),CF6,OFFSET('Game Board'!F8:F55,0,BN1),CF7)</f>
        <v>0</v>
      </c>
      <c r="CM6" s="420">
        <f ca="1">SUMIFS(OFFSET('Game Board'!H8:H55,0,BN1),OFFSET('Game Board'!F8:F55,0,BN1),CF6,OFFSET('Game Board'!I8:I55,0,BN1),CF4)+SUMIFS(OFFSET('Game Board'!H8:H55,0,BN1),OFFSET('Game Board'!F8:F55,0,BN1),CF6,OFFSET('Game Board'!I8:I55,0,BN1),CF5)+SUMIFS(OFFSET('Game Board'!H8:H55,0,BN1),OFFSET('Game Board'!F8:F55,0,BN1),CF6,OFFSET('Game Board'!I8:I55,0,BN1),CF7)+SUMIFS(OFFSET('Game Board'!G8:G55,0,BN1),OFFSET('Game Board'!I8:I55,0,BN1),CF6,OFFSET('Game Board'!F8:F55,0,BN1),CF4)+SUMIFS(OFFSET('Game Board'!G8:G55,0,BN1),OFFSET('Game Board'!I8:I55,0,BN1),CF6,OFFSET('Game Board'!F8:F55,0,BN1),CF5)+SUMIFS(OFFSET('Game Board'!G8:G55,0,BN1),OFFSET('Game Board'!I8:I55,0,BN1),CF6,OFFSET('Game Board'!F8:F55,0,BN1),CF7)</f>
        <v>0</v>
      </c>
      <c r="CN6" s="420">
        <f t="shared" ca="1" si="206"/>
        <v>0</v>
      </c>
      <c r="CO6" s="420">
        <f t="shared" ca="1" si="207"/>
        <v>3</v>
      </c>
      <c r="CP6" s="420">
        <f ca="1">IF(CF6&lt;&gt;"",SUMPRODUCT((CE4:CE7=CE6)*(CO4:CO7&gt;CO6)*1),0)</f>
        <v>0</v>
      </c>
      <c r="CQ6" s="420">
        <f ca="1">IF(CF6&lt;&gt;"",SUMPRODUCT((CP4:CP7=CP6)*(CN4:CN7&gt;CN6)*1),0)</f>
        <v>0</v>
      </c>
      <c r="CR6" s="420">
        <f t="shared" ca="1" si="1"/>
        <v>0</v>
      </c>
      <c r="CS6" s="420">
        <f ca="1">IF(CF6&lt;&gt;"",SUMPRODUCT((CR4:CR7=CR6)*(CP4:CP7=CP6)*(CL4:CL7&gt;CL6)*1),0)</f>
        <v>0</v>
      </c>
      <c r="CT6" s="420">
        <f t="shared" ca="1" si="208"/>
        <v>1</v>
      </c>
      <c r="CU6" s="420">
        <f ca="1">SUMPRODUCT((OFFSET('Game Board'!F8:F55,0,BN1)=CG6)*(OFFSET('Game Board'!I8:I55,0,BN1)=CG5)*(OFFSET('Game Board'!G8:G55,0,BN1)&gt;OFFSET('Game Board'!H8:H55,0,BN1))*1)+SUMPRODUCT((OFFSET('Game Board'!I8:I55,0,BN1)=CG6)*(OFFSET('Game Board'!F8:F55,0,BN1)=CG5)*(OFFSET('Game Board'!H8:H55,0,BN1)&gt;OFFSET('Game Board'!G8:G55,0,BN1))*1)+SUMPRODUCT((OFFSET('Game Board'!F8:F55,0,BN1)=CG6)*(OFFSET('Game Board'!I8:I55,0,BN1)=CG7)*(OFFSET('Game Board'!G8:G55,0,BN1)&gt;OFFSET('Game Board'!H8:H55,0,BN1))*1)+SUMPRODUCT((OFFSET('Game Board'!I8:I55,0,BN1)=CG6)*(OFFSET('Game Board'!F8:F55,0,BN1)=CG7)*(OFFSET('Game Board'!H8:H55,0,BN1)&gt;OFFSET('Game Board'!G8:G55,0,BN1))*1)</f>
        <v>0</v>
      </c>
      <c r="CV6" s="420">
        <f ca="1">SUMPRODUCT((OFFSET('Game Board'!F8:F55,0,BN1)=CG6)*(OFFSET('Game Board'!I8:I55,0,BN1)=CG5)*(OFFSET('Game Board'!G8:G55,0,BN1)=OFFSET('Game Board'!H8:H55,0,BN1))*1)+SUMPRODUCT((OFFSET('Game Board'!I8:I55,0,BN1)=CG6)*(OFFSET('Game Board'!F8:F55,0,BN1)=CG5)*(OFFSET('Game Board'!G8:G55,0,BN1)=OFFSET('Game Board'!H8:H55,0,BN1))*1)+SUMPRODUCT((OFFSET('Game Board'!F8:F55,0,BN1)=CG6)*(OFFSET('Game Board'!I8:I55,0,BN1)=CG7)*(OFFSET('Game Board'!G8:G55,0,BN1)=OFFSET('Game Board'!H8:H55,0,BN1))*1)+SUMPRODUCT((OFFSET('Game Board'!I8:I55,0,BN1)=CG6)*(OFFSET('Game Board'!F8:F55,0,BN1)=CG7)*(OFFSET('Game Board'!G8:G55,0,BN1)=OFFSET('Game Board'!H8:H55,0,BN1))*1)</f>
        <v>0</v>
      </c>
      <c r="CW6" s="420">
        <f ca="1">SUMPRODUCT((OFFSET('Game Board'!F8:F55,0,BN1)=CG6)*(OFFSET('Game Board'!I8:I55,0,BN1)=CG5)*(OFFSET('Game Board'!G8:G55,0,BN1)&lt;OFFSET('Game Board'!H8:H55,0,BN1))*1)+SUMPRODUCT((OFFSET('Game Board'!I8:I55,0,BN1)=CG6)*(OFFSET('Game Board'!F8:F55,0,BN1)=CG5)*(OFFSET('Game Board'!H8:H55,0,BN1)&lt;OFFSET('Game Board'!G8:G55,0,BN1))*1)+SUMPRODUCT((OFFSET('Game Board'!F8:F55,0,BN1)=CG6)*(OFFSET('Game Board'!I8:I55,0,BN1)=CG7)*(OFFSET('Game Board'!G8:G55,0,BN1)&lt;OFFSET('Game Board'!H8:H55,0,BN1))*1)+SUMPRODUCT((OFFSET('Game Board'!I8:I55,0,BN1)=CG6)*(OFFSET('Game Board'!F8:F55,0,BN1)=CG7)*(OFFSET('Game Board'!H8:H55,0,BN1)&lt;OFFSET('Game Board'!G8:G55,0,BN1))*1)</f>
        <v>0</v>
      </c>
      <c r="CX6" s="420">
        <f ca="1">SUMIFS(OFFSET('Game Board'!G8:G55,0,BN1),OFFSET('Game Board'!F8:F55,0,BN1),CG6,OFFSET('Game Board'!I8:I55,0,BN1),CG5)+SUMIFS(OFFSET('Game Board'!G8:G55,0,BN1),OFFSET('Game Board'!F8:F55,0,BN1),CG6,OFFSET('Game Board'!I8:I55,0,BN1),CG7)+SUMIFS(OFFSET('Game Board'!H8:H55,0,BN1),OFFSET('Game Board'!I8:I55,0,BN1),CG6,OFFSET('Game Board'!F8:F55,0,BN1),CG5)+SUMIFS(OFFSET('Game Board'!H8:H55,0,BN1),OFFSET('Game Board'!I8:I55,0,BN1),CG6,OFFSET('Game Board'!F8:F55,0,BN1),CG7)</f>
        <v>0</v>
      </c>
      <c r="CY6" s="420">
        <f ca="1">SUMIFS(OFFSET('Game Board'!H8:H55,0,BN1),OFFSET('Game Board'!F8:F55,0,BN1),CG6,OFFSET('Game Board'!I8:I55,0,BN1),CG5)+SUMIFS(OFFSET('Game Board'!H8:H55,0,BN1),OFFSET('Game Board'!F8:F55,0,BN1),CG6,OFFSET('Game Board'!I8:I55,0,BN1),CG7)+SUMIFS(OFFSET('Game Board'!G8:G55,0,BN1),OFFSET('Game Board'!I8:I55,0,BN1),CG6,OFFSET('Game Board'!F8:F55,0,BN1),CG5)+SUMIFS(OFFSET('Game Board'!G8:G55,0,BN1),OFFSET('Game Board'!I8:I55,0,BN1),CG6,OFFSET('Game Board'!F8:F55,0,BN1),CG7)</f>
        <v>0</v>
      </c>
      <c r="CZ6" s="420">
        <f t="shared" ca="1" si="209"/>
        <v>0</v>
      </c>
      <c r="DA6" s="420">
        <f t="shared" ca="1" si="210"/>
        <v>0</v>
      </c>
      <c r="DB6" s="420">
        <f ca="1">IF(CG6&lt;&gt;"",SUMPRODUCT((CE4:CE7=CE6)*(DA4:DA7&gt;DA6)*1),0)</f>
        <v>0</v>
      </c>
      <c r="DC6" s="420">
        <f ca="1">IF(CG6&lt;&gt;"",SUMPRODUCT((DB4:DB7=DB6)*(CZ4:CZ7&gt;CZ6)*1),0)</f>
        <v>0</v>
      </c>
      <c r="DD6" s="420">
        <f t="shared" ca="1" si="211"/>
        <v>0</v>
      </c>
      <c r="DE6" s="420">
        <f ca="1">IF(CG6&lt;&gt;"",SUMPRODUCT((DD4:DD7=DD6)*(DB4:DB7=DB6)*(CX4:CX7&gt;CX6)*1),0)</f>
        <v>0</v>
      </c>
      <c r="DF6" s="420">
        <f t="shared" ca="1" si="212"/>
        <v>1</v>
      </c>
      <c r="DG6" s="420">
        <f ca="1">SUMPRODUCT((OFFSET('Game Board'!F8:F55,0,BN1)=CH6)*(OFFSET('Game Board'!I8:I55,0,BN1)=CH7)*(OFFSET('Game Board'!G8:G55,0,BN1)&gt;OFFSET('Game Board'!H8:H55,0,BN1))*1)+SUMPRODUCT((OFFSET('Game Board'!I8:I55,0,BN1)=CH6)*(OFFSET('Game Board'!F8:F55,0,BN1)=CH7)*(OFFSET('Game Board'!H8:H55,0,BN1)&gt;OFFSET('Game Board'!G8:G55,0,BN1))*1)</f>
        <v>0</v>
      </c>
      <c r="DH6" s="420">
        <f ca="1">SUMPRODUCT((OFFSET('Game Board'!F8:F55,0,BN1)=CH6)*(OFFSET('Game Board'!I8:I55,0,BN1)=CH7)*(OFFSET('Game Board'!G8:G55,0,BN1)=OFFSET('Game Board'!H8:H55,0,BN1))*1)+SUMPRODUCT((OFFSET('Game Board'!I8:I55,0,BN1)=CH6)*(OFFSET('Game Board'!F8:F55,0,BN1)=CH7)*(OFFSET('Game Board'!H8:H55,0,BN1)=OFFSET('Game Board'!G8:G55,0,BN1))*1)</f>
        <v>0</v>
      </c>
      <c r="DI6" s="420">
        <f ca="1">SUMPRODUCT((OFFSET('Game Board'!F8:F55,0,BN1)=CH6)*(OFFSET('Game Board'!I8:I55,0,BN1)=CH7)*(OFFSET('Game Board'!G8:G55,0,BN1)&lt;OFFSET('Game Board'!H8:H55,0,BN1))*1)+SUMPRODUCT((OFFSET('Game Board'!I8:I55,0,BN1)=CH6)*(OFFSET('Game Board'!F8:F55,0,BN1)=CH7)*(OFFSET('Game Board'!H8:H55,0,BN1)&lt;OFFSET('Game Board'!G8:G55,0,BN1))*1)</f>
        <v>0</v>
      </c>
      <c r="DJ6" s="420">
        <f ca="1">SUMIFS(OFFSET('Game Board'!G8:G55,0,BN1),OFFSET('Game Board'!F8:F55,0,BN1),CH6,OFFSET('Game Board'!I8:I55,0,BN1),CH7)+SUMIFS(OFFSET('Game Board'!H8:H55,0,BN1),OFFSET('Game Board'!I8:I55,0,BN1),CH6,OFFSET('Game Board'!F8:F55,0,BN1),CH7)</f>
        <v>0</v>
      </c>
      <c r="DK6" s="420">
        <f ca="1">SUMIFS(OFFSET('Game Board'!H8:H55,0,BN1),OFFSET('Game Board'!F8:F55,0,BN1),CH6,OFFSET('Game Board'!I8:I55,0,BN1),CH7)+SUMIFS(OFFSET('Game Board'!G8:G55,0,BN1),OFFSET('Game Board'!I8:I55,0,BN1),CH6,OFFSET('Game Board'!F8:F55,0,BN1),CH7)</f>
        <v>0</v>
      </c>
      <c r="DL6" s="420">
        <f t="shared" ref="DL6:DL7" ca="1" si="384">DJ6-DK6</f>
        <v>0</v>
      </c>
      <c r="DM6" s="420">
        <f t="shared" ref="DM6:DM7" ca="1" si="385">DH6*1+DG6*3</f>
        <v>0</v>
      </c>
      <c r="DN6" s="420">
        <f ca="1">IF(CH6&lt;&gt;"",SUMPRODUCT((CQ4:CQ7=CQ6)*(DM4:DM7&gt;DM6)*1),0)</f>
        <v>0</v>
      </c>
      <c r="DO6" s="420">
        <f ca="1">IF(CH6&lt;&gt;"",SUMPRODUCT((DN4:DN7=DN6)*(DL4:DL7&gt;DL6)*1),0)</f>
        <v>0</v>
      </c>
      <c r="DP6" s="420">
        <f ca="1">DN6+DO6</f>
        <v>0</v>
      </c>
      <c r="DQ6" s="420">
        <f ca="1">IF(CH6&lt;&gt;"",SUMPRODUCT((DP4:DP7=DP6)*(DN4:DN7=DN6)*(DJ4:DJ7&gt;DJ6)*1),0)</f>
        <v>0</v>
      </c>
      <c r="DR6" s="420">
        <f t="shared" ref="DR6:DR35" ca="1" si="386">DF6+DP6+DQ6</f>
        <v>1</v>
      </c>
      <c r="DS6" s="420">
        <f ca="1">SUMPRODUCT((DR4:DR7=DR6)*(BU4:BU7&gt;BU6)*1)</f>
        <v>3</v>
      </c>
      <c r="DT6" s="420">
        <f t="shared" ca="1" si="213"/>
        <v>4</v>
      </c>
      <c r="DU6" s="420" t="str">
        <f t="shared" si="214"/>
        <v>Qatar</v>
      </c>
      <c r="DV6" s="420">
        <f t="shared" ca="1" si="215"/>
        <v>0</v>
      </c>
      <c r="DW6" s="420">
        <f ca="1">SUMPRODUCT((OFFSET('Game Board'!G8:G55,0,DW1)&lt;&gt;"")*(OFFSET('Game Board'!F8:F55,0,DW1)=C6)*(OFFSET('Game Board'!G8:G55,0,DW1)&gt;OFFSET('Game Board'!H8:H55,0,DW1))*1)+SUMPRODUCT((OFFSET('Game Board'!G8:G55,0,DW1)&lt;&gt;"")*(OFFSET('Game Board'!I8:I55,0,DW1)=C6)*(OFFSET('Game Board'!H8:H55,0,DW1)&gt;OFFSET('Game Board'!G8:G55,0,DW1))*1)</f>
        <v>0</v>
      </c>
      <c r="DX6" s="420">
        <f ca="1">SUMPRODUCT((OFFSET('Game Board'!G8:G55,0,DW1)&lt;&gt;"")*(OFFSET('Game Board'!F8:F55,0,DW1)=C6)*(OFFSET('Game Board'!G8:G55,0,DW1)=OFFSET('Game Board'!H8:H55,0,DW1))*1)+SUMPRODUCT((OFFSET('Game Board'!G8:G55,0,DW1)&lt;&gt;"")*(OFFSET('Game Board'!I8:I55,0,DW1)=C6)*(OFFSET('Game Board'!G8:G55,0,DW1)=OFFSET('Game Board'!H8:H55,0,DW1))*1)</f>
        <v>0</v>
      </c>
      <c r="DY6" s="420">
        <f ca="1">SUMPRODUCT((OFFSET('Game Board'!G8:G55,0,DW1)&lt;&gt;"")*(OFFSET('Game Board'!F8:F55,0,DW1)=C6)*(OFFSET('Game Board'!G8:G55,0,DW1)&lt;OFFSET('Game Board'!H8:H55,0,DW1))*1)+SUMPRODUCT((OFFSET('Game Board'!G8:G55,0,DW1)&lt;&gt;"")*(OFFSET('Game Board'!I8:I55,0,DW1)=C6)*(OFFSET('Game Board'!H8:H55,0,DW1)&lt;OFFSET('Game Board'!G8:G55,0,DW1))*1)</f>
        <v>0</v>
      </c>
      <c r="DZ6" s="420">
        <f ca="1">SUMIF(OFFSET('Game Board'!F8:F55,0,DW1),C6,OFFSET('Game Board'!G8:G55,0,DW1))+SUMIF(OFFSET('Game Board'!I8:I55,0,DW1),C6,OFFSET('Game Board'!H8:H55,0,DW1))</f>
        <v>0</v>
      </c>
      <c r="EA6" s="420">
        <f ca="1">SUMIF(OFFSET('Game Board'!F8:F55,0,DW1),C6,OFFSET('Game Board'!H8:H55,0,DW1))+SUMIF(OFFSET('Game Board'!I8:I55,0,DW1),C6,OFFSET('Game Board'!G8:G55,0,DW1))</f>
        <v>0</v>
      </c>
      <c r="EB6" s="420">
        <f t="shared" ca="1" si="216"/>
        <v>0</v>
      </c>
      <c r="EC6" s="420">
        <f t="shared" ca="1" si="217"/>
        <v>0</v>
      </c>
      <c r="ED6" s="420">
        <f ca="1">INDEX(L4:L35,MATCH(EM6,C4:C35,0),0)</f>
        <v>1441</v>
      </c>
      <c r="EE6" s="424">
        <f>'Tournament Setup'!F8</f>
        <v>0</v>
      </c>
      <c r="EF6" s="420">
        <f ca="1">RANK(EC6,EC4:EC7)</f>
        <v>1</v>
      </c>
      <c r="EG6" s="420">
        <f ca="1">SUMPRODUCT((EF4:EF7=EF6)*(EB4:EB7&gt;EB6)*1)</f>
        <v>0</v>
      </c>
      <c r="EH6" s="420">
        <f t="shared" ca="1" si="218"/>
        <v>1</v>
      </c>
      <c r="EI6" s="420">
        <f ca="1">SUMPRODUCT((EF4:EF7=EF6)*(EB4:EB7=EB6)*(DZ4:DZ7&gt;DZ6)*1)</f>
        <v>0</v>
      </c>
      <c r="EJ6" s="420">
        <f t="shared" ca="1" si="219"/>
        <v>1</v>
      </c>
      <c r="EK6" s="420">
        <f ca="1">RANK(EJ6,EJ4:EJ7,1)+COUNTIF(EJ4:EJ6,EJ6)-1</f>
        <v>3</v>
      </c>
      <c r="EL6" s="420">
        <v>3</v>
      </c>
      <c r="EM6" s="420" t="str">
        <f ca="1">INDEX(DU4:DU7,MATCH(EL6,EK4:EK7,0),0)</f>
        <v>Qatar</v>
      </c>
      <c r="EN6" s="420">
        <f ca="1">INDEX(EJ4:EJ7,MATCH(EM6,DU4:DU7,0),0)</f>
        <v>1</v>
      </c>
      <c r="EO6" s="420" t="str">
        <f ca="1">IF(AND(EO5&lt;&gt;"",EN6=1),EM6,"")</f>
        <v>Qatar</v>
      </c>
      <c r="EP6" s="420" t="str">
        <f ca="1">IF(EP5&lt;&gt;"",EM6,"")</f>
        <v/>
      </c>
      <c r="EQ6" s="420" t="str">
        <f ca="1">IF(EN7=3,EM6,"")</f>
        <v/>
      </c>
      <c r="ER6" s="420">
        <f ca="1">SUMPRODUCT((OFFSET('Game Board'!F8:F55,0,DW1)=EO6)*(OFFSET('Game Board'!I8:I55,0,DW1)=EO4)*(OFFSET('Game Board'!G8:G55,0,DW1)&gt;OFFSET('Game Board'!H8:H55,0,DW1))*1)+SUMPRODUCT((OFFSET('Game Board'!I8:I55,0,DW1)=EO6)*(OFFSET('Game Board'!F8:F55,0,DW1)=EO4)*(OFFSET('Game Board'!H8:H55,0,DW1)&gt;OFFSET('Game Board'!G8:G55,0,DW1))*1)+SUMPRODUCT((OFFSET('Game Board'!F8:F55,0,DW1)=EO6)*(OFFSET('Game Board'!I8:I55,0,DW1)=EO5)*(OFFSET('Game Board'!G8:G55,0,DW1)&gt;OFFSET('Game Board'!H8:H55,0,DW1))*1)+SUMPRODUCT((OFFSET('Game Board'!I8:I55,0,DW1)=EO6)*(OFFSET('Game Board'!F8:F55,0,DW1)=EO5)*(OFFSET('Game Board'!H8:H55,0,DW1)&gt;OFFSET('Game Board'!G8:G55,0,DW1))*1)+SUMPRODUCT((OFFSET('Game Board'!F8:F55,0,DW1)=EO6)*(OFFSET('Game Board'!I8:I55,0,DW1)=EO7)*(OFFSET('Game Board'!G8:G55,0,DW1)&gt;OFFSET('Game Board'!H8:H55,0,DW1))*1)+SUMPRODUCT((OFFSET('Game Board'!I8:I55,0,DW1)=EO6)*(OFFSET('Game Board'!F8:F55,0,DW1)=EO7)*(OFFSET('Game Board'!H8:H55,0,DW1)&gt;OFFSET('Game Board'!G8:G55,0,DW1))*1)</f>
        <v>0</v>
      </c>
      <c r="ES6" s="420">
        <f ca="1">SUMPRODUCT((OFFSET('Game Board'!F8:F55,0,DW1)=EO6)*(OFFSET('Game Board'!I8:I55,0,DW1)=EO4)*(OFFSET('Game Board'!G8:G55,0,DW1)=OFFSET('Game Board'!H8:H55,0,DW1))*1)+SUMPRODUCT((OFFSET('Game Board'!I8:I55,0,DW1)=EO6)*(OFFSET('Game Board'!F8:F55,0,DW1)=EO4)*(OFFSET('Game Board'!G8:G55,0,DW1)=OFFSET('Game Board'!H8:H55,0,DW1))*1)+SUMPRODUCT((OFFSET('Game Board'!F8:F55,0,DW1)=EO6)*(OFFSET('Game Board'!I8:I55,0,DW1)=EO5)*(OFFSET('Game Board'!G8:G55,0,DW1)=OFFSET('Game Board'!H8:H55,0,DW1))*1)+SUMPRODUCT((OFFSET('Game Board'!I8:I55,0,DW1)=EO6)*(OFFSET('Game Board'!F8:F55,0,DW1)=EO5)*(OFFSET('Game Board'!G8:G55,0,DW1)=OFFSET('Game Board'!H8:H55,0,DW1))*1)+SUMPRODUCT((OFFSET('Game Board'!F8:F55,0,DW1)=EO6)*(OFFSET('Game Board'!I8:I55,0,DW1)=EO7)*(OFFSET('Game Board'!G8:G55,0,DW1)=OFFSET('Game Board'!H8:H55,0,DW1))*1)+SUMPRODUCT((OFFSET('Game Board'!I8:I55,0,DW1)=EO6)*(OFFSET('Game Board'!F8:F55,0,DW1)=EO7)*(OFFSET('Game Board'!G8:G55,0,DW1)=OFFSET('Game Board'!H8:H55,0,DW1))*1)</f>
        <v>3</v>
      </c>
      <c r="ET6" s="420">
        <f ca="1">SUMPRODUCT((OFFSET('Game Board'!F8:F55,0,DW1)=EO6)*(OFFSET('Game Board'!I8:I55,0,DW1)=EO4)*(OFFSET('Game Board'!G8:G55,0,DW1)&lt;OFFSET('Game Board'!H8:H55,0,DW1))*1)+SUMPRODUCT((OFFSET('Game Board'!I8:I55,0,DW1)=EO6)*(OFFSET('Game Board'!F8:F55,0,DW1)=EO4)*(OFFSET('Game Board'!H8:H55,0,DW1)&lt;OFFSET('Game Board'!G8:G55,0,DW1))*1)+SUMPRODUCT((OFFSET('Game Board'!F8:F55,0,DW1)=EO6)*(OFFSET('Game Board'!I8:I55,0,DW1)=EO5)*(OFFSET('Game Board'!G8:G55,0,DW1)&lt;OFFSET('Game Board'!H8:H55,0,DW1))*1)+SUMPRODUCT((OFFSET('Game Board'!I8:I55,0,DW1)=EO6)*(OFFSET('Game Board'!F8:F55,0,DW1)=EO5)*(OFFSET('Game Board'!H8:H55,0,DW1)&lt;OFFSET('Game Board'!G8:G55,0,DW1))*1)+SUMPRODUCT((OFFSET('Game Board'!F8:F55,0,DW1)=EO6)*(OFFSET('Game Board'!I8:I55,0,DW1)=EO7)*(OFFSET('Game Board'!G8:G55,0,DW1)&lt;OFFSET('Game Board'!H8:H55,0,DW1))*1)+SUMPRODUCT((OFFSET('Game Board'!I8:I55,0,DW1)=EO6)*(OFFSET('Game Board'!F8:F55,0,DW1)=EO7)*(OFFSET('Game Board'!H8:H55,0,DW1)&lt;OFFSET('Game Board'!G8:G55,0,DW1))*1)</f>
        <v>0</v>
      </c>
      <c r="EU6" s="420">
        <f ca="1">SUMIFS(OFFSET('Game Board'!G8:G55,0,DW1),OFFSET('Game Board'!F8:F55,0,DW1),EO6,OFFSET('Game Board'!I8:I55,0,DW1),EO4)+SUMIFS(OFFSET('Game Board'!G8:G55,0,DW1),OFFSET('Game Board'!F8:F55,0,DW1),EO6,OFFSET('Game Board'!I8:I55,0,DW1),EO5)+SUMIFS(OFFSET('Game Board'!G8:G55,0,DW1),OFFSET('Game Board'!F8:F55,0,DW1),EO6,OFFSET('Game Board'!I8:I55,0,DW1),EO7)+SUMIFS(OFFSET('Game Board'!H8:H55,0,DW1),OFFSET('Game Board'!I8:I55,0,DW1),EO6,OFFSET('Game Board'!F8:F55,0,DW1),EO4)+SUMIFS(OFFSET('Game Board'!H8:H55,0,DW1),OFFSET('Game Board'!I8:I55,0,DW1),EO6,OFFSET('Game Board'!F8:F55,0,DW1),EO5)+SUMIFS(OFFSET('Game Board'!H8:H55,0,DW1),OFFSET('Game Board'!I8:I55,0,DW1),EO6,OFFSET('Game Board'!F8:F55,0,DW1),EO7)</f>
        <v>0</v>
      </c>
      <c r="EV6" s="420">
        <f ca="1">SUMIFS(OFFSET('Game Board'!H8:H55,0,DW1),OFFSET('Game Board'!F8:F55,0,DW1),EO6,OFFSET('Game Board'!I8:I55,0,DW1),EO4)+SUMIFS(OFFSET('Game Board'!H8:H55,0,DW1),OFFSET('Game Board'!F8:F55,0,DW1),EO6,OFFSET('Game Board'!I8:I55,0,DW1),EO5)+SUMIFS(OFFSET('Game Board'!H8:H55,0,DW1),OFFSET('Game Board'!F8:F55,0,DW1),EO6,OFFSET('Game Board'!I8:I55,0,DW1),EO7)+SUMIFS(OFFSET('Game Board'!G8:G55,0,DW1),OFFSET('Game Board'!I8:I55,0,DW1),EO6,OFFSET('Game Board'!F8:F55,0,DW1),EO4)+SUMIFS(OFFSET('Game Board'!G8:G55,0,DW1),OFFSET('Game Board'!I8:I55,0,DW1),EO6,OFFSET('Game Board'!F8:F55,0,DW1),EO5)+SUMIFS(OFFSET('Game Board'!G8:G55,0,DW1),OFFSET('Game Board'!I8:I55,0,DW1),EO6,OFFSET('Game Board'!F8:F55,0,DW1),EO7)</f>
        <v>0</v>
      </c>
      <c r="EW6" s="420">
        <f t="shared" ca="1" si="220"/>
        <v>0</v>
      </c>
      <c r="EX6" s="420">
        <f t="shared" ca="1" si="221"/>
        <v>3</v>
      </c>
      <c r="EY6" s="420">
        <f ca="1">IF(EO6&lt;&gt;"",SUMPRODUCT((EN4:EN7=EN6)*(EX4:EX7&gt;EX6)*1),0)</f>
        <v>0</v>
      </c>
      <c r="EZ6" s="420">
        <f ca="1">IF(EO6&lt;&gt;"",SUMPRODUCT((EY4:EY7=EY6)*(EW4:EW7&gt;EW6)*1),0)</f>
        <v>0</v>
      </c>
      <c r="FA6" s="420">
        <f t="shared" ca="1" si="2"/>
        <v>0</v>
      </c>
      <c r="FB6" s="420">
        <f ca="1">IF(EO6&lt;&gt;"",SUMPRODUCT((FA4:FA7=FA6)*(EY4:EY7=EY6)*(EU4:EU7&gt;EU6)*1),0)</f>
        <v>0</v>
      </c>
      <c r="FC6" s="420">
        <f t="shared" ca="1" si="222"/>
        <v>1</v>
      </c>
      <c r="FD6" s="420">
        <f ca="1">SUMPRODUCT((OFFSET('Game Board'!F8:F55,0,DW1)=EP6)*(OFFSET('Game Board'!I8:I55,0,DW1)=EP5)*(OFFSET('Game Board'!G8:G55,0,DW1)&gt;OFFSET('Game Board'!H8:H55,0,DW1))*1)+SUMPRODUCT((OFFSET('Game Board'!I8:I55,0,DW1)=EP6)*(OFFSET('Game Board'!F8:F55,0,DW1)=EP5)*(OFFSET('Game Board'!H8:H55,0,DW1)&gt;OFFSET('Game Board'!G8:G55,0,DW1))*1)+SUMPRODUCT((OFFSET('Game Board'!F8:F55,0,DW1)=EP6)*(OFFSET('Game Board'!I8:I55,0,DW1)=EP7)*(OFFSET('Game Board'!G8:G55,0,DW1)&gt;OFFSET('Game Board'!H8:H55,0,DW1))*1)+SUMPRODUCT((OFFSET('Game Board'!I8:I55,0,DW1)=EP6)*(OFFSET('Game Board'!F8:F55,0,DW1)=EP7)*(OFFSET('Game Board'!H8:H55,0,DW1)&gt;OFFSET('Game Board'!G8:G55,0,DW1))*1)</f>
        <v>0</v>
      </c>
      <c r="FE6" s="420">
        <f ca="1">SUMPRODUCT((OFFSET('Game Board'!F8:F55,0,DW1)=EP6)*(OFFSET('Game Board'!I8:I55,0,DW1)=EP5)*(OFFSET('Game Board'!G8:G55,0,DW1)=OFFSET('Game Board'!H8:H55,0,DW1))*1)+SUMPRODUCT((OFFSET('Game Board'!I8:I55,0,DW1)=EP6)*(OFFSET('Game Board'!F8:F55,0,DW1)=EP5)*(OFFSET('Game Board'!G8:G55,0,DW1)=OFFSET('Game Board'!H8:H55,0,DW1))*1)+SUMPRODUCT((OFFSET('Game Board'!F8:F55,0,DW1)=EP6)*(OFFSET('Game Board'!I8:I55,0,DW1)=EP7)*(OFFSET('Game Board'!G8:G55,0,DW1)=OFFSET('Game Board'!H8:H55,0,DW1))*1)+SUMPRODUCT((OFFSET('Game Board'!I8:I55,0,DW1)=EP6)*(OFFSET('Game Board'!F8:F55,0,DW1)=EP7)*(OFFSET('Game Board'!G8:G55,0,DW1)=OFFSET('Game Board'!H8:H55,0,DW1))*1)</f>
        <v>0</v>
      </c>
      <c r="FF6" s="420">
        <f ca="1">SUMPRODUCT((OFFSET('Game Board'!F8:F55,0,DW1)=EP6)*(OFFSET('Game Board'!I8:I55,0,DW1)=EP5)*(OFFSET('Game Board'!G8:G55,0,DW1)&lt;OFFSET('Game Board'!H8:H55,0,DW1))*1)+SUMPRODUCT((OFFSET('Game Board'!I8:I55,0,DW1)=EP6)*(OFFSET('Game Board'!F8:F55,0,DW1)=EP5)*(OFFSET('Game Board'!H8:H55,0,DW1)&lt;OFFSET('Game Board'!G8:G55,0,DW1))*1)+SUMPRODUCT((OFFSET('Game Board'!F8:F55,0,DW1)=EP6)*(OFFSET('Game Board'!I8:I55,0,DW1)=EP7)*(OFFSET('Game Board'!G8:G55,0,DW1)&lt;OFFSET('Game Board'!H8:H55,0,DW1))*1)+SUMPRODUCT((OFFSET('Game Board'!I8:I55,0,DW1)=EP6)*(OFFSET('Game Board'!F8:F55,0,DW1)=EP7)*(OFFSET('Game Board'!H8:H55,0,DW1)&lt;OFFSET('Game Board'!G8:G55,0,DW1))*1)</f>
        <v>0</v>
      </c>
      <c r="FG6" s="420">
        <f ca="1">SUMIFS(OFFSET('Game Board'!G8:G55,0,DW1),OFFSET('Game Board'!F8:F55,0,DW1),EP6,OFFSET('Game Board'!I8:I55,0,DW1),EP5)+SUMIFS(OFFSET('Game Board'!G8:G55,0,DW1),OFFSET('Game Board'!F8:F55,0,DW1),EP6,OFFSET('Game Board'!I8:I55,0,DW1),EP7)+SUMIFS(OFFSET('Game Board'!H8:H55,0,DW1),OFFSET('Game Board'!I8:I55,0,DW1),EP6,OFFSET('Game Board'!F8:F55,0,DW1),EP5)+SUMIFS(OFFSET('Game Board'!H8:H55,0,DW1),OFFSET('Game Board'!I8:I55,0,DW1),EP6,OFFSET('Game Board'!F8:F55,0,DW1),EP7)</f>
        <v>0</v>
      </c>
      <c r="FH6" s="420">
        <f ca="1">SUMIFS(OFFSET('Game Board'!H8:H55,0,DW1),OFFSET('Game Board'!F8:F55,0,DW1),EP6,OFFSET('Game Board'!I8:I55,0,DW1),EP5)+SUMIFS(OFFSET('Game Board'!H8:H55,0,DW1),OFFSET('Game Board'!F8:F55,0,DW1),EP6,OFFSET('Game Board'!I8:I55,0,DW1),EP7)+SUMIFS(OFFSET('Game Board'!G8:G55,0,DW1),OFFSET('Game Board'!I8:I55,0,DW1),EP6,OFFSET('Game Board'!F8:F55,0,DW1),EP5)+SUMIFS(OFFSET('Game Board'!G8:G55,0,DW1),OFFSET('Game Board'!I8:I55,0,DW1),EP6,OFFSET('Game Board'!F8:F55,0,DW1),EP7)</f>
        <v>0</v>
      </c>
      <c r="FI6" s="420">
        <f t="shared" ca="1" si="223"/>
        <v>0</v>
      </c>
      <c r="FJ6" s="420">
        <f t="shared" ca="1" si="224"/>
        <v>0</v>
      </c>
      <c r="FK6" s="420">
        <f ca="1">IF(EP6&lt;&gt;"",SUMPRODUCT((EN4:EN7=EN6)*(FJ4:FJ7&gt;FJ6)*1),0)</f>
        <v>0</v>
      </c>
      <c r="FL6" s="420">
        <f ca="1">IF(EP6&lt;&gt;"",SUMPRODUCT((FK4:FK7=FK6)*(FI4:FI7&gt;FI6)*1),0)</f>
        <v>0</v>
      </c>
      <c r="FM6" s="420">
        <f t="shared" ca="1" si="225"/>
        <v>0</v>
      </c>
      <c r="FN6" s="420">
        <f ca="1">IF(EP6&lt;&gt;"",SUMPRODUCT((FM4:FM7=FM6)*(FK4:FK7=FK6)*(FG4:FG7&gt;FG6)*1),0)</f>
        <v>0</v>
      </c>
      <c r="FO6" s="420">
        <f t="shared" ca="1" si="226"/>
        <v>1</v>
      </c>
      <c r="FP6" s="420">
        <f ca="1">SUMPRODUCT((OFFSET('Game Board'!F8:F55,0,DW1)=EQ6)*(OFFSET('Game Board'!I8:I55,0,DW1)=EQ7)*(OFFSET('Game Board'!G8:G55,0,DW1)&gt;OFFSET('Game Board'!H8:H55,0,DW1))*1)+SUMPRODUCT((OFFSET('Game Board'!I8:I55,0,DW1)=EQ6)*(OFFSET('Game Board'!F8:F55,0,DW1)=EQ7)*(OFFSET('Game Board'!H8:H55,0,DW1)&gt;OFFSET('Game Board'!G8:G55,0,DW1))*1)</f>
        <v>0</v>
      </c>
      <c r="FQ6" s="420">
        <f ca="1">SUMPRODUCT((OFFSET('Game Board'!F8:F55,0,DW1)=EQ6)*(OFFSET('Game Board'!I8:I55,0,DW1)=EQ7)*(OFFSET('Game Board'!G8:G55,0,DW1)=OFFSET('Game Board'!H8:H55,0,DW1))*1)+SUMPRODUCT((OFFSET('Game Board'!I8:I55,0,DW1)=EQ6)*(OFFSET('Game Board'!F8:F55,0,DW1)=EQ7)*(OFFSET('Game Board'!H8:H55,0,DW1)=OFFSET('Game Board'!G8:G55,0,DW1))*1)</f>
        <v>0</v>
      </c>
      <c r="FR6" s="420">
        <f ca="1">SUMPRODUCT((OFFSET('Game Board'!F8:F55,0,DW1)=EQ6)*(OFFSET('Game Board'!I8:I55,0,DW1)=EQ7)*(OFFSET('Game Board'!G8:G55,0,DW1)&lt;OFFSET('Game Board'!H8:H55,0,DW1))*1)+SUMPRODUCT((OFFSET('Game Board'!I8:I55,0,DW1)=EQ6)*(OFFSET('Game Board'!F8:F55,0,DW1)=EQ7)*(OFFSET('Game Board'!H8:H55,0,DW1)&lt;OFFSET('Game Board'!G8:G55,0,DW1))*1)</f>
        <v>0</v>
      </c>
      <c r="FS6" s="420">
        <f ca="1">SUMIFS(OFFSET('Game Board'!G8:G55,0,DW1),OFFSET('Game Board'!F8:F55,0,DW1),EQ6,OFFSET('Game Board'!I8:I55,0,DW1),EQ7)+SUMIFS(OFFSET('Game Board'!H8:H55,0,DW1),OFFSET('Game Board'!I8:I55,0,DW1),EQ6,OFFSET('Game Board'!F8:F55,0,DW1),EQ7)</f>
        <v>0</v>
      </c>
      <c r="FT6" s="420">
        <f ca="1">SUMIFS(OFFSET('Game Board'!H8:H55,0,DW1),OFFSET('Game Board'!F8:F55,0,DW1),EQ6,OFFSET('Game Board'!I8:I55,0,DW1),EQ7)+SUMIFS(OFFSET('Game Board'!G8:G55,0,DW1),OFFSET('Game Board'!I8:I55,0,DW1),EQ6,OFFSET('Game Board'!F8:F55,0,DW1),EQ7)</f>
        <v>0</v>
      </c>
      <c r="FU6" s="420">
        <f t="shared" ref="FU6:FU7" ca="1" si="387">FS6-FT6</f>
        <v>0</v>
      </c>
      <c r="FV6" s="420">
        <f t="shared" ref="FV6:FV7" ca="1" si="388">FQ6*1+FP6*3</f>
        <v>0</v>
      </c>
      <c r="FW6" s="420">
        <f ca="1">IF(EQ6&lt;&gt;"",SUMPRODUCT((EZ4:EZ7=EZ6)*(FV4:FV7&gt;FV6)*1),0)</f>
        <v>0</v>
      </c>
      <c r="FX6" s="420">
        <f ca="1">IF(EQ6&lt;&gt;"",SUMPRODUCT((FW4:FW7=FW6)*(FU4:FU7&gt;FU6)*1),0)</f>
        <v>0</v>
      </c>
      <c r="FY6" s="420">
        <f ca="1">FW6+FX6</f>
        <v>0</v>
      </c>
      <c r="FZ6" s="420">
        <f ca="1">IF(EQ6&lt;&gt;"",SUMPRODUCT((FY4:FY7=FY6)*(FW4:FW7=FW6)*(FS4:FS7&gt;FS6)*1),0)</f>
        <v>0</v>
      </c>
      <c r="GA6" s="420">
        <f t="shared" ref="GA6:GA35" ca="1" si="389">FO6+FY6+FZ6</f>
        <v>1</v>
      </c>
      <c r="GB6" s="420">
        <f ca="1">SUMPRODUCT((GA4:GA7=GA6)*(ED4:ED7&gt;ED6)*1)</f>
        <v>3</v>
      </c>
      <c r="GC6" s="420">
        <f t="shared" ca="1" si="227"/>
        <v>4</v>
      </c>
      <c r="GD6" s="420" t="str">
        <f t="shared" si="228"/>
        <v>Qatar</v>
      </c>
      <c r="GE6" s="420">
        <f t="shared" ca="1" si="3"/>
        <v>0</v>
      </c>
      <c r="GF6" s="420">
        <f ca="1">SUMPRODUCT((OFFSET('Game Board'!G8:G55,0,GF1)&lt;&gt;"")*(OFFSET('Game Board'!F8:F55,0,GF1)=C6)*(OFFSET('Game Board'!G8:G55,0,GF1)&gt;OFFSET('Game Board'!H8:H55,0,GF1))*1)+SUMPRODUCT((OFFSET('Game Board'!G8:G55,0,GF1)&lt;&gt;"")*(OFFSET('Game Board'!I8:I55,0,GF1)=C6)*(OFFSET('Game Board'!H8:H55,0,GF1)&gt;OFFSET('Game Board'!G8:G55,0,GF1))*1)</f>
        <v>0</v>
      </c>
      <c r="GG6" s="420">
        <f ca="1">SUMPRODUCT((OFFSET('Game Board'!G8:G55,0,GF1)&lt;&gt;"")*(OFFSET('Game Board'!F8:F55,0,GF1)=C6)*(OFFSET('Game Board'!G8:G55,0,GF1)=OFFSET('Game Board'!H8:H55,0,GF1))*1)+SUMPRODUCT((OFFSET('Game Board'!G8:G55,0,GF1)&lt;&gt;"")*(OFFSET('Game Board'!I8:I55,0,GF1)=C6)*(OFFSET('Game Board'!G8:G55,0,GF1)=OFFSET('Game Board'!H8:H55,0,GF1))*1)</f>
        <v>0</v>
      </c>
      <c r="GH6" s="420">
        <f ca="1">SUMPRODUCT((OFFSET('Game Board'!G8:G55,0,GF1)&lt;&gt;"")*(OFFSET('Game Board'!F8:F55,0,GF1)=C6)*(OFFSET('Game Board'!G8:G55,0,GF1)&lt;OFFSET('Game Board'!H8:H55,0,GF1))*1)+SUMPRODUCT((OFFSET('Game Board'!G8:G55,0,GF1)&lt;&gt;"")*(OFFSET('Game Board'!I8:I55,0,GF1)=C6)*(OFFSET('Game Board'!H8:H55,0,GF1)&lt;OFFSET('Game Board'!G8:G55,0,GF1))*1)</f>
        <v>0</v>
      </c>
      <c r="GI6" s="420">
        <f ca="1">SUMIF(OFFSET('Game Board'!F8:F55,0,GF1),C6,OFFSET('Game Board'!G8:G55,0,GF1))+SUMIF(OFFSET('Game Board'!I8:I55,0,GF1),C6,OFFSET('Game Board'!H8:H55,0,GF1))</f>
        <v>0</v>
      </c>
      <c r="GJ6" s="420">
        <f ca="1">SUMIF(OFFSET('Game Board'!F8:F55,0,GF1),C6,OFFSET('Game Board'!H8:H55,0,GF1))+SUMIF(OFFSET('Game Board'!I8:I55,0,GF1),C6,OFFSET('Game Board'!G8:G55,0,GF1))</f>
        <v>0</v>
      </c>
      <c r="GK6" s="420">
        <f t="shared" ca="1" si="4"/>
        <v>0</v>
      </c>
      <c r="GL6" s="420">
        <f t="shared" ca="1" si="5"/>
        <v>0</v>
      </c>
      <c r="GM6" s="420">
        <f ca="1">INDEX(L4:L35,MATCH(GV6,C4:C35,0),0)</f>
        <v>1441</v>
      </c>
      <c r="GN6" s="424">
        <f>'Tournament Setup'!F8</f>
        <v>0</v>
      </c>
      <c r="GO6" s="420">
        <f t="shared" ref="GO6" ca="1" si="390">RANK(GL6,GL4:GL7)</f>
        <v>1</v>
      </c>
      <c r="GP6" s="420">
        <f t="shared" ref="GP6" ca="1" si="391">SUMPRODUCT((GO4:GO7=GO6)*(GK4:GK7&gt;GK6)*1)</f>
        <v>0</v>
      </c>
      <c r="GQ6" s="420">
        <f t="shared" ca="1" si="8"/>
        <v>1</v>
      </c>
      <c r="GR6" s="420">
        <f t="shared" ref="GR6" ca="1" si="392">SUMPRODUCT((GO4:GO7=GO6)*(GK4:GK7=GK6)*(GI4:GI7&gt;GI6)*1)</f>
        <v>0</v>
      </c>
      <c r="GS6" s="420">
        <f t="shared" ca="1" si="10"/>
        <v>1</v>
      </c>
      <c r="GT6" s="420">
        <f t="shared" ref="GT6" ca="1" si="393">RANK(GS6,GS4:GS7,1)+COUNTIF(GS4:GS6,GS6)-1</f>
        <v>3</v>
      </c>
      <c r="GU6" s="420">
        <v>3</v>
      </c>
      <c r="GV6" s="420" t="str">
        <f t="shared" ref="GV6" ca="1" si="394">INDEX(GD4:GD7,MATCH(GU6,GT4:GT7,0),0)</f>
        <v>Qatar</v>
      </c>
      <c r="GW6" s="420">
        <f t="shared" ref="GW6" ca="1" si="395">INDEX(GS4:GS7,MATCH(GV6,GD4:GD7,0),0)</f>
        <v>1</v>
      </c>
      <c r="GX6" s="420" t="str">
        <f t="shared" ref="GX6:GX7" ca="1" si="396">IF(AND(GX5&lt;&gt;"",GW6=1),GV6,"")</f>
        <v>Qatar</v>
      </c>
      <c r="GY6" s="420" t="str">
        <f t="shared" ref="GY6" ca="1" si="397">IF(GY5&lt;&gt;"",GV6,"")</f>
        <v/>
      </c>
      <c r="GZ6" s="420" t="str">
        <f t="shared" ref="GZ6" ca="1" si="398">IF(GW7=3,GV6,"")</f>
        <v/>
      </c>
      <c r="HA6" s="420">
        <f ca="1">SUMPRODUCT((OFFSET('Game Board'!F8:F55,0,GF1)=GX6)*(OFFSET('Game Board'!I8:I55,0,GF1)=GX4)*(OFFSET('Game Board'!G8:G55,0,GF1)&gt;OFFSET('Game Board'!H8:H55,0,GF1))*1)+SUMPRODUCT((OFFSET('Game Board'!I8:I55,0,GF1)=GX6)*(OFFSET('Game Board'!F8:F55,0,GF1)=GX4)*(OFFSET('Game Board'!H8:H55,0,GF1)&gt;OFFSET('Game Board'!G8:G55,0,GF1))*1)+SUMPRODUCT((OFFSET('Game Board'!F8:F55,0,GF1)=GX6)*(OFFSET('Game Board'!I8:I55,0,GF1)=GX5)*(OFFSET('Game Board'!G8:G55,0,GF1)&gt;OFFSET('Game Board'!H8:H55,0,GF1))*1)+SUMPRODUCT((OFFSET('Game Board'!I8:I55,0,GF1)=GX6)*(OFFSET('Game Board'!F8:F55,0,GF1)=GX5)*(OFFSET('Game Board'!H8:H55,0,GF1)&gt;OFFSET('Game Board'!G8:G55,0,GF1))*1)+SUMPRODUCT((OFFSET('Game Board'!F8:F55,0,GF1)=GX6)*(OFFSET('Game Board'!I8:I55,0,GF1)=GX7)*(OFFSET('Game Board'!G8:G55,0,GF1)&gt;OFFSET('Game Board'!H8:H55,0,GF1))*1)+SUMPRODUCT((OFFSET('Game Board'!I8:I55,0,GF1)=GX6)*(OFFSET('Game Board'!F8:F55,0,GF1)=GX7)*(OFFSET('Game Board'!H8:H55,0,GF1)&gt;OFFSET('Game Board'!G8:G55,0,GF1))*1)</f>
        <v>0</v>
      </c>
      <c r="HB6" s="420">
        <f ca="1">SUMPRODUCT((OFFSET('Game Board'!F8:F55,0,GF1)=GX6)*(OFFSET('Game Board'!I8:I55,0,GF1)=GX4)*(OFFSET('Game Board'!G8:G55,0,GF1)=OFFSET('Game Board'!H8:H55,0,GF1))*1)+SUMPRODUCT((OFFSET('Game Board'!I8:I55,0,GF1)=GX6)*(OFFSET('Game Board'!F8:F55,0,GF1)=GX4)*(OFFSET('Game Board'!G8:G55,0,GF1)=OFFSET('Game Board'!H8:H55,0,GF1))*1)+SUMPRODUCT((OFFSET('Game Board'!F8:F55,0,GF1)=GX6)*(OFFSET('Game Board'!I8:I55,0,GF1)=GX5)*(OFFSET('Game Board'!G8:G55,0,GF1)=OFFSET('Game Board'!H8:H55,0,GF1))*1)+SUMPRODUCT((OFFSET('Game Board'!I8:I55,0,GF1)=GX6)*(OFFSET('Game Board'!F8:F55,0,GF1)=GX5)*(OFFSET('Game Board'!G8:G55,0,GF1)=OFFSET('Game Board'!H8:H55,0,GF1))*1)+SUMPRODUCT((OFFSET('Game Board'!F8:F55,0,GF1)=GX6)*(OFFSET('Game Board'!I8:I55,0,GF1)=GX7)*(OFFSET('Game Board'!G8:G55,0,GF1)=OFFSET('Game Board'!H8:H55,0,GF1))*1)+SUMPRODUCT((OFFSET('Game Board'!I8:I55,0,GF1)=GX6)*(OFFSET('Game Board'!F8:F55,0,GF1)=GX7)*(OFFSET('Game Board'!G8:G55,0,GF1)=OFFSET('Game Board'!H8:H55,0,GF1))*1)</f>
        <v>3</v>
      </c>
      <c r="HC6" s="420">
        <f ca="1">SUMPRODUCT((OFFSET('Game Board'!F8:F55,0,GF1)=GX6)*(OFFSET('Game Board'!I8:I55,0,GF1)=GX4)*(OFFSET('Game Board'!G8:G55,0,GF1)&lt;OFFSET('Game Board'!H8:H55,0,GF1))*1)+SUMPRODUCT((OFFSET('Game Board'!I8:I55,0,GF1)=GX6)*(OFFSET('Game Board'!F8:F55,0,GF1)=GX4)*(OFFSET('Game Board'!H8:H55,0,GF1)&lt;OFFSET('Game Board'!G8:G55,0,GF1))*1)+SUMPRODUCT((OFFSET('Game Board'!F8:F55,0,GF1)=GX6)*(OFFSET('Game Board'!I8:I55,0,GF1)=GX5)*(OFFSET('Game Board'!G8:G55,0,GF1)&lt;OFFSET('Game Board'!H8:H55,0,GF1))*1)+SUMPRODUCT((OFFSET('Game Board'!I8:I55,0,GF1)=GX6)*(OFFSET('Game Board'!F8:F55,0,GF1)=GX5)*(OFFSET('Game Board'!H8:H55,0,GF1)&lt;OFFSET('Game Board'!G8:G55,0,GF1))*1)+SUMPRODUCT((OFFSET('Game Board'!F8:F55,0,GF1)=GX6)*(OFFSET('Game Board'!I8:I55,0,GF1)=GX7)*(OFFSET('Game Board'!G8:G55,0,GF1)&lt;OFFSET('Game Board'!H8:H55,0,GF1))*1)+SUMPRODUCT((OFFSET('Game Board'!I8:I55,0,GF1)=GX6)*(OFFSET('Game Board'!F8:F55,0,GF1)=GX7)*(OFFSET('Game Board'!H8:H55,0,GF1)&lt;OFFSET('Game Board'!G8:G55,0,GF1))*1)</f>
        <v>0</v>
      </c>
      <c r="HD6" s="420">
        <f ca="1">SUMIFS(OFFSET('Game Board'!G8:G55,0,GF1),OFFSET('Game Board'!F8:F55,0,GF1),GX6,OFFSET('Game Board'!I8:I55,0,GF1),GX4)+SUMIFS(OFFSET('Game Board'!G8:G55,0,GF1),OFFSET('Game Board'!F8:F55,0,GF1),GX6,OFFSET('Game Board'!I8:I55,0,GF1),GX5)+SUMIFS(OFFSET('Game Board'!G8:G55,0,GF1),OFFSET('Game Board'!F8:F55,0,GF1),GX6,OFFSET('Game Board'!I8:I55,0,GF1),GX7)+SUMIFS(OFFSET('Game Board'!H8:H55,0,GF1),OFFSET('Game Board'!I8:I55,0,GF1),GX6,OFFSET('Game Board'!F8:F55,0,GF1),GX4)+SUMIFS(OFFSET('Game Board'!H8:H55,0,GF1),OFFSET('Game Board'!I8:I55,0,GF1),GX6,OFFSET('Game Board'!F8:F55,0,GF1),GX5)+SUMIFS(OFFSET('Game Board'!H8:H55,0,GF1),OFFSET('Game Board'!I8:I55,0,GF1),GX6,OFFSET('Game Board'!F8:F55,0,GF1),GX7)</f>
        <v>0</v>
      </c>
      <c r="HE6" s="420">
        <f ca="1">SUMIFS(OFFSET('Game Board'!H8:H55,0,GF1),OFFSET('Game Board'!F8:F55,0,GF1),GX6,OFFSET('Game Board'!I8:I55,0,GF1),GX4)+SUMIFS(OFFSET('Game Board'!H8:H55,0,GF1),OFFSET('Game Board'!F8:F55,0,GF1),GX6,OFFSET('Game Board'!I8:I55,0,GF1),GX5)+SUMIFS(OFFSET('Game Board'!H8:H55,0,GF1),OFFSET('Game Board'!F8:F55,0,GF1),GX6,OFFSET('Game Board'!I8:I55,0,GF1),GX7)+SUMIFS(OFFSET('Game Board'!G8:G55,0,GF1),OFFSET('Game Board'!I8:I55,0,GF1),GX6,OFFSET('Game Board'!F8:F55,0,GF1),GX4)+SUMIFS(OFFSET('Game Board'!G8:G55,0,GF1),OFFSET('Game Board'!I8:I55,0,GF1),GX6,OFFSET('Game Board'!F8:F55,0,GF1),GX5)+SUMIFS(OFFSET('Game Board'!G8:G55,0,GF1),OFFSET('Game Board'!I8:I55,0,GF1),GX6,OFFSET('Game Board'!F8:F55,0,GF1),GX7)</f>
        <v>0</v>
      </c>
      <c r="HF6" s="420">
        <f t="shared" ca="1" si="15"/>
        <v>0</v>
      </c>
      <c r="HG6" s="420">
        <f t="shared" ca="1" si="16"/>
        <v>3</v>
      </c>
      <c r="HH6" s="420">
        <f t="shared" ref="HH6" ca="1" si="399">IF(GX6&lt;&gt;"",SUMPRODUCT((GW4:GW7=GW6)*(HG4:HG7&gt;HG6)*1),0)</f>
        <v>0</v>
      </c>
      <c r="HI6" s="420">
        <f t="shared" ref="HI6" ca="1" si="400">IF(GX6&lt;&gt;"",SUMPRODUCT((HH4:HH7=HH6)*(HF4:HF7&gt;HF6)*1),0)</f>
        <v>0</v>
      </c>
      <c r="HJ6" s="420">
        <f t="shared" ca="1" si="19"/>
        <v>0</v>
      </c>
      <c r="HK6" s="420">
        <f t="shared" ref="HK6" ca="1" si="401">IF(GX6&lt;&gt;"",SUMPRODUCT((HJ4:HJ7=HJ6)*(HH4:HH7=HH6)*(HD4:HD7&gt;HD6)*1),0)</f>
        <v>0</v>
      </c>
      <c r="HL6" s="420">
        <f t="shared" ca="1" si="21"/>
        <v>1</v>
      </c>
      <c r="HM6" s="420">
        <f ca="1">SUMPRODUCT((OFFSET('Game Board'!F8:F55,0,GF1)=GY6)*(OFFSET('Game Board'!I8:I55,0,GF1)=GY5)*(OFFSET('Game Board'!G8:G55,0,GF1)&gt;OFFSET('Game Board'!H8:H55,0,GF1))*1)+SUMPRODUCT((OFFSET('Game Board'!I8:I55,0,GF1)=GY6)*(OFFSET('Game Board'!F8:F55,0,GF1)=GY5)*(OFFSET('Game Board'!H8:H55,0,GF1)&gt;OFFSET('Game Board'!G8:G55,0,GF1))*1)+SUMPRODUCT((OFFSET('Game Board'!F8:F55,0,GF1)=GY6)*(OFFSET('Game Board'!I8:I55,0,GF1)=GY7)*(OFFSET('Game Board'!G8:G55,0,GF1)&gt;OFFSET('Game Board'!H8:H55,0,GF1))*1)+SUMPRODUCT((OFFSET('Game Board'!I8:I55,0,GF1)=GY6)*(OFFSET('Game Board'!F8:F55,0,GF1)=GY7)*(OFFSET('Game Board'!H8:H55,0,GF1)&gt;OFFSET('Game Board'!G8:G55,0,GF1))*1)</f>
        <v>0</v>
      </c>
      <c r="HN6" s="420">
        <f ca="1">SUMPRODUCT((OFFSET('Game Board'!F8:F55,0,GF1)=GY6)*(OFFSET('Game Board'!I8:I55,0,GF1)=GY5)*(OFFSET('Game Board'!G8:G55,0,GF1)=OFFSET('Game Board'!H8:H55,0,GF1))*1)+SUMPRODUCT((OFFSET('Game Board'!I8:I55,0,GF1)=GY6)*(OFFSET('Game Board'!F8:F55,0,GF1)=GY5)*(OFFSET('Game Board'!G8:G55,0,GF1)=OFFSET('Game Board'!H8:H55,0,GF1))*1)+SUMPRODUCT((OFFSET('Game Board'!F8:F55,0,GF1)=GY6)*(OFFSET('Game Board'!I8:I55,0,GF1)=GY7)*(OFFSET('Game Board'!G8:G55,0,GF1)=OFFSET('Game Board'!H8:H55,0,GF1))*1)+SUMPRODUCT((OFFSET('Game Board'!I8:I55,0,GF1)=GY6)*(OFFSET('Game Board'!F8:F55,0,GF1)=GY7)*(OFFSET('Game Board'!G8:G55,0,GF1)=OFFSET('Game Board'!H8:H55,0,GF1))*1)</f>
        <v>0</v>
      </c>
      <c r="HO6" s="420">
        <f ca="1">SUMPRODUCT((OFFSET('Game Board'!F8:F55,0,GF1)=GY6)*(OFFSET('Game Board'!I8:I55,0,GF1)=GY5)*(OFFSET('Game Board'!G8:G55,0,GF1)&lt;OFFSET('Game Board'!H8:H55,0,GF1))*1)+SUMPRODUCT((OFFSET('Game Board'!I8:I55,0,GF1)=GY6)*(OFFSET('Game Board'!F8:F55,0,GF1)=GY5)*(OFFSET('Game Board'!H8:H55,0,GF1)&lt;OFFSET('Game Board'!G8:G55,0,GF1))*1)+SUMPRODUCT((OFFSET('Game Board'!F8:F55,0,GF1)=GY6)*(OFFSET('Game Board'!I8:I55,0,GF1)=GY7)*(OFFSET('Game Board'!G8:G55,0,GF1)&lt;OFFSET('Game Board'!H8:H55,0,GF1))*1)+SUMPRODUCT((OFFSET('Game Board'!I8:I55,0,GF1)=GY6)*(OFFSET('Game Board'!F8:F55,0,GF1)=GY7)*(OFFSET('Game Board'!H8:H55,0,GF1)&lt;OFFSET('Game Board'!G8:G55,0,GF1))*1)</f>
        <v>0</v>
      </c>
      <c r="HP6" s="420">
        <f ca="1">SUMIFS(OFFSET('Game Board'!G8:G55,0,GF1),OFFSET('Game Board'!F8:F55,0,GF1),GY6,OFFSET('Game Board'!I8:I55,0,GF1),GY5)+SUMIFS(OFFSET('Game Board'!G8:G55,0,GF1),OFFSET('Game Board'!F8:F55,0,GF1),GY6,OFFSET('Game Board'!I8:I55,0,GF1),GY7)+SUMIFS(OFFSET('Game Board'!H8:H55,0,GF1),OFFSET('Game Board'!I8:I55,0,GF1),GY6,OFFSET('Game Board'!F8:F55,0,GF1),GY5)+SUMIFS(OFFSET('Game Board'!H8:H55,0,GF1),OFFSET('Game Board'!I8:I55,0,GF1),GY6,OFFSET('Game Board'!F8:F55,0,GF1),GY7)</f>
        <v>0</v>
      </c>
      <c r="HQ6" s="420">
        <f ca="1">SUMIFS(OFFSET('Game Board'!H8:H55,0,GF1),OFFSET('Game Board'!F8:F55,0,GF1),GY6,OFFSET('Game Board'!I8:I55,0,GF1),GY5)+SUMIFS(OFFSET('Game Board'!H8:H55,0,GF1),OFFSET('Game Board'!F8:F55,0,GF1),GY6,OFFSET('Game Board'!I8:I55,0,GF1),GY7)+SUMIFS(OFFSET('Game Board'!G8:G55,0,GF1),OFFSET('Game Board'!I8:I55,0,GF1),GY6,OFFSET('Game Board'!F8:F55,0,GF1),GY5)+SUMIFS(OFFSET('Game Board'!G8:G55,0,GF1),OFFSET('Game Board'!I8:I55,0,GF1),GY6,OFFSET('Game Board'!F8:F55,0,GF1),GY7)</f>
        <v>0</v>
      </c>
      <c r="HR6" s="420">
        <f t="shared" ca="1" si="240"/>
        <v>0</v>
      </c>
      <c r="HS6" s="420">
        <f t="shared" ca="1" si="241"/>
        <v>0</v>
      </c>
      <c r="HT6" s="420">
        <f t="shared" ref="HT6" ca="1" si="402">IF(GY6&lt;&gt;"",SUMPRODUCT((GW4:GW7=GW6)*(HS4:HS7&gt;HS6)*1),0)</f>
        <v>0</v>
      </c>
      <c r="HU6" s="420">
        <f t="shared" ref="HU6" ca="1" si="403">IF(GY6&lt;&gt;"",SUMPRODUCT((HT4:HT7=HT6)*(HR4:HR7&gt;HR6)*1),0)</f>
        <v>0</v>
      </c>
      <c r="HV6" s="420">
        <f t="shared" ca="1" si="244"/>
        <v>0</v>
      </c>
      <c r="HW6" s="420">
        <f t="shared" ref="HW6" ca="1" si="404">IF(GY6&lt;&gt;"",SUMPRODUCT((HV4:HV7=HV6)*(HT4:HT7=HT6)*(HP4:HP7&gt;HP6)*1),0)</f>
        <v>0</v>
      </c>
      <c r="HX6" s="420">
        <f t="shared" ca="1" si="22"/>
        <v>1</v>
      </c>
      <c r="HY6" s="420">
        <f ca="1">SUMPRODUCT((OFFSET('Game Board'!F8:F55,0,GF1)=GZ6)*(OFFSET('Game Board'!I8:I55,0,GF1)=GZ7)*(OFFSET('Game Board'!G8:G55,0,GF1)&gt;OFFSET('Game Board'!H8:H55,0,GF1))*1)+SUMPRODUCT((OFFSET('Game Board'!I8:I55,0,GF1)=GZ6)*(OFFSET('Game Board'!F8:F55,0,GF1)=GZ7)*(OFFSET('Game Board'!H8:H55,0,GF1)&gt;OFFSET('Game Board'!G8:G55,0,GF1))*1)</f>
        <v>0</v>
      </c>
      <c r="HZ6" s="420">
        <f ca="1">SUMPRODUCT((OFFSET('Game Board'!F8:F55,0,GF1)=GZ6)*(OFFSET('Game Board'!I8:I55,0,GF1)=GZ7)*(OFFSET('Game Board'!G8:G55,0,GF1)=OFFSET('Game Board'!H8:H55,0,GF1))*1)+SUMPRODUCT((OFFSET('Game Board'!I8:I55,0,GF1)=GZ6)*(OFFSET('Game Board'!F8:F55,0,GF1)=GZ7)*(OFFSET('Game Board'!H8:H55,0,GF1)=OFFSET('Game Board'!G8:G55,0,GF1))*1)</f>
        <v>0</v>
      </c>
      <c r="IA6" s="420">
        <f ca="1">SUMPRODUCT((OFFSET('Game Board'!F8:F55,0,GF1)=GZ6)*(OFFSET('Game Board'!I8:I55,0,GF1)=GZ7)*(OFFSET('Game Board'!G8:G55,0,GF1)&lt;OFFSET('Game Board'!H8:H55,0,GF1))*1)+SUMPRODUCT((OFFSET('Game Board'!I8:I55,0,GF1)=GZ6)*(OFFSET('Game Board'!F8:F55,0,GF1)=GZ7)*(OFFSET('Game Board'!H8:H55,0,GF1)&lt;OFFSET('Game Board'!G8:G55,0,GF1))*1)</f>
        <v>0</v>
      </c>
      <c r="IB6" s="420">
        <f ca="1">SUMIFS(OFFSET('Game Board'!G8:G55,0,GF1),OFFSET('Game Board'!F8:F55,0,GF1),GZ6,OFFSET('Game Board'!I8:I55,0,GF1),GZ7)+SUMIFS(OFFSET('Game Board'!H8:H55,0,GF1),OFFSET('Game Board'!I8:I55,0,GF1),GZ6,OFFSET('Game Board'!F8:F55,0,GF1),GZ7)</f>
        <v>0</v>
      </c>
      <c r="IC6" s="420">
        <f ca="1">SUMIFS(OFFSET('Game Board'!H8:H55,0,GF1),OFFSET('Game Board'!F8:F55,0,GF1),GZ6,OFFSET('Game Board'!I8:I55,0,GF1),GZ7)+SUMIFS(OFFSET('Game Board'!G8:G55,0,GF1),OFFSET('Game Board'!I8:I55,0,GF1),GZ6,OFFSET('Game Board'!F8:F55,0,GF1),GZ7)</f>
        <v>0</v>
      </c>
      <c r="ID6" s="420">
        <f t="shared" ref="ID6:ID7" ca="1" si="405">IB6-IC6</f>
        <v>0</v>
      </c>
      <c r="IE6" s="420">
        <f t="shared" ref="IE6:IE7" ca="1" si="406">HZ6*1+HY6*3</f>
        <v>0</v>
      </c>
      <c r="IF6" s="420">
        <f t="shared" ref="IF6" ca="1" si="407">IF(GZ6&lt;&gt;"",SUMPRODUCT((HI4:HI7=HI6)*(IE4:IE7&gt;IE6)*1),0)</f>
        <v>0</v>
      </c>
      <c r="IG6" s="420">
        <f t="shared" ref="IG6" ca="1" si="408">IF(GZ6&lt;&gt;"",SUMPRODUCT((IF4:IF7=IF6)*(ID4:ID7&gt;ID6)*1),0)</f>
        <v>0</v>
      </c>
      <c r="IH6" s="420">
        <f t="shared" ref="IH6:IH7" ca="1" si="409">IF6+IG6</f>
        <v>0</v>
      </c>
      <c r="II6" s="420">
        <f t="shared" ref="II6" ca="1" si="410">IF(GZ6&lt;&gt;"",SUMPRODUCT((IH4:IH7=IH6)*(IF4:IF7=IF6)*(IB4:IB7&gt;IB6)*1),0)</f>
        <v>0</v>
      </c>
      <c r="IJ6" s="420">
        <f t="shared" ca="1" si="23"/>
        <v>1</v>
      </c>
      <c r="IK6" s="420">
        <f t="shared" ref="IK6" ca="1" si="411">SUMPRODUCT((IJ4:IJ7=IJ6)*(GM4:GM7&gt;GM6)*1)</f>
        <v>3</v>
      </c>
      <c r="IL6" s="420">
        <f t="shared" ca="1" si="25"/>
        <v>4</v>
      </c>
      <c r="IM6" s="420" t="str">
        <f t="shared" si="247"/>
        <v>Qatar</v>
      </c>
      <c r="IN6" s="420">
        <f t="shared" ca="1" si="26"/>
        <v>0</v>
      </c>
      <c r="IO6" s="420">
        <f ca="1">SUMPRODUCT((OFFSET('Game Board'!G8:G55,0,IO1)&lt;&gt;"")*(OFFSET('Game Board'!F8:F55,0,IO1)=C6)*(OFFSET('Game Board'!G8:G55,0,IO1)&gt;OFFSET('Game Board'!H8:H55,0,IO1))*1)+SUMPRODUCT((OFFSET('Game Board'!G8:G55,0,IO1)&lt;&gt;"")*(OFFSET('Game Board'!I8:I55,0,IO1)=C6)*(OFFSET('Game Board'!H8:H55,0,IO1)&gt;OFFSET('Game Board'!G8:G55,0,IO1))*1)</f>
        <v>0</v>
      </c>
      <c r="IP6" s="420">
        <f ca="1">SUMPRODUCT((OFFSET('Game Board'!G8:G55,0,IO1)&lt;&gt;"")*(OFFSET('Game Board'!F8:F55,0,IO1)=C6)*(OFFSET('Game Board'!G8:G55,0,IO1)=OFFSET('Game Board'!H8:H55,0,IO1))*1)+SUMPRODUCT((OFFSET('Game Board'!G8:G55,0,IO1)&lt;&gt;"")*(OFFSET('Game Board'!I8:I55,0,IO1)=C6)*(OFFSET('Game Board'!G8:G55,0,IO1)=OFFSET('Game Board'!H8:H55,0,IO1))*1)</f>
        <v>0</v>
      </c>
      <c r="IQ6" s="420">
        <f ca="1">SUMPRODUCT((OFFSET('Game Board'!G8:G55,0,IO1)&lt;&gt;"")*(OFFSET('Game Board'!F8:F55,0,IO1)=C6)*(OFFSET('Game Board'!G8:G55,0,IO1)&lt;OFFSET('Game Board'!H8:H55,0,IO1))*1)+SUMPRODUCT((OFFSET('Game Board'!G8:G55,0,IO1)&lt;&gt;"")*(OFFSET('Game Board'!I8:I55,0,IO1)=C6)*(OFFSET('Game Board'!H8:H55,0,IO1)&lt;OFFSET('Game Board'!G8:G55,0,IO1))*1)</f>
        <v>0</v>
      </c>
      <c r="IR6" s="420">
        <f ca="1">SUMIF(OFFSET('Game Board'!F8:F55,0,IO1),C6,OFFSET('Game Board'!G8:G55,0,IO1))+SUMIF(OFFSET('Game Board'!I8:I55,0,IO1),C6,OFFSET('Game Board'!H8:H55,0,IO1))</f>
        <v>0</v>
      </c>
      <c r="IS6" s="420">
        <f ca="1">SUMIF(OFFSET('Game Board'!F8:F55,0,IO1),C6,OFFSET('Game Board'!H8:H55,0,IO1))+SUMIF(OFFSET('Game Board'!I8:I55,0,IO1),C6,OFFSET('Game Board'!G8:G55,0,IO1))</f>
        <v>0</v>
      </c>
      <c r="IT6" s="420">
        <f t="shared" ca="1" si="27"/>
        <v>0</v>
      </c>
      <c r="IU6" s="420">
        <f t="shared" ca="1" si="28"/>
        <v>0</v>
      </c>
      <c r="IV6" s="420">
        <f ca="1">INDEX(L4:L35,MATCH(JE6,C4:C35,0),0)</f>
        <v>1441</v>
      </c>
      <c r="IW6" s="424">
        <f>'Tournament Setup'!F8</f>
        <v>0</v>
      </c>
      <c r="IX6" s="420">
        <f t="shared" ref="IX6" ca="1" si="412">RANK(IU6,IU4:IU7)</f>
        <v>1</v>
      </c>
      <c r="IY6" s="420">
        <f t="shared" ref="IY6" ca="1" si="413">SUMPRODUCT((IX4:IX7=IX6)*(IT4:IT7&gt;IT6)*1)</f>
        <v>0</v>
      </c>
      <c r="IZ6" s="420">
        <f t="shared" ca="1" si="31"/>
        <v>1</v>
      </c>
      <c r="JA6" s="420">
        <f t="shared" ref="JA6" ca="1" si="414">SUMPRODUCT((IX4:IX7=IX6)*(IT4:IT7=IT6)*(IR4:IR7&gt;IR6)*1)</f>
        <v>0</v>
      </c>
      <c r="JB6" s="420">
        <f t="shared" ca="1" si="33"/>
        <v>1</v>
      </c>
      <c r="JC6" s="420">
        <f t="shared" ref="JC6" ca="1" si="415">RANK(JB6,JB4:JB7,1)+COUNTIF(JB4:JB6,JB6)-1</f>
        <v>3</v>
      </c>
      <c r="JD6" s="420">
        <v>3</v>
      </c>
      <c r="JE6" s="420" t="str">
        <f t="shared" ref="JE6" ca="1" si="416">INDEX(IM4:IM7,MATCH(JD6,JC4:JC7,0),0)</f>
        <v>Qatar</v>
      </c>
      <c r="JF6" s="420">
        <f t="shared" ref="JF6" ca="1" si="417">INDEX(JB4:JB7,MATCH(JE6,IM4:IM7,0),0)</f>
        <v>1</v>
      </c>
      <c r="JG6" s="420" t="str">
        <f t="shared" ref="JG6:JG7" ca="1" si="418">IF(AND(JG5&lt;&gt;"",JF6=1),JE6,"")</f>
        <v>Qatar</v>
      </c>
      <c r="JH6" s="420" t="str">
        <f t="shared" ref="JH6" ca="1" si="419">IF(JH5&lt;&gt;"",JE6,"")</f>
        <v/>
      </c>
      <c r="JI6" s="420" t="str">
        <f t="shared" ref="JI6" ca="1" si="420">IF(JF7=3,JE6,"")</f>
        <v/>
      </c>
      <c r="JJ6" s="420">
        <f ca="1">SUMPRODUCT((OFFSET('Game Board'!F8:F55,0,IO1)=JG6)*(OFFSET('Game Board'!I8:I55,0,IO1)=JG4)*(OFFSET('Game Board'!G8:G55,0,IO1)&gt;OFFSET('Game Board'!H8:H55,0,IO1))*1)+SUMPRODUCT((OFFSET('Game Board'!I8:I55,0,IO1)=JG6)*(OFFSET('Game Board'!F8:F55,0,IO1)=JG4)*(OFFSET('Game Board'!H8:H55,0,IO1)&gt;OFFSET('Game Board'!G8:G55,0,IO1))*1)+SUMPRODUCT((OFFSET('Game Board'!F8:F55,0,IO1)=JG6)*(OFFSET('Game Board'!I8:I55,0,IO1)=JG5)*(OFFSET('Game Board'!G8:G55,0,IO1)&gt;OFFSET('Game Board'!H8:H55,0,IO1))*1)+SUMPRODUCT((OFFSET('Game Board'!I8:I55,0,IO1)=JG6)*(OFFSET('Game Board'!F8:F55,0,IO1)=JG5)*(OFFSET('Game Board'!H8:H55,0,IO1)&gt;OFFSET('Game Board'!G8:G55,0,IO1))*1)+SUMPRODUCT((OFFSET('Game Board'!F8:F55,0,IO1)=JG6)*(OFFSET('Game Board'!I8:I55,0,IO1)=JG7)*(OFFSET('Game Board'!G8:G55,0,IO1)&gt;OFFSET('Game Board'!H8:H55,0,IO1))*1)+SUMPRODUCT((OFFSET('Game Board'!I8:I55,0,IO1)=JG6)*(OFFSET('Game Board'!F8:F55,0,IO1)=JG7)*(OFFSET('Game Board'!H8:H55,0,IO1)&gt;OFFSET('Game Board'!G8:G55,0,IO1))*1)</f>
        <v>0</v>
      </c>
      <c r="JK6" s="420">
        <f ca="1">SUMPRODUCT((OFFSET('Game Board'!F8:F55,0,IO1)=JG6)*(OFFSET('Game Board'!I8:I55,0,IO1)=JG4)*(OFFSET('Game Board'!G8:G55,0,IO1)=OFFSET('Game Board'!H8:H55,0,IO1))*1)+SUMPRODUCT((OFFSET('Game Board'!I8:I55,0,IO1)=JG6)*(OFFSET('Game Board'!F8:F55,0,IO1)=JG4)*(OFFSET('Game Board'!G8:G55,0,IO1)=OFFSET('Game Board'!H8:H55,0,IO1))*1)+SUMPRODUCT((OFFSET('Game Board'!F8:F55,0,IO1)=JG6)*(OFFSET('Game Board'!I8:I55,0,IO1)=JG5)*(OFFSET('Game Board'!G8:G55,0,IO1)=OFFSET('Game Board'!H8:H55,0,IO1))*1)+SUMPRODUCT((OFFSET('Game Board'!I8:I55,0,IO1)=JG6)*(OFFSET('Game Board'!F8:F55,0,IO1)=JG5)*(OFFSET('Game Board'!G8:G55,0,IO1)=OFFSET('Game Board'!H8:H55,0,IO1))*1)+SUMPRODUCT((OFFSET('Game Board'!F8:F55,0,IO1)=JG6)*(OFFSET('Game Board'!I8:I55,0,IO1)=JG7)*(OFFSET('Game Board'!G8:G55,0,IO1)=OFFSET('Game Board'!H8:H55,0,IO1))*1)+SUMPRODUCT((OFFSET('Game Board'!I8:I55,0,IO1)=JG6)*(OFFSET('Game Board'!F8:F55,0,IO1)=JG7)*(OFFSET('Game Board'!G8:G55,0,IO1)=OFFSET('Game Board'!H8:H55,0,IO1))*1)</f>
        <v>3</v>
      </c>
      <c r="JL6" s="420">
        <f ca="1">SUMPRODUCT((OFFSET('Game Board'!F8:F55,0,IO1)=JG6)*(OFFSET('Game Board'!I8:I55,0,IO1)=JG4)*(OFFSET('Game Board'!G8:G55,0,IO1)&lt;OFFSET('Game Board'!H8:H55,0,IO1))*1)+SUMPRODUCT((OFFSET('Game Board'!I8:I55,0,IO1)=JG6)*(OFFSET('Game Board'!F8:F55,0,IO1)=JG4)*(OFFSET('Game Board'!H8:H55,0,IO1)&lt;OFFSET('Game Board'!G8:G55,0,IO1))*1)+SUMPRODUCT((OFFSET('Game Board'!F8:F55,0,IO1)=JG6)*(OFFSET('Game Board'!I8:I55,0,IO1)=JG5)*(OFFSET('Game Board'!G8:G55,0,IO1)&lt;OFFSET('Game Board'!H8:H55,0,IO1))*1)+SUMPRODUCT((OFFSET('Game Board'!I8:I55,0,IO1)=JG6)*(OFFSET('Game Board'!F8:F55,0,IO1)=JG5)*(OFFSET('Game Board'!H8:H55,0,IO1)&lt;OFFSET('Game Board'!G8:G55,0,IO1))*1)+SUMPRODUCT((OFFSET('Game Board'!F8:F55,0,IO1)=JG6)*(OFFSET('Game Board'!I8:I55,0,IO1)=JG7)*(OFFSET('Game Board'!G8:G55,0,IO1)&lt;OFFSET('Game Board'!H8:H55,0,IO1))*1)+SUMPRODUCT((OFFSET('Game Board'!I8:I55,0,IO1)=JG6)*(OFFSET('Game Board'!F8:F55,0,IO1)=JG7)*(OFFSET('Game Board'!H8:H55,0,IO1)&lt;OFFSET('Game Board'!G8:G55,0,IO1))*1)</f>
        <v>0</v>
      </c>
      <c r="JM6" s="420">
        <f ca="1">SUMIFS(OFFSET('Game Board'!G8:G55,0,IO1),OFFSET('Game Board'!F8:F55,0,IO1),JG6,OFFSET('Game Board'!I8:I55,0,IO1),JG4)+SUMIFS(OFFSET('Game Board'!G8:G55,0,IO1),OFFSET('Game Board'!F8:F55,0,IO1),JG6,OFFSET('Game Board'!I8:I55,0,IO1),JG5)+SUMIFS(OFFSET('Game Board'!G8:G55,0,IO1),OFFSET('Game Board'!F8:F55,0,IO1),JG6,OFFSET('Game Board'!I8:I55,0,IO1),JG7)+SUMIFS(OFFSET('Game Board'!H8:H55,0,IO1),OFFSET('Game Board'!I8:I55,0,IO1),JG6,OFFSET('Game Board'!F8:F55,0,IO1),JG4)+SUMIFS(OFFSET('Game Board'!H8:H55,0,IO1),OFFSET('Game Board'!I8:I55,0,IO1),JG6,OFFSET('Game Board'!F8:F55,0,IO1),JG5)+SUMIFS(OFFSET('Game Board'!H8:H55,0,IO1),OFFSET('Game Board'!I8:I55,0,IO1),JG6,OFFSET('Game Board'!F8:F55,0,IO1),JG7)</f>
        <v>0</v>
      </c>
      <c r="JN6" s="420">
        <f ca="1">SUMIFS(OFFSET('Game Board'!H8:H55,0,IO1),OFFSET('Game Board'!F8:F55,0,IO1),JG6,OFFSET('Game Board'!I8:I55,0,IO1),JG4)+SUMIFS(OFFSET('Game Board'!H8:H55,0,IO1),OFFSET('Game Board'!F8:F55,0,IO1),JG6,OFFSET('Game Board'!I8:I55,0,IO1),JG5)+SUMIFS(OFFSET('Game Board'!H8:H55,0,IO1),OFFSET('Game Board'!F8:F55,0,IO1),JG6,OFFSET('Game Board'!I8:I55,0,IO1),JG7)+SUMIFS(OFFSET('Game Board'!G8:G55,0,IO1),OFFSET('Game Board'!I8:I55,0,IO1),JG6,OFFSET('Game Board'!F8:F55,0,IO1),JG4)+SUMIFS(OFFSET('Game Board'!G8:G55,0,IO1),OFFSET('Game Board'!I8:I55,0,IO1),JG6,OFFSET('Game Board'!F8:F55,0,IO1),JG5)+SUMIFS(OFFSET('Game Board'!G8:G55,0,IO1),OFFSET('Game Board'!I8:I55,0,IO1),JG6,OFFSET('Game Board'!F8:F55,0,IO1),JG7)</f>
        <v>0</v>
      </c>
      <c r="JO6" s="420">
        <f t="shared" ca="1" si="38"/>
        <v>0</v>
      </c>
      <c r="JP6" s="420">
        <f t="shared" ca="1" si="39"/>
        <v>3</v>
      </c>
      <c r="JQ6" s="420">
        <f t="shared" ref="JQ6" ca="1" si="421">IF(JG6&lt;&gt;"",SUMPRODUCT((JF4:JF7=JF6)*(JP4:JP7&gt;JP6)*1),0)</f>
        <v>0</v>
      </c>
      <c r="JR6" s="420">
        <f t="shared" ref="JR6" ca="1" si="422">IF(JG6&lt;&gt;"",SUMPRODUCT((JQ4:JQ7=JQ6)*(JO4:JO7&gt;JO6)*1),0)</f>
        <v>0</v>
      </c>
      <c r="JS6" s="420">
        <f t="shared" ca="1" si="42"/>
        <v>0</v>
      </c>
      <c r="JT6" s="420">
        <f t="shared" ref="JT6" ca="1" si="423">IF(JG6&lt;&gt;"",SUMPRODUCT((JS4:JS7=JS6)*(JQ4:JQ7=JQ6)*(JM4:JM7&gt;JM6)*1),0)</f>
        <v>0</v>
      </c>
      <c r="JU6" s="420">
        <f t="shared" ca="1" si="44"/>
        <v>1</v>
      </c>
      <c r="JV6" s="420">
        <f ca="1">SUMPRODUCT((OFFSET('Game Board'!F8:F55,0,IO1)=JH6)*(OFFSET('Game Board'!I8:I55,0,IO1)=JH5)*(OFFSET('Game Board'!G8:G55,0,IO1)&gt;OFFSET('Game Board'!H8:H55,0,IO1))*1)+SUMPRODUCT((OFFSET('Game Board'!I8:I55,0,IO1)=JH6)*(OFFSET('Game Board'!F8:F55,0,IO1)=JH5)*(OFFSET('Game Board'!H8:H55,0,IO1)&gt;OFFSET('Game Board'!G8:G55,0,IO1))*1)+SUMPRODUCT((OFFSET('Game Board'!F8:F55,0,IO1)=JH6)*(OFFSET('Game Board'!I8:I55,0,IO1)=JH7)*(OFFSET('Game Board'!G8:G55,0,IO1)&gt;OFFSET('Game Board'!H8:H55,0,IO1))*1)+SUMPRODUCT((OFFSET('Game Board'!I8:I55,0,IO1)=JH6)*(OFFSET('Game Board'!F8:F55,0,IO1)=JH7)*(OFFSET('Game Board'!H8:H55,0,IO1)&gt;OFFSET('Game Board'!G8:G55,0,IO1))*1)</f>
        <v>0</v>
      </c>
      <c r="JW6" s="420">
        <f ca="1">SUMPRODUCT((OFFSET('Game Board'!F8:F55,0,IO1)=JH6)*(OFFSET('Game Board'!I8:I55,0,IO1)=JH5)*(OFFSET('Game Board'!G8:G55,0,IO1)=OFFSET('Game Board'!H8:H55,0,IO1))*1)+SUMPRODUCT((OFFSET('Game Board'!I8:I55,0,IO1)=JH6)*(OFFSET('Game Board'!F8:F55,0,IO1)=JH5)*(OFFSET('Game Board'!G8:G55,0,IO1)=OFFSET('Game Board'!H8:H55,0,IO1))*1)+SUMPRODUCT((OFFSET('Game Board'!F8:F55,0,IO1)=JH6)*(OFFSET('Game Board'!I8:I55,0,IO1)=JH7)*(OFFSET('Game Board'!G8:G55,0,IO1)=OFFSET('Game Board'!H8:H55,0,IO1))*1)+SUMPRODUCT((OFFSET('Game Board'!I8:I55,0,IO1)=JH6)*(OFFSET('Game Board'!F8:F55,0,IO1)=JH7)*(OFFSET('Game Board'!G8:G55,0,IO1)=OFFSET('Game Board'!H8:H55,0,IO1))*1)</f>
        <v>0</v>
      </c>
      <c r="JX6" s="420">
        <f ca="1">SUMPRODUCT((OFFSET('Game Board'!F8:F55,0,IO1)=JH6)*(OFFSET('Game Board'!I8:I55,0,IO1)=JH5)*(OFFSET('Game Board'!G8:G55,0,IO1)&lt;OFFSET('Game Board'!H8:H55,0,IO1))*1)+SUMPRODUCT((OFFSET('Game Board'!I8:I55,0,IO1)=JH6)*(OFFSET('Game Board'!F8:F55,0,IO1)=JH5)*(OFFSET('Game Board'!H8:H55,0,IO1)&lt;OFFSET('Game Board'!G8:G55,0,IO1))*1)+SUMPRODUCT((OFFSET('Game Board'!F8:F55,0,IO1)=JH6)*(OFFSET('Game Board'!I8:I55,0,IO1)=JH7)*(OFFSET('Game Board'!G8:G55,0,IO1)&lt;OFFSET('Game Board'!H8:H55,0,IO1))*1)+SUMPRODUCT((OFFSET('Game Board'!I8:I55,0,IO1)=JH6)*(OFFSET('Game Board'!F8:F55,0,IO1)=JH7)*(OFFSET('Game Board'!H8:H55,0,IO1)&lt;OFFSET('Game Board'!G8:G55,0,IO1))*1)</f>
        <v>0</v>
      </c>
      <c r="JY6" s="420">
        <f ca="1">SUMIFS(OFFSET('Game Board'!G8:G55,0,IO1),OFFSET('Game Board'!F8:F55,0,IO1),JH6,OFFSET('Game Board'!I8:I55,0,IO1),JH5)+SUMIFS(OFFSET('Game Board'!G8:G55,0,IO1),OFFSET('Game Board'!F8:F55,0,IO1),JH6,OFFSET('Game Board'!I8:I55,0,IO1),JH7)+SUMIFS(OFFSET('Game Board'!H8:H55,0,IO1),OFFSET('Game Board'!I8:I55,0,IO1),JH6,OFFSET('Game Board'!F8:F55,0,IO1),JH5)+SUMIFS(OFFSET('Game Board'!H8:H55,0,IO1),OFFSET('Game Board'!I8:I55,0,IO1),JH6,OFFSET('Game Board'!F8:F55,0,IO1),JH7)</f>
        <v>0</v>
      </c>
      <c r="JZ6" s="420">
        <f ca="1">SUMIFS(OFFSET('Game Board'!H8:H55,0,IO1),OFFSET('Game Board'!F8:F55,0,IO1),JH6,OFFSET('Game Board'!I8:I55,0,IO1),JH5)+SUMIFS(OFFSET('Game Board'!H8:H55,0,IO1),OFFSET('Game Board'!F8:F55,0,IO1),JH6,OFFSET('Game Board'!I8:I55,0,IO1),JH7)+SUMIFS(OFFSET('Game Board'!G8:G55,0,IO1),OFFSET('Game Board'!I8:I55,0,IO1),JH6,OFFSET('Game Board'!F8:F55,0,IO1),JH5)+SUMIFS(OFFSET('Game Board'!G8:G55,0,IO1),OFFSET('Game Board'!I8:I55,0,IO1),JH6,OFFSET('Game Board'!F8:F55,0,IO1),JH7)</f>
        <v>0</v>
      </c>
      <c r="KA6" s="420">
        <f t="shared" ca="1" si="259"/>
        <v>0</v>
      </c>
      <c r="KB6" s="420">
        <f t="shared" ca="1" si="260"/>
        <v>0</v>
      </c>
      <c r="KC6" s="420">
        <f t="shared" ref="KC6" ca="1" si="424">IF(JH6&lt;&gt;"",SUMPRODUCT((JF4:JF7=JF6)*(KB4:KB7&gt;KB6)*1),0)</f>
        <v>0</v>
      </c>
      <c r="KD6" s="420">
        <f t="shared" ref="KD6" ca="1" si="425">IF(JH6&lt;&gt;"",SUMPRODUCT((KC4:KC7=KC6)*(KA4:KA7&gt;KA6)*1),0)</f>
        <v>0</v>
      </c>
      <c r="KE6" s="420">
        <f t="shared" ca="1" si="263"/>
        <v>0</v>
      </c>
      <c r="KF6" s="420">
        <f t="shared" ref="KF6" ca="1" si="426">IF(JH6&lt;&gt;"",SUMPRODUCT((KE4:KE7=KE6)*(KC4:KC7=KC6)*(JY4:JY7&gt;JY6)*1),0)</f>
        <v>0</v>
      </c>
      <c r="KG6" s="420">
        <f t="shared" ca="1" si="45"/>
        <v>1</v>
      </c>
      <c r="KH6" s="420">
        <f ca="1">SUMPRODUCT((OFFSET('Game Board'!F8:F55,0,IO1)=JI6)*(OFFSET('Game Board'!I8:I55,0,IO1)=JI7)*(OFFSET('Game Board'!G8:G55,0,IO1)&gt;OFFSET('Game Board'!H8:H55,0,IO1))*1)+SUMPRODUCT((OFFSET('Game Board'!I8:I55,0,IO1)=JI6)*(OFFSET('Game Board'!F8:F55,0,IO1)=JI7)*(OFFSET('Game Board'!H8:H55,0,IO1)&gt;OFFSET('Game Board'!G8:G55,0,IO1))*1)</f>
        <v>0</v>
      </c>
      <c r="KI6" s="420">
        <f ca="1">SUMPRODUCT((OFFSET('Game Board'!F8:F55,0,IO1)=JI6)*(OFFSET('Game Board'!I8:I55,0,IO1)=JI7)*(OFFSET('Game Board'!G8:G55,0,IO1)=OFFSET('Game Board'!H8:H55,0,IO1))*1)+SUMPRODUCT((OFFSET('Game Board'!I8:I55,0,IO1)=JI6)*(OFFSET('Game Board'!F8:F55,0,IO1)=JI7)*(OFFSET('Game Board'!H8:H55,0,IO1)=OFFSET('Game Board'!G8:G55,0,IO1))*1)</f>
        <v>0</v>
      </c>
      <c r="KJ6" s="420">
        <f ca="1">SUMPRODUCT((OFFSET('Game Board'!F8:F55,0,IO1)=JI6)*(OFFSET('Game Board'!I8:I55,0,IO1)=JI7)*(OFFSET('Game Board'!G8:G55,0,IO1)&lt;OFFSET('Game Board'!H8:H55,0,IO1))*1)+SUMPRODUCT((OFFSET('Game Board'!I8:I55,0,IO1)=JI6)*(OFFSET('Game Board'!F8:F55,0,IO1)=JI7)*(OFFSET('Game Board'!H8:H55,0,IO1)&lt;OFFSET('Game Board'!G8:G55,0,IO1))*1)</f>
        <v>0</v>
      </c>
      <c r="KK6" s="420">
        <f ca="1">SUMIFS(OFFSET('Game Board'!G8:G55,0,IO1),OFFSET('Game Board'!F8:F55,0,IO1),JI6,OFFSET('Game Board'!I8:I55,0,IO1),JI7)+SUMIFS(OFFSET('Game Board'!H8:H55,0,IO1),OFFSET('Game Board'!I8:I55,0,IO1),JI6,OFFSET('Game Board'!F8:F55,0,IO1),JI7)</f>
        <v>0</v>
      </c>
      <c r="KL6" s="420">
        <f ca="1">SUMIFS(OFFSET('Game Board'!H8:H55,0,IO1),OFFSET('Game Board'!F8:F55,0,IO1),JI6,OFFSET('Game Board'!I8:I55,0,IO1),JI7)+SUMIFS(OFFSET('Game Board'!G8:G55,0,IO1),OFFSET('Game Board'!I8:I55,0,IO1),JI6,OFFSET('Game Board'!F8:F55,0,IO1),JI7)</f>
        <v>0</v>
      </c>
      <c r="KM6" s="420">
        <f t="shared" ref="KM6:KM7" ca="1" si="427">KK6-KL6</f>
        <v>0</v>
      </c>
      <c r="KN6" s="420">
        <f t="shared" ref="KN6:KN7" ca="1" si="428">KI6*1+KH6*3</f>
        <v>0</v>
      </c>
      <c r="KO6" s="420">
        <f t="shared" ref="KO6" ca="1" si="429">IF(JI6&lt;&gt;"",SUMPRODUCT((JR4:JR7=JR6)*(KN4:KN7&gt;KN6)*1),0)</f>
        <v>0</v>
      </c>
      <c r="KP6" s="420">
        <f t="shared" ref="KP6" ca="1" si="430">IF(JI6&lt;&gt;"",SUMPRODUCT((KO4:KO7=KO6)*(KM4:KM7&gt;KM6)*1),0)</f>
        <v>0</v>
      </c>
      <c r="KQ6" s="420">
        <f t="shared" ref="KQ6:KQ7" ca="1" si="431">KO6+KP6</f>
        <v>0</v>
      </c>
      <c r="KR6" s="420">
        <f t="shared" ref="KR6" ca="1" si="432">IF(JI6&lt;&gt;"",SUMPRODUCT((KQ4:KQ7=KQ6)*(KO4:KO7=KO6)*(KK4:KK7&gt;KK6)*1),0)</f>
        <v>0</v>
      </c>
      <c r="KS6" s="420">
        <f t="shared" ca="1" si="46"/>
        <v>1</v>
      </c>
      <c r="KT6" s="420">
        <f t="shared" ref="KT6" ca="1" si="433">SUMPRODUCT((KS4:KS7=KS6)*(IV4:IV7&gt;IV6)*1)</f>
        <v>3</v>
      </c>
      <c r="KU6" s="420">
        <f t="shared" ca="1" si="48"/>
        <v>4</v>
      </c>
      <c r="KV6" s="420" t="str">
        <f t="shared" si="266"/>
        <v>Qatar</v>
      </c>
      <c r="KW6" s="420">
        <f t="shared" ca="1" si="49"/>
        <v>0</v>
      </c>
      <c r="KX6" s="420">
        <f ca="1">SUMPRODUCT((OFFSET('Game Board'!G8:G55,0,KX1)&lt;&gt;"")*(OFFSET('Game Board'!F8:F55,0,KX1)=C6)*(OFFSET('Game Board'!G8:G55,0,KX1)&gt;OFFSET('Game Board'!H8:H55,0,KX1))*1)+SUMPRODUCT((OFFSET('Game Board'!G8:G55,0,KX1)&lt;&gt;"")*(OFFSET('Game Board'!I8:I55,0,KX1)=C6)*(OFFSET('Game Board'!H8:H55,0,KX1)&gt;OFFSET('Game Board'!G8:G55,0,KX1))*1)</f>
        <v>0</v>
      </c>
      <c r="KY6" s="420">
        <f ca="1">SUMPRODUCT((OFFSET('Game Board'!G8:G55,0,KX1)&lt;&gt;"")*(OFFSET('Game Board'!F8:F55,0,KX1)=C6)*(OFFSET('Game Board'!G8:G55,0,KX1)=OFFSET('Game Board'!H8:H55,0,KX1))*1)+SUMPRODUCT((OFFSET('Game Board'!G8:G55,0,KX1)&lt;&gt;"")*(OFFSET('Game Board'!I8:I55,0,KX1)=C6)*(OFFSET('Game Board'!G8:G55,0,KX1)=OFFSET('Game Board'!H8:H55,0,KX1))*1)</f>
        <v>0</v>
      </c>
      <c r="KZ6" s="420">
        <f ca="1">SUMPRODUCT((OFFSET('Game Board'!G8:G55,0,KX1)&lt;&gt;"")*(OFFSET('Game Board'!F8:F55,0,KX1)=C6)*(OFFSET('Game Board'!G8:G55,0,KX1)&lt;OFFSET('Game Board'!H8:H55,0,KX1))*1)+SUMPRODUCT((OFFSET('Game Board'!G8:G55,0,KX1)&lt;&gt;"")*(OFFSET('Game Board'!I8:I55,0,KX1)=C6)*(OFFSET('Game Board'!H8:H55,0,KX1)&lt;OFFSET('Game Board'!G8:G55,0,KX1))*1)</f>
        <v>0</v>
      </c>
      <c r="LA6" s="420">
        <f ca="1">SUMIF(OFFSET('Game Board'!F8:F55,0,KX1),C6,OFFSET('Game Board'!G8:G55,0,KX1))+SUMIF(OFFSET('Game Board'!I8:I55,0,KX1),C6,OFFSET('Game Board'!H8:H55,0,KX1))</f>
        <v>0</v>
      </c>
      <c r="LB6" s="420">
        <f ca="1">SUMIF(OFFSET('Game Board'!F8:F55,0,KX1),C6,OFFSET('Game Board'!H8:H55,0,KX1))+SUMIF(OFFSET('Game Board'!I8:I55,0,KX1),C6,OFFSET('Game Board'!G8:G55,0,KX1))</f>
        <v>0</v>
      </c>
      <c r="LC6" s="420">
        <f t="shared" ca="1" si="50"/>
        <v>0</v>
      </c>
      <c r="LD6" s="420">
        <f t="shared" ca="1" si="51"/>
        <v>0</v>
      </c>
      <c r="LE6" s="420">
        <f ca="1">INDEX(L4:L35,MATCH(LN6,C4:C35,0),0)</f>
        <v>1441</v>
      </c>
      <c r="LF6" s="424">
        <f>'Tournament Setup'!F8</f>
        <v>0</v>
      </c>
      <c r="LG6" s="420">
        <f t="shared" ref="LG6" ca="1" si="434">RANK(LD6,LD4:LD7)</f>
        <v>1</v>
      </c>
      <c r="LH6" s="420">
        <f t="shared" ref="LH6" ca="1" si="435">SUMPRODUCT((LG4:LG7=LG6)*(LC4:LC7&gt;LC6)*1)</f>
        <v>0</v>
      </c>
      <c r="LI6" s="420">
        <f t="shared" ca="1" si="54"/>
        <v>1</v>
      </c>
      <c r="LJ6" s="420">
        <f t="shared" ref="LJ6" ca="1" si="436">SUMPRODUCT((LG4:LG7=LG6)*(LC4:LC7=LC6)*(LA4:LA7&gt;LA6)*1)</f>
        <v>0</v>
      </c>
      <c r="LK6" s="420">
        <f t="shared" ca="1" si="56"/>
        <v>1</v>
      </c>
      <c r="LL6" s="420">
        <f t="shared" ref="LL6" ca="1" si="437">RANK(LK6,LK4:LK7,1)+COUNTIF(LK4:LK6,LK6)-1</f>
        <v>3</v>
      </c>
      <c r="LM6" s="420">
        <v>3</v>
      </c>
      <c r="LN6" s="420" t="str">
        <f t="shared" ref="LN6" ca="1" si="438">INDEX(KV4:KV7,MATCH(LM6,LL4:LL7,0),0)</f>
        <v>Qatar</v>
      </c>
      <c r="LO6" s="420">
        <f t="shared" ref="LO6" ca="1" si="439">INDEX(LK4:LK7,MATCH(LN6,KV4:KV7,0),0)</f>
        <v>1</v>
      </c>
      <c r="LP6" s="420" t="str">
        <f t="shared" ref="LP6:LP7" ca="1" si="440">IF(AND(LP5&lt;&gt;"",LO6=1),LN6,"")</f>
        <v>Qatar</v>
      </c>
      <c r="LQ6" s="420" t="str">
        <f t="shared" ref="LQ6" ca="1" si="441">IF(LQ5&lt;&gt;"",LN6,"")</f>
        <v/>
      </c>
      <c r="LR6" s="420" t="str">
        <f t="shared" ref="LR6" ca="1" si="442">IF(LO7=3,LN6,"")</f>
        <v/>
      </c>
      <c r="LS6" s="420">
        <f ca="1">SUMPRODUCT((OFFSET('Game Board'!F8:F55,0,KX1)=LP6)*(OFFSET('Game Board'!I8:I55,0,KX1)=LP4)*(OFFSET('Game Board'!G8:G55,0,KX1)&gt;OFFSET('Game Board'!H8:H55,0,KX1))*1)+SUMPRODUCT((OFFSET('Game Board'!I8:I55,0,KX1)=LP6)*(OFFSET('Game Board'!F8:F55,0,KX1)=LP4)*(OFFSET('Game Board'!H8:H55,0,KX1)&gt;OFFSET('Game Board'!G8:G55,0,KX1))*1)+SUMPRODUCT((OFFSET('Game Board'!F8:F55,0,KX1)=LP6)*(OFFSET('Game Board'!I8:I55,0,KX1)=LP5)*(OFFSET('Game Board'!G8:G55,0,KX1)&gt;OFFSET('Game Board'!H8:H55,0,KX1))*1)+SUMPRODUCT((OFFSET('Game Board'!I8:I55,0,KX1)=LP6)*(OFFSET('Game Board'!F8:F55,0,KX1)=LP5)*(OFFSET('Game Board'!H8:H55,0,KX1)&gt;OFFSET('Game Board'!G8:G55,0,KX1))*1)+SUMPRODUCT((OFFSET('Game Board'!F8:F55,0,KX1)=LP6)*(OFFSET('Game Board'!I8:I55,0,KX1)=LP7)*(OFFSET('Game Board'!G8:G55,0,KX1)&gt;OFFSET('Game Board'!H8:H55,0,KX1))*1)+SUMPRODUCT((OFFSET('Game Board'!I8:I55,0,KX1)=LP6)*(OFFSET('Game Board'!F8:F55,0,KX1)=LP7)*(OFFSET('Game Board'!H8:H55,0,KX1)&gt;OFFSET('Game Board'!G8:G55,0,KX1))*1)</f>
        <v>0</v>
      </c>
      <c r="LT6" s="420">
        <f ca="1">SUMPRODUCT((OFFSET('Game Board'!F8:F55,0,KX1)=LP6)*(OFFSET('Game Board'!I8:I55,0,KX1)=LP4)*(OFFSET('Game Board'!G8:G55,0,KX1)=OFFSET('Game Board'!H8:H55,0,KX1))*1)+SUMPRODUCT((OFFSET('Game Board'!I8:I55,0,KX1)=LP6)*(OFFSET('Game Board'!F8:F55,0,KX1)=LP4)*(OFFSET('Game Board'!G8:G55,0,KX1)=OFFSET('Game Board'!H8:H55,0,KX1))*1)+SUMPRODUCT((OFFSET('Game Board'!F8:F55,0,KX1)=LP6)*(OFFSET('Game Board'!I8:I55,0,KX1)=LP5)*(OFFSET('Game Board'!G8:G55,0,KX1)=OFFSET('Game Board'!H8:H55,0,KX1))*1)+SUMPRODUCT((OFFSET('Game Board'!I8:I55,0,KX1)=LP6)*(OFFSET('Game Board'!F8:F55,0,KX1)=LP5)*(OFFSET('Game Board'!G8:G55,0,KX1)=OFFSET('Game Board'!H8:H55,0,KX1))*1)+SUMPRODUCT((OFFSET('Game Board'!F8:F55,0,KX1)=LP6)*(OFFSET('Game Board'!I8:I55,0,KX1)=LP7)*(OFFSET('Game Board'!G8:G55,0,KX1)=OFFSET('Game Board'!H8:H55,0,KX1))*1)+SUMPRODUCT((OFFSET('Game Board'!I8:I55,0,KX1)=LP6)*(OFFSET('Game Board'!F8:F55,0,KX1)=LP7)*(OFFSET('Game Board'!G8:G55,0,KX1)=OFFSET('Game Board'!H8:H55,0,KX1))*1)</f>
        <v>3</v>
      </c>
      <c r="LU6" s="420">
        <f ca="1">SUMPRODUCT((OFFSET('Game Board'!F8:F55,0,KX1)=LP6)*(OFFSET('Game Board'!I8:I55,0,KX1)=LP4)*(OFFSET('Game Board'!G8:G55,0,KX1)&lt;OFFSET('Game Board'!H8:H55,0,KX1))*1)+SUMPRODUCT((OFFSET('Game Board'!I8:I55,0,KX1)=LP6)*(OFFSET('Game Board'!F8:F55,0,KX1)=LP4)*(OFFSET('Game Board'!H8:H55,0,KX1)&lt;OFFSET('Game Board'!G8:G55,0,KX1))*1)+SUMPRODUCT((OFFSET('Game Board'!F8:F55,0,KX1)=LP6)*(OFFSET('Game Board'!I8:I55,0,KX1)=LP5)*(OFFSET('Game Board'!G8:G55,0,KX1)&lt;OFFSET('Game Board'!H8:H55,0,KX1))*1)+SUMPRODUCT((OFFSET('Game Board'!I8:I55,0,KX1)=LP6)*(OFFSET('Game Board'!F8:F55,0,KX1)=LP5)*(OFFSET('Game Board'!H8:H55,0,KX1)&lt;OFFSET('Game Board'!G8:G55,0,KX1))*1)+SUMPRODUCT((OFFSET('Game Board'!F8:F55,0,KX1)=LP6)*(OFFSET('Game Board'!I8:I55,0,KX1)=LP7)*(OFFSET('Game Board'!G8:G55,0,KX1)&lt;OFFSET('Game Board'!H8:H55,0,KX1))*1)+SUMPRODUCT((OFFSET('Game Board'!I8:I55,0,KX1)=LP6)*(OFFSET('Game Board'!F8:F55,0,KX1)=LP7)*(OFFSET('Game Board'!H8:H55,0,KX1)&lt;OFFSET('Game Board'!G8:G55,0,KX1))*1)</f>
        <v>0</v>
      </c>
      <c r="LV6" s="420">
        <f ca="1">SUMIFS(OFFSET('Game Board'!G8:G55,0,KX1),OFFSET('Game Board'!F8:F55,0,KX1),LP6,OFFSET('Game Board'!I8:I55,0,KX1),LP4)+SUMIFS(OFFSET('Game Board'!G8:G55,0,KX1),OFFSET('Game Board'!F8:F55,0,KX1),LP6,OFFSET('Game Board'!I8:I55,0,KX1),LP5)+SUMIFS(OFFSET('Game Board'!G8:G55,0,KX1),OFFSET('Game Board'!F8:F55,0,KX1),LP6,OFFSET('Game Board'!I8:I55,0,KX1),LP7)+SUMIFS(OFFSET('Game Board'!H8:H55,0,KX1),OFFSET('Game Board'!I8:I55,0,KX1),LP6,OFFSET('Game Board'!F8:F55,0,KX1),LP4)+SUMIFS(OFFSET('Game Board'!H8:H55,0,KX1),OFFSET('Game Board'!I8:I55,0,KX1),LP6,OFFSET('Game Board'!F8:F55,0,KX1),LP5)+SUMIFS(OFFSET('Game Board'!H8:H55,0,KX1),OFFSET('Game Board'!I8:I55,0,KX1),LP6,OFFSET('Game Board'!F8:F55,0,KX1),LP7)</f>
        <v>0</v>
      </c>
      <c r="LW6" s="420">
        <f ca="1">SUMIFS(OFFSET('Game Board'!H8:H55,0,KX1),OFFSET('Game Board'!F8:F55,0,KX1),LP6,OFFSET('Game Board'!I8:I55,0,KX1),LP4)+SUMIFS(OFFSET('Game Board'!H8:H55,0,KX1),OFFSET('Game Board'!F8:F55,0,KX1),LP6,OFFSET('Game Board'!I8:I55,0,KX1),LP5)+SUMIFS(OFFSET('Game Board'!H8:H55,0,KX1),OFFSET('Game Board'!F8:F55,0,KX1),LP6,OFFSET('Game Board'!I8:I55,0,KX1),LP7)+SUMIFS(OFFSET('Game Board'!G8:G55,0,KX1),OFFSET('Game Board'!I8:I55,0,KX1),LP6,OFFSET('Game Board'!F8:F55,0,KX1),LP4)+SUMIFS(OFFSET('Game Board'!G8:G55,0,KX1),OFFSET('Game Board'!I8:I55,0,KX1),LP6,OFFSET('Game Board'!F8:F55,0,KX1),LP5)+SUMIFS(OFFSET('Game Board'!G8:G55,0,KX1),OFFSET('Game Board'!I8:I55,0,KX1),LP6,OFFSET('Game Board'!F8:F55,0,KX1),LP7)</f>
        <v>0</v>
      </c>
      <c r="LX6" s="420">
        <f t="shared" ca="1" si="61"/>
        <v>0</v>
      </c>
      <c r="LY6" s="420">
        <f t="shared" ca="1" si="62"/>
        <v>3</v>
      </c>
      <c r="LZ6" s="420">
        <f t="shared" ref="LZ6" ca="1" si="443">IF(LP6&lt;&gt;"",SUMPRODUCT((LO4:LO7=LO6)*(LY4:LY7&gt;LY6)*1),0)</f>
        <v>0</v>
      </c>
      <c r="MA6" s="420">
        <f t="shared" ref="MA6" ca="1" si="444">IF(LP6&lt;&gt;"",SUMPRODUCT((LZ4:LZ7=LZ6)*(LX4:LX7&gt;LX6)*1),0)</f>
        <v>0</v>
      </c>
      <c r="MB6" s="420">
        <f t="shared" ca="1" si="65"/>
        <v>0</v>
      </c>
      <c r="MC6" s="420">
        <f t="shared" ref="MC6" ca="1" si="445">IF(LP6&lt;&gt;"",SUMPRODUCT((MB4:MB7=MB6)*(LZ4:LZ7=LZ6)*(LV4:LV7&gt;LV6)*1),0)</f>
        <v>0</v>
      </c>
      <c r="MD6" s="420">
        <f t="shared" ca="1" si="67"/>
        <v>1</v>
      </c>
      <c r="ME6" s="420">
        <f ca="1">SUMPRODUCT((OFFSET('Game Board'!F8:F55,0,KX1)=LQ6)*(OFFSET('Game Board'!I8:I55,0,KX1)=LQ5)*(OFFSET('Game Board'!G8:G55,0,KX1)&gt;OFFSET('Game Board'!H8:H55,0,KX1))*1)+SUMPRODUCT((OFFSET('Game Board'!I8:I55,0,KX1)=LQ6)*(OFFSET('Game Board'!F8:F55,0,KX1)=LQ5)*(OFFSET('Game Board'!H8:H55,0,KX1)&gt;OFFSET('Game Board'!G8:G55,0,KX1))*1)+SUMPRODUCT((OFFSET('Game Board'!F8:F55,0,KX1)=LQ6)*(OFFSET('Game Board'!I8:I55,0,KX1)=LQ7)*(OFFSET('Game Board'!G8:G55,0,KX1)&gt;OFFSET('Game Board'!H8:H55,0,KX1))*1)+SUMPRODUCT((OFFSET('Game Board'!I8:I55,0,KX1)=LQ6)*(OFFSET('Game Board'!F8:F55,0,KX1)=LQ7)*(OFFSET('Game Board'!H8:H55,0,KX1)&gt;OFFSET('Game Board'!G8:G55,0,KX1))*1)</f>
        <v>0</v>
      </c>
      <c r="MF6" s="420">
        <f ca="1">SUMPRODUCT((OFFSET('Game Board'!F8:F55,0,KX1)=LQ6)*(OFFSET('Game Board'!I8:I55,0,KX1)=LQ5)*(OFFSET('Game Board'!G8:G55,0,KX1)=OFFSET('Game Board'!H8:H55,0,KX1))*1)+SUMPRODUCT((OFFSET('Game Board'!I8:I55,0,KX1)=LQ6)*(OFFSET('Game Board'!F8:F55,0,KX1)=LQ5)*(OFFSET('Game Board'!G8:G55,0,KX1)=OFFSET('Game Board'!H8:H55,0,KX1))*1)+SUMPRODUCT((OFFSET('Game Board'!F8:F55,0,KX1)=LQ6)*(OFFSET('Game Board'!I8:I55,0,KX1)=LQ7)*(OFFSET('Game Board'!G8:G55,0,KX1)=OFFSET('Game Board'!H8:H55,0,KX1))*1)+SUMPRODUCT((OFFSET('Game Board'!I8:I55,0,KX1)=LQ6)*(OFFSET('Game Board'!F8:F55,0,KX1)=LQ7)*(OFFSET('Game Board'!G8:G55,0,KX1)=OFFSET('Game Board'!H8:H55,0,KX1))*1)</f>
        <v>0</v>
      </c>
      <c r="MG6" s="420">
        <f ca="1">SUMPRODUCT((OFFSET('Game Board'!F8:F55,0,KX1)=LQ6)*(OFFSET('Game Board'!I8:I55,0,KX1)=LQ5)*(OFFSET('Game Board'!G8:G55,0,KX1)&lt;OFFSET('Game Board'!H8:H55,0,KX1))*1)+SUMPRODUCT((OFFSET('Game Board'!I8:I55,0,KX1)=LQ6)*(OFFSET('Game Board'!F8:F55,0,KX1)=LQ5)*(OFFSET('Game Board'!H8:H55,0,KX1)&lt;OFFSET('Game Board'!G8:G55,0,KX1))*1)+SUMPRODUCT((OFFSET('Game Board'!F8:F55,0,KX1)=LQ6)*(OFFSET('Game Board'!I8:I55,0,KX1)=LQ7)*(OFFSET('Game Board'!G8:G55,0,KX1)&lt;OFFSET('Game Board'!H8:H55,0,KX1))*1)+SUMPRODUCT((OFFSET('Game Board'!I8:I55,0,KX1)=LQ6)*(OFFSET('Game Board'!F8:F55,0,KX1)=LQ7)*(OFFSET('Game Board'!H8:H55,0,KX1)&lt;OFFSET('Game Board'!G8:G55,0,KX1))*1)</f>
        <v>0</v>
      </c>
      <c r="MH6" s="420">
        <f ca="1">SUMIFS(OFFSET('Game Board'!G8:G55,0,KX1),OFFSET('Game Board'!F8:F55,0,KX1),LQ6,OFFSET('Game Board'!I8:I55,0,KX1),LQ5)+SUMIFS(OFFSET('Game Board'!G8:G55,0,KX1),OFFSET('Game Board'!F8:F55,0,KX1),LQ6,OFFSET('Game Board'!I8:I55,0,KX1),LQ7)+SUMIFS(OFFSET('Game Board'!H8:H55,0,KX1),OFFSET('Game Board'!I8:I55,0,KX1),LQ6,OFFSET('Game Board'!F8:F55,0,KX1),LQ5)+SUMIFS(OFFSET('Game Board'!H8:H55,0,KX1),OFFSET('Game Board'!I8:I55,0,KX1),LQ6,OFFSET('Game Board'!F8:F55,0,KX1),LQ7)</f>
        <v>0</v>
      </c>
      <c r="MI6" s="420">
        <f ca="1">SUMIFS(OFFSET('Game Board'!H8:H55,0,KX1),OFFSET('Game Board'!F8:F55,0,KX1),LQ6,OFFSET('Game Board'!I8:I55,0,KX1),LQ5)+SUMIFS(OFFSET('Game Board'!H8:H55,0,KX1),OFFSET('Game Board'!F8:F55,0,KX1),LQ6,OFFSET('Game Board'!I8:I55,0,KX1),LQ7)+SUMIFS(OFFSET('Game Board'!G8:G55,0,KX1),OFFSET('Game Board'!I8:I55,0,KX1),LQ6,OFFSET('Game Board'!F8:F55,0,KX1),LQ5)+SUMIFS(OFFSET('Game Board'!G8:G55,0,KX1),OFFSET('Game Board'!I8:I55,0,KX1),LQ6,OFFSET('Game Board'!F8:F55,0,KX1),LQ7)</f>
        <v>0</v>
      </c>
      <c r="MJ6" s="420">
        <f t="shared" ca="1" si="278"/>
        <v>0</v>
      </c>
      <c r="MK6" s="420">
        <f t="shared" ca="1" si="279"/>
        <v>0</v>
      </c>
      <c r="ML6" s="420">
        <f t="shared" ref="ML6" ca="1" si="446">IF(LQ6&lt;&gt;"",SUMPRODUCT((LO4:LO7=LO6)*(MK4:MK7&gt;MK6)*1),0)</f>
        <v>0</v>
      </c>
      <c r="MM6" s="420">
        <f t="shared" ref="MM6" ca="1" si="447">IF(LQ6&lt;&gt;"",SUMPRODUCT((ML4:ML7=ML6)*(MJ4:MJ7&gt;MJ6)*1),0)</f>
        <v>0</v>
      </c>
      <c r="MN6" s="420">
        <f t="shared" ca="1" si="282"/>
        <v>0</v>
      </c>
      <c r="MO6" s="420">
        <f t="shared" ref="MO6" ca="1" si="448">IF(LQ6&lt;&gt;"",SUMPRODUCT((MN4:MN7=MN6)*(ML4:ML7=ML6)*(MH4:MH7&gt;MH6)*1),0)</f>
        <v>0</v>
      </c>
      <c r="MP6" s="420">
        <f t="shared" ca="1" si="68"/>
        <v>1</v>
      </c>
      <c r="MQ6" s="420">
        <f ca="1">SUMPRODUCT((OFFSET('Game Board'!F8:F55,0,KX1)=LR6)*(OFFSET('Game Board'!I8:I55,0,KX1)=LR7)*(OFFSET('Game Board'!G8:G55,0,KX1)&gt;OFFSET('Game Board'!H8:H55,0,KX1))*1)+SUMPRODUCT((OFFSET('Game Board'!I8:I55,0,KX1)=LR6)*(OFFSET('Game Board'!F8:F55,0,KX1)=LR7)*(OFFSET('Game Board'!H8:H55,0,KX1)&gt;OFFSET('Game Board'!G8:G55,0,KX1))*1)</f>
        <v>0</v>
      </c>
      <c r="MR6" s="420">
        <f ca="1">SUMPRODUCT((OFFSET('Game Board'!F8:F55,0,KX1)=LR6)*(OFFSET('Game Board'!I8:I55,0,KX1)=LR7)*(OFFSET('Game Board'!G8:G55,0,KX1)=OFFSET('Game Board'!H8:H55,0,KX1))*1)+SUMPRODUCT((OFFSET('Game Board'!I8:I55,0,KX1)=LR6)*(OFFSET('Game Board'!F8:F55,0,KX1)=LR7)*(OFFSET('Game Board'!H8:H55,0,KX1)=OFFSET('Game Board'!G8:G55,0,KX1))*1)</f>
        <v>0</v>
      </c>
      <c r="MS6" s="420">
        <f ca="1">SUMPRODUCT((OFFSET('Game Board'!F8:F55,0,KX1)=LR6)*(OFFSET('Game Board'!I8:I55,0,KX1)=LR7)*(OFFSET('Game Board'!G8:G55,0,KX1)&lt;OFFSET('Game Board'!H8:H55,0,KX1))*1)+SUMPRODUCT((OFFSET('Game Board'!I8:I55,0,KX1)=LR6)*(OFFSET('Game Board'!F8:F55,0,KX1)=LR7)*(OFFSET('Game Board'!H8:H55,0,KX1)&lt;OFFSET('Game Board'!G8:G55,0,KX1))*1)</f>
        <v>0</v>
      </c>
      <c r="MT6" s="420">
        <f ca="1">SUMIFS(OFFSET('Game Board'!G8:G55,0,KX1),OFFSET('Game Board'!F8:F55,0,KX1),LR6,OFFSET('Game Board'!I8:I55,0,KX1),LR7)+SUMIFS(OFFSET('Game Board'!H8:H55,0,KX1),OFFSET('Game Board'!I8:I55,0,KX1),LR6,OFFSET('Game Board'!F8:F55,0,KX1),LR7)</f>
        <v>0</v>
      </c>
      <c r="MU6" s="420">
        <f ca="1">SUMIFS(OFFSET('Game Board'!H8:H55,0,KX1),OFFSET('Game Board'!F8:F55,0,KX1),LR6,OFFSET('Game Board'!I8:I55,0,KX1),LR7)+SUMIFS(OFFSET('Game Board'!G8:G55,0,KX1),OFFSET('Game Board'!I8:I55,0,KX1),LR6,OFFSET('Game Board'!F8:F55,0,KX1),LR7)</f>
        <v>0</v>
      </c>
      <c r="MV6" s="420">
        <f t="shared" ref="MV6:MV7" ca="1" si="449">MT6-MU6</f>
        <v>0</v>
      </c>
      <c r="MW6" s="420">
        <f t="shared" ref="MW6:MW7" ca="1" si="450">MR6*1+MQ6*3</f>
        <v>0</v>
      </c>
      <c r="MX6" s="420">
        <f t="shared" ref="MX6" ca="1" si="451">IF(LR6&lt;&gt;"",SUMPRODUCT((MA4:MA7=MA6)*(MW4:MW7&gt;MW6)*1),0)</f>
        <v>0</v>
      </c>
      <c r="MY6" s="420">
        <f t="shared" ref="MY6" ca="1" si="452">IF(LR6&lt;&gt;"",SUMPRODUCT((MX4:MX7=MX6)*(MV4:MV7&gt;MV6)*1),0)</f>
        <v>0</v>
      </c>
      <c r="MZ6" s="420">
        <f t="shared" ref="MZ6:MZ7" ca="1" si="453">MX6+MY6</f>
        <v>0</v>
      </c>
      <c r="NA6" s="420">
        <f t="shared" ref="NA6" ca="1" si="454">IF(LR6&lt;&gt;"",SUMPRODUCT((MZ4:MZ7=MZ6)*(MX4:MX7=MX6)*(MT4:MT7&gt;MT6)*1),0)</f>
        <v>0</v>
      </c>
      <c r="NB6" s="420">
        <f t="shared" ca="1" si="69"/>
        <v>1</v>
      </c>
      <c r="NC6" s="420">
        <f t="shared" ref="NC6" ca="1" si="455">SUMPRODUCT((NB4:NB7=NB6)*(LE4:LE7&gt;LE6)*1)</f>
        <v>3</v>
      </c>
      <c r="ND6" s="420">
        <f t="shared" ca="1" si="71"/>
        <v>4</v>
      </c>
      <c r="NE6" s="420" t="str">
        <f t="shared" si="285"/>
        <v>Qatar</v>
      </c>
      <c r="NF6" s="420">
        <f t="shared" ca="1" si="72"/>
        <v>0</v>
      </c>
      <c r="NG6" s="420">
        <f ca="1">SUMPRODUCT((OFFSET('Game Board'!G8:G55,0,NG1)&lt;&gt;"")*(OFFSET('Game Board'!F8:F55,0,NG1)=C6)*(OFFSET('Game Board'!G8:G55,0,NG1)&gt;OFFSET('Game Board'!H8:H55,0,NG1))*1)+SUMPRODUCT((OFFSET('Game Board'!G8:G55,0,NG1)&lt;&gt;"")*(OFFSET('Game Board'!I8:I55,0,NG1)=C6)*(OFFSET('Game Board'!H8:H55,0,NG1)&gt;OFFSET('Game Board'!G8:G55,0,NG1))*1)</f>
        <v>0</v>
      </c>
      <c r="NH6" s="420">
        <f ca="1">SUMPRODUCT((OFFSET('Game Board'!G8:G55,0,NG1)&lt;&gt;"")*(OFFSET('Game Board'!F8:F55,0,NG1)=C6)*(OFFSET('Game Board'!G8:G55,0,NG1)=OFFSET('Game Board'!H8:H55,0,NG1))*1)+SUMPRODUCT((OFFSET('Game Board'!G8:G55,0,NG1)&lt;&gt;"")*(OFFSET('Game Board'!I8:I55,0,NG1)=C6)*(OFFSET('Game Board'!G8:G55,0,NG1)=OFFSET('Game Board'!H8:H55,0,NG1))*1)</f>
        <v>0</v>
      </c>
      <c r="NI6" s="420">
        <f ca="1">SUMPRODUCT((OFFSET('Game Board'!G8:G55,0,NG1)&lt;&gt;"")*(OFFSET('Game Board'!F8:F55,0,NG1)=C6)*(OFFSET('Game Board'!G8:G55,0,NG1)&lt;OFFSET('Game Board'!H8:H55,0,NG1))*1)+SUMPRODUCT((OFFSET('Game Board'!G8:G55,0,NG1)&lt;&gt;"")*(OFFSET('Game Board'!I8:I55,0,NG1)=C6)*(OFFSET('Game Board'!H8:H55,0,NG1)&lt;OFFSET('Game Board'!G8:G55,0,NG1))*1)</f>
        <v>0</v>
      </c>
      <c r="NJ6" s="420">
        <f ca="1">SUMIF(OFFSET('Game Board'!F8:F55,0,NG1),C6,OFFSET('Game Board'!G8:G55,0,NG1))+SUMIF(OFFSET('Game Board'!I8:I55,0,NG1),C6,OFFSET('Game Board'!H8:H55,0,NG1))</f>
        <v>0</v>
      </c>
      <c r="NK6" s="420">
        <f ca="1">SUMIF(OFFSET('Game Board'!F8:F55,0,NG1),C6,OFFSET('Game Board'!H8:H55,0,NG1))+SUMIF(OFFSET('Game Board'!I8:I55,0,NG1),C6,OFFSET('Game Board'!G8:G55,0,NG1))</f>
        <v>0</v>
      </c>
      <c r="NL6" s="420">
        <f t="shared" ca="1" si="73"/>
        <v>0</v>
      </c>
      <c r="NM6" s="420">
        <f t="shared" ca="1" si="74"/>
        <v>0</v>
      </c>
      <c r="NN6" s="420">
        <f ca="1">INDEX(L4:L35,MATCH(NW6,C4:C35,0),0)</f>
        <v>1441</v>
      </c>
      <c r="NO6" s="424">
        <f>'Tournament Setup'!F8</f>
        <v>0</v>
      </c>
      <c r="NP6" s="420">
        <f t="shared" ref="NP6" ca="1" si="456">RANK(NM6,NM4:NM7)</f>
        <v>1</v>
      </c>
      <c r="NQ6" s="420">
        <f t="shared" ref="NQ6" ca="1" si="457">SUMPRODUCT((NP4:NP7=NP6)*(NL4:NL7&gt;NL6)*1)</f>
        <v>0</v>
      </c>
      <c r="NR6" s="420">
        <f t="shared" ca="1" si="77"/>
        <v>1</v>
      </c>
      <c r="NS6" s="420">
        <f t="shared" ref="NS6" ca="1" si="458">SUMPRODUCT((NP4:NP7=NP6)*(NL4:NL7=NL6)*(NJ4:NJ7&gt;NJ6)*1)</f>
        <v>0</v>
      </c>
      <c r="NT6" s="420">
        <f t="shared" ca="1" si="79"/>
        <v>1</v>
      </c>
      <c r="NU6" s="420">
        <f t="shared" ref="NU6" ca="1" si="459">RANK(NT6,NT4:NT7,1)+COUNTIF(NT4:NT6,NT6)-1</f>
        <v>3</v>
      </c>
      <c r="NV6" s="420">
        <v>3</v>
      </c>
      <c r="NW6" s="420" t="str">
        <f t="shared" ref="NW6" ca="1" si="460">INDEX(NE4:NE7,MATCH(NV6,NU4:NU7,0),0)</f>
        <v>Qatar</v>
      </c>
      <c r="NX6" s="420">
        <f t="shared" ref="NX6" ca="1" si="461">INDEX(NT4:NT7,MATCH(NW6,NE4:NE7,0),0)</f>
        <v>1</v>
      </c>
      <c r="NY6" s="420" t="str">
        <f t="shared" ref="NY6:NY7" ca="1" si="462">IF(AND(NY5&lt;&gt;"",NX6=1),NW6,"")</f>
        <v>Qatar</v>
      </c>
      <c r="NZ6" s="420" t="str">
        <f t="shared" ref="NZ6" ca="1" si="463">IF(NZ5&lt;&gt;"",NW6,"")</f>
        <v/>
      </c>
      <c r="OA6" s="420" t="str">
        <f t="shared" ref="OA6" ca="1" si="464">IF(NX7=3,NW6,"")</f>
        <v/>
      </c>
      <c r="OB6" s="420">
        <f ca="1">SUMPRODUCT((OFFSET('Game Board'!F8:F55,0,NG1)=NY6)*(OFFSET('Game Board'!I8:I55,0,NG1)=NY4)*(OFFSET('Game Board'!G8:G55,0,NG1)&gt;OFFSET('Game Board'!H8:H55,0,NG1))*1)+SUMPRODUCT((OFFSET('Game Board'!I8:I55,0,NG1)=NY6)*(OFFSET('Game Board'!F8:F55,0,NG1)=NY4)*(OFFSET('Game Board'!H8:H55,0,NG1)&gt;OFFSET('Game Board'!G8:G55,0,NG1))*1)+SUMPRODUCT((OFFSET('Game Board'!F8:F55,0,NG1)=NY6)*(OFFSET('Game Board'!I8:I55,0,NG1)=NY5)*(OFFSET('Game Board'!G8:G55,0,NG1)&gt;OFFSET('Game Board'!H8:H55,0,NG1))*1)+SUMPRODUCT((OFFSET('Game Board'!I8:I55,0,NG1)=NY6)*(OFFSET('Game Board'!F8:F55,0,NG1)=NY5)*(OFFSET('Game Board'!H8:H55,0,NG1)&gt;OFFSET('Game Board'!G8:G55,0,NG1))*1)+SUMPRODUCT((OFFSET('Game Board'!F8:F55,0,NG1)=NY6)*(OFFSET('Game Board'!I8:I55,0,NG1)=NY7)*(OFFSET('Game Board'!G8:G55,0,NG1)&gt;OFFSET('Game Board'!H8:H55,0,NG1))*1)+SUMPRODUCT((OFFSET('Game Board'!I8:I55,0,NG1)=NY6)*(OFFSET('Game Board'!F8:F55,0,NG1)=NY7)*(OFFSET('Game Board'!H8:H55,0,NG1)&gt;OFFSET('Game Board'!G8:G55,0,NG1))*1)</f>
        <v>0</v>
      </c>
      <c r="OC6" s="420">
        <f ca="1">SUMPRODUCT((OFFSET('Game Board'!F8:F55,0,NG1)=NY6)*(OFFSET('Game Board'!I8:I55,0,NG1)=NY4)*(OFFSET('Game Board'!G8:G55,0,NG1)=OFFSET('Game Board'!H8:H55,0,NG1))*1)+SUMPRODUCT((OFFSET('Game Board'!I8:I55,0,NG1)=NY6)*(OFFSET('Game Board'!F8:F55,0,NG1)=NY4)*(OFFSET('Game Board'!G8:G55,0,NG1)=OFFSET('Game Board'!H8:H55,0,NG1))*1)+SUMPRODUCT((OFFSET('Game Board'!F8:F55,0,NG1)=NY6)*(OFFSET('Game Board'!I8:I55,0,NG1)=NY5)*(OFFSET('Game Board'!G8:G55,0,NG1)=OFFSET('Game Board'!H8:H55,0,NG1))*1)+SUMPRODUCT((OFFSET('Game Board'!I8:I55,0,NG1)=NY6)*(OFFSET('Game Board'!F8:F55,0,NG1)=NY5)*(OFFSET('Game Board'!G8:G55,0,NG1)=OFFSET('Game Board'!H8:H55,0,NG1))*1)+SUMPRODUCT((OFFSET('Game Board'!F8:F55,0,NG1)=NY6)*(OFFSET('Game Board'!I8:I55,0,NG1)=NY7)*(OFFSET('Game Board'!G8:G55,0,NG1)=OFFSET('Game Board'!H8:H55,0,NG1))*1)+SUMPRODUCT((OFFSET('Game Board'!I8:I55,0,NG1)=NY6)*(OFFSET('Game Board'!F8:F55,0,NG1)=NY7)*(OFFSET('Game Board'!G8:G55,0,NG1)=OFFSET('Game Board'!H8:H55,0,NG1))*1)</f>
        <v>3</v>
      </c>
      <c r="OD6" s="420">
        <f ca="1">SUMPRODUCT((OFFSET('Game Board'!F8:F55,0,NG1)=NY6)*(OFFSET('Game Board'!I8:I55,0,NG1)=NY4)*(OFFSET('Game Board'!G8:G55,0,NG1)&lt;OFFSET('Game Board'!H8:H55,0,NG1))*1)+SUMPRODUCT((OFFSET('Game Board'!I8:I55,0,NG1)=NY6)*(OFFSET('Game Board'!F8:F55,0,NG1)=NY4)*(OFFSET('Game Board'!H8:H55,0,NG1)&lt;OFFSET('Game Board'!G8:G55,0,NG1))*1)+SUMPRODUCT((OFFSET('Game Board'!F8:F55,0,NG1)=NY6)*(OFFSET('Game Board'!I8:I55,0,NG1)=NY5)*(OFFSET('Game Board'!G8:G55,0,NG1)&lt;OFFSET('Game Board'!H8:H55,0,NG1))*1)+SUMPRODUCT((OFFSET('Game Board'!I8:I55,0,NG1)=NY6)*(OFFSET('Game Board'!F8:F55,0,NG1)=NY5)*(OFFSET('Game Board'!H8:H55,0,NG1)&lt;OFFSET('Game Board'!G8:G55,0,NG1))*1)+SUMPRODUCT((OFFSET('Game Board'!F8:F55,0,NG1)=NY6)*(OFFSET('Game Board'!I8:I55,0,NG1)=NY7)*(OFFSET('Game Board'!G8:G55,0,NG1)&lt;OFFSET('Game Board'!H8:H55,0,NG1))*1)+SUMPRODUCT((OFFSET('Game Board'!I8:I55,0,NG1)=NY6)*(OFFSET('Game Board'!F8:F55,0,NG1)=NY7)*(OFFSET('Game Board'!H8:H55,0,NG1)&lt;OFFSET('Game Board'!G8:G55,0,NG1))*1)</f>
        <v>0</v>
      </c>
      <c r="OE6" s="420">
        <f ca="1">SUMIFS(OFFSET('Game Board'!G8:G55,0,NG1),OFFSET('Game Board'!F8:F55,0,NG1),NY6,OFFSET('Game Board'!I8:I55,0,NG1),NY4)+SUMIFS(OFFSET('Game Board'!G8:G55,0,NG1),OFFSET('Game Board'!F8:F55,0,NG1),NY6,OFFSET('Game Board'!I8:I55,0,NG1),NY5)+SUMIFS(OFFSET('Game Board'!G8:G55,0,NG1),OFFSET('Game Board'!F8:F55,0,NG1),NY6,OFFSET('Game Board'!I8:I55,0,NG1),NY7)+SUMIFS(OFFSET('Game Board'!H8:H55,0,NG1),OFFSET('Game Board'!I8:I55,0,NG1),NY6,OFFSET('Game Board'!F8:F55,0,NG1),NY4)+SUMIFS(OFFSET('Game Board'!H8:H55,0,NG1),OFFSET('Game Board'!I8:I55,0,NG1),NY6,OFFSET('Game Board'!F8:F55,0,NG1),NY5)+SUMIFS(OFFSET('Game Board'!H8:H55,0,NG1),OFFSET('Game Board'!I8:I55,0,NG1),NY6,OFFSET('Game Board'!F8:F55,0,NG1),NY7)</f>
        <v>0</v>
      </c>
      <c r="OF6" s="420">
        <f ca="1">SUMIFS(OFFSET('Game Board'!H8:H55,0,NG1),OFFSET('Game Board'!F8:F55,0,NG1),NY6,OFFSET('Game Board'!I8:I55,0,NG1),NY4)+SUMIFS(OFFSET('Game Board'!H8:H55,0,NG1),OFFSET('Game Board'!F8:F55,0,NG1),NY6,OFFSET('Game Board'!I8:I55,0,NG1),NY5)+SUMIFS(OFFSET('Game Board'!H8:H55,0,NG1),OFFSET('Game Board'!F8:F55,0,NG1),NY6,OFFSET('Game Board'!I8:I55,0,NG1),NY7)+SUMIFS(OFFSET('Game Board'!G8:G55,0,NG1),OFFSET('Game Board'!I8:I55,0,NG1),NY6,OFFSET('Game Board'!F8:F55,0,NG1),NY4)+SUMIFS(OFFSET('Game Board'!G8:G55,0,NG1),OFFSET('Game Board'!I8:I55,0,NG1),NY6,OFFSET('Game Board'!F8:F55,0,NG1),NY5)+SUMIFS(OFFSET('Game Board'!G8:G55,0,NG1),OFFSET('Game Board'!I8:I55,0,NG1),NY6,OFFSET('Game Board'!F8:F55,0,NG1),NY7)</f>
        <v>0</v>
      </c>
      <c r="OG6" s="420">
        <f t="shared" ca="1" si="84"/>
        <v>0</v>
      </c>
      <c r="OH6" s="420">
        <f t="shared" ca="1" si="85"/>
        <v>3</v>
      </c>
      <c r="OI6" s="420">
        <f t="shared" ref="OI6" ca="1" si="465">IF(NY6&lt;&gt;"",SUMPRODUCT((NX4:NX7=NX6)*(OH4:OH7&gt;OH6)*1),0)</f>
        <v>0</v>
      </c>
      <c r="OJ6" s="420">
        <f t="shared" ref="OJ6" ca="1" si="466">IF(NY6&lt;&gt;"",SUMPRODUCT((OI4:OI7=OI6)*(OG4:OG7&gt;OG6)*1),0)</f>
        <v>0</v>
      </c>
      <c r="OK6" s="420">
        <f t="shared" ca="1" si="88"/>
        <v>0</v>
      </c>
      <c r="OL6" s="420">
        <f t="shared" ref="OL6" ca="1" si="467">IF(NY6&lt;&gt;"",SUMPRODUCT((OK4:OK7=OK6)*(OI4:OI7=OI6)*(OE4:OE7&gt;OE6)*1),0)</f>
        <v>0</v>
      </c>
      <c r="OM6" s="420">
        <f t="shared" ca="1" si="90"/>
        <v>1</v>
      </c>
      <c r="ON6" s="420">
        <f ca="1">SUMPRODUCT((OFFSET('Game Board'!F8:F55,0,NG1)=NZ6)*(OFFSET('Game Board'!I8:I55,0,NG1)=NZ5)*(OFFSET('Game Board'!G8:G55,0,NG1)&gt;OFFSET('Game Board'!H8:H55,0,NG1))*1)+SUMPRODUCT((OFFSET('Game Board'!I8:I55,0,NG1)=NZ6)*(OFFSET('Game Board'!F8:F55,0,NG1)=NZ5)*(OFFSET('Game Board'!H8:H55,0,NG1)&gt;OFFSET('Game Board'!G8:G55,0,NG1))*1)+SUMPRODUCT((OFFSET('Game Board'!F8:F55,0,NG1)=NZ6)*(OFFSET('Game Board'!I8:I55,0,NG1)=NZ7)*(OFFSET('Game Board'!G8:G55,0,NG1)&gt;OFFSET('Game Board'!H8:H55,0,NG1))*1)+SUMPRODUCT((OFFSET('Game Board'!I8:I55,0,NG1)=NZ6)*(OFFSET('Game Board'!F8:F55,0,NG1)=NZ7)*(OFFSET('Game Board'!H8:H55,0,NG1)&gt;OFFSET('Game Board'!G8:G55,0,NG1))*1)</f>
        <v>0</v>
      </c>
      <c r="OO6" s="420">
        <f ca="1">SUMPRODUCT((OFFSET('Game Board'!F8:F55,0,NG1)=NZ6)*(OFFSET('Game Board'!I8:I55,0,NG1)=NZ5)*(OFFSET('Game Board'!G8:G55,0,NG1)=OFFSET('Game Board'!H8:H55,0,NG1))*1)+SUMPRODUCT((OFFSET('Game Board'!I8:I55,0,NG1)=NZ6)*(OFFSET('Game Board'!F8:F55,0,NG1)=NZ5)*(OFFSET('Game Board'!G8:G55,0,NG1)=OFFSET('Game Board'!H8:H55,0,NG1))*1)+SUMPRODUCT((OFFSET('Game Board'!F8:F55,0,NG1)=NZ6)*(OFFSET('Game Board'!I8:I55,0,NG1)=NZ7)*(OFFSET('Game Board'!G8:G55,0,NG1)=OFFSET('Game Board'!H8:H55,0,NG1))*1)+SUMPRODUCT((OFFSET('Game Board'!I8:I55,0,NG1)=NZ6)*(OFFSET('Game Board'!F8:F55,0,NG1)=NZ7)*(OFFSET('Game Board'!G8:G55,0,NG1)=OFFSET('Game Board'!H8:H55,0,NG1))*1)</f>
        <v>0</v>
      </c>
      <c r="OP6" s="420">
        <f ca="1">SUMPRODUCT((OFFSET('Game Board'!F8:F55,0,NG1)=NZ6)*(OFFSET('Game Board'!I8:I55,0,NG1)=NZ5)*(OFFSET('Game Board'!G8:G55,0,NG1)&lt;OFFSET('Game Board'!H8:H55,0,NG1))*1)+SUMPRODUCT((OFFSET('Game Board'!I8:I55,0,NG1)=NZ6)*(OFFSET('Game Board'!F8:F55,0,NG1)=NZ5)*(OFFSET('Game Board'!H8:H55,0,NG1)&lt;OFFSET('Game Board'!G8:G55,0,NG1))*1)+SUMPRODUCT((OFFSET('Game Board'!F8:F55,0,NG1)=NZ6)*(OFFSET('Game Board'!I8:I55,0,NG1)=NZ7)*(OFFSET('Game Board'!G8:G55,0,NG1)&lt;OFFSET('Game Board'!H8:H55,0,NG1))*1)+SUMPRODUCT((OFFSET('Game Board'!I8:I55,0,NG1)=NZ6)*(OFFSET('Game Board'!F8:F55,0,NG1)=NZ7)*(OFFSET('Game Board'!H8:H55,0,NG1)&lt;OFFSET('Game Board'!G8:G55,0,NG1))*1)</f>
        <v>0</v>
      </c>
      <c r="OQ6" s="420">
        <f ca="1">SUMIFS(OFFSET('Game Board'!G8:G55,0,NG1),OFFSET('Game Board'!F8:F55,0,NG1),NZ6,OFFSET('Game Board'!I8:I55,0,NG1),NZ5)+SUMIFS(OFFSET('Game Board'!G8:G55,0,NG1),OFFSET('Game Board'!F8:F55,0,NG1),NZ6,OFFSET('Game Board'!I8:I55,0,NG1),NZ7)+SUMIFS(OFFSET('Game Board'!H8:H55,0,NG1),OFFSET('Game Board'!I8:I55,0,NG1),NZ6,OFFSET('Game Board'!F8:F55,0,NG1),NZ5)+SUMIFS(OFFSET('Game Board'!H8:H55,0,NG1),OFFSET('Game Board'!I8:I55,0,NG1),NZ6,OFFSET('Game Board'!F8:F55,0,NG1),NZ7)</f>
        <v>0</v>
      </c>
      <c r="OR6" s="420">
        <f ca="1">SUMIFS(OFFSET('Game Board'!H8:H55,0,NG1),OFFSET('Game Board'!F8:F55,0,NG1),NZ6,OFFSET('Game Board'!I8:I55,0,NG1),NZ5)+SUMIFS(OFFSET('Game Board'!H8:H55,0,NG1),OFFSET('Game Board'!F8:F55,0,NG1),NZ6,OFFSET('Game Board'!I8:I55,0,NG1),NZ7)+SUMIFS(OFFSET('Game Board'!G8:G55,0,NG1),OFFSET('Game Board'!I8:I55,0,NG1),NZ6,OFFSET('Game Board'!F8:F55,0,NG1),NZ5)+SUMIFS(OFFSET('Game Board'!G8:G55,0,NG1),OFFSET('Game Board'!I8:I55,0,NG1),NZ6,OFFSET('Game Board'!F8:F55,0,NG1),NZ7)</f>
        <v>0</v>
      </c>
      <c r="OS6" s="420">
        <f t="shared" ca="1" si="297"/>
        <v>0</v>
      </c>
      <c r="OT6" s="420">
        <f t="shared" ca="1" si="298"/>
        <v>0</v>
      </c>
      <c r="OU6" s="420">
        <f t="shared" ref="OU6" ca="1" si="468">IF(NZ6&lt;&gt;"",SUMPRODUCT((NX4:NX7=NX6)*(OT4:OT7&gt;OT6)*1),0)</f>
        <v>0</v>
      </c>
      <c r="OV6" s="420">
        <f t="shared" ref="OV6" ca="1" si="469">IF(NZ6&lt;&gt;"",SUMPRODUCT((OU4:OU7=OU6)*(OS4:OS7&gt;OS6)*1),0)</f>
        <v>0</v>
      </c>
      <c r="OW6" s="420">
        <f t="shared" ca="1" si="301"/>
        <v>0</v>
      </c>
      <c r="OX6" s="420">
        <f t="shared" ref="OX6" ca="1" si="470">IF(NZ6&lt;&gt;"",SUMPRODUCT((OW4:OW7=OW6)*(OU4:OU7=OU6)*(OQ4:OQ7&gt;OQ6)*1),0)</f>
        <v>0</v>
      </c>
      <c r="OY6" s="420">
        <f t="shared" ca="1" si="91"/>
        <v>1</v>
      </c>
      <c r="OZ6" s="420">
        <f ca="1">SUMPRODUCT((OFFSET('Game Board'!F8:F55,0,NG1)=OA6)*(OFFSET('Game Board'!I8:I55,0,NG1)=OA7)*(OFFSET('Game Board'!G8:G55,0,NG1)&gt;OFFSET('Game Board'!H8:H55,0,NG1))*1)+SUMPRODUCT((OFFSET('Game Board'!I8:I55,0,NG1)=OA6)*(OFFSET('Game Board'!F8:F55,0,NG1)=OA7)*(OFFSET('Game Board'!H8:H55,0,NG1)&gt;OFFSET('Game Board'!G8:G55,0,NG1))*1)</f>
        <v>0</v>
      </c>
      <c r="PA6" s="420">
        <f ca="1">SUMPRODUCT((OFFSET('Game Board'!F8:F55,0,NG1)=OA6)*(OFFSET('Game Board'!I8:I55,0,NG1)=OA7)*(OFFSET('Game Board'!G8:G55,0,NG1)=OFFSET('Game Board'!H8:H55,0,NG1))*1)+SUMPRODUCT((OFFSET('Game Board'!I8:I55,0,NG1)=OA6)*(OFFSET('Game Board'!F8:F55,0,NG1)=OA7)*(OFFSET('Game Board'!H8:H55,0,NG1)=OFFSET('Game Board'!G8:G55,0,NG1))*1)</f>
        <v>0</v>
      </c>
      <c r="PB6" s="420">
        <f ca="1">SUMPRODUCT((OFFSET('Game Board'!F8:F55,0,NG1)=OA6)*(OFFSET('Game Board'!I8:I55,0,NG1)=OA7)*(OFFSET('Game Board'!G8:G55,0,NG1)&lt;OFFSET('Game Board'!H8:H55,0,NG1))*1)+SUMPRODUCT((OFFSET('Game Board'!I8:I55,0,NG1)=OA6)*(OFFSET('Game Board'!F8:F55,0,NG1)=OA7)*(OFFSET('Game Board'!H8:H55,0,NG1)&lt;OFFSET('Game Board'!G8:G55,0,NG1))*1)</f>
        <v>0</v>
      </c>
      <c r="PC6" s="420">
        <f ca="1">SUMIFS(OFFSET('Game Board'!G8:G55,0,NG1),OFFSET('Game Board'!F8:F55,0,NG1),OA6,OFFSET('Game Board'!I8:I55,0,NG1),OA7)+SUMIFS(OFFSET('Game Board'!H8:H55,0,NG1),OFFSET('Game Board'!I8:I55,0,NG1),OA6,OFFSET('Game Board'!F8:F55,0,NG1),OA7)</f>
        <v>0</v>
      </c>
      <c r="PD6" s="420">
        <f ca="1">SUMIFS(OFFSET('Game Board'!H8:H55,0,NG1),OFFSET('Game Board'!F8:F55,0,NG1),OA6,OFFSET('Game Board'!I8:I55,0,NG1),OA7)+SUMIFS(OFFSET('Game Board'!G8:G55,0,NG1),OFFSET('Game Board'!I8:I55,0,NG1),OA6,OFFSET('Game Board'!F8:F55,0,NG1),OA7)</f>
        <v>0</v>
      </c>
      <c r="PE6" s="420">
        <f t="shared" ref="PE6:PE7" ca="1" si="471">PC6-PD6</f>
        <v>0</v>
      </c>
      <c r="PF6" s="420">
        <f t="shared" ref="PF6:PF7" ca="1" si="472">PA6*1+OZ6*3</f>
        <v>0</v>
      </c>
      <c r="PG6" s="420">
        <f t="shared" ref="PG6" ca="1" si="473">IF(OA6&lt;&gt;"",SUMPRODUCT((OJ4:OJ7=OJ6)*(PF4:PF7&gt;PF6)*1),0)</f>
        <v>0</v>
      </c>
      <c r="PH6" s="420">
        <f t="shared" ref="PH6" ca="1" si="474">IF(OA6&lt;&gt;"",SUMPRODUCT((PG4:PG7=PG6)*(PE4:PE7&gt;PE6)*1),0)</f>
        <v>0</v>
      </c>
      <c r="PI6" s="420">
        <f t="shared" ref="PI6:PI7" ca="1" si="475">PG6+PH6</f>
        <v>0</v>
      </c>
      <c r="PJ6" s="420">
        <f t="shared" ref="PJ6" ca="1" si="476">IF(OA6&lt;&gt;"",SUMPRODUCT((PI4:PI7=PI6)*(PG4:PG7=PG6)*(PC4:PC7&gt;PC6)*1),0)</f>
        <v>0</v>
      </c>
      <c r="PK6" s="420">
        <f t="shared" ca="1" si="92"/>
        <v>1</v>
      </c>
      <c r="PL6" s="420">
        <f t="shared" ref="PL6" ca="1" si="477">SUMPRODUCT((PK4:PK7=PK6)*(NN4:NN7&gt;NN6)*1)</f>
        <v>3</v>
      </c>
      <c r="PM6" s="420">
        <f t="shared" ca="1" si="94"/>
        <v>4</v>
      </c>
      <c r="PN6" s="420" t="str">
        <f t="shared" si="304"/>
        <v>Qatar</v>
      </c>
      <c r="PO6" s="420">
        <f t="shared" ca="1" si="95"/>
        <v>0</v>
      </c>
      <c r="PP6" s="420">
        <f ca="1">SUMPRODUCT((OFFSET('Game Board'!G8:G55,0,PP1)&lt;&gt;"")*(OFFSET('Game Board'!F8:F55,0,PP1)=C6)*(OFFSET('Game Board'!G8:G55,0,PP1)&gt;OFFSET('Game Board'!H8:H55,0,PP1))*1)+SUMPRODUCT((OFFSET('Game Board'!G8:G55,0,PP1)&lt;&gt;"")*(OFFSET('Game Board'!I8:I55,0,PP1)=C6)*(OFFSET('Game Board'!H8:H55,0,PP1)&gt;OFFSET('Game Board'!G8:G55,0,PP1))*1)</f>
        <v>0</v>
      </c>
      <c r="PQ6" s="420">
        <f ca="1">SUMPRODUCT((OFFSET('Game Board'!G8:G55,0,PP1)&lt;&gt;"")*(OFFSET('Game Board'!F8:F55,0,PP1)=C6)*(OFFSET('Game Board'!G8:G55,0,PP1)=OFFSET('Game Board'!H8:H55,0,PP1))*1)+SUMPRODUCT((OFFSET('Game Board'!G8:G55,0,PP1)&lt;&gt;"")*(OFFSET('Game Board'!I8:I55,0,PP1)=C6)*(OFFSET('Game Board'!G8:G55,0,PP1)=OFFSET('Game Board'!H8:H55,0,PP1))*1)</f>
        <v>0</v>
      </c>
      <c r="PR6" s="420">
        <f ca="1">SUMPRODUCT((OFFSET('Game Board'!G8:G55,0,PP1)&lt;&gt;"")*(OFFSET('Game Board'!F8:F55,0,PP1)=C6)*(OFFSET('Game Board'!G8:G55,0,PP1)&lt;OFFSET('Game Board'!H8:H55,0,PP1))*1)+SUMPRODUCT((OFFSET('Game Board'!G8:G55,0,PP1)&lt;&gt;"")*(OFFSET('Game Board'!I8:I55,0,PP1)=C6)*(OFFSET('Game Board'!H8:H55,0,PP1)&lt;OFFSET('Game Board'!G8:G55,0,PP1))*1)</f>
        <v>0</v>
      </c>
      <c r="PS6" s="420">
        <f ca="1">SUMIF(OFFSET('Game Board'!F8:F55,0,PP1),C6,OFFSET('Game Board'!G8:G55,0,PP1))+SUMIF(OFFSET('Game Board'!I8:I55,0,PP1),C6,OFFSET('Game Board'!H8:H55,0,PP1))</f>
        <v>0</v>
      </c>
      <c r="PT6" s="420">
        <f ca="1">SUMIF(OFFSET('Game Board'!F8:F55,0,PP1),C6,OFFSET('Game Board'!H8:H55,0,PP1))+SUMIF(OFFSET('Game Board'!I8:I55,0,PP1),C6,OFFSET('Game Board'!G8:G55,0,PP1))</f>
        <v>0</v>
      </c>
      <c r="PU6" s="420">
        <f t="shared" ca="1" si="96"/>
        <v>0</v>
      </c>
      <c r="PV6" s="420">
        <f t="shared" ca="1" si="97"/>
        <v>0</v>
      </c>
      <c r="PW6" s="420">
        <f ca="1">INDEX(L4:L35,MATCH(QF6,C4:C35,0),0)</f>
        <v>1441</v>
      </c>
      <c r="PX6" s="424">
        <f>'Tournament Setup'!F8</f>
        <v>0</v>
      </c>
      <c r="PY6" s="420">
        <f t="shared" ref="PY6" ca="1" si="478">RANK(PV6,PV4:PV7)</f>
        <v>1</v>
      </c>
      <c r="PZ6" s="420">
        <f t="shared" ref="PZ6" ca="1" si="479">SUMPRODUCT((PY4:PY7=PY6)*(PU4:PU7&gt;PU6)*1)</f>
        <v>0</v>
      </c>
      <c r="QA6" s="420">
        <f t="shared" ca="1" si="100"/>
        <v>1</v>
      </c>
      <c r="QB6" s="420">
        <f t="shared" ref="QB6" ca="1" si="480">SUMPRODUCT((PY4:PY7=PY6)*(PU4:PU7=PU6)*(PS4:PS7&gt;PS6)*1)</f>
        <v>0</v>
      </c>
      <c r="QC6" s="420">
        <f t="shared" ca="1" si="102"/>
        <v>1</v>
      </c>
      <c r="QD6" s="420">
        <f t="shared" ref="QD6" ca="1" si="481">RANK(QC6,QC4:QC7,1)+COUNTIF(QC4:QC6,QC6)-1</f>
        <v>3</v>
      </c>
      <c r="QE6" s="420">
        <v>3</v>
      </c>
      <c r="QF6" s="420" t="str">
        <f t="shared" ref="QF6" ca="1" si="482">INDEX(PN4:PN7,MATCH(QE6,QD4:QD7,0),0)</f>
        <v>Qatar</v>
      </c>
      <c r="QG6" s="420">
        <f t="shared" ref="QG6" ca="1" si="483">INDEX(QC4:QC7,MATCH(QF6,PN4:PN7,0),0)</f>
        <v>1</v>
      </c>
      <c r="QH6" s="420" t="str">
        <f t="shared" ref="QH6:QH7" ca="1" si="484">IF(AND(QH5&lt;&gt;"",QG6=1),QF6,"")</f>
        <v>Qatar</v>
      </c>
      <c r="QI6" s="420" t="str">
        <f t="shared" ref="QI6" ca="1" si="485">IF(QI5&lt;&gt;"",QF6,"")</f>
        <v/>
      </c>
      <c r="QJ6" s="420" t="str">
        <f t="shared" ref="QJ6" ca="1" si="486">IF(QG7=3,QF6,"")</f>
        <v/>
      </c>
      <c r="QK6" s="420">
        <f ca="1">SUMPRODUCT((OFFSET('Game Board'!F8:F55,0,PP1)=QH6)*(OFFSET('Game Board'!I8:I55,0,PP1)=QH4)*(OFFSET('Game Board'!G8:G55,0,PP1)&gt;OFFSET('Game Board'!H8:H55,0,PP1))*1)+SUMPRODUCT((OFFSET('Game Board'!I8:I55,0,PP1)=QH6)*(OFFSET('Game Board'!F8:F55,0,PP1)=QH4)*(OFFSET('Game Board'!H8:H55,0,PP1)&gt;OFFSET('Game Board'!G8:G55,0,PP1))*1)+SUMPRODUCT((OFFSET('Game Board'!F8:F55,0,PP1)=QH6)*(OFFSET('Game Board'!I8:I55,0,PP1)=QH5)*(OFFSET('Game Board'!G8:G55,0,PP1)&gt;OFFSET('Game Board'!H8:H55,0,PP1))*1)+SUMPRODUCT((OFFSET('Game Board'!I8:I55,0,PP1)=QH6)*(OFFSET('Game Board'!F8:F55,0,PP1)=QH5)*(OFFSET('Game Board'!H8:H55,0,PP1)&gt;OFFSET('Game Board'!G8:G55,0,PP1))*1)+SUMPRODUCT((OFFSET('Game Board'!F8:F55,0,PP1)=QH6)*(OFFSET('Game Board'!I8:I55,0,PP1)=QH7)*(OFFSET('Game Board'!G8:G55,0,PP1)&gt;OFFSET('Game Board'!H8:H55,0,PP1))*1)+SUMPRODUCT((OFFSET('Game Board'!I8:I55,0,PP1)=QH6)*(OFFSET('Game Board'!F8:F55,0,PP1)=QH7)*(OFFSET('Game Board'!H8:H55,0,PP1)&gt;OFFSET('Game Board'!G8:G55,0,PP1))*1)</f>
        <v>0</v>
      </c>
      <c r="QL6" s="420">
        <f ca="1">SUMPRODUCT((OFFSET('Game Board'!F8:F55,0,PP1)=QH6)*(OFFSET('Game Board'!I8:I55,0,PP1)=QH4)*(OFFSET('Game Board'!G8:G55,0,PP1)=OFFSET('Game Board'!H8:H55,0,PP1))*1)+SUMPRODUCT((OFFSET('Game Board'!I8:I55,0,PP1)=QH6)*(OFFSET('Game Board'!F8:F55,0,PP1)=QH4)*(OFFSET('Game Board'!G8:G55,0,PP1)=OFFSET('Game Board'!H8:H55,0,PP1))*1)+SUMPRODUCT((OFFSET('Game Board'!F8:F55,0,PP1)=QH6)*(OFFSET('Game Board'!I8:I55,0,PP1)=QH5)*(OFFSET('Game Board'!G8:G55,0,PP1)=OFFSET('Game Board'!H8:H55,0,PP1))*1)+SUMPRODUCT((OFFSET('Game Board'!I8:I55,0,PP1)=QH6)*(OFFSET('Game Board'!F8:F55,0,PP1)=QH5)*(OFFSET('Game Board'!G8:G55,0,PP1)=OFFSET('Game Board'!H8:H55,0,PP1))*1)+SUMPRODUCT((OFFSET('Game Board'!F8:F55,0,PP1)=QH6)*(OFFSET('Game Board'!I8:I55,0,PP1)=QH7)*(OFFSET('Game Board'!G8:G55,0,PP1)=OFFSET('Game Board'!H8:H55,0,PP1))*1)+SUMPRODUCT((OFFSET('Game Board'!I8:I55,0,PP1)=QH6)*(OFFSET('Game Board'!F8:F55,0,PP1)=QH7)*(OFFSET('Game Board'!G8:G55,0,PP1)=OFFSET('Game Board'!H8:H55,0,PP1))*1)</f>
        <v>3</v>
      </c>
      <c r="QM6" s="420">
        <f ca="1">SUMPRODUCT((OFFSET('Game Board'!F8:F55,0,PP1)=QH6)*(OFFSET('Game Board'!I8:I55,0,PP1)=QH4)*(OFFSET('Game Board'!G8:G55,0,PP1)&lt;OFFSET('Game Board'!H8:H55,0,PP1))*1)+SUMPRODUCT((OFFSET('Game Board'!I8:I55,0,PP1)=QH6)*(OFFSET('Game Board'!F8:F55,0,PP1)=QH4)*(OFFSET('Game Board'!H8:H55,0,PP1)&lt;OFFSET('Game Board'!G8:G55,0,PP1))*1)+SUMPRODUCT((OFFSET('Game Board'!F8:F55,0,PP1)=QH6)*(OFFSET('Game Board'!I8:I55,0,PP1)=QH5)*(OFFSET('Game Board'!G8:G55,0,PP1)&lt;OFFSET('Game Board'!H8:H55,0,PP1))*1)+SUMPRODUCT((OFFSET('Game Board'!I8:I55,0,PP1)=QH6)*(OFFSET('Game Board'!F8:F55,0,PP1)=QH5)*(OFFSET('Game Board'!H8:H55,0,PP1)&lt;OFFSET('Game Board'!G8:G55,0,PP1))*1)+SUMPRODUCT((OFFSET('Game Board'!F8:F55,0,PP1)=QH6)*(OFFSET('Game Board'!I8:I55,0,PP1)=QH7)*(OFFSET('Game Board'!G8:G55,0,PP1)&lt;OFFSET('Game Board'!H8:H55,0,PP1))*1)+SUMPRODUCT((OFFSET('Game Board'!I8:I55,0,PP1)=QH6)*(OFFSET('Game Board'!F8:F55,0,PP1)=QH7)*(OFFSET('Game Board'!H8:H55,0,PP1)&lt;OFFSET('Game Board'!G8:G55,0,PP1))*1)</f>
        <v>0</v>
      </c>
      <c r="QN6" s="420">
        <f ca="1">SUMIFS(OFFSET('Game Board'!G8:G55,0,PP1),OFFSET('Game Board'!F8:F55,0,PP1),QH6,OFFSET('Game Board'!I8:I55,0,PP1),QH4)+SUMIFS(OFFSET('Game Board'!G8:G55,0,PP1),OFFSET('Game Board'!F8:F55,0,PP1),QH6,OFFSET('Game Board'!I8:I55,0,PP1),QH5)+SUMIFS(OFFSET('Game Board'!G8:G55,0,PP1),OFFSET('Game Board'!F8:F55,0,PP1),QH6,OFFSET('Game Board'!I8:I55,0,PP1),QH7)+SUMIFS(OFFSET('Game Board'!H8:H55,0,PP1),OFFSET('Game Board'!I8:I55,0,PP1),QH6,OFFSET('Game Board'!F8:F55,0,PP1),QH4)+SUMIFS(OFFSET('Game Board'!H8:H55,0,PP1),OFFSET('Game Board'!I8:I55,0,PP1),QH6,OFFSET('Game Board'!F8:F55,0,PP1),QH5)+SUMIFS(OFFSET('Game Board'!H8:H55,0,PP1),OFFSET('Game Board'!I8:I55,0,PP1),QH6,OFFSET('Game Board'!F8:F55,0,PP1),QH7)</f>
        <v>0</v>
      </c>
      <c r="QO6" s="420">
        <f ca="1">SUMIFS(OFFSET('Game Board'!H8:H55,0,PP1),OFFSET('Game Board'!F8:F55,0,PP1),QH6,OFFSET('Game Board'!I8:I55,0,PP1),QH4)+SUMIFS(OFFSET('Game Board'!H8:H55,0,PP1),OFFSET('Game Board'!F8:F55,0,PP1),QH6,OFFSET('Game Board'!I8:I55,0,PP1),QH5)+SUMIFS(OFFSET('Game Board'!H8:H55,0,PP1),OFFSET('Game Board'!F8:F55,0,PP1),QH6,OFFSET('Game Board'!I8:I55,0,PP1),QH7)+SUMIFS(OFFSET('Game Board'!G8:G55,0,PP1),OFFSET('Game Board'!I8:I55,0,PP1),QH6,OFFSET('Game Board'!F8:F55,0,PP1),QH4)+SUMIFS(OFFSET('Game Board'!G8:G55,0,PP1),OFFSET('Game Board'!I8:I55,0,PP1),QH6,OFFSET('Game Board'!F8:F55,0,PP1),QH5)+SUMIFS(OFFSET('Game Board'!G8:G55,0,PP1),OFFSET('Game Board'!I8:I55,0,PP1),QH6,OFFSET('Game Board'!F8:F55,0,PP1),QH7)</f>
        <v>0</v>
      </c>
      <c r="QP6" s="420">
        <f t="shared" ca="1" si="107"/>
        <v>0</v>
      </c>
      <c r="QQ6" s="420">
        <f t="shared" ca="1" si="108"/>
        <v>3</v>
      </c>
      <c r="QR6" s="420">
        <f t="shared" ref="QR6" ca="1" si="487">IF(QH6&lt;&gt;"",SUMPRODUCT((QG4:QG7=QG6)*(QQ4:QQ7&gt;QQ6)*1),0)</f>
        <v>0</v>
      </c>
      <c r="QS6" s="420">
        <f t="shared" ref="QS6" ca="1" si="488">IF(QH6&lt;&gt;"",SUMPRODUCT((QR4:QR7=QR6)*(QP4:QP7&gt;QP6)*1),0)</f>
        <v>0</v>
      </c>
      <c r="QT6" s="420">
        <f t="shared" ca="1" si="111"/>
        <v>0</v>
      </c>
      <c r="QU6" s="420">
        <f t="shared" ref="QU6" ca="1" si="489">IF(QH6&lt;&gt;"",SUMPRODUCT((QT4:QT7=QT6)*(QR4:QR7=QR6)*(QN4:QN7&gt;QN6)*1),0)</f>
        <v>0</v>
      </c>
      <c r="QV6" s="420">
        <f t="shared" ca="1" si="113"/>
        <v>1</v>
      </c>
      <c r="QW6" s="420">
        <f ca="1">SUMPRODUCT((OFFSET('Game Board'!F8:F55,0,PP1)=QI6)*(OFFSET('Game Board'!I8:I55,0,PP1)=QI5)*(OFFSET('Game Board'!G8:G55,0,PP1)&gt;OFFSET('Game Board'!H8:H55,0,PP1))*1)+SUMPRODUCT((OFFSET('Game Board'!I8:I55,0,PP1)=QI6)*(OFFSET('Game Board'!F8:F55,0,PP1)=QI5)*(OFFSET('Game Board'!H8:H55,0,PP1)&gt;OFFSET('Game Board'!G8:G55,0,PP1))*1)+SUMPRODUCT((OFFSET('Game Board'!F8:F55,0,PP1)=QI6)*(OFFSET('Game Board'!I8:I55,0,PP1)=QI7)*(OFFSET('Game Board'!G8:G55,0,PP1)&gt;OFFSET('Game Board'!H8:H55,0,PP1))*1)+SUMPRODUCT((OFFSET('Game Board'!I8:I55,0,PP1)=QI6)*(OFFSET('Game Board'!F8:F55,0,PP1)=QI7)*(OFFSET('Game Board'!H8:H55,0,PP1)&gt;OFFSET('Game Board'!G8:G55,0,PP1))*1)</f>
        <v>0</v>
      </c>
      <c r="QX6" s="420">
        <f ca="1">SUMPRODUCT((OFFSET('Game Board'!F8:F55,0,PP1)=QI6)*(OFFSET('Game Board'!I8:I55,0,PP1)=QI5)*(OFFSET('Game Board'!G8:G55,0,PP1)=OFFSET('Game Board'!H8:H55,0,PP1))*1)+SUMPRODUCT((OFFSET('Game Board'!I8:I55,0,PP1)=QI6)*(OFFSET('Game Board'!F8:F55,0,PP1)=QI5)*(OFFSET('Game Board'!G8:G55,0,PP1)=OFFSET('Game Board'!H8:H55,0,PP1))*1)+SUMPRODUCT((OFFSET('Game Board'!F8:F55,0,PP1)=QI6)*(OFFSET('Game Board'!I8:I55,0,PP1)=QI7)*(OFFSET('Game Board'!G8:G55,0,PP1)=OFFSET('Game Board'!H8:H55,0,PP1))*1)+SUMPRODUCT((OFFSET('Game Board'!I8:I55,0,PP1)=QI6)*(OFFSET('Game Board'!F8:F55,0,PP1)=QI7)*(OFFSET('Game Board'!G8:G55,0,PP1)=OFFSET('Game Board'!H8:H55,0,PP1))*1)</f>
        <v>0</v>
      </c>
      <c r="QY6" s="420">
        <f ca="1">SUMPRODUCT((OFFSET('Game Board'!F8:F55,0,PP1)=QI6)*(OFFSET('Game Board'!I8:I55,0,PP1)=QI5)*(OFFSET('Game Board'!G8:G55,0,PP1)&lt;OFFSET('Game Board'!H8:H55,0,PP1))*1)+SUMPRODUCT((OFFSET('Game Board'!I8:I55,0,PP1)=QI6)*(OFFSET('Game Board'!F8:F55,0,PP1)=QI5)*(OFFSET('Game Board'!H8:H55,0,PP1)&lt;OFFSET('Game Board'!G8:G55,0,PP1))*1)+SUMPRODUCT((OFFSET('Game Board'!F8:F55,0,PP1)=QI6)*(OFFSET('Game Board'!I8:I55,0,PP1)=QI7)*(OFFSET('Game Board'!G8:G55,0,PP1)&lt;OFFSET('Game Board'!H8:H55,0,PP1))*1)+SUMPRODUCT((OFFSET('Game Board'!I8:I55,0,PP1)=QI6)*(OFFSET('Game Board'!F8:F55,0,PP1)=QI7)*(OFFSET('Game Board'!H8:H55,0,PP1)&lt;OFFSET('Game Board'!G8:G55,0,PP1))*1)</f>
        <v>0</v>
      </c>
      <c r="QZ6" s="420">
        <f ca="1">SUMIFS(OFFSET('Game Board'!G8:G55,0,PP1),OFFSET('Game Board'!F8:F55,0,PP1),QI6,OFFSET('Game Board'!I8:I55,0,PP1),QI5)+SUMIFS(OFFSET('Game Board'!G8:G55,0,PP1),OFFSET('Game Board'!F8:F55,0,PP1),QI6,OFFSET('Game Board'!I8:I55,0,PP1),QI7)+SUMIFS(OFFSET('Game Board'!H8:H55,0,PP1),OFFSET('Game Board'!I8:I55,0,PP1),QI6,OFFSET('Game Board'!F8:F55,0,PP1),QI5)+SUMIFS(OFFSET('Game Board'!H8:H55,0,PP1),OFFSET('Game Board'!I8:I55,0,PP1),QI6,OFFSET('Game Board'!F8:F55,0,PP1),QI7)</f>
        <v>0</v>
      </c>
      <c r="RA6" s="420">
        <f ca="1">SUMIFS(OFFSET('Game Board'!H8:H55,0,PP1),OFFSET('Game Board'!F8:F55,0,PP1),QI6,OFFSET('Game Board'!I8:I55,0,PP1),QI5)+SUMIFS(OFFSET('Game Board'!H8:H55,0,PP1),OFFSET('Game Board'!F8:F55,0,PP1),QI6,OFFSET('Game Board'!I8:I55,0,PP1),QI7)+SUMIFS(OFFSET('Game Board'!G8:G55,0,PP1),OFFSET('Game Board'!I8:I55,0,PP1),QI6,OFFSET('Game Board'!F8:F55,0,PP1),QI5)+SUMIFS(OFFSET('Game Board'!G8:G55,0,PP1),OFFSET('Game Board'!I8:I55,0,PP1),QI6,OFFSET('Game Board'!F8:F55,0,PP1),QI7)</f>
        <v>0</v>
      </c>
      <c r="RB6" s="420">
        <f t="shared" ca="1" si="316"/>
        <v>0</v>
      </c>
      <c r="RC6" s="420">
        <f t="shared" ca="1" si="317"/>
        <v>0</v>
      </c>
      <c r="RD6" s="420">
        <f t="shared" ref="RD6" ca="1" si="490">IF(QI6&lt;&gt;"",SUMPRODUCT((QG4:QG7=QG6)*(RC4:RC7&gt;RC6)*1),0)</f>
        <v>0</v>
      </c>
      <c r="RE6" s="420">
        <f t="shared" ref="RE6" ca="1" si="491">IF(QI6&lt;&gt;"",SUMPRODUCT((RD4:RD7=RD6)*(RB4:RB7&gt;RB6)*1),0)</f>
        <v>0</v>
      </c>
      <c r="RF6" s="420">
        <f t="shared" ca="1" si="320"/>
        <v>0</v>
      </c>
      <c r="RG6" s="420">
        <f t="shared" ref="RG6" ca="1" si="492">IF(QI6&lt;&gt;"",SUMPRODUCT((RF4:RF7=RF6)*(RD4:RD7=RD6)*(QZ4:QZ7&gt;QZ6)*1),0)</f>
        <v>0</v>
      </c>
      <c r="RH6" s="420">
        <f t="shared" ca="1" si="114"/>
        <v>1</v>
      </c>
      <c r="RI6" s="420">
        <f ca="1">SUMPRODUCT((OFFSET('Game Board'!F8:F55,0,PP1)=QJ6)*(OFFSET('Game Board'!I8:I55,0,PP1)=QJ7)*(OFFSET('Game Board'!G8:G55,0,PP1)&gt;OFFSET('Game Board'!H8:H55,0,PP1))*1)+SUMPRODUCT((OFFSET('Game Board'!I8:I55,0,PP1)=QJ6)*(OFFSET('Game Board'!F8:F55,0,PP1)=QJ7)*(OFFSET('Game Board'!H8:H55,0,PP1)&gt;OFFSET('Game Board'!G8:G55,0,PP1))*1)</f>
        <v>0</v>
      </c>
      <c r="RJ6" s="420">
        <f ca="1">SUMPRODUCT((OFFSET('Game Board'!F8:F55,0,PP1)=QJ6)*(OFFSET('Game Board'!I8:I55,0,PP1)=QJ7)*(OFFSET('Game Board'!G8:G55,0,PP1)=OFFSET('Game Board'!H8:H55,0,PP1))*1)+SUMPRODUCT((OFFSET('Game Board'!I8:I55,0,PP1)=QJ6)*(OFFSET('Game Board'!F8:F55,0,PP1)=QJ7)*(OFFSET('Game Board'!H8:H55,0,PP1)=OFFSET('Game Board'!G8:G55,0,PP1))*1)</f>
        <v>0</v>
      </c>
      <c r="RK6" s="420">
        <f ca="1">SUMPRODUCT((OFFSET('Game Board'!F8:F55,0,PP1)=QJ6)*(OFFSET('Game Board'!I8:I55,0,PP1)=QJ7)*(OFFSET('Game Board'!G8:G55,0,PP1)&lt;OFFSET('Game Board'!H8:H55,0,PP1))*1)+SUMPRODUCT((OFFSET('Game Board'!I8:I55,0,PP1)=QJ6)*(OFFSET('Game Board'!F8:F55,0,PP1)=QJ7)*(OFFSET('Game Board'!H8:H55,0,PP1)&lt;OFFSET('Game Board'!G8:G55,0,PP1))*1)</f>
        <v>0</v>
      </c>
      <c r="RL6" s="420">
        <f ca="1">SUMIFS(OFFSET('Game Board'!G8:G55,0,PP1),OFFSET('Game Board'!F8:F55,0,PP1),QJ6,OFFSET('Game Board'!I8:I55,0,PP1),QJ7)+SUMIFS(OFFSET('Game Board'!H8:H55,0,PP1),OFFSET('Game Board'!I8:I55,0,PP1),QJ6,OFFSET('Game Board'!F8:F55,0,PP1),QJ7)</f>
        <v>0</v>
      </c>
      <c r="RM6" s="420">
        <f ca="1">SUMIFS(OFFSET('Game Board'!H8:H55,0,PP1),OFFSET('Game Board'!F8:F55,0,PP1),QJ6,OFFSET('Game Board'!I8:I55,0,PP1),QJ7)+SUMIFS(OFFSET('Game Board'!G8:G55,0,PP1),OFFSET('Game Board'!I8:I55,0,PP1),QJ6,OFFSET('Game Board'!F8:F55,0,PP1),QJ7)</f>
        <v>0</v>
      </c>
      <c r="RN6" s="420">
        <f t="shared" ref="RN6:RN7" ca="1" si="493">RL6-RM6</f>
        <v>0</v>
      </c>
      <c r="RO6" s="420">
        <f t="shared" ref="RO6:RO7" ca="1" si="494">RJ6*1+RI6*3</f>
        <v>0</v>
      </c>
      <c r="RP6" s="420">
        <f t="shared" ref="RP6" ca="1" si="495">IF(QJ6&lt;&gt;"",SUMPRODUCT((QS4:QS7=QS6)*(RO4:RO7&gt;RO6)*1),0)</f>
        <v>0</v>
      </c>
      <c r="RQ6" s="420">
        <f t="shared" ref="RQ6" ca="1" si="496">IF(QJ6&lt;&gt;"",SUMPRODUCT((RP4:RP7=RP6)*(RN4:RN7&gt;RN6)*1),0)</f>
        <v>0</v>
      </c>
      <c r="RR6" s="420">
        <f t="shared" ref="RR6:RR7" ca="1" si="497">RP6+RQ6</f>
        <v>0</v>
      </c>
      <c r="RS6" s="420">
        <f t="shared" ref="RS6" ca="1" si="498">IF(QJ6&lt;&gt;"",SUMPRODUCT((RR4:RR7=RR6)*(RP4:RP7=RP6)*(RL4:RL7&gt;RL6)*1),0)</f>
        <v>0</v>
      </c>
      <c r="RT6" s="420">
        <f t="shared" ca="1" si="115"/>
        <v>1</v>
      </c>
      <c r="RU6" s="420">
        <f t="shared" ref="RU6" ca="1" si="499">SUMPRODUCT((RT4:RT7=RT6)*(PW4:PW7&gt;PW6)*1)</f>
        <v>3</v>
      </c>
      <c r="RV6" s="420">
        <f t="shared" ca="1" si="117"/>
        <v>4</v>
      </c>
      <c r="RW6" s="420" t="str">
        <f t="shared" si="323"/>
        <v>Qatar</v>
      </c>
      <c r="RX6" s="420">
        <f t="shared" ca="1" si="118"/>
        <v>0</v>
      </c>
      <c r="RY6" s="420">
        <f ca="1">SUMPRODUCT((OFFSET('Game Board'!G8:G55,0,RY1)&lt;&gt;"")*(OFFSET('Game Board'!F8:F55,0,RY1)=C6)*(OFFSET('Game Board'!G8:G55,0,RY1)&gt;OFFSET('Game Board'!H8:H55,0,RY1))*1)+SUMPRODUCT((OFFSET('Game Board'!G8:G55,0,RY1)&lt;&gt;"")*(OFFSET('Game Board'!I8:I55,0,RY1)=C6)*(OFFSET('Game Board'!H8:H55,0,RY1)&gt;OFFSET('Game Board'!G8:G55,0,RY1))*1)</f>
        <v>0</v>
      </c>
      <c r="RZ6" s="420">
        <f ca="1">SUMPRODUCT((OFFSET('Game Board'!G8:G55,0,RY1)&lt;&gt;"")*(OFFSET('Game Board'!F8:F55,0,RY1)=C6)*(OFFSET('Game Board'!G8:G55,0,RY1)=OFFSET('Game Board'!H8:H55,0,RY1))*1)+SUMPRODUCT((OFFSET('Game Board'!G8:G55,0,RY1)&lt;&gt;"")*(OFFSET('Game Board'!I8:I55,0,RY1)=C6)*(OFFSET('Game Board'!G8:G55,0,RY1)=OFFSET('Game Board'!H8:H55,0,RY1))*1)</f>
        <v>0</v>
      </c>
      <c r="SA6" s="420">
        <f ca="1">SUMPRODUCT((OFFSET('Game Board'!G8:G55,0,RY1)&lt;&gt;"")*(OFFSET('Game Board'!F8:F55,0,RY1)=C6)*(OFFSET('Game Board'!G8:G55,0,RY1)&lt;OFFSET('Game Board'!H8:H55,0,RY1))*1)+SUMPRODUCT((OFFSET('Game Board'!G8:G55,0,RY1)&lt;&gt;"")*(OFFSET('Game Board'!I8:I55,0,RY1)=C6)*(OFFSET('Game Board'!H8:H55,0,RY1)&lt;OFFSET('Game Board'!G8:G55,0,RY1))*1)</f>
        <v>0</v>
      </c>
      <c r="SB6" s="420">
        <f ca="1">SUMIF(OFFSET('Game Board'!F8:F55,0,RY1),C6,OFFSET('Game Board'!G8:G55,0,RY1))+SUMIF(OFFSET('Game Board'!I8:I55,0,RY1),C6,OFFSET('Game Board'!H8:H55,0,RY1))</f>
        <v>0</v>
      </c>
      <c r="SC6" s="420">
        <f ca="1">SUMIF(OFFSET('Game Board'!F8:F55,0,RY1),C6,OFFSET('Game Board'!H8:H55,0,RY1))+SUMIF(OFFSET('Game Board'!I8:I55,0,RY1),C6,OFFSET('Game Board'!G8:G55,0,RY1))</f>
        <v>0</v>
      </c>
      <c r="SD6" s="420">
        <f t="shared" ca="1" si="119"/>
        <v>0</v>
      </c>
      <c r="SE6" s="420">
        <f t="shared" ca="1" si="120"/>
        <v>0</v>
      </c>
      <c r="SF6" s="420">
        <f ca="1">INDEX(L4:L35,MATCH(SO6,C4:C35,0),0)</f>
        <v>1441</v>
      </c>
      <c r="SG6" s="424">
        <f>'Tournament Setup'!F8</f>
        <v>0</v>
      </c>
      <c r="SH6" s="420">
        <f t="shared" ref="SH6" ca="1" si="500">RANK(SE6,SE4:SE7)</f>
        <v>1</v>
      </c>
      <c r="SI6" s="420">
        <f t="shared" ref="SI6" ca="1" si="501">SUMPRODUCT((SH4:SH7=SH6)*(SD4:SD7&gt;SD6)*1)</f>
        <v>0</v>
      </c>
      <c r="SJ6" s="420">
        <f t="shared" ca="1" si="123"/>
        <v>1</v>
      </c>
      <c r="SK6" s="420">
        <f t="shared" ref="SK6" ca="1" si="502">SUMPRODUCT((SH4:SH7=SH6)*(SD4:SD7=SD6)*(SB4:SB7&gt;SB6)*1)</f>
        <v>0</v>
      </c>
      <c r="SL6" s="420">
        <f t="shared" ca="1" si="125"/>
        <v>1</v>
      </c>
      <c r="SM6" s="420">
        <f t="shared" ref="SM6" ca="1" si="503">RANK(SL6,SL4:SL7,1)+COUNTIF(SL4:SL6,SL6)-1</f>
        <v>3</v>
      </c>
      <c r="SN6" s="420">
        <v>3</v>
      </c>
      <c r="SO6" s="420" t="str">
        <f t="shared" ref="SO6" ca="1" si="504">INDEX(RW4:RW7,MATCH(SN6,SM4:SM7,0),0)</f>
        <v>Qatar</v>
      </c>
      <c r="SP6" s="420">
        <f t="shared" ref="SP6" ca="1" si="505">INDEX(SL4:SL7,MATCH(SO6,RW4:RW7,0),0)</f>
        <v>1</v>
      </c>
      <c r="SQ6" s="420" t="str">
        <f t="shared" ref="SQ6:SQ7" ca="1" si="506">IF(AND(SQ5&lt;&gt;"",SP6=1),SO6,"")</f>
        <v>Qatar</v>
      </c>
      <c r="SR6" s="420" t="str">
        <f t="shared" ref="SR6" ca="1" si="507">IF(SR5&lt;&gt;"",SO6,"")</f>
        <v/>
      </c>
      <c r="SS6" s="420" t="str">
        <f t="shared" ref="SS6" ca="1" si="508">IF(SP7=3,SO6,"")</f>
        <v/>
      </c>
      <c r="ST6" s="420">
        <f ca="1">SUMPRODUCT((OFFSET('Game Board'!F8:F55,0,RY1)=SQ6)*(OFFSET('Game Board'!I8:I55,0,RY1)=SQ4)*(OFFSET('Game Board'!G8:G55,0,RY1)&gt;OFFSET('Game Board'!H8:H55,0,RY1))*1)+SUMPRODUCT((OFFSET('Game Board'!I8:I55,0,RY1)=SQ6)*(OFFSET('Game Board'!F8:F55,0,RY1)=SQ4)*(OFFSET('Game Board'!H8:H55,0,RY1)&gt;OFFSET('Game Board'!G8:G55,0,RY1))*1)+SUMPRODUCT((OFFSET('Game Board'!F8:F55,0,RY1)=SQ6)*(OFFSET('Game Board'!I8:I55,0,RY1)=SQ5)*(OFFSET('Game Board'!G8:G55,0,RY1)&gt;OFFSET('Game Board'!H8:H55,0,RY1))*1)+SUMPRODUCT((OFFSET('Game Board'!I8:I55,0,RY1)=SQ6)*(OFFSET('Game Board'!F8:F55,0,RY1)=SQ5)*(OFFSET('Game Board'!H8:H55,0,RY1)&gt;OFFSET('Game Board'!G8:G55,0,RY1))*1)+SUMPRODUCT((OFFSET('Game Board'!F8:F55,0,RY1)=SQ6)*(OFFSET('Game Board'!I8:I55,0,RY1)=SQ7)*(OFFSET('Game Board'!G8:G55,0,RY1)&gt;OFFSET('Game Board'!H8:H55,0,RY1))*1)+SUMPRODUCT((OFFSET('Game Board'!I8:I55,0,RY1)=SQ6)*(OFFSET('Game Board'!F8:F55,0,RY1)=SQ7)*(OFFSET('Game Board'!H8:H55,0,RY1)&gt;OFFSET('Game Board'!G8:G55,0,RY1))*1)</f>
        <v>0</v>
      </c>
      <c r="SU6" s="420">
        <f ca="1">SUMPRODUCT((OFFSET('Game Board'!F8:F55,0,RY1)=SQ6)*(OFFSET('Game Board'!I8:I55,0,RY1)=SQ4)*(OFFSET('Game Board'!G8:G55,0,RY1)=OFFSET('Game Board'!H8:H55,0,RY1))*1)+SUMPRODUCT((OFFSET('Game Board'!I8:I55,0,RY1)=SQ6)*(OFFSET('Game Board'!F8:F55,0,RY1)=SQ4)*(OFFSET('Game Board'!G8:G55,0,RY1)=OFFSET('Game Board'!H8:H55,0,RY1))*1)+SUMPRODUCT((OFFSET('Game Board'!F8:F55,0,RY1)=SQ6)*(OFFSET('Game Board'!I8:I55,0,RY1)=SQ5)*(OFFSET('Game Board'!G8:G55,0,RY1)=OFFSET('Game Board'!H8:H55,0,RY1))*1)+SUMPRODUCT((OFFSET('Game Board'!I8:I55,0,RY1)=SQ6)*(OFFSET('Game Board'!F8:F55,0,RY1)=SQ5)*(OFFSET('Game Board'!G8:G55,0,RY1)=OFFSET('Game Board'!H8:H55,0,RY1))*1)+SUMPRODUCT((OFFSET('Game Board'!F8:F55,0,RY1)=SQ6)*(OFFSET('Game Board'!I8:I55,0,RY1)=SQ7)*(OFFSET('Game Board'!G8:G55,0,RY1)=OFFSET('Game Board'!H8:H55,0,RY1))*1)+SUMPRODUCT((OFFSET('Game Board'!I8:I55,0,RY1)=SQ6)*(OFFSET('Game Board'!F8:F55,0,RY1)=SQ7)*(OFFSET('Game Board'!G8:G55,0,RY1)=OFFSET('Game Board'!H8:H55,0,RY1))*1)</f>
        <v>3</v>
      </c>
      <c r="SV6" s="420">
        <f ca="1">SUMPRODUCT((OFFSET('Game Board'!F8:F55,0,RY1)=SQ6)*(OFFSET('Game Board'!I8:I55,0,RY1)=SQ4)*(OFFSET('Game Board'!G8:G55,0,RY1)&lt;OFFSET('Game Board'!H8:H55,0,RY1))*1)+SUMPRODUCT((OFFSET('Game Board'!I8:I55,0,RY1)=SQ6)*(OFFSET('Game Board'!F8:F55,0,RY1)=SQ4)*(OFFSET('Game Board'!H8:H55,0,RY1)&lt;OFFSET('Game Board'!G8:G55,0,RY1))*1)+SUMPRODUCT((OFFSET('Game Board'!F8:F55,0,RY1)=SQ6)*(OFFSET('Game Board'!I8:I55,0,RY1)=SQ5)*(OFFSET('Game Board'!G8:G55,0,RY1)&lt;OFFSET('Game Board'!H8:H55,0,RY1))*1)+SUMPRODUCT((OFFSET('Game Board'!I8:I55,0,RY1)=SQ6)*(OFFSET('Game Board'!F8:F55,0,RY1)=SQ5)*(OFFSET('Game Board'!H8:H55,0,RY1)&lt;OFFSET('Game Board'!G8:G55,0,RY1))*1)+SUMPRODUCT((OFFSET('Game Board'!F8:F55,0,RY1)=SQ6)*(OFFSET('Game Board'!I8:I55,0,RY1)=SQ7)*(OFFSET('Game Board'!G8:G55,0,RY1)&lt;OFFSET('Game Board'!H8:H55,0,RY1))*1)+SUMPRODUCT((OFFSET('Game Board'!I8:I55,0,RY1)=SQ6)*(OFFSET('Game Board'!F8:F55,0,RY1)=SQ7)*(OFFSET('Game Board'!H8:H55,0,RY1)&lt;OFFSET('Game Board'!G8:G55,0,RY1))*1)</f>
        <v>0</v>
      </c>
      <c r="SW6" s="420">
        <f ca="1">SUMIFS(OFFSET('Game Board'!G8:G55,0,RY1),OFFSET('Game Board'!F8:F55,0,RY1),SQ6,OFFSET('Game Board'!I8:I55,0,RY1),SQ4)+SUMIFS(OFFSET('Game Board'!G8:G55,0,RY1),OFFSET('Game Board'!F8:F55,0,RY1),SQ6,OFFSET('Game Board'!I8:I55,0,RY1),SQ5)+SUMIFS(OFFSET('Game Board'!G8:G55,0,RY1),OFFSET('Game Board'!F8:F55,0,RY1),SQ6,OFFSET('Game Board'!I8:I55,0,RY1),SQ7)+SUMIFS(OFFSET('Game Board'!H8:H55,0,RY1),OFFSET('Game Board'!I8:I55,0,RY1),SQ6,OFFSET('Game Board'!F8:F55,0,RY1),SQ4)+SUMIFS(OFFSET('Game Board'!H8:H55,0,RY1),OFFSET('Game Board'!I8:I55,0,RY1),SQ6,OFFSET('Game Board'!F8:F55,0,RY1),SQ5)+SUMIFS(OFFSET('Game Board'!H8:H55,0,RY1),OFFSET('Game Board'!I8:I55,0,RY1),SQ6,OFFSET('Game Board'!F8:F55,0,RY1),SQ7)</f>
        <v>0</v>
      </c>
      <c r="SX6" s="420">
        <f ca="1">SUMIFS(OFFSET('Game Board'!H8:H55,0,RY1),OFFSET('Game Board'!F8:F55,0,RY1),SQ6,OFFSET('Game Board'!I8:I55,0,RY1),SQ4)+SUMIFS(OFFSET('Game Board'!H8:H55,0,RY1),OFFSET('Game Board'!F8:F55,0,RY1),SQ6,OFFSET('Game Board'!I8:I55,0,RY1),SQ5)+SUMIFS(OFFSET('Game Board'!H8:H55,0,RY1),OFFSET('Game Board'!F8:F55,0,RY1),SQ6,OFFSET('Game Board'!I8:I55,0,RY1),SQ7)+SUMIFS(OFFSET('Game Board'!G8:G55,0,RY1),OFFSET('Game Board'!I8:I55,0,RY1),SQ6,OFFSET('Game Board'!F8:F55,0,RY1),SQ4)+SUMIFS(OFFSET('Game Board'!G8:G55,0,RY1),OFFSET('Game Board'!I8:I55,0,RY1),SQ6,OFFSET('Game Board'!F8:F55,0,RY1),SQ5)+SUMIFS(OFFSET('Game Board'!G8:G55,0,RY1),OFFSET('Game Board'!I8:I55,0,RY1),SQ6,OFFSET('Game Board'!F8:F55,0,RY1),SQ7)</f>
        <v>0</v>
      </c>
      <c r="SY6" s="420">
        <f t="shared" ca="1" si="130"/>
        <v>0</v>
      </c>
      <c r="SZ6" s="420">
        <f t="shared" ca="1" si="131"/>
        <v>3</v>
      </c>
      <c r="TA6" s="420">
        <f t="shared" ref="TA6" ca="1" si="509">IF(SQ6&lt;&gt;"",SUMPRODUCT((SP4:SP7=SP6)*(SZ4:SZ7&gt;SZ6)*1),0)</f>
        <v>0</v>
      </c>
      <c r="TB6" s="420">
        <f t="shared" ref="TB6" ca="1" si="510">IF(SQ6&lt;&gt;"",SUMPRODUCT((TA4:TA7=TA6)*(SY4:SY7&gt;SY6)*1),0)</f>
        <v>0</v>
      </c>
      <c r="TC6" s="420">
        <f t="shared" ca="1" si="134"/>
        <v>0</v>
      </c>
      <c r="TD6" s="420">
        <f t="shared" ref="TD6" ca="1" si="511">IF(SQ6&lt;&gt;"",SUMPRODUCT((TC4:TC7=TC6)*(TA4:TA7=TA6)*(SW4:SW7&gt;SW6)*1),0)</f>
        <v>0</v>
      </c>
      <c r="TE6" s="420">
        <f t="shared" ca="1" si="136"/>
        <v>1</v>
      </c>
      <c r="TF6" s="420">
        <f ca="1">SUMPRODUCT((OFFSET('Game Board'!F8:F55,0,RY1)=SR6)*(OFFSET('Game Board'!I8:I55,0,RY1)=SR5)*(OFFSET('Game Board'!G8:G55,0,RY1)&gt;OFFSET('Game Board'!H8:H55,0,RY1))*1)+SUMPRODUCT((OFFSET('Game Board'!I8:I55,0,RY1)=SR6)*(OFFSET('Game Board'!F8:F55,0,RY1)=SR5)*(OFFSET('Game Board'!H8:H55,0,RY1)&gt;OFFSET('Game Board'!G8:G55,0,RY1))*1)+SUMPRODUCT((OFFSET('Game Board'!F8:F55,0,RY1)=SR6)*(OFFSET('Game Board'!I8:I55,0,RY1)=SR7)*(OFFSET('Game Board'!G8:G55,0,RY1)&gt;OFFSET('Game Board'!H8:H55,0,RY1))*1)+SUMPRODUCT((OFFSET('Game Board'!I8:I55,0,RY1)=SR6)*(OFFSET('Game Board'!F8:F55,0,RY1)=SR7)*(OFFSET('Game Board'!H8:H55,0,RY1)&gt;OFFSET('Game Board'!G8:G55,0,RY1))*1)</f>
        <v>0</v>
      </c>
      <c r="TG6" s="420">
        <f ca="1">SUMPRODUCT((OFFSET('Game Board'!F8:F55,0,RY1)=SR6)*(OFFSET('Game Board'!I8:I55,0,RY1)=SR5)*(OFFSET('Game Board'!G8:G55,0,RY1)=OFFSET('Game Board'!H8:H55,0,RY1))*1)+SUMPRODUCT((OFFSET('Game Board'!I8:I55,0,RY1)=SR6)*(OFFSET('Game Board'!F8:F55,0,RY1)=SR5)*(OFFSET('Game Board'!G8:G55,0,RY1)=OFFSET('Game Board'!H8:H55,0,RY1))*1)+SUMPRODUCT((OFFSET('Game Board'!F8:F55,0,RY1)=SR6)*(OFFSET('Game Board'!I8:I55,0,RY1)=SR7)*(OFFSET('Game Board'!G8:G55,0,RY1)=OFFSET('Game Board'!H8:H55,0,RY1))*1)+SUMPRODUCT((OFFSET('Game Board'!I8:I55,0,RY1)=SR6)*(OFFSET('Game Board'!F8:F55,0,RY1)=SR7)*(OFFSET('Game Board'!G8:G55,0,RY1)=OFFSET('Game Board'!H8:H55,0,RY1))*1)</f>
        <v>0</v>
      </c>
      <c r="TH6" s="420">
        <f ca="1">SUMPRODUCT((OFFSET('Game Board'!F8:F55,0,RY1)=SR6)*(OFFSET('Game Board'!I8:I55,0,RY1)=SR5)*(OFFSET('Game Board'!G8:G55,0,RY1)&lt;OFFSET('Game Board'!H8:H55,0,RY1))*1)+SUMPRODUCT((OFFSET('Game Board'!I8:I55,0,RY1)=SR6)*(OFFSET('Game Board'!F8:F55,0,RY1)=SR5)*(OFFSET('Game Board'!H8:H55,0,RY1)&lt;OFFSET('Game Board'!G8:G55,0,RY1))*1)+SUMPRODUCT((OFFSET('Game Board'!F8:F55,0,RY1)=SR6)*(OFFSET('Game Board'!I8:I55,0,RY1)=SR7)*(OFFSET('Game Board'!G8:G55,0,RY1)&lt;OFFSET('Game Board'!H8:H55,0,RY1))*1)+SUMPRODUCT((OFFSET('Game Board'!I8:I55,0,RY1)=SR6)*(OFFSET('Game Board'!F8:F55,0,RY1)=SR7)*(OFFSET('Game Board'!H8:H55,0,RY1)&lt;OFFSET('Game Board'!G8:G55,0,RY1))*1)</f>
        <v>0</v>
      </c>
      <c r="TI6" s="420">
        <f ca="1">SUMIFS(OFFSET('Game Board'!G8:G55,0,RY1),OFFSET('Game Board'!F8:F55,0,RY1),SR6,OFFSET('Game Board'!I8:I55,0,RY1),SR5)+SUMIFS(OFFSET('Game Board'!G8:G55,0,RY1),OFFSET('Game Board'!F8:F55,0,RY1),SR6,OFFSET('Game Board'!I8:I55,0,RY1),SR7)+SUMIFS(OFFSET('Game Board'!H8:H55,0,RY1),OFFSET('Game Board'!I8:I55,0,RY1),SR6,OFFSET('Game Board'!F8:F55,0,RY1),SR5)+SUMIFS(OFFSET('Game Board'!H8:H55,0,RY1),OFFSET('Game Board'!I8:I55,0,RY1),SR6,OFFSET('Game Board'!F8:F55,0,RY1),SR7)</f>
        <v>0</v>
      </c>
      <c r="TJ6" s="420">
        <f ca="1">SUMIFS(OFFSET('Game Board'!H8:H55,0,RY1),OFFSET('Game Board'!F8:F55,0,RY1),SR6,OFFSET('Game Board'!I8:I55,0,RY1),SR5)+SUMIFS(OFFSET('Game Board'!H8:H55,0,RY1),OFFSET('Game Board'!F8:F55,0,RY1),SR6,OFFSET('Game Board'!I8:I55,0,RY1),SR7)+SUMIFS(OFFSET('Game Board'!G8:G55,0,RY1),OFFSET('Game Board'!I8:I55,0,RY1),SR6,OFFSET('Game Board'!F8:F55,0,RY1),SR5)+SUMIFS(OFFSET('Game Board'!G8:G55,0,RY1),OFFSET('Game Board'!I8:I55,0,RY1),SR6,OFFSET('Game Board'!F8:F55,0,RY1),SR7)</f>
        <v>0</v>
      </c>
      <c r="TK6" s="420">
        <f t="shared" ca="1" si="335"/>
        <v>0</v>
      </c>
      <c r="TL6" s="420">
        <f t="shared" ca="1" si="336"/>
        <v>0</v>
      </c>
      <c r="TM6" s="420">
        <f t="shared" ref="TM6" ca="1" si="512">IF(SR6&lt;&gt;"",SUMPRODUCT((SP4:SP7=SP6)*(TL4:TL7&gt;TL6)*1),0)</f>
        <v>0</v>
      </c>
      <c r="TN6" s="420">
        <f t="shared" ref="TN6" ca="1" si="513">IF(SR6&lt;&gt;"",SUMPRODUCT((TM4:TM7=TM6)*(TK4:TK7&gt;TK6)*1),0)</f>
        <v>0</v>
      </c>
      <c r="TO6" s="420">
        <f t="shared" ca="1" si="339"/>
        <v>0</v>
      </c>
      <c r="TP6" s="420">
        <f t="shared" ref="TP6" ca="1" si="514">IF(SR6&lt;&gt;"",SUMPRODUCT((TO4:TO7=TO6)*(TM4:TM7=TM6)*(TI4:TI7&gt;TI6)*1),0)</f>
        <v>0</v>
      </c>
      <c r="TQ6" s="420">
        <f t="shared" ca="1" si="137"/>
        <v>1</v>
      </c>
      <c r="TR6" s="420">
        <f ca="1">SUMPRODUCT((OFFSET('Game Board'!F8:F55,0,RY1)=SS6)*(OFFSET('Game Board'!I8:I55,0,RY1)=SS7)*(OFFSET('Game Board'!G8:G55,0,RY1)&gt;OFFSET('Game Board'!H8:H55,0,RY1))*1)+SUMPRODUCT((OFFSET('Game Board'!I8:I55,0,RY1)=SS6)*(OFFSET('Game Board'!F8:F55,0,RY1)=SS7)*(OFFSET('Game Board'!H8:H55,0,RY1)&gt;OFFSET('Game Board'!G8:G55,0,RY1))*1)</f>
        <v>0</v>
      </c>
      <c r="TS6" s="420">
        <f ca="1">SUMPRODUCT((OFFSET('Game Board'!F8:F55,0,RY1)=SS6)*(OFFSET('Game Board'!I8:I55,0,RY1)=SS7)*(OFFSET('Game Board'!G8:G55,0,RY1)=OFFSET('Game Board'!H8:H55,0,RY1))*1)+SUMPRODUCT((OFFSET('Game Board'!I8:I55,0,RY1)=SS6)*(OFFSET('Game Board'!F8:F55,0,RY1)=SS7)*(OFFSET('Game Board'!H8:H55,0,RY1)=OFFSET('Game Board'!G8:G55,0,RY1))*1)</f>
        <v>0</v>
      </c>
      <c r="TT6" s="420">
        <f ca="1">SUMPRODUCT((OFFSET('Game Board'!F8:F55,0,RY1)=SS6)*(OFFSET('Game Board'!I8:I55,0,RY1)=SS7)*(OFFSET('Game Board'!G8:G55,0,RY1)&lt;OFFSET('Game Board'!H8:H55,0,RY1))*1)+SUMPRODUCT((OFFSET('Game Board'!I8:I55,0,RY1)=SS6)*(OFFSET('Game Board'!F8:F55,0,RY1)=SS7)*(OFFSET('Game Board'!H8:H55,0,RY1)&lt;OFFSET('Game Board'!G8:G55,0,RY1))*1)</f>
        <v>0</v>
      </c>
      <c r="TU6" s="420">
        <f ca="1">SUMIFS(OFFSET('Game Board'!G8:G55,0,RY1),OFFSET('Game Board'!F8:F55,0,RY1),SS6,OFFSET('Game Board'!I8:I55,0,RY1),SS7)+SUMIFS(OFFSET('Game Board'!H8:H55,0,RY1),OFFSET('Game Board'!I8:I55,0,RY1),SS6,OFFSET('Game Board'!F8:F55,0,RY1),SS7)</f>
        <v>0</v>
      </c>
      <c r="TV6" s="420">
        <f ca="1">SUMIFS(OFFSET('Game Board'!H8:H55,0,RY1),OFFSET('Game Board'!F8:F55,0,RY1),SS6,OFFSET('Game Board'!I8:I55,0,RY1),SS7)+SUMIFS(OFFSET('Game Board'!G8:G55,0,RY1),OFFSET('Game Board'!I8:I55,0,RY1),SS6,OFFSET('Game Board'!F8:F55,0,RY1),SS7)</f>
        <v>0</v>
      </c>
      <c r="TW6" s="420">
        <f t="shared" ref="TW6:TW7" ca="1" si="515">TU6-TV6</f>
        <v>0</v>
      </c>
      <c r="TX6" s="420">
        <f t="shared" ref="TX6:TX7" ca="1" si="516">TS6*1+TR6*3</f>
        <v>0</v>
      </c>
      <c r="TY6" s="420">
        <f t="shared" ref="TY6" ca="1" si="517">IF(SS6&lt;&gt;"",SUMPRODUCT((TB4:TB7=TB6)*(TX4:TX7&gt;TX6)*1),0)</f>
        <v>0</v>
      </c>
      <c r="TZ6" s="420">
        <f t="shared" ref="TZ6" ca="1" si="518">IF(SS6&lt;&gt;"",SUMPRODUCT((TY4:TY7=TY6)*(TW4:TW7&gt;TW6)*1),0)</f>
        <v>0</v>
      </c>
      <c r="UA6" s="420">
        <f t="shared" ref="UA6:UA7" ca="1" si="519">TY6+TZ6</f>
        <v>0</v>
      </c>
      <c r="UB6" s="420">
        <f t="shared" ref="UB6" ca="1" si="520">IF(SS6&lt;&gt;"",SUMPRODUCT((UA4:UA7=UA6)*(TY4:TY7=TY6)*(TU4:TU7&gt;TU6)*1),0)</f>
        <v>0</v>
      </c>
      <c r="UC6" s="420">
        <f t="shared" ca="1" si="138"/>
        <v>1</v>
      </c>
      <c r="UD6" s="420">
        <f t="shared" ref="UD6" ca="1" si="521">SUMPRODUCT((UC4:UC7=UC6)*(SF4:SF7&gt;SF6)*1)</f>
        <v>3</v>
      </c>
      <c r="UE6" s="420">
        <f t="shared" ca="1" si="140"/>
        <v>4</v>
      </c>
      <c r="UF6" s="420" t="str">
        <f t="shared" si="342"/>
        <v>Qatar</v>
      </c>
      <c r="UG6" s="420">
        <f t="shared" ca="1" si="141"/>
        <v>0</v>
      </c>
      <c r="UH6" s="420">
        <f ca="1">SUMPRODUCT((OFFSET('Game Board'!G8:G55,0,UH1)&lt;&gt;"")*(OFFSET('Game Board'!F8:F55,0,UH1)=C6)*(OFFSET('Game Board'!G8:G55,0,UH1)&gt;OFFSET('Game Board'!H8:H55,0,UH1))*1)+SUMPRODUCT((OFFSET('Game Board'!G8:G55,0,UH1)&lt;&gt;"")*(OFFSET('Game Board'!I8:I55,0,UH1)=C6)*(OFFSET('Game Board'!H8:H55,0,UH1)&gt;OFFSET('Game Board'!G8:G55,0,UH1))*1)</f>
        <v>0</v>
      </c>
      <c r="UI6" s="420">
        <f ca="1">SUMPRODUCT((OFFSET('Game Board'!G8:G55,0,UH1)&lt;&gt;"")*(OFFSET('Game Board'!F8:F55,0,UH1)=C6)*(OFFSET('Game Board'!G8:G55,0,UH1)=OFFSET('Game Board'!H8:H55,0,UH1))*1)+SUMPRODUCT((OFFSET('Game Board'!G8:G55,0,UH1)&lt;&gt;"")*(OFFSET('Game Board'!I8:I55,0,UH1)=C6)*(OFFSET('Game Board'!G8:G55,0,UH1)=OFFSET('Game Board'!H8:H55,0,UH1))*1)</f>
        <v>0</v>
      </c>
      <c r="UJ6" s="420">
        <f ca="1">SUMPRODUCT((OFFSET('Game Board'!G8:G55,0,UH1)&lt;&gt;"")*(OFFSET('Game Board'!F8:F55,0,UH1)=C6)*(OFFSET('Game Board'!G8:G55,0,UH1)&lt;OFFSET('Game Board'!H8:H55,0,UH1))*1)+SUMPRODUCT((OFFSET('Game Board'!G8:G55,0,UH1)&lt;&gt;"")*(OFFSET('Game Board'!I8:I55,0,UH1)=C6)*(OFFSET('Game Board'!H8:H55,0,UH1)&lt;OFFSET('Game Board'!G8:G55,0,UH1))*1)</f>
        <v>0</v>
      </c>
      <c r="UK6" s="420">
        <f ca="1">SUMIF(OFFSET('Game Board'!F8:F55,0,UH1),C6,OFFSET('Game Board'!G8:G55,0,UH1))+SUMIF(OFFSET('Game Board'!I8:I55,0,UH1),C6,OFFSET('Game Board'!H8:H55,0,UH1))</f>
        <v>0</v>
      </c>
      <c r="UL6" s="420">
        <f ca="1">SUMIF(OFFSET('Game Board'!F8:F55,0,UH1),C6,OFFSET('Game Board'!H8:H55,0,UH1))+SUMIF(OFFSET('Game Board'!I8:I55,0,UH1),C6,OFFSET('Game Board'!G8:G55,0,UH1))</f>
        <v>0</v>
      </c>
      <c r="UM6" s="420">
        <f t="shared" ca="1" si="142"/>
        <v>0</v>
      </c>
      <c r="UN6" s="420">
        <f t="shared" ca="1" si="143"/>
        <v>0</v>
      </c>
      <c r="UO6" s="420">
        <f ca="1">INDEX(L4:L35,MATCH(UX6,C4:C35,0),0)</f>
        <v>1441</v>
      </c>
      <c r="UP6" s="424">
        <f>'Tournament Setup'!F8</f>
        <v>0</v>
      </c>
      <c r="UQ6" s="420">
        <f t="shared" ref="UQ6" ca="1" si="522">RANK(UN6,UN4:UN7)</f>
        <v>1</v>
      </c>
      <c r="UR6" s="420">
        <f t="shared" ref="UR6" ca="1" si="523">SUMPRODUCT((UQ4:UQ7=UQ6)*(UM4:UM7&gt;UM6)*1)</f>
        <v>0</v>
      </c>
      <c r="US6" s="420">
        <f t="shared" ca="1" si="146"/>
        <v>1</v>
      </c>
      <c r="UT6" s="420">
        <f t="shared" ref="UT6" ca="1" si="524">SUMPRODUCT((UQ4:UQ7=UQ6)*(UM4:UM7=UM6)*(UK4:UK7&gt;UK6)*1)</f>
        <v>0</v>
      </c>
      <c r="UU6" s="420">
        <f t="shared" ca="1" si="148"/>
        <v>1</v>
      </c>
      <c r="UV6" s="420">
        <f t="shared" ref="UV6" ca="1" si="525">RANK(UU6,UU4:UU7,1)+COUNTIF(UU4:UU6,UU6)-1</f>
        <v>3</v>
      </c>
      <c r="UW6" s="420">
        <v>3</v>
      </c>
      <c r="UX6" s="420" t="str">
        <f t="shared" ref="UX6" ca="1" si="526">INDEX(UF4:UF7,MATCH(UW6,UV4:UV7,0),0)</f>
        <v>Qatar</v>
      </c>
      <c r="UY6" s="420">
        <f t="shared" ref="UY6" ca="1" si="527">INDEX(UU4:UU7,MATCH(UX6,UF4:UF7,0),0)</f>
        <v>1</v>
      </c>
      <c r="UZ6" s="420" t="str">
        <f t="shared" ref="UZ6:UZ7" ca="1" si="528">IF(AND(UZ5&lt;&gt;"",UY6=1),UX6,"")</f>
        <v>Qatar</v>
      </c>
      <c r="VA6" s="420" t="str">
        <f t="shared" ref="VA6" ca="1" si="529">IF(VA5&lt;&gt;"",UX6,"")</f>
        <v/>
      </c>
      <c r="VB6" s="420" t="str">
        <f t="shared" ref="VB6" ca="1" si="530">IF(UY7=3,UX6,"")</f>
        <v/>
      </c>
      <c r="VC6" s="420">
        <f ca="1">SUMPRODUCT((OFFSET('Game Board'!F8:F55,0,UH1)=UZ6)*(OFFSET('Game Board'!I8:I55,0,UH1)=UZ4)*(OFFSET('Game Board'!G8:G55,0,UH1)&gt;OFFSET('Game Board'!H8:H55,0,UH1))*1)+SUMPRODUCT((OFFSET('Game Board'!I8:I55,0,UH1)=UZ6)*(OFFSET('Game Board'!F8:F55,0,UH1)=UZ4)*(OFFSET('Game Board'!H8:H55,0,UH1)&gt;OFFSET('Game Board'!G8:G55,0,UH1))*1)+SUMPRODUCT((OFFSET('Game Board'!F8:F55,0,UH1)=UZ6)*(OFFSET('Game Board'!I8:I55,0,UH1)=UZ5)*(OFFSET('Game Board'!G8:G55,0,UH1)&gt;OFFSET('Game Board'!H8:H55,0,UH1))*1)+SUMPRODUCT((OFFSET('Game Board'!I8:I55,0,UH1)=UZ6)*(OFFSET('Game Board'!F8:F55,0,UH1)=UZ5)*(OFFSET('Game Board'!H8:H55,0,UH1)&gt;OFFSET('Game Board'!G8:G55,0,UH1))*1)+SUMPRODUCT((OFFSET('Game Board'!F8:F55,0,UH1)=UZ6)*(OFFSET('Game Board'!I8:I55,0,UH1)=UZ7)*(OFFSET('Game Board'!G8:G55,0,UH1)&gt;OFFSET('Game Board'!H8:H55,0,UH1))*1)+SUMPRODUCT((OFFSET('Game Board'!I8:I55,0,UH1)=UZ6)*(OFFSET('Game Board'!F8:F55,0,UH1)=UZ7)*(OFFSET('Game Board'!H8:H55,0,UH1)&gt;OFFSET('Game Board'!G8:G55,0,UH1))*1)</f>
        <v>0</v>
      </c>
      <c r="VD6" s="420">
        <f ca="1">SUMPRODUCT((OFFSET('Game Board'!F8:F55,0,UH1)=UZ6)*(OFFSET('Game Board'!I8:I55,0,UH1)=UZ4)*(OFFSET('Game Board'!G8:G55,0,UH1)=OFFSET('Game Board'!H8:H55,0,UH1))*1)+SUMPRODUCT((OFFSET('Game Board'!I8:I55,0,UH1)=UZ6)*(OFFSET('Game Board'!F8:F55,0,UH1)=UZ4)*(OFFSET('Game Board'!G8:G55,0,UH1)=OFFSET('Game Board'!H8:H55,0,UH1))*1)+SUMPRODUCT((OFFSET('Game Board'!F8:F55,0,UH1)=UZ6)*(OFFSET('Game Board'!I8:I55,0,UH1)=UZ5)*(OFFSET('Game Board'!G8:G55,0,UH1)=OFFSET('Game Board'!H8:H55,0,UH1))*1)+SUMPRODUCT((OFFSET('Game Board'!I8:I55,0,UH1)=UZ6)*(OFFSET('Game Board'!F8:F55,0,UH1)=UZ5)*(OFFSET('Game Board'!G8:G55,0,UH1)=OFFSET('Game Board'!H8:H55,0,UH1))*1)+SUMPRODUCT((OFFSET('Game Board'!F8:F55,0,UH1)=UZ6)*(OFFSET('Game Board'!I8:I55,0,UH1)=UZ7)*(OFFSET('Game Board'!G8:G55,0,UH1)=OFFSET('Game Board'!H8:H55,0,UH1))*1)+SUMPRODUCT((OFFSET('Game Board'!I8:I55,0,UH1)=UZ6)*(OFFSET('Game Board'!F8:F55,0,UH1)=UZ7)*(OFFSET('Game Board'!G8:G55,0,UH1)=OFFSET('Game Board'!H8:H55,0,UH1))*1)</f>
        <v>3</v>
      </c>
      <c r="VE6" s="420">
        <f ca="1">SUMPRODUCT((OFFSET('Game Board'!F8:F55,0,UH1)=UZ6)*(OFFSET('Game Board'!I8:I55,0,UH1)=UZ4)*(OFFSET('Game Board'!G8:G55,0,UH1)&lt;OFFSET('Game Board'!H8:H55,0,UH1))*1)+SUMPRODUCT((OFFSET('Game Board'!I8:I55,0,UH1)=UZ6)*(OFFSET('Game Board'!F8:F55,0,UH1)=UZ4)*(OFFSET('Game Board'!H8:H55,0,UH1)&lt;OFFSET('Game Board'!G8:G55,0,UH1))*1)+SUMPRODUCT((OFFSET('Game Board'!F8:F55,0,UH1)=UZ6)*(OFFSET('Game Board'!I8:I55,0,UH1)=UZ5)*(OFFSET('Game Board'!G8:G55,0,UH1)&lt;OFFSET('Game Board'!H8:H55,0,UH1))*1)+SUMPRODUCT((OFFSET('Game Board'!I8:I55,0,UH1)=UZ6)*(OFFSET('Game Board'!F8:F55,0,UH1)=UZ5)*(OFFSET('Game Board'!H8:H55,0,UH1)&lt;OFFSET('Game Board'!G8:G55,0,UH1))*1)+SUMPRODUCT((OFFSET('Game Board'!F8:F55,0,UH1)=UZ6)*(OFFSET('Game Board'!I8:I55,0,UH1)=UZ7)*(OFFSET('Game Board'!G8:G55,0,UH1)&lt;OFFSET('Game Board'!H8:H55,0,UH1))*1)+SUMPRODUCT((OFFSET('Game Board'!I8:I55,0,UH1)=UZ6)*(OFFSET('Game Board'!F8:F55,0,UH1)=UZ7)*(OFFSET('Game Board'!H8:H55,0,UH1)&lt;OFFSET('Game Board'!G8:G55,0,UH1))*1)</f>
        <v>0</v>
      </c>
      <c r="VF6" s="420">
        <f ca="1">SUMIFS(OFFSET('Game Board'!G8:G55,0,UH1),OFFSET('Game Board'!F8:F55,0,UH1),UZ6,OFFSET('Game Board'!I8:I55,0,UH1),UZ4)+SUMIFS(OFFSET('Game Board'!G8:G55,0,UH1),OFFSET('Game Board'!F8:F55,0,UH1),UZ6,OFFSET('Game Board'!I8:I55,0,UH1),UZ5)+SUMIFS(OFFSET('Game Board'!G8:G55,0,UH1),OFFSET('Game Board'!F8:F55,0,UH1),UZ6,OFFSET('Game Board'!I8:I55,0,UH1),UZ7)+SUMIFS(OFFSET('Game Board'!H8:H55,0,UH1),OFFSET('Game Board'!I8:I55,0,UH1),UZ6,OFFSET('Game Board'!F8:F55,0,UH1),UZ4)+SUMIFS(OFFSET('Game Board'!H8:H55,0,UH1),OFFSET('Game Board'!I8:I55,0,UH1),UZ6,OFFSET('Game Board'!F8:F55,0,UH1),UZ5)+SUMIFS(OFFSET('Game Board'!H8:H55,0,UH1),OFFSET('Game Board'!I8:I55,0,UH1),UZ6,OFFSET('Game Board'!F8:F55,0,UH1),UZ7)</f>
        <v>0</v>
      </c>
      <c r="VG6" s="420">
        <f ca="1">SUMIFS(OFFSET('Game Board'!H8:H55,0,UH1),OFFSET('Game Board'!F8:F55,0,UH1),UZ6,OFFSET('Game Board'!I8:I55,0,UH1),UZ4)+SUMIFS(OFFSET('Game Board'!H8:H55,0,UH1),OFFSET('Game Board'!F8:F55,0,UH1),UZ6,OFFSET('Game Board'!I8:I55,0,UH1),UZ5)+SUMIFS(OFFSET('Game Board'!H8:H55,0,UH1),OFFSET('Game Board'!F8:F55,0,UH1),UZ6,OFFSET('Game Board'!I8:I55,0,UH1),UZ7)+SUMIFS(OFFSET('Game Board'!G8:G55,0,UH1),OFFSET('Game Board'!I8:I55,0,UH1),UZ6,OFFSET('Game Board'!F8:F55,0,UH1),UZ4)+SUMIFS(OFFSET('Game Board'!G8:G55,0,UH1),OFFSET('Game Board'!I8:I55,0,UH1),UZ6,OFFSET('Game Board'!F8:F55,0,UH1),UZ5)+SUMIFS(OFFSET('Game Board'!G8:G55,0,UH1),OFFSET('Game Board'!I8:I55,0,UH1),UZ6,OFFSET('Game Board'!F8:F55,0,UH1),UZ7)</f>
        <v>0</v>
      </c>
      <c r="VH6" s="420">
        <f t="shared" ca="1" si="153"/>
        <v>0</v>
      </c>
      <c r="VI6" s="420">
        <f t="shared" ca="1" si="154"/>
        <v>3</v>
      </c>
      <c r="VJ6" s="420">
        <f t="shared" ref="VJ6" ca="1" si="531">IF(UZ6&lt;&gt;"",SUMPRODUCT((UY4:UY7=UY6)*(VI4:VI7&gt;VI6)*1),0)</f>
        <v>0</v>
      </c>
      <c r="VK6" s="420">
        <f t="shared" ref="VK6" ca="1" si="532">IF(UZ6&lt;&gt;"",SUMPRODUCT((VJ4:VJ7=VJ6)*(VH4:VH7&gt;VH6)*1),0)</f>
        <v>0</v>
      </c>
      <c r="VL6" s="420">
        <f t="shared" ca="1" si="157"/>
        <v>0</v>
      </c>
      <c r="VM6" s="420">
        <f t="shared" ref="VM6" ca="1" si="533">IF(UZ6&lt;&gt;"",SUMPRODUCT((VL4:VL7=VL6)*(VJ4:VJ7=VJ6)*(VF4:VF7&gt;VF6)*1),0)</f>
        <v>0</v>
      </c>
      <c r="VN6" s="420">
        <f t="shared" ca="1" si="159"/>
        <v>1</v>
      </c>
      <c r="VO6" s="420">
        <f ca="1">SUMPRODUCT((OFFSET('Game Board'!F8:F55,0,UH1)=VA6)*(OFFSET('Game Board'!I8:I55,0,UH1)=VA5)*(OFFSET('Game Board'!G8:G55,0,UH1)&gt;OFFSET('Game Board'!H8:H55,0,UH1))*1)+SUMPRODUCT((OFFSET('Game Board'!I8:I55,0,UH1)=VA6)*(OFFSET('Game Board'!F8:F55,0,UH1)=VA5)*(OFFSET('Game Board'!H8:H55,0,UH1)&gt;OFFSET('Game Board'!G8:G55,0,UH1))*1)+SUMPRODUCT((OFFSET('Game Board'!F8:F55,0,UH1)=VA6)*(OFFSET('Game Board'!I8:I55,0,UH1)=VA7)*(OFFSET('Game Board'!G8:G55,0,UH1)&gt;OFFSET('Game Board'!H8:H55,0,UH1))*1)+SUMPRODUCT((OFFSET('Game Board'!I8:I55,0,UH1)=VA6)*(OFFSET('Game Board'!F8:F55,0,UH1)=VA7)*(OFFSET('Game Board'!H8:H55,0,UH1)&gt;OFFSET('Game Board'!G8:G55,0,UH1))*1)</f>
        <v>0</v>
      </c>
      <c r="VP6" s="420">
        <f ca="1">SUMPRODUCT((OFFSET('Game Board'!F8:F55,0,UH1)=VA6)*(OFFSET('Game Board'!I8:I55,0,UH1)=VA5)*(OFFSET('Game Board'!G8:G55,0,UH1)=OFFSET('Game Board'!H8:H55,0,UH1))*1)+SUMPRODUCT((OFFSET('Game Board'!I8:I55,0,UH1)=VA6)*(OFFSET('Game Board'!F8:F55,0,UH1)=VA5)*(OFFSET('Game Board'!G8:G55,0,UH1)=OFFSET('Game Board'!H8:H55,0,UH1))*1)+SUMPRODUCT((OFFSET('Game Board'!F8:F55,0,UH1)=VA6)*(OFFSET('Game Board'!I8:I55,0,UH1)=VA7)*(OFFSET('Game Board'!G8:G55,0,UH1)=OFFSET('Game Board'!H8:H55,0,UH1))*1)+SUMPRODUCT((OFFSET('Game Board'!I8:I55,0,UH1)=VA6)*(OFFSET('Game Board'!F8:F55,0,UH1)=VA7)*(OFFSET('Game Board'!G8:G55,0,UH1)=OFFSET('Game Board'!H8:H55,0,UH1))*1)</f>
        <v>0</v>
      </c>
      <c r="VQ6" s="420">
        <f ca="1">SUMPRODUCT((OFFSET('Game Board'!F8:F55,0,UH1)=VA6)*(OFFSET('Game Board'!I8:I55,0,UH1)=VA5)*(OFFSET('Game Board'!G8:G55,0,UH1)&lt;OFFSET('Game Board'!H8:H55,0,UH1))*1)+SUMPRODUCT((OFFSET('Game Board'!I8:I55,0,UH1)=VA6)*(OFFSET('Game Board'!F8:F55,0,UH1)=VA5)*(OFFSET('Game Board'!H8:H55,0,UH1)&lt;OFFSET('Game Board'!G8:G55,0,UH1))*1)+SUMPRODUCT((OFFSET('Game Board'!F8:F55,0,UH1)=VA6)*(OFFSET('Game Board'!I8:I55,0,UH1)=VA7)*(OFFSET('Game Board'!G8:G55,0,UH1)&lt;OFFSET('Game Board'!H8:H55,0,UH1))*1)+SUMPRODUCT((OFFSET('Game Board'!I8:I55,0,UH1)=VA6)*(OFFSET('Game Board'!F8:F55,0,UH1)=VA7)*(OFFSET('Game Board'!H8:H55,0,UH1)&lt;OFFSET('Game Board'!G8:G55,0,UH1))*1)</f>
        <v>0</v>
      </c>
      <c r="VR6" s="420">
        <f ca="1">SUMIFS(OFFSET('Game Board'!G8:G55,0,UH1),OFFSET('Game Board'!F8:F55,0,UH1),VA6,OFFSET('Game Board'!I8:I55,0,UH1),VA5)+SUMIFS(OFFSET('Game Board'!G8:G55,0,UH1),OFFSET('Game Board'!F8:F55,0,UH1),VA6,OFFSET('Game Board'!I8:I55,0,UH1),VA7)+SUMIFS(OFFSET('Game Board'!H8:H55,0,UH1),OFFSET('Game Board'!I8:I55,0,UH1),VA6,OFFSET('Game Board'!F8:F55,0,UH1),VA5)+SUMIFS(OFFSET('Game Board'!H8:H55,0,UH1),OFFSET('Game Board'!I8:I55,0,UH1),VA6,OFFSET('Game Board'!F8:F55,0,UH1),VA7)</f>
        <v>0</v>
      </c>
      <c r="VS6" s="420">
        <f ca="1">SUMIFS(OFFSET('Game Board'!H8:H55,0,UH1),OFFSET('Game Board'!F8:F55,0,UH1),VA6,OFFSET('Game Board'!I8:I55,0,UH1),VA5)+SUMIFS(OFFSET('Game Board'!H8:H55,0,UH1),OFFSET('Game Board'!F8:F55,0,UH1),VA6,OFFSET('Game Board'!I8:I55,0,UH1),VA7)+SUMIFS(OFFSET('Game Board'!G8:G55,0,UH1),OFFSET('Game Board'!I8:I55,0,UH1),VA6,OFFSET('Game Board'!F8:F55,0,UH1),VA5)+SUMIFS(OFFSET('Game Board'!G8:G55,0,UH1),OFFSET('Game Board'!I8:I55,0,UH1),VA6,OFFSET('Game Board'!F8:F55,0,UH1),VA7)</f>
        <v>0</v>
      </c>
      <c r="VT6" s="420">
        <f t="shared" ca="1" si="354"/>
        <v>0</v>
      </c>
      <c r="VU6" s="420">
        <f t="shared" ca="1" si="355"/>
        <v>0</v>
      </c>
      <c r="VV6" s="420">
        <f t="shared" ref="VV6" ca="1" si="534">IF(VA6&lt;&gt;"",SUMPRODUCT((UY4:UY7=UY6)*(VU4:VU7&gt;VU6)*1),0)</f>
        <v>0</v>
      </c>
      <c r="VW6" s="420">
        <f t="shared" ref="VW6" ca="1" si="535">IF(VA6&lt;&gt;"",SUMPRODUCT((VV4:VV7=VV6)*(VT4:VT7&gt;VT6)*1),0)</f>
        <v>0</v>
      </c>
      <c r="VX6" s="420">
        <f t="shared" ca="1" si="358"/>
        <v>0</v>
      </c>
      <c r="VY6" s="420">
        <f t="shared" ref="VY6" ca="1" si="536">IF(VA6&lt;&gt;"",SUMPRODUCT((VX4:VX7=VX6)*(VV4:VV7=VV6)*(VR4:VR7&gt;VR6)*1),0)</f>
        <v>0</v>
      </c>
      <c r="VZ6" s="420">
        <f t="shared" ca="1" si="160"/>
        <v>1</v>
      </c>
      <c r="WA6" s="420">
        <f ca="1">SUMPRODUCT((OFFSET('Game Board'!F8:F55,0,UH1)=VB6)*(OFFSET('Game Board'!I8:I55,0,UH1)=VB7)*(OFFSET('Game Board'!G8:G55,0,UH1)&gt;OFFSET('Game Board'!H8:H55,0,UH1))*1)+SUMPRODUCT((OFFSET('Game Board'!I8:I55,0,UH1)=VB6)*(OFFSET('Game Board'!F8:F55,0,UH1)=VB7)*(OFFSET('Game Board'!H8:H55,0,UH1)&gt;OFFSET('Game Board'!G8:G55,0,UH1))*1)</f>
        <v>0</v>
      </c>
      <c r="WB6" s="420">
        <f ca="1">SUMPRODUCT((OFFSET('Game Board'!F8:F55,0,UH1)=VB6)*(OFFSET('Game Board'!I8:I55,0,UH1)=VB7)*(OFFSET('Game Board'!G8:G55,0,UH1)=OFFSET('Game Board'!H8:H55,0,UH1))*1)+SUMPRODUCT((OFFSET('Game Board'!I8:I55,0,UH1)=VB6)*(OFFSET('Game Board'!F8:F55,0,UH1)=VB7)*(OFFSET('Game Board'!H8:H55,0,UH1)=OFFSET('Game Board'!G8:G55,0,UH1))*1)</f>
        <v>0</v>
      </c>
      <c r="WC6" s="420">
        <f ca="1">SUMPRODUCT((OFFSET('Game Board'!F8:F55,0,UH1)=VB6)*(OFFSET('Game Board'!I8:I55,0,UH1)=VB7)*(OFFSET('Game Board'!G8:G55,0,UH1)&lt;OFFSET('Game Board'!H8:H55,0,UH1))*1)+SUMPRODUCT((OFFSET('Game Board'!I8:I55,0,UH1)=VB6)*(OFFSET('Game Board'!F8:F55,0,UH1)=VB7)*(OFFSET('Game Board'!H8:H55,0,UH1)&lt;OFFSET('Game Board'!G8:G55,0,UH1))*1)</f>
        <v>0</v>
      </c>
      <c r="WD6" s="420">
        <f ca="1">SUMIFS(OFFSET('Game Board'!G8:G55,0,UH1),OFFSET('Game Board'!F8:F55,0,UH1),VB6,OFFSET('Game Board'!I8:I55,0,UH1),VB7)+SUMIFS(OFFSET('Game Board'!H8:H55,0,UH1),OFFSET('Game Board'!I8:I55,0,UH1),VB6,OFFSET('Game Board'!F8:F55,0,UH1),VB7)</f>
        <v>0</v>
      </c>
      <c r="WE6" s="420">
        <f ca="1">SUMIFS(OFFSET('Game Board'!H8:H55,0,UH1),OFFSET('Game Board'!F8:F55,0,UH1),VB6,OFFSET('Game Board'!I8:I55,0,UH1),VB7)+SUMIFS(OFFSET('Game Board'!G8:G55,0,UH1),OFFSET('Game Board'!I8:I55,0,UH1),VB6,OFFSET('Game Board'!F8:F55,0,UH1),VB7)</f>
        <v>0</v>
      </c>
      <c r="WF6" s="420">
        <f t="shared" ref="WF6:WF7" ca="1" si="537">WD6-WE6</f>
        <v>0</v>
      </c>
      <c r="WG6" s="420">
        <f t="shared" ref="WG6:WG7" ca="1" si="538">WB6*1+WA6*3</f>
        <v>0</v>
      </c>
      <c r="WH6" s="420">
        <f t="shared" ref="WH6" ca="1" si="539">IF(VB6&lt;&gt;"",SUMPRODUCT((VK4:VK7=VK6)*(WG4:WG7&gt;WG6)*1),0)</f>
        <v>0</v>
      </c>
      <c r="WI6" s="420">
        <f t="shared" ref="WI6" ca="1" si="540">IF(VB6&lt;&gt;"",SUMPRODUCT((WH4:WH7=WH6)*(WF4:WF7&gt;WF6)*1),0)</f>
        <v>0</v>
      </c>
      <c r="WJ6" s="420">
        <f t="shared" ref="WJ6:WJ7" ca="1" si="541">WH6+WI6</f>
        <v>0</v>
      </c>
      <c r="WK6" s="420">
        <f t="shared" ref="WK6" ca="1" si="542">IF(VB6&lt;&gt;"",SUMPRODUCT((WJ4:WJ7=WJ6)*(WH4:WH7=WH6)*(WD4:WD7&gt;WD6)*1),0)</f>
        <v>0</v>
      </c>
      <c r="WL6" s="420">
        <f t="shared" ca="1" si="161"/>
        <v>1</v>
      </c>
      <c r="WM6" s="420">
        <f t="shared" ref="WM6" ca="1" si="543">SUMPRODUCT((WL4:WL7=WL6)*(UO4:UO7&gt;UO6)*1)</f>
        <v>3</v>
      </c>
      <c r="WN6" s="420">
        <f t="shared" ca="1" si="163"/>
        <v>4</v>
      </c>
      <c r="WO6" s="420" t="str">
        <f t="shared" si="361"/>
        <v>Qatar</v>
      </c>
      <c r="WP6" s="420">
        <f t="shared" ca="1" si="164"/>
        <v>0</v>
      </c>
      <c r="WQ6" s="420">
        <f ca="1">SUMPRODUCT((OFFSET('Game Board'!G8:G55,0,WQ1)&lt;&gt;"")*(OFFSET('Game Board'!F8:F55,0,WQ1)=C6)*(OFFSET('Game Board'!G8:G55,0,WQ1)&gt;OFFSET('Game Board'!H8:H55,0,WQ1))*1)+SUMPRODUCT((OFFSET('Game Board'!G8:G55,0,WQ1)&lt;&gt;"")*(OFFSET('Game Board'!I8:I55,0,WQ1)=C6)*(OFFSET('Game Board'!H8:H55,0,WQ1)&gt;OFFSET('Game Board'!G8:G55,0,WQ1))*1)</f>
        <v>0</v>
      </c>
      <c r="WR6" s="420">
        <f ca="1">SUMPRODUCT((OFFSET('Game Board'!G8:G55,0,WQ1)&lt;&gt;"")*(OFFSET('Game Board'!F8:F55,0,WQ1)=C6)*(OFFSET('Game Board'!G8:G55,0,WQ1)=OFFSET('Game Board'!H8:H55,0,WQ1))*1)+SUMPRODUCT((OFFSET('Game Board'!G8:G55,0,WQ1)&lt;&gt;"")*(OFFSET('Game Board'!I8:I55,0,WQ1)=C6)*(OFFSET('Game Board'!G8:G55,0,WQ1)=OFFSET('Game Board'!H8:H55,0,WQ1))*1)</f>
        <v>0</v>
      </c>
      <c r="WS6" s="420">
        <f ca="1">SUMPRODUCT((OFFSET('Game Board'!G8:G55,0,WQ1)&lt;&gt;"")*(OFFSET('Game Board'!F8:F55,0,WQ1)=C6)*(OFFSET('Game Board'!G8:G55,0,WQ1)&lt;OFFSET('Game Board'!H8:H55,0,WQ1))*1)+SUMPRODUCT((OFFSET('Game Board'!G8:G55,0,WQ1)&lt;&gt;"")*(OFFSET('Game Board'!I8:I55,0,WQ1)=C6)*(OFFSET('Game Board'!H8:H55,0,WQ1)&lt;OFFSET('Game Board'!G8:G55,0,WQ1))*1)</f>
        <v>0</v>
      </c>
      <c r="WT6" s="420">
        <f ca="1">SUMIF(OFFSET('Game Board'!F8:F55,0,WQ1),C6,OFFSET('Game Board'!G8:G55,0,WQ1))+SUMIF(OFFSET('Game Board'!I8:I55,0,WQ1),C6,OFFSET('Game Board'!H8:H55,0,WQ1))</f>
        <v>0</v>
      </c>
      <c r="WU6" s="420">
        <f ca="1">SUMIF(OFFSET('Game Board'!F8:F55,0,WQ1),C6,OFFSET('Game Board'!H8:H55,0,WQ1))+SUMIF(OFFSET('Game Board'!I8:I55,0,WQ1),C6,OFFSET('Game Board'!G8:G55,0,WQ1))</f>
        <v>0</v>
      </c>
      <c r="WV6" s="420">
        <f t="shared" ca="1" si="165"/>
        <v>0</v>
      </c>
      <c r="WW6" s="420">
        <f t="shared" ca="1" si="166"/>
        <v>0</v>
      </c>
      <c r="WX6" s="420">
        <f ca="1">INDEX(L4:L35,MATCH(XG6,C4:C35,0),0)</f>
        <v>1441</v>
      </c>
      <c r="WY6" s="424">
        <f>'Tournament Setup'!F8</f>
        <v>0</v>
      </c>
      <c r="WZ6" s="420">
        <f t="shared" ref="WZ6" ca="1" si="544">RANK(WW6,WW4:WW7)</f>
        <v>1</v>
      </c>
      <c r="XA6" s="420">
        <f t="shared" ref="XA6" ca="1" si="545">SUMPRODUCT((WZ4:WZ7=WZ6)*(WV4:WV7&gt;WV6)*1)</f>
        <v>0</v>
      </c>
      <c r="XB6" s="420">
        <f t="shared" ca="1" si="169"/>
        <v>1</v>
      </c>
      <c r="XC6" s="420">
        <f t="shared" ref="XC6" ca="1" si="546">SUMPRODUCT((WZ4:WZ7=WZ6)*(WV4:WV7=WV6)*(WT4:WT7&gt;WT6)*1)</f>
        <v>0</v>
      </c>
      <c r="XD6" s="420">
        <f t="shared" ca="1" si="171"/>
        <v>1</v>
      </c>
      <c r="XE6" s="420">
        <f t="shared" ref="XE6" ca="1" si="547">RANK(XD6,XD4:XD7,1)+COUNTIF(XD4:XD6,XD6)-1</f>
        <v>3</v>
      </c>
      <c r="XF6" s="420">
        <v>3</v>
      </c>
      <c r="XG6" s="420" t="str">
        <f t="shared" ref="XG6" ca="1" si="548">INDEX(WO4:WO7,MATCH(XF6,XE4:XE7,0),0)</f>
        <v>Qatar</v>
      </c>
      <c r="XH6" s="420">
        <f t="shared" ref="XH6" ca="1" si="549">INDEX(XD4:XD7,MATCH(XG6,WO4:WO7,0),0)</f>
        <v>1</v>
      </c>
      <c r="XI6" s="420" t="str">
        <f t="shared" ref="XI6:XI7" ca="1" si="550">IF(AND(XI5&lt;&gt;"",XH6=1),XG6,"")</f>
        <v>Qatar</v>
      </c>
      <c r="XJ6" s="420" t="str">
        <f t="shared" ref="XJ6" ca="1" si="551">IF(XJ5&lt;&gt;"",XG6,"")</f>
        <v/>
      </c>
      <c r="XK6" s="420" t="str">
        <f t="shared" ref="XK6" ca="1" si="552">IF(XH7=3,XG6,"")</f>
        <v/>
      </c>
      <c r="XL6" s="420">
        <f ca="1">SUMPRODUCT((OFFSET('Game Board'!F8:F55,0,WQ1)=XI6)*(OFFSET('Game Board'!I8:I55,0,WQ1)=XI4)*(OFFSET('Game Board'!G8:G55,0,WQ1)&gt;OFFSET('Game Board'!H8:H55,0,WQ1))*1)+SUMPRODUCT((OFFSET('Game Board'!I8:I55,0,WQ1)=XI6)*(OFFSET('Game Board'!F8:F55,0,WQ1)=XI4)*(OFFSET('Game Board'!H8:H55,0,WQ1)&gt;OFFSET('Game Board'!G8:G55,0,WQ1))*1)+SUMPRODUCT((OFFSET('Game Board'!F8:F55,0,WQ1)=XI6)*(OFFSET('Game Board'!I8:I55,0,WQ1)=XI5)*(OFFSET('Game Board'!G8:G55,0,WQ1)&gt;OFFSET('Game Board'!H8:H55,0,WQ1))*1)+SUMPRODUCT((OFFSET('Game Board'!I8:I55,0,WQ1)=XI6)*(OFFSET('Game Board'!F8:F55,0,WQ1)=XI5)*(OFFSET('Game Board'!H8:H55,0,WQ1)&gt;OFFSET('Game Board'!G8:G55,0,WQ1))*1)+SUMPRODUCT((OFFSET('Game Board'!F8:F55,0,WQ1)=XI6)*(OFFSET('Game Board'!I8:I55,0,WQ1)=XI7)*(OFFSET('Game Board'!G8:G55,0,WQ1)&gt;OFFSET('Game Board'!H8:H55,0,WQ1))*1)+SUMPRODUCT((OFFSET('Game Board'!I8:I55,0,WQ1)=XI6)*(OFFSET('Game Board'!F8:F55,0,WQ1)=XI7)*(OFFSET('Game Board'!H8:H55,0,WQ1)&gt;OFFSET('Game Board'!G8:G55,0,WQ1))*1)</f>
        <v>0</v>
      </c>
      <c r="XM6" s="420">
        <f ca="1">SUMPRODUCT((OFFSET('Game Board'!F8:F55,0,WQ1)=XI6)*(OFFSET('Game Board'!I8:I55,0,WQ1)=XI4)*(OFFSET('Game Board'!G8:G55,0,WQ1)=OFFSET('Game Board'!H8:H55,0,WQ1))*1)+SUMPRODUCT((OFFSET('Game Board'!I8:I55,0,WQ1)=XI6)*(OFFSET('Game Board'!F8:F55,0,WQ1)=XI4)*(OFFSET('Game Board'!G8:G55,0,WQ1)=OFFSET('Game Board'!H8:H55,0,WQ1))*1)+SUMPRODUCT((OFFSET('Game Board'!F8:F55,0,WQ1)=XI6)*(OFFSET('Game Board'!I8:I55,0,WQ1)=XI5)*(OFFSET('Game Board'!G8:G55,0,WQ1)=OFFSET('Game Board'!H8:H55,0,WQ1))*1)+SUMPRODUCT((OFFSET('Game Board'!I8:I55,0,WQ1)=XI6)*(OFFSET('Game Board'!F8:F55,0,WQ1)=XI5)*(OFFSET('Game Board'!G8:G55,0,WQ1)=OFFSET('Game Board'!H8:H55,0,WQ1))*1)+SUMPRODUCT((OFFSET('Game Board'!F8:F55,0,WQ1)=XI6)*(OFFSET('Game Board'!I8:I55,0,WQ1)=XI7)*(OFFSET('Game Board'!G8:G55,0,WQ1)=OFFSET('Game Board'!H8:H55,0,WQ1))*1)+SUMPRODUCT((OFFSET('Game Board'!I8:I55,0,WQ1)=XI6)*(OFFSET('Game Board'!F8:F55,0,WQ1)=XI7)*(OFFSET('Game Board'!G8:G55,0,WQ1)=OFFSET('Game Board'!H8:H55,0,WQ1))*1)</f>
        <v>3</v>
      </c>
      <c r="XN6" s="420">
        <f ca="1">SUMPRODUCT((OFFSET('Game Board'!F8:F55,0,WQ1)=XI6)*(OFFSET('Game Board'!I8:I55,0,WQ1)=XI4)*(OFFSET('Game Board'!G8:G55,0,WQ1)&lt;OFFSET('Game Board'!H8:H55,0,WQ1))*1)+SUMPRODUCT((OFFSET('Game Board'!I8:I55,0,WQ1)=XI6)*(OFFSET('Game Board'!F8:F55,0,WQ1)=XI4)*(OFFSET('Game Board'!H8:H55,0,WQ1)&lt;OFFSET('Game Board'!G8:G55,0,WQ1))*1)+SUMPRODUCT((OFFSET('Game Board'!F8:F55,0,WQ1)=XI6)*(OFFSET('Game Board'!I8:I55,0,WQ1)=XI5)*(OFFSET('Game Board'!G8:G55,0,WQ1)&lt;OFFSET('Game Board'!H8:H55,0,WQ1))*1)+SUMPRODUCT((OFFSET('Game Board'!I8:I55,0,WQ1)=XI6)*(OFFSET('Game Board'!F8:F55,0,WQ1)=XI5)*(OFFSET('Game Board'!H8:H55,0,WQ1)&lt;OFFSET('Game Board'!G8:G55,0,WQ1))*1)+SUMPRODUCT((OFFSET('Game Board'!F8:F55,0,WQ1)=XI6)*(OFFSET('Game Board'!I8:I55,0,WQ1)=XI7)*(OFFSET('Game Board'!G8:G55,0,WQ1)&lt;OFFSET('Game Board'!H8:H55,0,WQ1))*1)+SUMPRODUCT((OFFSET('Game Board'!I8:I55,0,WQ1)=XI6)*(OFFSET('Game Board'!F8:F55,0,WQ1)=XI7)*(OFFSET('Game Board'!H8:H55,0,WQ1)&lt;OFFSET('Game Board'!G8:G55,0,WQ1))*1)</f>
        <v>0</v>
      </c>
      <c r="XO6" s="420">
        <f ca="1">SUMIFS(OFFSET('Game Board'!G8:G55,0,WQ1),OFFSET('Game Board'!F8:F55,0,WQ1),XI6,OFFSET('Game Board'!I8:I55,0,WQ1),XI4)+SUMIFS(OFFSET('Game Board'!G8:G55,0,WQ1),OFFSET('Game Board'!F8:F55,0,WQ1),XI6,OFFSET('Game Board'!I8:I55,0,WQ1),XI5)+SUMIFS(OFFSET('Game Board'!G8:G55,0,WQ1),OFFSET('Game Board'!F8:F55,0,WQ1),XI6,OFFSET('Game Board'!I8:I55,0,WQ1),XI7)+SUMIFS(OFFSET('Game Board'!H8:H55,0,WQ1),OFFSET('Game Board'!I8:I55,0,WQ1),XI6,OFFSET('Game Board'!F8:F55,0,WQ1),XI4)+SUMIFS(OFFSET('Game Board'!H8:H55,0,WQ1),OFFSET('Game Board'!I8:I55,0,WQ1),XI6,OFFSET('Game Board'!F8:F55,0,WQ1),XI5)+SUMIFS(OFFSET('Game Board'!H8:H55,0,WQ1),OFFSET('Game Board'!I8:I55,0,WQ1),XI6,OFFSET('Game Board'!F8:F55,0,WQ1),XI7)</f>
        <v>0</v>
      </c>
      <c r="XP6" s="420">
        <f ca="1">SUMIFS(OFFSET('Game Board'!H8:H55,0,WQ1),OFFSET('Game Board'!F8:F55,0,WQ1),XI6,OFFSET('Game Board'!I8:I55,0,WQ1),XI4)+SUMIFS(OFFSET('Game Board'!H8:H55,0,WQ1),OFFSET('Game Board'!F8:F55,0,WQ1),XI6,OFFSET('Game Board'!I8:I55,0,WQ1),XI5)+SUMIFS(OFFSET('Game Board'!H8:H55,0,WQ1),OFFSET('Game Board'!F8:F55,0,WQ1),XI6,OFFSET('Game Board'!I8:I55,0,WQ1),XI7)+SUMIFS(OFFSET('Game Board'!G8:G55,0,WQ1),OFFSET('Game Board'!I8:I55,0,WQ1),XI6,OFFSET('Game Board'!F8:F55,0,WQ1),XI4)+SUMIFS(OFFSET('Game Board'!G8:G55,0,WQ1),OFFSET('Game Board'!I8:I55,0,WQ1),XI6,OFFSET('Game Board'!F8:F55,0,WQ1),XI5)+SUMIFS(OFFSET('Game Board'!G8:G55,0,WQ1),OFFSET('Game Board'!I8:I55,0,WQ1),XI6,OFFSET('Game Board'!F8:F55,0,WQ1),XI7)</f>
        <v>0</v>
      </c>
      <c r="XQ6" s="420">
        <f t="shared" ca="1" si="176"/>
        <v>0</v>
      </c>
      <c r="XR6" s="420">
        <f t="shared" ca="1" si="177"/>
        <v>3</v>
      </c>
      <c r="XS6" s="420">
        <f t="shared" ref="XS6" ca="1" si="553">IF(XI6&lt;&gt;"",SUMPRODUCT((XH4:XH7=XH6)*(XR4:XR7&gt;XR6)*1),0)</f>
        <v>0</v>
      </c>
      <c r="XT6" s="420">
        <f t="shared" ref="XT6" ca="1" si="554">IF(XI6&lt;&gt;"",SUMPRODUCT((XS4:XS7=XS6)*(XQ4:XQ7&gt;XQ6)*1),0)</f>
        <v>0</v>
      </c>
      <c r="XU6" s="420">
        <f t="shared" ca="1" si="180"/>
        <v>0</v>
      </c>
      <c r="XV6" s="420">
        <f t="shared" ref="XV6" ca="1" si="555">IF(XI6&lt;&gt;"",SUMPRODUCT((XU4:XU7=XU6)*(XS4:XS7=XS6)*(XO4:XO7&gt;XO6)*1),0)</f>
        <v>0</v>
      </c>
      <c r="XW6" s="420">
        <f t="shared" ca="1" si="182"/>
        <v>1</v>
      </c>
      <c r="XX6" s="420">
        <f ca="1">SUMPRODUCT((OFFSET('Game Board'!F8:F55,0,WQ1)=XJ6)*(OFFSET('Game Board'!I8:I55,0,WQ1)=XJ5)*(OFFSET('Game Board'!G8:G55,0,WQ1)&gt;OFFSET('Game Board'!H8:H55,0,WQ1))*1)+SUMPRODUCT((OFFSET('Game Board'!I8:I55,0,WQ1)=XJ6)*(OFFSET('Game Board'!F8:F55,0,WQ1)=XJ5)*(OFFSET('Game Board'!H8:H55,0,WQ1)&gt;OFFSET('Game Board'!G8:G55,0,WQ1))*1)+SUMPRODUCT((OFFSET('Game Board'!F8:F55,0,WQ1)=XJ6)*(OFFSET('Game Board'!I8:I55,0,WQ1)=XJ7)*(OFFSET('Game Board'!G8:G55,0,WQ1)&gt;OFFSET('Game Board'!H8:H55,0,WQ1))*1)+SUMPRODUCT((OFFSET('Game Board'!I8:I55,0,WQ1)=XJ6)*(OFFSET('Game Board'!F8:F55,0,WQ1)=XJ7)*(OFFSET('Game Board'!H8:H55,0,WQ1)&gt;OFFSET('Game Board'!G8:G55,0,WQ1))*1)</f>
        <v>0</v>
      </c>
      <c r="XY6" s="420">
        <f ca="1">SUMPRODUCT((OFFSET('Game Board'!F8:F55,0,WQ1)=XJ6)*(OFFSET('Game Board'!I8:I55,0,WQ1)=XJ5)*(OFFSET('Game Board'!G8:G55,0,WQ1)=OFFSET('Game Board'!H8:H55,0,WQ1))*1)+SUMPRODUCT((OFFSET('Game Board'!I8:I55,0,WQ1)=XJ6)*(OFFSET('Game Board'!F8:F55,0,WQ1)=XJ5)*(OFFSET('Game Board'!G8:G55,0,WQ1)=OFFSET('Game Board'!H8:H55,0,WQ1))*1)+SUMPRODUCT((OFFSET('Game Board'!F8:F55,0,WQ1)=XJ6)*(OFFSET('Game Board'!I8:I55,0,WQ1)=XJ7)*(OFFSET('Game Board'!G8:G55,0,WQ1)=OFFSET('Game Board'!H8:H55,0,WQ1))*1)+SUMPRODUCT((OFFSET('Game Board'!I8:I55,0,WQ1)=XJ6)*(OFFSET('Game Board'!F8:F55,0,WQ1)=XJ7)*(OFFSET('Game Board'!G8:G55,0,WQ1)=OFFSET('Game Board'!H8:H55,0,WQ1))*1)</f>
        <v>0</v>
      </c>
      <c r="XZ6" s="420">
        <f ca="1">SUMPRODUCT((OFFSET('Game Board'!F8:F55,0,WQ1)=XJ6)*(OFFSET('Game Board'!I8:I55,0,WQ1)=XJ5)*(OFFSET('Game Board'!G8:G55,0,WQ1)&lt;OFFSET('Game Board'!H8:H55,0,WQ1))*1)+SUMPRODUCT((OFFSET('Game Board'!I8:I55,0,WQ1)=XJ6)*(OFFSET('Game Board'!F8:F55,0,WQ1)=XJ5)*(OFFSET('Game Board'!H8:H55,0,WQ1)&lt;OFFSET('Game Board'!G8:G55,0,WQ1))*1)+SUMPRODUCT((OFFSET('Game Board'!F8:F55,0,WQ1)=XJ6)*(OFFSET('Game Board'!I8:I55,0,WQ1)=XJ7)*(OFFSET('Game Board'!G8:G55,0,WQ1)&lt;OFFSET('Game Board'!H8:H55,0,WQ1))*1)+SUMPRODUCT((OFFSET('Game Board'!I8:I55,0,WQ1)=XJ6)*(OFFSET('Game Board'!F8:F55,0,WQ1)=XJ7)*(OFFSET('Game Board'!H8:H55,0,WQ1)&lt;OFFSET('Game Board'!G8:G55,0,WQ1))*1)</f>
        <v>0</v>
      </c>
      <c r="YA6" s="420">
        <f ca="1">SUMIFS(OFFSET('Game Board'!G8:G55,0,WQ1),OFFSET('Game Board'!F8:F55,0,WQ1),XJ6,OFFSET('Game Board'!I8:I55,0,WQ1),XJ5)+SUMIFS(OFFSET('Game Board'!G8:G55,0,WQ1),OFFSET('Game Board'!F8:F55,0,WQ1),XJ6,OFFSET('Game Board'!I8:I55,0,WQ1),XJ7)+SUMIFS(OFFSET('Game Board'!H8:H55,0,WQ1),OFFSET('Game Board'!I8:I55,0,WQ1),XJ6,OFFSET('Game Board'!F8:F55,0,WQ1),XJ5)+SUMIFS(OFFSET('Game Board'!H8:H55,0,WQ1),OFFSET('Game Board'!I8:I55,0,WQ1),XJ6,OFFSET('Game Board'!F8:F55,0,WQ1),XJ7)</f>
        <v>0</v>
      </c>
      <c r="YB6" s="420">
        <f ca="1">SUMIFS(OFFSET('Game Board'!H8:H55,0,WQ1),OFFSET('Game Board'!F8:F55,0,WQ1),XJ6,OFFSET('Game Board'!I8:I55,0,WQ1),XJ5)+SUMIFS(OFFSET('Game Board'!H8:H55,0,WQ1),OFFSET('Game Board'!F8:F55,0,WQ1),XJ6,OFFSET('Game Board'!I8:I55,0,WQ1),XJ7)+SUMIFS(OFFSET('Game Board'!G8:G55,0,WQ1),OFFSET('Game Board'!I8:I55,0,WQ1),XJ6,OFFSET('Game Board'!F8:F55,0,WQ1),XJ5)+SUMIFS(OFFSET('Game Board'!G8:G55,0,WQ1),OFFSET('Game Board'!I8:I55,0,WQ1),XJ6,OFFSET('Game Board'!F8:F55,0,WQ1),XJ7)</f>
        <v>0</v>
      </c>
      <c r="YC6" s="420">
        <f t="shared" ca="1" si="373"/>
        <v>0</v>
      </c>
      <c r="YD6" s="420">
        <f t="shared" ca="1" si="374"/>
        <v>0</v>
      </c>
      <c r="YE6" s="420">
        <f t="shared" ref="YE6" ca="1" si="556">IF(XJ6&lt;&gt;"",SUMPRODUCT((XH4:XH7=XH6)*(YD4:YD7&gt;YD6)*1),0)</f>
        <v>0</v>
      </c>
      <c r="YF6" s="420">
        <f t="shared" ref="YF6" ca="1" si="557">IF(XJ6&lt;&gt;"",SUMPRODUCT((YE4:YE7=YE6)*(YC4:YC7&gt;YC6)*1),0)</f>
        <v>0</v>
      </c>
      <c r="YG6" s="420">
        <f t="shared" ca="1" si="377"/>
        <v>0</v>
      </c>
      <c r="YH6" s="420">
        <f t="shared" ref="YH6" ca="1" si="558">IF(XJ6&lt;&gt;"",SUMPRODUCT((YG4:YG7=YG6)*(YE4:YE7=YE6)*(YA4:YA7&gt;YA6)*1),0)</f>
        <v>0</v>
      </c>
      <c r="YI6" s="420">
        <f t="shared" ca="1" si="183"/>
        <v>1</v>
      </c>
      <c r="YJ6" s="420">
        <f ca="1">SUMPRODUCT((OFFSET('Game Board'!F8:F55,0,WQ1)=XK6)*(OFFSET('Game Board'!I8:I55,0,WQ1)=XK7)*(OFFSET('Game Board'!G8:G55,0,WQ1)&gt;OFFSET('Game Board'!H8:H55,0,WQ1))*1)+SUMPRODUCT((OFFSET('Game Board'!I8:I55,0,WQ1)=XK6)*(OFFSET('Game Board'!F8:F55,0,WQ1)=XK7)*(OFFSET('Game Board'!H8:H55,0,WQ1)&gt;OFFSET('Game Board'!G8:G55,0,WQ1))*1)</f>
        <v>0</v>
      </c>
      <c r="YK6" s="420">
        <f ca="1">SUMPRODUCT((OFFSET('Game Board'!F8:F55,0,WQ1)=XK6)*(OFFSET('Game Board'!I8:I55,0,WQ1)=XK7)*(OFFSET('Game Board'!G8:G55,0,WQ1)=OFFSET('Game Board'!H8:H55,0,WQ1))*1)+SUMPRODUCT((OFFSET('Game Board'!I8:I55,0,WQ1)=XK6)*(OFFSET('Game Board'!F8:F55,0,WQ1)=XK7)*(OFFSET('Game Board'!H8:H55,0,WQ1)=OFFSET('Game Board'!G8:G55,0,WQ1))*1)</f>
        <v>0</v>
      </c>
      <c r="YL6" s="420">
        <f ca="1">SUMPRODUCT((OFFSET('Game Board'!F8:F55,0,WQ1)=XK6)*(OFFSET('Game Board'!I8:I55,0,WQ1)=XK7)*(OFFSET('Game Board'!G8:G55,0,WQ1)&lt;OFFSET('Game Board'!H8:H55,0,WQ1))*1)+SUMPRODUCT((OFFSET('Game Board'!I8:I55,0,WQ1)=XK6)*(OFFSET('Game Board'!F8:F55,0,WQ1)=XK7)*(OFFSET('Game Board'!H8:H55,0,WQ1)&lt;OFFSET('Game Board'!G8:G55,0,WQ1))*1)</f>
        <v>0</v>
      </c>
      <c r="YM6" s="420">
        <f ca="1">SUMIFS(OFFSET('Game Board'!G8:G55,0,WQ1),OFFSET('Game Board'!F8:F55,0,WQ1),XK6,OFFSET('Game Board'!I8:I55,0,WQ1),XK7)+SUMIFS(OFFSET('Game Board'!H8:H55,0,WQ1),OFFSET('Game Board'!I8:I55,0,WQ1),XK6,OFFSET('Game Board'!F8:F55,0,WQ1),XK7)</f>
        <v>0</v>
      </c>
      <c r="YN6" s="420">
        <f ca="1">SUMIFS(OFFSET('Game Board'!H8:H55,0,WQ1),OFFSET('Game Board'!F8:F55,0,WQ1),XK6,OFFSET('Game Board'!I8:I55,0,WQ1),XK7)+SUMIFS(OFFSET('Game Board'!G8:G55,0,WQ1),OFFSET('Game Board'!I8:I55,0,WQ1),XK6,OFFSET('Game Board'!F8:F55,0,WQ1),XK7)</f>
        <v>0</v>
      </c>
      <c r="YO6" s="420">
        <f t="shared" ref="YO6:YO7" ca="1" si="559">YM6-YN6</f>
        <v>0</v>
      </c>
      <c r="YP6" s="420">
        <f t="shared" ref="YP6:YP7" ca="1" si="560">YK6*1+YJ6*3</f>
        <v>0</v>
      </c>
      <c r="YQ6" s="420">
        <f t="shared" ref="YQ6" ca="1" si="561">IF(XK6&lt;&gt;"",SUMPRODUCT((XT4:XT7=XT6)*(YP4:YP7&gt;YP6)*1),0)</f>
        <v>0</v>
      </c>
      <c r="YR6" s="420">
        <f t="shared" ref="YR6" ca="1" si="562">IF(XK6&lt;&gt;"",SUMPRODUCT((YQ4:YQ7=YQ6)*(YO4:YO7&gt;YO6)*1),0)</f>
        <v>0</v>
      </c>
      <c r="YS6" s="420">
        <f t="shared" ref="YS6:YS7" ca="1" si="563">YQ6+YR6</f>
        <v>0</v>
      </c>
      <c r="YT6" s="420">
        <f t="shared" ref="YT6" ca="1" si="564">IF(XK6&lt;&gt;"",SUMPRODUCT((YS4:YS7=YS6)*(YQ4:YQ7=YQ6)*(YM4:YM7&gt;YM6)*1),0)</f>
        <v>0</v>
      </c>
      <c r="YU6" s="420">
        <f t="shared" ca="1" si="184"/>
        <v>1</v>
      </c>
      <c r="YV6" s="420">
        <f t="shared" ref="YV6" ca="1" si="565">SUMPRODUCT((YU4:YU7=YU6)*(WX4:WX7&gt;WX6)*1)</f>
        <v>3</v>
      </c>
      <c r="YW6" s="420">
        <f t="shared" ca="1" si="186"/>
        <v>4</v>
      </c>
      <c r="YX6" s="420" t="str">
        <f t="shared" si="380"/>
        <v>Qatar</v>
      </c>
    </row>
    <row r="7" spans="1:682" x14ac:dyDescent="0.35">
      <c r="A7" s="420">
        <f>INDEX(M4:M35,MATCH(U7,C4:C35,0),0)</f>
        <v>1453</v>
      </c>
      <c r="B7" s="420">
        <v>4</v>
      </c>
      <c r="C7" s="420" t="str">
        <f>'Tournament Setup'!D9</f>
        <v>Ecuador</v>
      </c>
      <c r="D7" s="420">
        <f t="shared" si="187"/>
        <v>0</v>
      </c>
      <c r="E7" s="420">
        <f>SUMPRODUCT(('Game Board'!G8:G55&lt;&gt;"")*('Game Board'!F8:F55=C7)*('Game Board'!G8:G55&gt;'Game Board'!H8:H55)*1)+SUMPRODUCT(('Game Board'!G8:G55&lt;&gt;"")*('Game Board'!I8:I55=C7)*('Game Board'!H8:H55&gt;'Game Board'!G8:G55)*1)</f>
        <v>0</v>
      </c>
      <c r="F7" s="420">
        <f>SUMPRODUCT(('Game Board'!G8:G55&lt;&gt;"")*('Game Board'!F8:F55=C7)*('Game Board'!G8:G55='Game Board'!H8:H55)*1)+SUMPRODUCT(('Game Board'!G8:G55&lt;&gt;"")*('Game Board'!I8:I55=C7)*('Game Board'!G8:G55='Game Board'!H8:H55)*1)</f>
        <v>0</v>
      </c>
      <c r="G7" s="420">
        <f>SUMPRODUCT(('Game Board'!G8:G55&lt;&gt;"")*('Game Board'!F8:F55=C7)*('Game Board'!G8:G55&lt;'Game Board'!H8:H55)*1)+SUMPRODUCT(('Game Board'!G8:G55&lt;&gt;"")*('Game Board'!I8:I55=C7)*('Game Board'!H8:H55&lt;'Game Board'!G8:G55)*1)</f>
        <v>0</v>
      </c>
      <c r="H7" s="420">
        <f>SUMIF('Game Board'!F8:F55,C7,'Game Board'!G8:G55)+SUMIF('Game Board'!I8:I55,C7,'Game Board'!H8:H55)</f>
        <v>0</v>
      </c>
      <c r="I7" s="420">
        <f>SUMIF('Game Board'!F8:F55,C7,'Game Board'!H8:H55)+SUMIF('Game Board'!I8:I55,C7,'Game Board'!G8:G55)</f>
        <v>0</v>
      </c>
      <c r="J7" s="420">
        <f t="shared" si="188"/>
        <v>0</v>
      </c>
      <c r="K7" s="420">
        <f t="shared" si="189"/>
        <v>0</v>
      </c>
      <c r="L7" s="424">
        <f>'Tournament Setup'!E9</f>
        <v>1453</v>
      </c>
      <c r="M7" s="420">
        <f>IF('Tournament Setup'!F9&lt;&gt;"",-'Tournament Setup'!F9,'Tournament Setup'!E9)</f>
        <v>1453</v>
      </c>
      <c r="N7" s="420">
        <f>RANK(K7,K4:K7)</f>
        <v>1</v>
      </c>
      <c r="O7" s="420">
        <f>SUMPRODUCT((N4:N7=N7)*(J4:J7&gt;J7)*1)</f>
        <v>0</v>
      </c>
      <c r="P7" s="420">
        <f t="shared" si="190"/>
        <v>1</v>
      </c>
      <c r="Q7" s="420">
        <f>SUMPRODUCT((N4:N7=N7)*(J4:J7=J7)*(H4:H7&gt;H7)*1)</f>
        <v>0</v>
      </c>
      <c r="R7" s="420">
        <f t="shared" si="191"/>
        <v>1</v>
      </c>
      <c r="S7" s="420">
        <f>RANK(R7,R4:R7,1)+COUNTIF(R4:R7,R7)-1</f>
        <v>4</v>
      </c>
      <c r="T7" s="420">
        <v>4</v>
      </c>
      <c r="U7" s="420" t="str">
        <f>INDEX(C4:C7,MATCH(T7,S4:S7,0),0)</f>
        <v>Ecuador</v>
      </c>
      <c r="V7" s="420">
        <f>INDEX(R4:R7,MATCH(U7,C4:C7,0),0)</f>
        <v>1</v>
      </c>
      <c r="W7" s="420" t="str">
        <f>IF(AND(W6&lt;&gt;"",V7=1),U7,"")</f>
        <v>Ecuador</v>
      </c>
      <c r="X7" s="420" t="str">
        <f>IF(AND(X6&lt;&gt;"",V7=2),U7,"")</f>
        <v/>
      </c>
      <c r="Y7" s="420" t="str">
        <f>IF(AND(Y6&lt;&gt;"",V7=3),U7,"")</f>
        <v/>
      </c>
      <c r="Z7" s="420">
        <f>SUMPRODUCT(('Game Board'!F8:F55=W7)*('Game Board'!I8:I55=W4)*('Game Board'!G8:G55&gt;'Game Board'!H8:H55)*1)+SUMPRODUCT(('Game Board'!I8:I55=W7)*('Game Board'!F8:F55=W4)*('Game Board'!H8:H55&gt;'Game Board'!G8:G55)*1)+SUMPRODUCT(('Game Board'!F8:F55=W7)*('Game Board'!I8:I55=W5)*('Game Board'!G8:G55&gt;'Game Board'!H8:H55)*1)+SUMPRODUCT(('Game Board'!I8:I55=W7)*('Game Board'!F8:F55=W5)*('Game Board'!H8:H55&gt;'Game Board'!G8:G55)*1)+SUMPRODUCT(('Game Board'!F8:F55=W7)*('Game Board'!I8:I55=W6)*('Game Board'!G8:G55&gt;'Game Board'!H8:H55)*1)+SUMPRODUCT(('Game Board'!I8:I55=W7)*('Game Board'!F8:F55=W6)*('Game Board'!H8:H55&gt;'Game Board'!G8:G55)*1)</f>
        <v>0</v>
      </c>
      <c r="AA7" s="420">
        <f>SUMPRODUCT(('Game Board'!F8:F55=W7)*('Game Board'!I8:I55=W4)*('Game Board'!G8:G55='Game Board'!H8:H55)*1)+SUMPRODUCT(('Game Board'!I8:I55=W7)*('Game Board'!F8:F55=W4)*('Game Board'!G8:G55='Game Board'!H8:H55)*1)+SUMPRODUCT(('Game Board'!F8:F55=W7)*('Game Board'!I8:I55=W5)*('Game Board'!G8:G55='Game Board'!H8:H55)*1)+SUMPRODUCT(('Game Board'!I8:I55=W7)*('Game Board'!F8:F55=W5)*('Game Board'!G8:G55='Game Board'!H8:H55)*1)+SUMPRODUCT(('Game Board'!F8:F55=W7)*('Game Board'!I8:I55=W6)*('Game Board'!G8:G55='Game Board'!H8:H55)*1)+SUMPRODUCT(('Game Board'!I8:I55=W7)*('Game Board'!F8:F55=W6)*('Game Board'!G8:G55='Game Board'!H8:H55)*1)</f>
        <v>3</v>
      </c>
      <c r="AB7" s="420">
        <f>SUMPRODUCT(('Game Board'!F8:F55=W7)*('Game Board'!I8:I55=W4)*('Game Board'!G8:G55&lt;'Game Board'!H8:H55)*1)+SUMPRODUCT(('Game Board'!I8:I55=W7)*('Game Board'!F8:F55=W4)*('Game Board'!H8:H55&lt;'Game Board'!G8:G55)*1)+SUMPRODUCT(('Game Board'!F8:F55=W7)*('Game Board'!I8:I55=W5)*('Game Board'!G8:G55&lt;'Game Board'!H8:H55)*1)+SUMPRODUCT(('Game Board'!I8:I55=W7)*('Game Board'!F8:F55=W5)*('Game Board'!H8:H55&lt;'Game Board'!G8:G55)*1)+SUMPRODUCT(('Game Board'!F8:F55=W7)*('Game Board'!I8:I55=W6)*('Game Board'!G8:G55&lt;'Game Board'!H8:H55)*1)+SUMPRODUCT(('Game Board'!I8:I55=W7)*('Game Board'!F8:F55=W6)*('Game Board'!H8:H55&lt;'Game Board'!G8:G55)*1)</f>
        <v>0</v>
      </c>
      <c r="AC7" s="420">
        <f>SUMIFS('Game Board'!G8:G55,'Game Board'!F8:F55,W7,'Game Board'!I8:I55,W4)+SUMIFS('Game Board'!G8:G55,'Game Board'!F8:F55,W7,'Game Board'!I8:I55,W5)+SUMIFS('Game Board'!G8:G55,'Game Board'!F8:F55,W7,'Game Board'!I8:I55,W6)+SUMIFS('Game Board'!H8:H55,'Game Board'!I8:I55,W7,'Game Board'!F8:F55,W4)+SUMIFS('Game Board'!H8:H55,'Game Board'!I8:I55,W7,'Game Board'!F8:F55,W5)+SUMIFS('Game Board'!H8:H55,'Game Board'!I8:I55,W7,'Game Board'!F8:F55,W6)</f>
        <v>0</v>
      </c>
      <c r="AD7" s="420">
        <f>SUMIFS('Game Board'!H8:H55,'Game Board'!F8:F55,W7,'Game Board'!I8:I55,W4)+SUMIFS('Game Board'!H8:H55,'Game Board'!F8:F55,W7,'Game Board'!I8:I55,W5)+SUMIFS('Game Board'!H8:H55,'Game Board'!F8:F55,W7,'Game Board'!I8:I55,W6)+SUMIFS('Game Board'!G8:G55,'Game Board'!I8:I55,W7,'Game Board'!F8:F55,W4)+SUMIFS('Game Board'!G8:G55,'Game Board'!I8:I55,W7,'Game Board'!F8:F55,W5)+SUMIFS('Game Board'!G8:G55,'Game Board'!I8:I55,W7,'Game Board'!F8:F55,W6)</f>
        <v>0</v>
      </c>
      <c r="AE7" s="420">
        <f t="shared" si="192"/>
        <v>0</v>
      </c>
      <c r="AF7" s="420">
        <f t="shared" si="193"/>
        <v>3</v>
      </c>
      <c r="AG7" s="420">
        <f>IF(W7&lt;&gt;"",SUMPRODUCT((V4:V7=V7)*(AF4:AF7&gt;AF7)*1),0)</f>
        <v>0</v>
      </c>
      <c r="AH7" s="420">
        <f>IF(W7&lt;&gt;"",SUMPRODUCT((AG4:AG7=AG7)*(AE4:AE7&gt;AE7)*1),0)</f>
        <v>0</v>
      </c>
      <c r="AI7" s="420">
        <f t="shared" si="0"/>
        <v>0</v>
      </c>
      <c r="AJ7" s="420">
        <f>IF(W7&lt;&gt;"",SUMPRODUCT((AI4:AI7=AI7)*(AG4:AG7=AG7)*(AC4:AC7&gt;AC7)*1),0)</f>
        <v>0</v>
      </c>
      <c r="AK7" s="420">
        <f t="shared" si="194"/>
        <v>1</v>
      </c>
      <c r="AL7" s="420">
        <f>SUMPRODUCT(('Game Board'!F8:F55=X7)*('Game Board'!I8:I55=X5)*('Game Board'!G8:G55&gt;'Game Board'!H8:H55)*1)+SUMPRODUCT(('Game Board'!I8:I55=X7)*('Game Board'!F8:F55=X5)*('Game Board'!H8:H55&gt;'Game Board'!G8:G55)*1)+SUMPRODUCT(('Game Board'!F8:F55=X7)*('Game Board'!I8:I55=X6)*('Game Board'!G8:G55&gt;'Game Board'!H8:H55)*1)+SUMPRODUCT(('Game Board'!I8:I55=X7)*('Game Board'!F8:F55=X6)*('Game Board'!H8:H55&gt;'Game Board'!G8:G55)*1)</f>
        <v>0</v>
      </c>
      <c r="AM7" s="420">
        <f>SUMPRODUCT(('Game Board'!F8:F55=X7)*('Game Board'!I8:I55=X5)*('Game Board'!G8:G55='Game Board'!H8:H55)*1)+SUMPRODUCT(('Game Board'!I8:I55=X7)*('Game Board'!F8:F55=X5)*('Game Board'!G8:G55='Game Board'!H8:H55)*1)+SUMPRODUCT(('Game Board'!F8:F55=X7)*('Game Board'!I8:I55=X6)*('Game Board'!G8:G55='Game Board'!H8:H55)*1)+SUMPRODUCT(('Game Board'!I8:I55=X7)*('Game Board'!F8:F55=X6)*('Game Board'!G8:G55='Game Board'!H8:H55)*1)</f>
        <v>0</v>
      </c>
      <c r="AN7" s="420">
        <f>SUMPRODUCT(('Game Board'!F8:F55=X7)*('Game Board'!I8:I55=X5)*('Game Board'!G8:G55&lt;'Game Board'!H8:H55)*1)+SUMPRODUCT(('Game Board'!I8:I55=X7)*('Game Board'!F8:F55=X5)*('Game Board'!H8:H55&lt;'Game Board'!G8:G55)*1)+SUMPRODUCT(('Game Board'!F8:F55=X7)*('Game Board'!I8:I55=X6)*('Game Board'!G8:G55&lt;'Game Board'!H8:H55)*1)+SUMPRODUCT(('Game Board'!I8:I55=X7)*('Game Board'!F8:F55=X6)*('Game Board'!H8:H55&lt;'Game Board'!G8:G55)*1)</f>
        <v>0</v>
      </c>
      <c r="AO7" s="420">
        <f>SUMIFS('Game Board'!G8:G55,'Game Board'!F8:F55,X7,'Game Board'!I8:I55,X5)+SUMIFS('Game Board'!G8:G55,'Game Board'!F8:F55,X7,'Game Board'!I8:I55,X6)+SUMIFS('Game Board'!H8:H55,'Game Board'!I8:I55,X7,'Game Board'!F8:F55,X5)+SUMIFS('Game Board'!H8:H55,'Game Board'!I8:I55,X7,'Game Board'!F8:F55,X6)</f>
        <v>0</v>
      </c>
      <c r="AP7" s="420">
        <f>SUMIFS('Game Board'!G8:G55,'Game Board'!F8:F55,X7,'Game Board'!I8:I55,X5)+SUMIFS('Game Board'!G8:G55,'Game Board'!F8:F55,X7,'Game Board'!I8:I55,X6)+SUMIFS('Game Board'!H8:H55,'Game Board'!I8:I55,X7,'Game Board'!F8:F55,X5)+SUMIFS('Game Board'!H8:H55,'Game Board'!I8:I55,X7,'Game Board'!F8:F55,X6)</f>
        <v>0</v>
      </c>
      <c r="AQ7" s="420">
        <f t="shared" si="195"/>
        <v>0</v>
      </c>
      <c r="AR7" s="420">
        <f t="shared" si="196"/>
        <v>0</v>
      </c>
      <c r="AS7" s="420">
        <f>IF(X7&lt;&gt;"",SUMPRODUCT((V4:V7=V7)*(AR4:AR7&gt;AR7)*1),0)</f>
        <v>0</v>
      </c>
      <c r="AT7" s="420">
        <f>IF(X7&lt;&gt;"",SUMPRODUCT((AS4:AS7=AS7)*(AQ4:AQ7&gt;AQ7)*1),0)</f>
        <v>0</v>
      </c>
      <c r="AU7" s="420">
        <f t="shared" si="197"/>
        <v>0</v>
      </c>
      <c r="AV7" s="420">
        <f>IF(X7&lt;&gt;"",SUMPRODUCT((AU4:AU7=AU7)*(AS4:AS7=AS7)*(AO4:AO7&gt;AO7)*1),0)</f>
        <v>0</v>
      </c>
      <c r="AW7" s="420">
        <f t="shared" si="198"/>
        <v>1</v>
      </c>
      <c r="AX7" s="420">
        <f>SUMPRODUCT(('Game Board'!F8:F55=Y7)*('Game Board'!I8:I55=Y6)*('Game Board'!G8:G55&gt;'Game Board'!H8:H55)*1)+SUMPRODUCT(('Game Board'!I8:I55=Y7)*('Game Board'!F8:F55=Y6)*('Game Board'!H8:H55&gt;'Game Board'!G8:G55)*1)</f>
        <v>0</v>
      </c>
      <c r="AY7" s="420">
        <f>SUMPRODUCT(('Game Board'!F8:F55=Y7)*('Game Board'!I8:I55=Y6)*('Game Board'!G8:G55='Game Board'!H8:H55)*1)+SUMPRODUCT(('Game Board'!I8:I55=Y7)*('Game Board'!F8:F55=Y6)*('Game Board'!H8:H55='Game Board'!G8:G55)*1)</f>
        <v>0</v>
      </c>
      <c r="AZ7" s="420">
        <f>SUMPRODUCT(('Game Board'!F8:F55=Y7)*('Game Board'!I8:I55=Y6)*('Game Board'!G8:G55&lt;'Game Board'!H8:H55)*1)+SUMPRODUCT(('Game Board'!I8:I55=Y7)*('Game Board'!F8:F55=Y6)*('Game Board'!H8:H55&lt;'Game Board'!G8:G55)*1)</f>
        <v>0</v>
      </c>
      <c r="BA7" s="420">
        <f>SUMIFS('Game Board'!G8:G55,'Game Board'!F8:F55,Y7,'Game Board'!I8:I55,Y6)+SUMIFS('Game Board'!H8:H55,'Game Board'!I8:I55,Y7,'Game Board'!F8:F55,Y6)</f>
        <v>0</v>
      </c>
      <c r="BB7" s="420">
        <f>SUMIFS('Game Board'!G8:G55,'Game Board'!F8:F55,Y7,'Game Board'!I8:I55,Y6)+SUMIFS('Game Board'!H8:H55,'Game Board'!I8:I55,Y7,'Game Board'!F8:F55,Y6)</f>
        <v>0</v>
      </c>
      <c r="BC7" s="420">
        <f t="shared" si="381"/>
        <v>0</v>
      </c>
      <c r="BD7" s="420">
        <f t="shared" si="382"/>
        <v>0</v>
      </c>
      <c r="BE7" s="420">
        <f>IF(Y7&lt;&gt;"",SUMPRODUCT((AH4:AH7=AH7)*(BD4:BD7&gt;BD7)*1),0)</f>
        <v>0</v>
      </c>
      <c r="BF7" s="420">
        <f>IF(Y7&lt;&gt;"",SUMPRODUCT((BE4:BE7=BE7)*(BC4:BC7&gt;BC7)*1),0)</f>
        <v>0</v>
      </c>
      <c r="BG7" s="420">
        <f>BE7+BF7</f>
        <v>0</v>
      </c>
      <c r="BH7" s="420">
        <f>IF(Y7&lt;&gt;"",SUMPRODUCT((BG4:BG7=BG7)*(BE4:BE7=BE7)*(BA4:BA7&gt;BA7)*1),0)</f>
        <v>0</v>
      </c>
      <c r="BI7" s="420">
        <f t="shared" si="383"/>
        <v>1</v>
      </c>
      <c r="BJ7" s="420">
        <f>SUMPRODUCT((BI4:BI7=BI7)*(A4:A7&gt;A7)*1)</f>
        <v>2</v>
      </c>
      <c r="BK7" s="420">
        <f t="shared" si="199"/>
        <v>3</v>
      </c>
      <c r="BL7" s="420" t="str">
        <f t="shared" si="200"/>
        <v>Ecuador</v>
      </c>
      <c r="BM7" s="420">
        <f t="shared" ca="1" si="201"/>
        <v>0</v>
      </c>
      <c r="BN7" s="420">
        <f ca="1">SUMPRODUCT((OFFSET('Game Board'!G8:G55,0,BN1)&lt;&gt;"")*(OFFSET('Game Board'!F8:F55,0,BN1)=C7)*(OFFSET('Game Board'!G8:G55,0,BN1)&gt;OFFSET('Game Board'!H8:H55,0,BN1))*1)+SUMPRODUCT((OFFSET('Game Board'!G8:G55,0,BN1)&lt;&gt;"")*(OFFSET('Game Board'!I8:I55,0,BN1)=C7)*(OFFSET('Game Board'!H8:H55,0,BN1)&gt;OFFSET('Game Board'!G8:G55,0,BN1))*1)</f>
        <v>0</v>
      </c>
      <c r="BO7" s="420">
        <f ca="1">SUMPRODUCT((OFFSET('Game Board'!G8:G55,0,BN1)&lt;&gt;"")*(OFFSET('Game Board'!F8:F55,0,BN1)=C7)*(OFFSET('Game Board'!G8:G55,0,BN1)=OFFSET('Game Board'!H8:H55,0,BN1))*1)+SUMPRODUCT((OFFSET('Game Board'!G8:G55,0,BN1)&lt;&gt;"")*(OFFSET('Game Board'!I8:I55,0,BN1)=C7)*(OFFSET('Game Board'!G8:G55,0,BN1)=OFFSET('Game Board'!H8:H55,0,BN1))*1)</f>
        <v>0</v>
      </c>
      <c r="BP7" s="420">
        <f ca="1">SUMPRODUCT((OFFSET('Game Board'!G8:G55,0,BN1)&lt;&gt;"")*(OFFSET('Game Board'!F8:F55,0,BN1)=C7)*(OFFSET('Game Board'!G8:G55,0,BN1)&lt;OFFSET('Game Board'!H8:H55,0,BN1))*1)+SUMPRODUCT((OFFSET('Game Board'!G8:G55,0,BN1)&lt;&gt;"")*(OFFSET('Game Board'!I8:I55,0,BN1)=C7)*(OFFSET('Game Board'!H8:H55,0,BN1)&lt;OFFSET('Game Board'!G8:G55,0,BN1))*1)</f>
        <v>0</v>
      </c>
      <c r="BQ7" s="420">
        <f ca="1">SUMIF(OFFSET('Game Board'!F8:F55,0,BN1),C7,OFFSET('Game Board'!G8:G55,0,BN1))+SUMIF(OFFSET('Game Board'!I8:I55,0,BN1),C7,OFFSET('Game Board'!H8:H55,0,BN1))</f>
        <v>0</v>
      </c>
      <c r="BR7" s="420">
        <f ca="1">SUMIF(OFFSET('Game Board'!F8:F55,0,BN1),C7,OFFSET('Game Board'!H8:H55,0,BN1))+SUMIF(OFFSET('Game Board'!I8:I55,0,BN1),C7,OFFSET('Game Board'!G8:G55,0,BN1))</f>
        <v>0</v>
      </c>
      <c r="BS7" s="420">
        <f t="shared" ca="1" si="202"/>
        <v>0</v>
      </c>
      <c r="BT7" s="420">
        <f t="shared" ca="1" si="203"/>
        <v>0</v>
      </c>
      <c r="BU7" s="420">
        <f ca="1">INDEX(L4:L35,MATCH(CD7,C4:C35,0),0)</f>
        <v>1453</v>
      </c>
      <c r="BV7" s="424">
        <f>'Tournament Setup'!F9</f>
        <v>0</v>
      </c>
      <c r="BW7" s="420">
        <f ca="1">RANK(BT7,BT4:BT7)</f>
        <v>1</v>
      </c>
      <c r="BX7" s="420">
        <f ca="1">SUMPRODUCT((BW4:BW7=BW7)*(BS4:BS7&gt;BS7)*1)</f>
        <v>0</v>
      </c>
      <c r="BY7" s="420">
        <f t="shared" ca="1" si="204"/>
        <v>1</v>
      </c>
      <c r="BZ7" s="420">
        <f ca="1">SUMPRODUCT((BW4:BW7=BW7)*(BS4:BS7=BS7)*(BQ4:BQ7&gt;BQ7)*1)</f>
        <v>0</v>
      </c>
      <c r="CA7" s="420">
        <f t="shared" ca="1" si="205"/>
        <v>1</v>
      </c>
      <c r="CB7" s="420">
        <f ca="1">RANK(CA7,CA4:CA7,1)+COUNTIF(CA4:CA7,CA7)-1</f>
        <v>4</v>
      </c>
      <c r="CC7" s="420">
        <v>4</v>
      </c>
      <c r="CD7" s="420" t="str">
        <f ca="1">INDEX(BL4:BL7,MATCH(CC7,CB4:CB7,0),0)</f>
        <v>Ecuador</v>
      </c>
      <c r="CE7" s="420">
        <f ca="1">INDEX(CA4:CA7,MATCH(CD7,BL4:BL7,0),0)</f>
        <v>1</v>
      </c>
      <c r="CF7" s="420" t="str">
        <f ca="1">IF(AND(CF6&lt;&gt;"",CE7=1),CD7,"")</f>
        <v>Ecuador</v>
      </c>
      <c r="CG7" s="420" t="str">
        <f ca="1">IF(AND(CG6&lt;&gt;"",CE7=2),CD7,"")</f>
        <v/>
      </c>
      <c r="CH7" s="420" t="str">
        <f ca="1">IF(AND(CH6&lt;&gt;"",CE7=3),CD7,"")</f>
        <v/>
      </c>
      <c r="CI7" s="420">
        <f ca="1">SUMPRODUCT((OFFSET('Game Board'!F8:F55,0,BN1)=CF7)*(OFFSET('Game Board'!I8:I55,0,BN1)=CF4)*(OFFSET('Game Board'!G8:G55,0,BN1)&gt;OFFSET('Game Board'!H8:H55,0,BN1))*1)+SUMPRODUCT((OFFSET('Game Board'!I8:I55,0,BN1)=CF7)*(OFFSET('Game Board'!F8:F55,0,BN1)=CF4)*(OFFSET('Game Board'!H8:H55,0,BN1)&gt;OFFSET('Game Board'!G8:G55,0,BN1))*1)+SUMPRODUCT((OFFSET('Game Board'!F8:F55,0,BN1)=CF7)*(OFFSET('Game Board'!I8:I55,0,BN1)=CF5)*(OFFSET('Game Board'!G8:G55,0,BN1)&gt;OFFSET('Game Board'!H8:H55,0,BN1))*1)+SUMPRODUCT((OFFSET('Game Board'!I8:I55,0,BN1)=CF7)*(OFFSET('Game Board'!F8:F55,0,BN1)=CF5)*(OFFSET('Game Board'!H8:H55,0,BN1)&gt;OFFSET('Game Board'!G8:G55,0,BN1))*1)+SUMPRODUCT((OFFSET('Game Board'!F8:F55,0,BN1)=CF7)*(OFFSET('Game Board'!I8:I55,0,BN1)=CF6)*(OFFSET('Game Board'!G8:G55,0,BN1)&gt;OFFSET('Game Board'!H8:H55,0,BN1))*1)+SUMPRODUCT((OFFSET('Game Board'!I8:I55,0,BN1)=CF7)*(OFFSET('Game Board'!F8:F55,0,BN1)=CF6)*(OFFSET('Game Board'!H8:H55,0,BN1)&gt;OFFSET('Game Board'!G8:G55,0,BN1))*1)</f>
        <v>0</v>
      </c>
      <c r="CJ7" s="420">
        <f ca="1">SUMPRODUCT((OFFSET('Game Board'!F8:F55,0,BN1)=CF7)*(OFFSET('Game Board'!I8:I55,0,BN1)=CF4)*(OFFSET('Game Board'!G8:G55,0,BN1)=OFFSET('Game Board'!H8:H55,0,BN1))*1)+SUMPRODUCT((OFFSET('Game Board'!I8:I55,0,BN1)=CF7)*(OFFSET('Game Board'!F8:F55,0,BN1)=CF4)*(OFFSET('Game Board'!G8:G55,0,BN1)=OFFSET('Game Board'!H8:H55,0,BN1))*1)+SUMPRODUCT((OFFSET('Game Board'!F8:F55,0,BN1)=CF7)*(OFFSET('Game Board'!I8:I55,0,BN1)=CF5)*(OFFSET('Game Board'!G8:G55,0,BN1)=OFFSET('Game Board'!H8:H55,0,BN1))*1)+SUMPRODUCT((OFFSET('Game Board'!I8:I55,0,BN1)=CF7)*(OFFSET('Game Board'!F8:F55,0,BN1)=CF5)*(OFFSET('Game Board'!G8:G55,0,BN1)=OFFSET('Game Board'!H8:H55,0,BN1))*1)+SUMPRODUCT((OFFSET('Game Board'!F8:F55,0,BN1)=CF7)*(OFFSET('Game Board'!I8:I55,0,BN1)=CF6)*(OFFSET('Game Board'!G8:G55,0,BN1)=OFFSET('Game Board'!H8:H55,0,BN1))*1)+SUMPRODUCT((OFFSET('Game Board'!I8:I55,0,BN1)=CF7)*(OFFSET('Game Board'!F8:F55,0,BN1)=CF6)*(OFFSET('Game Board'!G8:G55,0,BN1)=OFFSET('Game Board'!H8:H55,0,BN1))*1)</f>
        <v>3</v>
      </c>
      <c r="CK7" s="420">
        <f ca="1">SUMPRODUCT((OFFSET('Game Board'!F8:F55,0,BN1)=CF7)*(OFFSET('Game Board'!I8:I55,0,BN1)=CF4)*(OFFSET('Game Board'!G8:G55,0,BN1)&lt;OFFSET('Game Board'!H8:H55,0,BN1))*1)+SUMPRODUCT((OFFSET('Game Board'!I8:I55,0,BN1)=CF7)*(OFFSET('Game Board'!F8:F55,0,BN1)=CF4)*(OFFSET('Game Board'!H8:H55,0,BN1)&lt;OFFSET('Game Board'!G8:G55,0,BN1))*1)+SUMPRODUCT((OFFSET('Game Board'!F8:F55,0,BN1)=CF7)*(OFFSET('Game Board'!I8:I55,0,BN1)=CF5)*(OFFSET('Game Board'!G8:G55,0,BN1)&lt;OFFSET('Game Board'!H8:H55,0,BN1))*1)+SUMPRODUCT((OFFSET('Game Board'!I8:I55,0,BN1)=CF7)*(OFFSET('Game Board'!F8:F55,0,BN1)=CF5)*(OFFSET('Game Board'!H8:H55,0,BN1)&lt;OFFSET('Game Board'!G8:G55,0,BN1))*1)+SUMPRODUCT((OFFSET('Game Board'!F8:F55,0,BN1)=CF7)*(OFFSET('Game Board'!I8:I55,0,BN1)=CF6)*(OFFSET('Game Board'!G8:G55,0,BN1)&lt;OFFSET('Game Board'!H8:H55,0,BN1))*1)+SUMPRODUCT((OFFSET('Game Board'!I8:I55,0,BN1)=CF7)*(OFFSET('Game Board'!F8:F55,0,BN1)=CF6)*(OFFSET('Game Board'!H8:H55,0,BN1)&lt;OFFSET('Game Board'!G8:G55,0,BN1))*1)</f>
        <v>0</v>
      </c>
      <c r="CL7" s="420">
        <f ca="1">SUMIFS(OFFSET('Game Board'!G8:G55,0,BN1),OFFSET('Game Board'!F8:F55,0,BN1),CF7,OFFSET('Game Board'!I8:I55,0,BN1),CF4)+SUMIFS(OFFSET('Game Board'!G8:G55,0,BN1),OFFSET('Game Board'!F8:F55,0,BN1),CF7,OFFSET('Game Board'!I8:I55,0,BN1),CF5)+SUMIFS(OFFSET('Game Board'!G8:G55,0,BN1),OFFSET('Game Board'!F8:F55,0,BN1),CF7,OFFSET('Game Board'!I8:I55,0,BN1),CF6)+SUMIFS(OFFSET('Game Board'!H8:H55,0,BN1),OFFSET('Game Board'!I8:I55,0,BN1),CF7,OFFSET('Game Board'!F8:F55,0,BN1),CF4)+SUMIFS(OFFSET('Game Board'!H8:H55,0,BN1),OFFSET('Game Board'!I8:I55,0,BN1),CF7,OFFSET('Game Board'!F8:F55,0,BN1),CF5)+SUMIFS(OFFSET('Game Board'!H8:H55,0,BN1),OFFSET('Game Board'!I8:I55,0,BN1),CF7,OFFSET('Game Board'!F8:F55,0,BN1),CF6)</f>
        <v>0</v>
      </c>
      <c r="CM7" s="420">
        <f ca="1">SUMIFS(OFFSET('Game Board'!H8:H55,0,BN1),OFFSET('Game Board'!F8:F55,0,BN1),CF7,OFFSET('Game Board'!I8:I55,0,BN1),CF4)+SUMIFS(OFFSET('Game Board'!H8:H55,0,BN1),OFFSET('Game Board'!F8:F55,0,BN1),CF7,OFFSET('Game Board'!I8:I55,0,BN1),CF5)+SUMIFS(OFFSET('Game Board'!H8:H55,0,BN1),OFFSET('Game Board'!F8:F55,0,BN1),CF7,OFFSET('Game Board'!I8:I55,0,BN1),CF6)+SUMIFS(OFFSET('Game Board'!G8:G55,0,BN1),OFFSET('Game Board'!I8:I55,0,BN1),CF7,OFFSET('Game Board'!F8:F55,0,BN1),CF4)+SUMIFS(OFFSET('Game Board'!G8:G55,0,BN1),OFFSET('Game Board'!I8:I55,0,BN1),CF7,OFFSET('Game Board'!F8:F55,0,BN1),CF5)+SUMIFS(OFFSET('Game Board'!G8:G55,0,BN1),OFFSET('Game Board'!I8:I55,0,BN1),CF7,OFFSET('Game Board'!F8:F55,0,BN1),CF6)</f>
        <v>0</v>
      </c>
      <c r="CN7" s="420">
        <f t="shared" ca="1" si="206"/>
        <v>0</v>
      </c>
      <c r="CO7" s="420">
        <f t="shared" ca="1" si="207"/>
        <v>3</v>
      </c>
      <c r="CP7" s="420">
        <f ca="1">IF(CF7&lt;&gt;"",SUMPRODUCT((CE4:CE7=CE7)*(CO4:CO7&gt;CO7)*1),0)</f>
        <v>0</v>
      </c>
      <c r="CQ7" s="420">
        <f ca="1">IF(CF7&lt;&gt;"",SUMPRODUCT((CP4:CP7=CP7)*(CN4:CN7&gt;CN7)*1),0)</f>
        <v>0</v>
      </c>
      <c r="CR7" s="420">
        <f t="shared" ca="1" si="1"/>
        <v>0</v>
      </c>
      <c r="CS7" s="420">
        <f ca="1">IF(CF7&lt;&gt;"",SUMPRODUCT((CR4:CR7=CR7)*(CP4:CP7=CP7)*(CL4:CL7&gt;CL7)*1),0)</f>
        <v>0</v>
      </c>
      <c r="CT7" s="420">
        <f t="shared" ca="1" si="208"/>
        <v>1</v>
      </c>
      <c r="CU7" s="420">
        <f ca="1">SUMPRODUCT((OFFSET('Game Board'!F8:F55,0,BN1)=CG7)*(OFFSET('Game Board'!I8:I55,0,BN1)=CG5)*(OFFSET('Game Board'!G8:G55,0,BN1)&gt;OFFSET('Game Board'!H8:H55,0,BN1))*1)+SUMPRODUCT((OFFSET('Game Board'!I8:I55,0,BN1)=CG7)*(OFFSET('Game Board'!F8:F55,0,BN1)=CG5)*(OFFSET('Game Board'!H8:H55,0,BN1)&gt;OFFSET('Game Board'!G8:G55,0,BN1))*1)+SUMPRODUCT((OFFSET('Game Board'!F8:F55,0,BN1)=CG7)*(OFFSET('Game Board'!I8:I55,0,BN1)=CG6)*(OFFSET('Game Board'!G8:G55,0,BN1)&gt;OFFSET('Game Board'!H8:H55,0,BN1))*1)+SUMPRODUCT((OFFSET('Game Board'!I8:I55,0,BN1)=CG7)*(OFFSET('Game Board'!F8:F55,0,BN1)=CG6)*(OFFSET('Game Board'!H8:H55,0,BN1)&gt;OFFSET('Game Board'!G8:G55,0,BN1))*1)</f>
        <v>0</v>
      </c>
      <c r="CV7" s="420">
        <f ca="1">SUMPRODUCT((OFFSET('Game Board'!F8:F55,0,BN1)=CG7)*(OFFSET('Game Board'!I8:I55,0,BN1)=CG5)*(OFFSET('Game Board'!G8:G55,0,BN1)=OFFSET('Game Board'!H8:H55,0,BN1))*1)+SUMPRODUCT((OFFSET('Game Board'!I8:I55,0,BN1)=CG7)*(OFFSET('Game Board'!F8:F55,0,BN1)=CG5)*(OFFSET('Game Board'!G8:G55,0,BN1)=OFFSET('Game Board'!H8:H55,0,BN1))*1)+SUMPRODUCT((OFFSET('Game Board'!F8:F55,0,BN1)=CG7)*(OFFSET('Game Board'!I8:I55,0,BN1)=CG6)*(OFFSET('Game Board'!G8:G55,0,BN1)=OFFSET('Game Board'!H8:H55,0,BN1))*1)+SUMPRODUCT((OFFSET('Game Board'!I8:I55,0,BN1)=CG7)*(OFFSET('Game Board'!F8:F55,0,BN1)=CG6)*(OFFSET('Game Board'!G8:G55,0,BN1)=OFFSET('Game Board'!H8:H55,0,BN1))*1)</f>
        <v>0</v>
      </c>
      <c r="CW7" s="420">
        <f ca="1">SUMPRODUCT((OFFSET('Game Board'!F8:F55,0,BN1)=CG7)*(OFFSET('Game Board'!I8:I55,0,BN1)=CG5)*(OFFSET('Game Board'!G8:G55,0,BN1)&lt;OFFSET('Game Board'!H8:H55,0,BN1))*1)+SUMPRODUCT((OFFSET('Game Board'!I8:I55,0,BN1)=CG7)*(OFFSET('Game Board'!F8:F55,0,BN1)=CG5)*(OFFSET('Game Board'!H8:H55,0,BN1)&lt;OFFSET('Game Board'!G8:G55,0,BN1))*1)+SUMPRODUCT((OFFSET('Game Board'!F8:F55,0,BN1)=CG7)*(OFFSET('Game Board'!I8:I55,0,BN1)=CG6)*(OFFSET('Game Board'!G8:G55,0,BN1)&lt;OFFSET('Game Board'!H8:H55,0,BN1))*1)+SUMPRODUCT((OFFSET('Game Board'!I8:I55,0,BN1)=CG7)*(OFFSET('Game Board'!F8:F55,0,BN1)=CG6)*(OFFSET('Game Board'!H8:H55,0,BN1)&lt;OFFSET('Game Board'!G8:G55,0,BN1))*1)</f>
        <v>0</v>
      </c>
      <c r="CX7" s="420">
        <f ca="1">SUMIFS(OFFSET('Game Board'!G8:G55,0,BN1),OFFSET('Game Board'!F8:F55,0,BN1),CG7,OFFSET('Game Board'!I8:I55,0,BN1),CG5)+SUMIFS(OFFSET('Game Board'!G8:G55,0,BN1),OFFSET('Game Board'!F8:F55,0,BN1),CG7,OFFSET('Game Board'!I8:I55,0,BN1),CG6)+SUMIFS(OFFSET('Game Board'!H8:H55,0,BN1),OFFSET('Game Board'!I8:I55,0,BN1),CG7,OFFSET('Game Board'!F8:F55,0,BN1),CG5)+SUMIFS(OFFSET('Game Board'!H8:H55,0,BN1),OFFSET('Game Board'!I8:I55,0,BN1),CG7,OFFSET('Game Board'!F8:F55,0,BN1),CG6)</f>
        <v>0</v>
      </c>
      <c r="CY7" s="420">
        <f ca="1">SUMIFS(OFFSET('Game Board'!G8:G55,0,BN1),OFFSET('Game Board'!F8:F55,0,BN1),CG7,OFFSET('Game Board'!I8:I55,0,BN1),CG5)+SUMIFS(OFFSET('Game Board'!G8:G55,0,BN1),OFFSET('Game Board'!F8:F55,0,BN1),CG7,OFFSET('Game Board'!I8:I55,0,BN1),CG6)+SUMIFS(OFFSET('Game Board'!H8:H55,0,BN1),OFFSET('Game Board'!I8:I55,0,BN1),CG7,OFFSET('Game Board'!F8:F55,0,BN1),CG5)+SUMIFS(OFFSET('Game Board'!H8:H55,0,BN1),OFFSET('Game Board'!I8:I55,0,BN1),CG7,OFFSET('Game Board'!F8:F55,0,BN1),CG6)</f>
        <v>0</v>
      </c>
      <c r="CZ7" s="420">
        <f t="shared" ca="1" si="209"/>
        <v>0</v>
      </c>
      <c r="DA7" s="420">
        <f t="shared" ca="1" si="210"/>
        <v>0</v>
      </c>
      <c r="DB7" s="420">
        <f ca="1">IF(CG7&lt;&gt;"",SUMPRODUCT((CE4:CE7=CE7)*(DA4:DA7&gt;DA7)*1),0)</f>
        <v>0</v>
      </c>
      <c r="DC7" s="420">
        <f ca="1">IF(CG7&lt;&gt;"",SUMPRODUCT((DB4:DB7=DB7)*(CZ4:CZ7&gt;CZ7)*1),0)</f>
        <v>0</v>
      </c>
      <c r="DD7" s="420">
        <f t="shared" ca="1" si="211"/>
        <v>0</v>
      </c>
      <c r="DE7" s="420">
        <f ca="1">IF(CG7&lt;&gt;"",SUMPRODUCT((DD4:DD7=DD7)*(DB4:DB7=DB7)*(CX4:CX7&gt;CX7)*1),0)</f>
        <v>0</v>
      </c>
      <c r="DF7" s="420">
        <f t="shared" ca="1" si="212"/>
        <v>1</v>
      </c>
      <c r="DG7" s="420">
        <f ca="1">SUMPRODUCT((OFFSET('Game Board'!F8:F55,0,BN1)=CH7)*(OFFSET('Game Board'!I8:I55,0,BN1)=CH6)*(OFFSET('Game Board'!G8:G55,0,BN1)&gt;OFFSET('Game Board'!H8:H55,0,BN1))*1)+SUMPRODUCT((OFFSET('Game Board'!I8:I55,0,BN1)=CH7)*(OFFSET('Game Board'!F8:F55,0,BN1)=CH6)*(OFFSET('Game Board'!H8:H55,0,BN1)&gt;OFFSET('Game Board'!G8:G55,0,BN1))*1)</f>
        <v>0</v>
      </c>
      <c r="DH7" s="420">
        <f ca="1">SUMPRODUCT((OFFSET('Game Board'!F8:F55,0,BN1)=CH7)*(OFFSET('Game Board'!I8:I55,0,BN1)=CH6)*(OFFSET('Game Board'!G8:G55,0,BN1)=OFFSET('Game Board'!H8:H55,0,BN1))*1)+SUMPRODUCT((OFFSET('Game Board'!I8:I55,0,BN1)=CH7)*(OFFSET('Game Board'!F8:F55,0,BN1)=CH6)*(OFFSET('Game Board'!H8:H55,0,BN1)=OFFSET('Game Board'!G8:G55,0,BN1))*1)</f>
        <v>0</v>
      </c>
      <c r="DI7" s="420">
        <f ca="1">SUMPRODUCT((OFFSET('Game Board'!F8:F55,0,BN1)=CH7)*(OFFSET('Game Board'!I8:I55,0,BN1)=CH6)*(OFFSET('Game Board'!G8:G55,0,BN1)&lt;OFFSET('Game Board'!H8:H55,0,BN1))*1)+SUMPRODUCT((OFFSET('Game Board'!I8:I55,0,BN1)=CH7)*(OFFSET('Game Board'!F8:F55,0,BN1)=CH6)*(OFFSET('Game Board'!H8:H55,0,BN1)&lt;OFFSET('Game Board'!G8:G55,0,BN1))*1)</f>
        <v>0</v>
      </c>
      <c r="DJ7" s="420">
        <f ca="1">SUMIFS(OFFSET('Game Board'!G8:G55,0,BN1),OFFSET('Game Board'!F8:F55,0,BN1),CH7,OFFSET('Game Board'!I8:I55,0,BN1),CH6)+SUMIFS(OFFSET('Game Board'!H8:H55,0,BN1),OFFSET('Game Board'!I8:I55,0,BN1),CH7,OFFSET('Game Board'!F8:F55,0,BN1),CH6)</f>
        <v>0</v>
      </c>
      <c r="DK7" s="420">
        <f ca="1">SUMIFS(OFFSET('Game Board'!G8:G55,0,BN1),OFFSET('Game Board'!F8:F55,0,BN1),CH7,OFFSET('Game Board'!I8:I55,0,BN1),CH6)+SUMIFS(OFFSET('Game Board'!H8:H55,0,BN1),OFFSET('Game Board'!I8:I55,0,BN1),CH7,OFFSET('Game Board'!F8:F55,0,BN1),CH6)</f>
        <v>0</v>
      </c>
      <c r="DL7" s="420">
        <f t="shared" ca="1" si="384"/>
        <v>0</v>
      </c>
      <c r="DM7" s="420">
        <f t="shared" ca="1" si="385"/>
        <v>0</v>
      </c>
      <c r="DN7" s="420">
        <f ca="1">IF(CH7&lt;&gt;"",SUMPRODUCT((CQ4:CQ7=CQ7)*(DM4:DM7&gt;DM7)*1),0)</f>
        <v>0</v>
      </c>
      <c r="DO7" s="420">
        <f ca="1">IF(CH7&lt;&gt;"",SUMPRODUCT((DN4:DN7=DN7)*(DL4:DL7&gt;DL7)*1),0)</f>
        <v>0</v>
      </c>
      <c r="DP7" s="420">
        <f ca="1">DN7+DO7</f>
        <v>0</v>
      </c>
      <c r="DQ7" s="420">
        <f ca="1">IF(CH7&lt;&gt;"",SUMPRODUCT((DP4:DP7=DP7)*(DN4:DN7=DN7)*(DJ4:DJ7&gt;DJ7)*1),0)</f>
        <v>0</v>
      </c>
      <c r="DR7" s="420">
        <f t="shared" ca="1" si="386"/>
        <v>1</v>
      </c>
      <c r="DS7" s="420">
        <f ca="1">SUMPRODUCT((DR4:DR7=DR7)*(BU4:BU7&gt;BU7)*1)</f>
        <v>2</v>
      </c>
      <c r="DT7" s="420">
        <f t="shared" ca="1" si="213"/>
        <v>3</v>
      </c>
      <c r="DU7" s="420" t="str">
        <f t="shared" si="214"/>
        <v>Ecuador</v>
      </c>
      <c r="DV7" s="420">
        <f t="shared" ca="1" si="215"/>
        <v>0</v>
      </c>
      <c r="DW7" s="420">
        <f ca="1">SUMPRODUCT((OFFSET('Game Board'!G8:G55,0,DW1)&lt;&gt;"")*(OFFSET('Game Board'!F8:F55,0,DW1)=C7)*(OFFSET('Game Board'!G8:G55,0,DW1)&gt;OFFSET('Game Board'!H8:H55,0,DW1))*1)+SUMPRODUCT((OFFSET('Game Board'!G8:G55,0,DW1)&lt;&gt;"")*(OFFSET('Game Board'!I8:I55,0,DW1)=C7)*(OFFSET('Game Board'!H8:H55,0,DW1)&gt;OFFSET('Game Board'!G8:G55,0,DW1))*1)</f>
        <v>0</v>
      </c>
      <c r="DX7" s="420">
        <f ca="1">SUMPRODUCT((OFFSET('Game Board'!G8:G55,0,DW1)&lt;&gt;"")*(OFFSET('Game Board'!F8:F55,0,DW1)=C7)*(OFFSET('Game Board'!G8:G55,0,DW1)=OFFSET('Game Board'!H8:H55,0,DW1))*1)+SUMPRODUCT((OFFSET('Game Board'!G8:G55,0,DW1)&lt;&gt;"")*(OFFSET('Game Board'!I8:I55,0,DW1)=C7)*(OFFSET('Game Board'!G8:G55,0,DW1)=OFFSET('Game Board'!H8:H55,0,DW1))*1)</f>
        <v>0</v>
      </c>
      <c r="DY7" s="420">
        <f ca="1">SUMPRODUCT((OFFSET('Game Board'!G8:G55,0,DW1)&lt;&gt;"")*(OFFSET('Game Board'!F8:F55,0,DW1)=C7)*(OFFSET('Game Board'!G8:G55,0,DW1)&lt;OFFSET('Game Board'!H8:H55,0,DW1))*1)+SUMPRODUCT((OFFSET('Game Board'!G8:G55,0,DW1)&lt;&gt;"")*(OFFSET('Game Board'!I8:I55,0,DW1)=C7)*(OFFSET('Game Board'!H8:H55,0,DW1)&lt;OFFSET('Game Board'!G8:G55,0,DW1))*1)</f>
        <v>0</v>
      </c>
      <c r="DZ7" s="420">
        <f ca="1">SUMIF(OFFSET('Game Board'!F8:F55,0,DW1),C7,OFFSET('Game Board'!G8:G55,0,DW1))+SUMIF(OFFSET('Game Board'!I8:I55,0,DW1),C7,OFFSET('Game Board'!H8:H55,0,DW1))</f>
        <v>0</v>
      </c>
      <c r="EA7" s="420">
        <f ca="1">SUMIF(OFFSET('Game Board'!F8:F55,0,DW1),C7,OFFSET('Game Board'!H8:H55,0,DW1))+SUMIF(OFFSET('Game Board'!I8:I55,0,DW1),C7,OFFSET('Game Board'!G8:G55,0,DW1))</f>
        <v>0</v>
      </c>
      <c r="EB7" s="420">
        <f t="shared" ca="1" si="216"/>
        <v>0</v>
      </c>
      <c r="EC7" s="420">
        <f t="shared" ca="1" si="217"/>
        <v>0</v>
      </c>
      <c r="ED7" s="420">
        <f ca="1">INDEX(L4:L35,MATCH(EM7,C4:C35,0),0)</f>
        <v>1453</v>
      </c>
      <c r="EE7" s="424">
        <f>'Tournament Setup'!F9</f>
        <v>0</v>
      </c>
      <c r="EF7" s="420">
        <f ca="1">RANK(EC7,EC4:EC7)</f>
        <v>1</v>
      </c>
      <c r="EG7" s="420">
        <f ca="1">SUMPRODUCT((EF4:EF7=EF7)*(EB4:EB7&gt;EB7)*1)</f>
        <v>0</v>
      </c>
      <c r="EH7" s="420">
        <f t="shared" ca="1" si="218"/>
        <v>1</v>
      </c>
      <c r="EI7" s="420">
        <f ca="1">SUMPRODUCT((EF4:EF7=EF7)*(EB4:EB7=EB7)*(DZ4:DZ7&gt;DZ7)*1)</f>
        <v>0</v>
      </c>
      <c r="EJ7" s="420">
        <f t="shared" ca="1" si="219"/>
        <v>1</v>
      </c>
      <c r="EK7" s="420">
        <f ca="1">RANK(EJ7,EJ4:EJ7,1)+COUNTIF(EJ4:EJ7,EJ7)-1</f>
        <v>4</v>
      </c>
      <c r="EL7" s="420">
        <v>4</v>
      </c>
      <c r="EM7" s="420" t="str">
        <f ca="1">INDEX(DU4:DU7,MATCH(EL7,EK4:EK7,0),0)</f>
        <v>Ecuador</v>
      </c>
      <c r="EN7" s="420">
        <f ca="1">INDEX(EJ4:EJ7,MATCH(EM7,DU4:DU7,0),0)</f>
        <v>1</v>
      </c>
      <c r="EO7" s="420" t="str">
        <f ca="1">IF(AND(EO6&lt;&gt;"",EN7=1),EM7,"")</f>
        <v>Ecuador</v>
      </c>
      <c r="EP7" s="420" t="str">
        <f ca="1">IF(AND(EP6&lt;&gt;"",EN7=2),EM7,"")</f>
        <v/>
      </c>
      <c r="EQ7" s="420" t="str">
        <f ca="1">IF(AND(EQ6&lt;&gt;"",EN7=3),EM7,"")</f>
        <v/>
      </c>
      <c r="ER7" s="420">
        <f ca="1">SUMPRODUCT((OFFSET('Game Board'!F8:F55,0,DW1)=EO7)*(OFFSET('Game Board'!I8:I55,0,DW1)=EO4)*(OFFSET('Game Board'!G8:G55,0,DW1)&gt;OFFSET('Game Board'!H8:H55,0,DW1))*1)+SUMPRODUCT((OFFSET('Game Board'!I8:I55,0,DW1)=EO7)*(OFFSET('Game Board'!F8:F55,0,DW1)=EO4)*(OFFSET('Game Board'!H8:H55,0,DW1)&gt;OFFSET('Game Board'!G8:G55,0,DW1))*1)+SUMPRODUCT((OFFSET('Game Board'!F8:F55,0,DW1)=EO7)*(OFFSET('Game Board'!I8:I55,0,DW1)=EO5)*(OFFSET('Game Board'!G8:G55,0,DW1)&gt;OFFSET('Game Board'!H8:H55,0,DW1))*1)+SUMPRODUCT((OFFSET('Game Board'!I8:I55,0,DW1)=EO7)*(OFFSET('Game Board'!F8:F55,0,DW1)=EO5)*(OFFSET('Game Board'!H8:H55,0,DW1)&gt;OFFSET('Game Board'!G8:G55,0,DW1))*1)+SUMPRODUCT((OFFSET('Game Board'!F8:F55,0,DW1)=EO7)*(OFFSET('Game Board'!I8:I55,0,DW1)=EO6)*(OFFSET('Game Board'!G8:G55,0,DW1)&gt;OFFSET('Game Board'!H8:H55,0,DW1))*1)+SUMPRODUCT((OFFSET('Game Board'!I8:I55,0,DW1)=EO7)*(OFFSET('Game Board'!F8:F55,0,DW1)=EO6)*(OFFSET('Game Board'!H8:H55,0,DW1)&gt;OFFSET('Game Board'!G8:G55,0,DW1))*1)</f>
        <v>0</v>
      </c>
      <c r="ES7" s="420">
        <f ca="1">SUMPRODUCT((OFFSET('Game Board'!F8:F55,0,DW1)=EO7)*(OFFSET('Game Board'!I8:I55,0,DW1)=EO4)*(OFFSET('Game Board'!G8:G55,0,DW1)=OFFSET('Game Board'!H8:H55,0,DW1))*1)+SUMPRODUCT((OFFSET('Game Board'!I8:I55,0,DW1)=EO7)*(OFFSET('Game Board'!F8:F55,0,DW1)=EO4)*(OFFSET('Game Board'!G8:G55,0,DW1)=OFFSET('Game Board'!H8:H55,0,DW1))*1)+SUMPRODUCT((OFFSET('Game Board'!F8:F55,0,DW1)=EO7)*(OFFSET('Game Board'!I8:I55,0,DW1)=EO5)*(OFFSET('Game Board'!G8:G55,0,DW1)=OFFSET('Game Board'!H8:H55,0,DW1))*1)+SUMPRODUCT((OFFSET('Game Board'!I8:I55,0,DW1)=EO7)*(OFFSET('Game Board'!F8:F55,0,DW1)=EO5)*(OFFSET('Game Board'!G8:G55,0,DW1)=OFFSET('Game Board'!H8:H55,0,DW1))*1)+SUMPRODUCT((OFFSET('Game Board'!F8:F55,0,DW1)=EO7)*(OFFSET('Game Board'!I8:I55,0,DW1)=EO6)*(OFFSET('Game Board'!G8:G55,0,DW1)=OFFSET('Game Board'!H8:H55,0,DW1))*1)+SUMPRODUCT((OFFSET('Game Board'!I8:I55,0,DW1)=EO7)*(OFFSET('Game Board'!F8:F55,0,DW1)=EO6)*(OFFSET('Game Board'!G8:G55,0,DW1)=OFFSET('Game Board'!H8:H55,0,DW1))*1)</f>
        <v>3</v>
      </c>
      <c r="ET7" s="420">
        <f ca="1">SUMPRODUCT((OFFSET('Game Board'!F8:F55,0,DW1)=EO7)*(OFFSET('Game Board'!I8:I55,0,DW1)=EO4)*(OFFSET('Game Board'!G8:G55,0,DW1)&lt;OFFSET('Game Board'!H8:H55,0,DW1))*1)+SUMPRODUCT((OFFSET('Game Board'!I8:I55,0,DW1)=EO7)*(OFFSET('Game Board'!F8:F55,0,DW1)=EO4)*(OFFSET('Game Board'!H8:H55,0,DW1)&lt;OFFSET('Game Board'!G8:G55,0,DW1))*1)+SUMPRODUCT((OFFSET('Game Board'!F8:F55,0,DW1)=EO7)*(OFFSET('Game Board'!I8:I55,0,DW1)=EO5)*(OFFSET('Game Board'!G8:G55,0,DW1)&lt;OFFSET('Game Board'!H8:H55,0,DW1))*1)+SUMPRODUCT((OFFSET('Game Board'!I8:I55,0,DW1)=EO7)*(OFFSET('Game Board'!F8:F55,0,DW1)=EO5)*(OFFSET('Game Board'!H8:H55,0,DW1)&lt;OFFSET('Game Board'!G8:G55,0,DW1))*1)+SUMPRODUCT((OFFSET('Game Board'!F8:F55,0,DW1)=EO7)*(OFFSET('Game Board'!I8:I55,0,DW1)=EO6)*(OFFSET('Game Board'!G8:G55,0,DW1)&lt;OFFSET('Game Board'!H8:H55,0,DW1))*1)+SUMPRODUCT((OFFSET('Game Board'!I8:I55,0,DW1)=EO7)*(OFFSET('Game Board'!F8:F55,0,DW1)=EO6)*(OFFSET('Game Board'!H8:H55,0,DW1)&lt;OFFSET('Game Board'!G8:G55,0,DW1))*1)</f>
        <v>0</v>
      </c>
      <c r="EU7" s="420">
        <f ca="1">SUMIFS(OFFSET('Game Board'!G8:G55,0,DW1),OFFSET('Game Board'!F8:F55,0,DW1),EO7,OFFSET('Game Board'!I8:I55,0,DW1),EO4)+SUMIFS(OFFSET('Game Board'!G8:G55,0,DW1),OFFSET('Game Board'!F8:F55,0,DW1),EO7,OFFSET('Game Board'!I8:I55,0,DW1),EO5)+SUMIFS(OFFSET('Game Board'!G8:G55,0,DW1),OFFSET('Game Board'!F8:F55,0,DW1),EO7,OFFSET('Game Board'!I8:I55,0,DW1),EO6)+SUMIFS(OFFSET('Game Board'!H8:H55,0,DW1),OFFSET('Game Board'!I8:I55,0,DW1),EO7,OFFSET('Game Board'!F8:F55,0,DW1),EO4)+SUMIFS(OFFSET('Game Board'!H8:H55,0,DW1),OFFSET('Game Board'!I8:I55,0,DW1),EO7,OFFSET('Game Board'!F8:F55,0,DW1),EO5)+SUMIFS(OFFSET('Game Board'!H8:H55,0,DW1),OFFSET('Game Board'!I8:I55,0,DW1),EO7,OFFSET('Game Board'!F8:F55,0,DW1),EO6)</f>
        <v>0</v>
      </c>
      <c r="EV7" s="420">
        <f ca="1">SUMIFS(OFFSET('Game Board'!H8:H55,0,DW1),OFFSET('Game Board'!F8:F55,0,DW1),EO7,OFFSET('Game Board'!I8:I55,0,DW1),EO4)+SUMIFS(OFFSET('Game Board'!H8:H55,0,DW1),OFFSET('Game Board'!F8:F55,0,DW1),EO7,OFFSET('Game Board'!I8:I55,0,DW1),EO5)+SUMIFS(OFFSET('Game Board'!H8:H55,0,DW1),OFFSET('Game Board'!F8:F55,0,DW1),EO7,OFFSET('Game Board'!I8:I55,0,DW1),EO6)+SUMIFS(OFFSET('Game Board'!G8:G55,0,DW1),OFFSET('Game Board'!I8:I55,0,DW1),EO7,OFFSET('Game Board'!F8:F55,0,DW1),EO4)+SUMIFS(OFFSET('Game Board'!G8:G55,0,DW1),OFFSET('Game Board'!I8:I55,0,DW1),EO7,OFFSET('Game Board'!F8:F55,0,DW1),EO5)+SUMIFS(OFFSET('Game Board'!G8:G55,0,DW1),OFFSET('Game Board'!I8:I55,0,DW1),EO7,OFFSET('Game Board'!F8:F55,0,DW1),EO6)</f>
        <v>0</v>
      </c>
      <c r="EW7" s="420">
        <f t="shared" ca="1" si="220"/>
        <v>0</v>
      </c>
      <c r="EX7" s="420">
        <f t="shared" ca="1" si="221"/>
        <v>3</v>
      </c>
      <c r="EY7" s="420">
        <f ca="1">IF(EO7&lt;&gt;"",SUMPRODUCT((EN4:EN7=EN7)*(EX4:EX7&gt;EX7)*1),0)</f>
        <v>0</v>
      </c>
      <c r="EZ7" s="420">
        <f ca="1">IF(EO7&lt;&gt;"",SUMPRODUCT((EY4:EY7=EY7)*(EW4:EW7&gt;EW7)*1),0)</f>
        <v>0</v>
      </c>
      <c r="FA7" s="420">
        <f t="shared" ca="1" si="2"/>
        <v>0</v>
      </c>
      <c r="FB7" s="420">
        <f ca="1">IF(EO7&lt;&gt;"",SUMPRODUCT((FA4:FA7=FA7)*(EY4:EY7=EY7)*(EU4:EU7&gt;EU7)*1),0)</f>
        <v>0</v>
      </c>
      <c r="FC7" s="420">
        <f t="shared" ca="1" si="222"/>
        <v>1</v>
      </c>
      <c r="FD7" s="420">
        <f ca="1">SUMPRODUCT((OFFSET('Game Board'!F8:F55,0,DW1)=EP7)*(OFFSET('Game Board'!I8:I55,0,DW1)=EP5)*(OFFSET('Game Board'!G8:G55,0,DW1)&gt;OFFSET('Game Board'!H8:H55,0,DW1))*1)+SUMPRODUCT((OFFSET('Game Board'!I8:I55,0,DW1)=EP7)*(OFFSET('Game Board'!F8:F55,0,DW1)=EP5)*(OFFSET('Game Board'!H8:H55,0,DW1)&gt;OFFSET('Game Board'!G8:G55,0,DW1))*1)+SUMPRODUCT((OFFSET('Game Board'!F8:F55,0,DW1)=EP7)*(OFFSET('Game Board'!I8:I55,0,DW1)=EP6)*(OFFSET('Game Board'!G8:G55,0,DW1)&gt;OFFSET('Game Board'!H8:H55,0,DW1))*1)+SUMPRODUCT((OFFSET('Game Board'!I8:I55,0,DW1)=EP7)*(OFFSET('Game Board'!F8:F55,0,DW1)=EP6)*(OFFSET('Game Board'!H8:H55,0,DW1)&gt;OFFSET('Game Board'!G8:G55,0,DW1))*1)</f>
        <v>0</v>
      </c>
      <c r="FE7" s="420">
        <f ca="1">SUMPRODUCT((OFFSET('Game Board'!F8:F55,0,DW1)=EP7)*(OFFSET('Game Board'!I8:I55,0,DW1)=EP5)*(OFFSET('Game Board'!G8:G55,0,DW1)=OFFSET('Game Board'!H8:H55,0,DW1))*1)+SUMPRODUCT((OFFSET('Game Board'!I8:I55,0,DW1)=EP7)*(OFFSET('Game Board'!F8:F55,0,DW1)=EP5)*(OFFSET('Game Board'!G8:G55,0,DW1)=OFFSET('Game Board'!H8:H55,0,DW1))*1)+SUMPRODUCT((OFFSET('Game Board'!F8:F55,0,DW1)=EP7)*(OFFSET('Game Board'!I8:I55,0,DW1)=EP6)*(OFFSET('Game Board'!G8:G55,0,DW1)=OFFSET('Game Board'!H8:H55,0,DW1))*1)+SUMPRODUCT((OFFSET('Game Board'!I8:I55,0,DW1)=EP7)*(OFFSET('Game Board'!F8:F55,0,DW1)=EP6)*(OFFSET('Game Board'!G8:G55,0,DW1)=OFFSET('Game Board'!H8:H55,0,DW1))*1)</f>
        <v>0</v>
      </c>
      <c r="FF7" s="420">
        <f ca="1">SUMPRODUCT((OFFSET('Game Board'!F8:F55,0,DW1)=EP7)*(OFFSET('Game Board'!I8:I55,0,DW1)=EP5)*(OFFSET('Game Board'!G8:G55,0,DW1)&lt;OFFSET('Game Board'!H8:H55,0,DW1))*1)+SUMPRODUCT((OFFSET('Game Board'!I8:I55,0,DW1)=EP7)*(OFFSET('Game Board'!F8:F55,0,DW1)=EP5)*(OFFSET('Game Board'!H8:H55,0,DW1)&lt;OFFSET('Game Board'!G8:G55,0,DW1))*1)+SUMPRODUCT((OFFSET('Game Board'!F8:F55,0,DW1)=EP7)*(OFFSET('Game Board'!I8:I55,0,DW1)=EP6)*(OFFSET('Game Board'!G8:G55,0,DW1)&lt;OFFSET('Game Board'!H8:H55,0,DW1))*1)+SUMPRODUCT((OFFSET('Game Board'!I8:I55,0,DW1)=EP7)*(OFFSET('Game Board'!F8:F55,0,DW1)=EP6)*(OFFSET('Game Board'!H8:H55,0,DW1)&lt;OFFSET('Game Board'!G8:G55,0,DW1))*1)</f>
        <v>0</v>
      </c>
      <c r="FG7" s="420">
        <f ca="1">SUMIFS(OFFSET('Game Board'!G8:G55,0,DW1),OFFSET('Game Board'!F8:F55,0,DW1),EP7,OFFSET('Game Board'!I8:I55,0,DW1),EP5)+SUMIFS(OFFSET('Game Board'!G8:G55,0,DW1),OFFSET('Game Board'!F8:F55,0,DW1),EP7,OFFSET('Game Board'!I8:I55,0,DW1),EP6)+SUMIFS(OFFSET('Game Board'!H8:H55,0,DW1),OFFSET('Game Board'!I8:I55,0,DW1),EP7,OFFSET('Game Board'!F8:F55,0,DW1),EP5)+SUMIFS(OFFSET('Game Board'!H8:H55,0,DW1),OFFSET('Game Board'!I8:I55,0,DW1),EP7,OFFSET('Game Board'!F8:F55,0,DW1),EP6)</f>
        <v>0</v>
      </c>
      <c r="FH7" s="420">
        <f ca="1">SUMIFS(OFFSET('Game Board'!G8:G55,0,DW1),OFFSET('Game Board'!F8:F55,0,DW1),EP7,OFFSET('Game Board'!I8:I55,0,DW1),EP5)+SUMIFS(OFFSET('Game Board'!G8:G55,0,DW1),OFFSET('Game Board'!F8:F55,0,DW1),EP7,OFFSET('Game Board'!I8:I55,0,DW1),EP6)+SUMIFS(OFFSET('Game Board'!H8:H55,0,DW1),OFFSET('Game Board'!I8:I55,0,DW1),EP7,OFFSET('Game Board'!F8:F55,0,DW1),EP5)+SUMIFS(OFFSET('Game Board'!H8:H55,0,DW1),OFFSET('Game Board'!I8:I55,0,DW1),EP7,OFFSET('Game Board'!F8:F55,0,DW1),EP6)</f>
        <v>0</v>
      </c>
      <c r="FI7" s="420">
        <f t="shared" ca="1" si="223"/>
        <v>0</v>
      </c>
      <c r="FJ7" s="420">
        <f t="shared" ca="1" si="224"/>
        <v>0</v>
      </c>
      <c r="FK7" s="420">
        <f ca="1">IF(EP7&lt;&gt;"",SUMPRODUCT((EN4:EN7=EN7)*(FJ4:FJ7&gt;FJ7)*1),0)</f>
        <v>0</v>
      </c>
      <c r="FL7" s="420">
        <f ca="1">IF(EP7&lt;&gt;"",SUMPRODUCT((FK4:FK7=FK7)*(FI4:FI7&gt;FI7)*1),0)</f>
        <v>0</v>
      </c>
      <c r="FM7" s="420">
        <f t="shared" ca="1" si="225"/>
        <v>0</v>
      </c>
      <c r="FN7" s="420">
        <f ca="1">IF(EP7&lt;&gt;"",SUMPRODUCT((FM4:FM7=FM7)*(FK4:FK7=FK7)*(FG4:FG7&gt;FG7)*1),0)</f>
        <v>0</v>
      </c>
      <c r="FO7" s="420">
        <f t="shared" ca="1" si="226"/>
        <v>1</v>
      </c>
      <c r="FP7" s="420">
        <f ca="1">SUMPRODUCT((OFFSET('Game Board'!F8:F55,0,DW1)=EQ7)*(OFFSET('Game Board'!I8:I55,0,DW1)=EQ6)*(OFFSET('Game Board'!G8:G55,0,DW1)&gt;OFFSET('Game Board'!H8:H55,0,DW1))*1)+SUMPRODUCT((OFFSET('Game Board'!I8:I55,0,DW1)=EQ7)*(OFFSET('Game Board'!F8:F55,0,DW1)=EQ6)*(OFFSET('Game Board'!H8:H55,0,DW1)&gt;OFFSET('Game Board'!G8:G55,0,DW1))*1)</f>
        <v>0</v>
      </c>
      <c r="FQ7" s="420">
        <f ca="1">SUMPRODUCT((OFFSET('Game Board'!F8:F55,0,DW1)=EQ7)*(OFFSET('Game Board'!I8:I55,0,DW1)=EQ6)*(OFFSET('Game Board'!G8:G55,0,DW1)=OFFSET('Game Board'!H8:H55,0,DW1))*1)+SUMPRODUCT((OFFSET('Game Board'!I8:I55,0,DW1)=EQ7)*(OFFSET('Game Board'!F8:F55,0,DW1)=EQ6)*(OFFSET('Game Board'!H8:H55,0,DW1)=OFFSET('Game Board'!G8:G55,0,DW1))*1)</f>
        <v>0</v>
      </c>
      <c r="FR7" s="420">
        <f ca="1">SUMPRODUCT((OFFSET('Game Board'!F8:F55,0,DW1)=EQ7)*(OFFSET('Game Board'!I8:I55,0,DW1)=EQ6)*(OFFSET('Game Board'!G8:G55,0,DW1)&lt;OFFSET('Game Board'!H8:H55,0,DW1))*1)+SUMPRODUCT((OFFSET('Game Board'!I8:I55,0,DW1)=EQ7)*(OFFSET('Game Board'!F8:F55,0,DW1)=EQ6)*(OFFSET('Game Board'!H8:H55,0,DW1)&lt;OFFSET('Game Board'!G8:G55,0,DW1))*1)</f>
        <v>0</v>
      </c>
      <c r="FS7" s="420">
        <f ca="1">SUMIFS(OFFSET('Game Board'!G8:G55,0,DW1),OFFSET('Game Board'!F8:F55,0,DW1),EQ7,OFFSET('Game Board'!I8:I55,0,DW1),EQ6)+SUMIFS(OFFSET('Game Board'!H8:H55,0,DW1),OFFSET('Game Board'!I8:I55,0,DW1),EQ7,OFFSET('Game Board'!F8:F55,0,DW1),EQ6)</f>
        <v>0</v>
      </c>
      <c r="FT7" s="420">
        <f ca="1">SUMIFS(OFFSET('Game Board'!G8:G55,0,DW1),OFFSET('Game Board'!F8:F55,0,DW1),EQ7,OFFSET('Game Board'!I8:I55,0,DW1),EQ6)+SUMIFS(OFFSET('Game Board'!H8:H55,0,DW1),OFFSET('Game Board'!I8:I55,0,DW1),EQ7,OFFSET('Game Board'!F8:F55,0,DW1),EQ6)</f>
        <v>0</v>
      </c>
      <c r="FU7" s="420">
        <f t="shared" ca="1" si="387"/>
        <v>0</v>
      </c>
      <c r="FV7" s="420">
        <f t="shared" ca="1" si="388"/>
        <v>0</v>
      </c>
      <c r="FW7" s="420">
        <f ca="1">IF(EQ7&lt;&gt;"",SUMPRODUCT((EZ4:EZ7=EZ7)*(FV4:FV7&gt;FV7)*1),0)</f>
        <v>0</v>
      </c>
      <c r="FX7" s="420">
        <f ca="1">IF(EQ7&lt;&gt;"",SUMPRODUCT((FW4:FW7=FW7)*(FU4:FU7&gt;FU7)*1),0)</f>
        <v>0</v>
      </c>
      <c r="FY7" s="420">
        <f ca="1">FW7+FX7</f>
        <v>0</v>
      </c>
      <c r="FZ7" s="420">
        <f ca="1">IF(EQ7&lt;&gt;"",SUMPRODUCT((FY4:FY7=FY7)*(FW4:FW7=FW7)*(FS4:FS7&gt;FS7)*1),0)</f>
        <v>0</v>
      </c>
      <c r="GA7" s="420">
        <f t="shared" ca="1" si="389"/>
        <v>1</v>
      </c>
      <c r="GB7" s="420">
        <f ca="1">SUMPRODUCT((GA4:GA7=GA7)*(ED4:ED7&gt;ED7)*1)</f>
        <v>2</v>
      </c>
      <c r="GC7" s="420">
        <f t="shared" ca="1" si="227"/>
        <v>3</v>
      </c>
      <c r="GD7" s="420" t="str">
        <f t="shared" si="228"/>
        <v>Ecuador</v>
      </c>
      <c r="GE7" s="420">
        <f t="shared" ca="1" si="3"/>
        <v>0</v>
      </c>
      <c r="GF7" s="420">
        <f ca="1">SUMPRODUCT((OFFSET('Game Board'!G8:G55,0,GF1)&lt;&gt;"")*(OFFSET('Game Board'!F8:F55,0,GF1)=C7)*(OFFSET('Game Board'!G8:G55,0,GF1)&gt;OFFSET('Game Board'!H8:H55,0,GF1))*1)+SUMPRODUCT((OFFSET('Game Board'!G8:G55,0,GF1)&lt;&gt;"")*(OFFSET('Game Board'!I8:I55,0,GF1)=C7)*(OFFSET('Game Board'!H8:H55,0,GF1)&gt;OFFSET('Game Board'!G8:G55,0,GF1))*1)</f>
        <v>0</v>
      </c>
      <c r="GG7" s="420">
        <f ca="1">SUMPRODUCT((OFFSET('Game Board'!G8:G55,0,GF1)&lt;&gt;"")*(OFFSET('Game Board'!F8:F55,0,GF1)=C7)*(OFFSET('Game Board'!G8:G55,0,GF1)=OFFSET('Game Board'!H8:H55,0,GF1))*1)+SUMPRODUCT((OFFSET('Game Board'!G8:G55,0,GF1)&lt;&gt;"")*(OFFSET('Game Board'!I8:I55,0,GF1)=C7)*(OFFSET('Game Board'!G8:G55,0,GF1)=OFFSET('Game Board'!H8:H55,0,GF1))*1)</f>
        <v>0</v>
      </c>
      <c r="GH7" s="420">
        <f ca="1">SUMPRODUCT((OFFSET('Game Board'!G8:G55,0,GF1)&lt;&gt;"")*(OFFSET('Game Board'!F8:F55,0,GF1)=C7)*(OFFSET('Game Board'!G8:G55,0,GF1)&lt;OFFSET('Game Board'!H8:H55,0,GF1))*1)+SUMPRODUCT((OFFSET('Game Board'!G8:G55,0,GF1)&lt;&gt;"")*(OFFSET('Game Board'!I8:I55,0,GF1)=C7)*(OFFSET('Game Board'!H8:H55,0,GF1)&lt;OFFSET('Game Board'!G8:G55,0,GF1))*1)</f>
        <v>0</v>
      </c>
      <c r="GI7" s="420">
        <f ca="1">SUMIF(OFFSET('Game Board'!F8:F55,0,GF1),C7,OFFSET('Game Board'!G8:G55,0,GF1))+SUMIF(OFFSET('Game Board'!I8:I55,0,GF1),C7,OFFSET('Game Board'!H8:H55,0,GF1))</f>
        <v>0</v>
      </c>
      <c r="GJ7" s="420">
        <f ca="1">SUMIF(OFFSET('Game Board'!F8:F55,0,GF1),C7,OFFSET('Game Board'!H8:H55,0,GF1))+SUMIF(OFFSET('Game Board'!I8:I55,0,GF1),C7,OFFSET('Game Board'!G8:G55,0,GF1))</f>
        <v>0</v>
      </c>
      <c r="GK7" s="420">
        <f t="shared" ca="1" si="4"/>
        <v>0</v>
      </c>
      <c r="GL7" s="420">
        <f t="shared" ca="1" si="5"/>
        <v>0</v>
      </c>
      <c r="GM7" s="420">
        <f ca="1">INDEX(L4:L35,MATCH(GV7,C4:C35,0),0)</f>
        <v>1453</v>
      </c>
      <c r="GN7" s="424">
        <f>'Tournament Setup'!F9</f>
        <v>0</v>
      </c>
      <c r="GO7" s="420">
        <f t="shared" ref="GO7" ca="1" si="566">RANK(GL7,GL4:GL7)</f>
        <v>1</v>
      </c>
      <c r="GP7" s="420">
        <f t="shared" ref="GP7" ca="1" si="567">SUMPRODUCT((GO4:GO7=GO7)*(GK4:GK7&gt;GK7)*1)</f>
        <v>0</v>
      </c>
      <c r="GQ7" s="420">
        <f t="shared" ca="1" si="8"/>
        <v>1</v>
      </c>
      <c r="GR7" s="420">
        <f t="shared" ref="GR7" ca="1" si="568">SUMPRODUCT((GO4:GO7=GO7)*(GK4:GK7=GK7)*(GI4:GI7&gt;GI7)*1)</f>
        <v>0</v>
      </c>
      <c r="GS7" s="420">
        <f t="shared" ca="1" si="10"/>
        <v>1</v>
      </c>
      <c r="GT7" s="420">
        <f t="shared" ref="GT7" ca="1" si="569">RANK(GS7,GS4:GS7,1)+COUNTIF(GS4:GS7,GS7)-1</f>
        <v>4</v>
      </c>
      <c r="GU7" s="420">
        <v>4</v>
      </c>
      <c r="GV7" s="420" t="str">
        <f t="shared" ref="GV7" ca="1" si="570">INDEX(GD4:GD7,MATCH(GU7,GT4:GT7,0),0)</f>
        <v>Ecuador</v>
      </c>
      <c r="GW7" s="420">
        <f t="shared" ref="GW7" ca="1" si="571">INDEX(GS4:GS7,MATCH(GV7,GD4:GD7,0),0)</f>
        <v>1</v>
      </c>
      <c r="GX7" s="420" t="str">
        <f t="shared" ca="1" si="396"/>
        <v>Ecuador</v>
      </c>
      <c r="GY7" s="420" t="str">
        <f t="shared" ref="GY7" ca="1" si="572">IF(AND(GY6&lt;&gt;"",GW7=2),GV7,"")</f>
        <v/>
      </c>
      <c r="GZ7" s="420" t="str">
        <f t="shared" ref="GZ7" ca="1" si="573">IF(AND(GZ6&lt;&gt;"",GW7=3),GV7,"")</f>
        <v/>
      </c>
      <c r="HA7" s="420">
        <f ca="1">SUMPRODUCT((OFFSET('Game Board'!F8:F55,0,GF1)=GX7)*(OFFSET('Game Board'!I8:I55,0,GF1)=GX4)*(OFFSET('Game Board'!G8:G55,0,GF1)&gt;OFFSET('Game Board'!H8:H55,0,GF1))*1)+SUMPRODUCT((OFFSET('Game Board'!I8:I55,0,GF1)=GX7)*(OFFSET('Game Board'!F8:F55,0,GF1)=GX4)*(OFFSET('Game Board'!H8:H55,0,GF1)&gt;OFFSET('Game Board'!G8:G55,0,GF1))*1)+SUMPRODUCT((OFFSET('Game Board'!F8:F55,0,GF1)=GX7)*(OFFSET('Game Board'!I8:I55,0,GF1)=GX5)*(OFFSET('Game Board'!G8:G55,0,GF1)&gt;OFFSET('Game Board'!H8:H55,0,GF1))*1)+SUMPRODUCT((OFFSET('Game Board'!I8:I55,0,GF1)=GX7)*(OFFSET('Game Board'!F8:F55,0,GF1)=GX5)*(OFFSET('Game Board'!H8:H55,0,GF1)&gt;OFFSET('Game Board'!G8:G55,0,GF1))*1)+SUMPRODUCT((OFFSET('Game Board'!F8:F55,0,GF1)=GX7)*(OFFSET('Game Board'!I8:I55,0,GF1)=GX6)*(OFFSET('Game Board'!G8:G55,0,GF1)&gt;OFFSET('Game Board'!H8:H55,0,GF1))*1)+SUMPRODUCT((OFFSET('Game Board'!I8:I55,0,GF1)=GX7)*(OFFSET('Game Board'!F8:F55,0,GF1)=GX6)*(OFFSET('Game Board'!H8:H55,0,GF1)&gt;OFFSET('Game Board'!G8:G55,0,GF1))*1)</f>
        <v>0</v>
      </c>
      <c r="HB7" s="420">
        <f ca="1">SUMPRODUCT((OFFSET('Game Board'!F8:F55,0,GF1)=GX7)*(OFFSET('Game Board'!I8:I55,0,GF1)=GX4)*(OFFSET('Game Board'!G8:G55,0,GF1)=OFFSET('Game Board'!H8:H55,0,GF1))*1)+SUMPRODUCT((OFFSET('Game Board'!I8:I55,0,GF1)=GX7)*(OFFSET('Game Board'!F8:F55,0,GF1)=GX4)*(OFFSET('Game Board'!G8:G55,0,GF1)=OFFSET('Game Board'!H8:H55,0,GF1))*1)+SUMPRODUCT((OFFSET('Game Board'!F8:F55,0,GF1)=GX7)*(OFFSET('Game Board'!I8:I55,0,GF1)=GX5)*(OFFSET('Game Board'!G8:G55,0,GF1)=OFFSET('Game Board'!H8:H55,0,GF1))*1)+SUMPRODUCT((OFFSET('Game Board'!I8:I55,0,GF1)=GX7)*(OFFSET('Game Board'!F8:F55,0,GF1)=GX5)*(OFFSET('Game Board'!G8:G55,0,GF1)=OFFSET('Game Board'!H8:H55,0,GF1))*1)+SUMPRODUCT((OFFSET('Game Board'!F8:F55,0,GF1)=GX7)*(OFFSET('Game Board'!I8:I55,0,GF1)=GX6)*(OFFSET('Game Board'!G8:G55,0,GF1)=OFFSET('Game Board'!H8:H55,0,GF1))*1)+SUMPRODUCT((OFFSET('Game Board'!I8:I55,0,GF1)=GX7)*(OFFSET('Game Board'!F8:F55,0,GF1)=GX6)*(OFFSET('Game Board'!G8:G55,0,GF1)=OFFSET('Game Board'!H8:H55,0,GF1))*1)</f>
        <v>3</v>
      </c>
      <c r="HC7" s="420">
        <f ca="1">SUMPRODUCT((OFFSET('Game Board'!F8:F55,0,GF1)=GX7)*(OFFSET('Game Board'!I8:I55,0,GF1)=GX4)*(OFFSET('Game Board'!G8:G55,0,GF1)&lt;OFFSET('Game Board'!H8:H55,0,GF1))*1)+SUMPRODUCT((OFFSET('Game Board'!I8:I55,0,GF1)=GX7)*(OFFSET('Game Board'!F8:F55,0,GF1)=GX4)*(OFFSET('Game Board'!H8:H55,0,GF1)&lt;OFFSET('Game Board'!G8:G55,0,GF1))*1)+SUMPRODUCT((OFFSET('Game Board'!F8:F55,0,GF1)=GX7)*(OFFSET('Game Board'!I8:I55,0,GF1)=GX5)*(OFFSET('Game Board'!G8:G55,0,GF1)&lt;OFFSET('Game Board'!H8:H55,0,GF1))*1)+SUMPRODUCT((OFFSET('Game Board'!I8:I55,0,GF1)=GX7)*(OFFSET('Game Board'!F8:F55,0,GF1)=GX5)*(OFFSET('Game Board'!H8:H55,0,GF1)&lt;OFFSET('Game Board'!G8:G55,0,GF1))*1)+SUMPRODUCT((OFFSET('Game Board'!F8:F55,0,GF1)=GX7)*(OFFSET('Game Board'!I8:I55,0,GF1)=GX6)*(OFFSET('Game Board'!G8:G55,0,GF1)&lt;OFFSET('Game Board'!H8:H55,0,GF1))*1)+SUMPRODUCT((OFFSET('Game Board'!I8:I55,0,GF1)=GX7)*(OFFSET('Game Board'!F8:F55,0,GF1)=GX6)*(OFFSET('Game Board'!H8:H55,0,GF1)&lt;OFFSET('Game Board'!G8:G55,0,GF1))*1)</f>
        <v>0</v>
      </c>
      <c r="HD7" s="420">
        <f ca="1">SUMIFS(OFFSET('Game Board'!G8:G55,0,GF1),OFFSET('Game Board'!F8:F55,0,GF1),GX7,OFFSET('Game Board'!I8:I55,0,GF1),GX4)+SUMIFS(OFFSET('Game Board'!G8:G55,0,GF1),OFFSET('Game Board'!F8:F55,0,GF1),GX7,OFFSET('Game Board'!I8:I55,0,GF1),GX5)+SUMIFS(OFFSET('Game Board'!G8:G55,0,GF1),OFFSET('Game Board'!F8:F55,0,GF1),GX7,OFFSET('Game Board'!I8:I55,0,GF1),GX6)+SUMIFS(OFFSET('Game Board'!H8:H55,0,GF1),OFFSET('Game Board'!I8:I55,0,GF1),GX7,OFFSET('Game Board'!F8:F55,0,GF1),GX4)+SUMIFS(OFFSET('Game Board'!H8:H55,0,GF1),OFFSET('Game Board'!I8:I55,0,GF1),GX7,OFFSET('Game Board'!F8:F55,0,GF1),GX5)+SUMIFS(OFFSET('Game Board'!H8:H55,0,GF1),OFFSET('Game Board'!I8:I55,0,GF1),GX7,OFFSET('Game Board'!F8:F55,0,GF1),GX6)</f>
        <v>0</v>
      </c>
      <c r="HE7" s="420">
        <f ca="1">SUMIFS(OFFSET('Game Board'!H8:H55,0,GF1),OFFSET('Game Board'!F8:F55,0,GF1),GX7,OFFSET('Game Board'!I8:I55,0,GF1),GX4)+SUMIFS(OFFSET('Game Board'!H8:H55,0,GF1),OFFSET('Game Board'!F8:F55,0,GF1),GX7,OFFSET('Game Board'!I8:I55,0,GF1),GX5)+SUMIFS(OFFSET('Game Board'!H8:H55,0,GF1),OFFSET('Game Board'!F8:F55,0,GF1),GX7,OFFSET('Game Board'!I8:I55,0,GF1),GX6)+SUMIFS(OFFSET('Game Board'!G8:G55,0,GF1),OFFSET('Game Board'!I8:I55,0,GF1),GX7,OFFSET('Game Board'!F8:F55,0,GF1),GX4)+SUMIFS(OFFSET('Game Board'!G8:G55,0,GF1),OFFSET('Game Board'!I8:I55,0,GF1),GX7,OFFSET('Game Board'!F8:F55,0,GF1),GX5)+SUMIFS(OFFSET('Game Board'!G8:G55,0,GF1),OFFSET('Game Board'!I8:I55,0,GF1),GX7,OFFSET('Game Board'!F8:F55,0,GF1),GX6)</f>
        <v>0</v>
      </c>
      <c r="HF7" s="420">
        <f t="shared" ca="1" si="15"/>
        <v>0</v>
      </c>
      <c r="HG7" s="420">
        <f t="shared" ca="1" si="16"/>
        <v>3</v>
      </c>
      <c r="HH7" s="420">
        <f t="shared" ref="HH7" ca="1" si="574">IF(GX7&lt;&gt;"",SUMPRODUCT((GW4:GW7=GW7)*(HG4:HG7&gt;HG7)*1),0)</f>
        <v>0</v>
      </c>
      <c r="HI7" s="420">
        <f t="shared" ref="HI7" ca="1" si="575">IF(GX7&lt;&gt;"",SUMPRODUCT((HH4:HH7=HH7)*(HF4:HF7&gt;HF7)*1),0)</f>
        <v>0</v>
      </c>
      <c r="HJ7" s="420">
        <f t="shared" ca="1" si="19"/>
        <v>0</v>
      </c>
      <c r="HK7" s="420">
        <f t="shared" ref="HK7" ca="1" si="576">IF(GX7&lt;&gt;"",SUMPRODUCT((HJ4:HJ7=HJ7)*(HH4:HH7=HH7)*(HD4:HD7&gt;HD7)*1),0)</f>
        <v>0</v>
      </c>
      <c r="HL7" s="420">
        <f t="shared" ca="1" si="21"/>
        <v>1</v>
      </c>
      <c r="HM7" s="420">
        <f ca="1">SUMPRODUCT((OFFSET('Game Board'!F8:F55,0,GF1)=GY7)*(OFFSET('Game Board'!I8:I55,0,GF1)=GY5)*(OFFSET('Game Board'!G8:G55,0,GF1)&gt;OFFSET('Game Board'!H8:H55,0,GF1))*1)+SUMPRODUCT((OFFSET('Game Board'!I8:I55,0,GF1)=GY7)*(OFFSET('Game Board'!F8:F55,0,GF1)=GY5)*(OFFSET('Game Board'!H8:H55,0,GF1)&gt;OFFSET('Game Board'!G8:G55,0,GF1))*1)+SUMPRODUCT((OFFSET('Game Board'!F8:F55,0,GF1)=GY7)*(OFFSET('Game Board'!I8:I55,0,GF1)=GY6)*(OFFSET('Game Board'!G8:G55,0,GF1)&gt;OFFSET('Game Board'!H8:H55,0,GF1))*1)+SUMPRODUCT((OFFSET('Game Board'!I8:I55,0,GF1)=GY7)*(OFFSET('Game Board'!F8:F55,0,GF1)=GY6)*(OFFSET('Game Board'!H8:H55,0,GF1)&gt;OFFSET('Game Board'!G8:G55,0,GF1))*1)</f>
        <v>0</v>
      </c>
      <c r="HN7" s="420">
        <f ca="1">SUMPRODUCT((OFFSET('Game Board'!F8:F55,0,GF1)=GY7)*(OFFSET('Game Board'!I8:I55,0,GF1)=GY5)*(OFFSET('Game Board'!G8:G55,0,GF1)=OFFSET('Game Board'!H8:H55,0,GF1))*1)+SUMPRODUCT((OFFSET('Game Board'!I8:I55,0,GF1)=GY7)*(OFFSET('Game Board'!F8:F55,0,GF1)=GY5)*(OFFSET('Game Board'!G8:G55,0,GF1)=OFFSET('Game Board'!H8:H55,0,GF1))*1)+SUMPRODUCT((OFFSET('Game Board'!F8:F55,0,GF1)=GY7)*(OFFSET('Game Board'!I8:I55,0,GF1)=GY6)*(OFFSET('Game Board'!G8:G55,0,GF1)=OFFSET('Game Board'!H8:H55,0,GF1))*1)+SUMPRODUCT((OFFSET('Game Board'!I8:I55,0,GF1)=GY7)*(OFFSET('Game Board'!F8:F55,0,GF1)=GY6)*(OFFSET('Game Board'!G8:G55,0,GF1)=OFFSET('Game Board'!H8:H55,0,GF1))*1)</f>
        <v>0</v>
      </c>
      <c r="HO7" s="420">
        <f ca="1">SUMPRODUCT((OFFSET('Game Board'!F8:F55,0,GF1)=GY7)*(OFFSET('Game Board'!I8:I55,0,GF1)=GY5)*(OFFSET('Game Board'!G8:G55,0,GF1)&lt;OFFSET('Game Board'!H8:H55,0,GF1))*1)+SUMPRODUCT((OFFSET('Game Board'!I8:I55,0,GF1)=GY7)*(OFFSET('Game Board'!F8:F55,0,GF1)=GY5)*(OFFSET('Game Board'!H8:H55,0,GF1)&lt;OFFSET('Game Board'!G8:G55,0,GF1))*1)+SUMPRODUCT((OFFSET('Game Board'!F8:F55,0,GF1)=GY7)*(OFFSET('Game Board'!I8:I55,0,GF1)=GY6)*(OFFSET('Game Board'!G8:G55,0,GF1)&lt;OFFSET('Game Board'!H8:H55,0,GF1))*1)+SUMPRODUCT((OFFSET('Game Board'!I8:I55,0,GF1)=GY7)*(OFFSET('Game Board'!F8:F55,0,GF1)=GY6)*(OFFSET('Game Board'!H8:H55,0,GF1)&lt;OFFSET('Game Board'!G8:G55,0,GF1))*1)</f>
        <v>0</v>
      </c>
      <c r="HP7" s="420">
        <f ca="1">SUMIFS(OFFSET('Game Board'!G8:G55,0,GF1),OFFSET('Game Board'!F8:F55,0,GF1),GY7,OFFSET('Game Board'!I8:I55,0,GF1),GY5)+SUMIFS(OFFSET('Game Board'!G8:G55,0,GF1),OFFSET('Game Board'!F8:F55,0,GF1),GY7,OFFSET('Game Board'!I8:I55,0,GF1),GY6)+SUMIFS(OFFSET('Game Board'!H8:H55,0,GF1),OFFSET('Game Board'!I8:I55,0,GF1),GY7,OFFSET('Game Board'!F8:F55,0,GF1),GY5)+SUMIFS(OFFSET('Game Board'!H8:H55,0,GF1),OFFSET('Game Board'!I8:I55,0,GF1),GY7,OFFSET('Game Board'!F8:F55,0,GF1),GY6)</f>
        <v>0</v>
      </c>
      <c r="HQ7" s="420">
        <f ca="1">SUMIFS(OFFSET('Game Board'!G8:G55,0,GF1),OFFSET('Game Board'!F8:F55,0,GF1),GY7,OFFSET('Game Board'!I8:I55,0,GF1),GY5)+SUMIFS(OFFSET('Game Board'!G8:G55,0,GF1),OFFSET('Game Board'!F8:F55,0,GF1),GY7,OFFSET('Game Board'!I8:I55,0,GF1),GY6)+SUMIFS(OFFSET('Game Board'!H8:H55,0,GF1),OFFSET('Game Board'!I8:I55,0,GF1),GY7,OFFSET('Game Board'!F8:F55,0,GF1),GY5)+SUMIFS(OFFSET('Game Board'!H8:H55,0,GF1),OFFSET('Game Board'!I8:I55,0,GF1),GY7,OFFSET('Game Board'!F8:F55,0,GF1),GY6)</f>
        <v>0</v>
      </c>
      <c r="HR7" s="420">
        <f t="shared" ca="1" si="240"/>
        <v>0</v>
      </c>
      <c r="HS7" s="420">
        <f t="shared" ca="1" si="241"/>
        <v>0</v>
      </c>
      <c r="HT7" s="420">
        <f t="shared" ref="HT7" ca="1" si="577">IF(GY7&lt;&gt;"",SUMPRODUCT((GW4:GW7=GW7)*(HS4:HS7&gt;HS7)*1),0)</f>
        <v>0</v>
      </c>
      <c r="HU7" s="420">
        <f t="shared" ref="HU7" ca="1" si="578">IF(GY7&lt;&gt;"",SUMPRODUCT((HT4:HT7=HT7)*(HR4:HR7&gt;HR7)*1),0)</f>
        <v>0</v>
      </c>
      <c r="HV7" s="420">
        <f t="shared" ca="1" si="244"/>
        <v>0</v>
      </c>
      <c r="HW7" s="420">
        <f t="shared" ref="HW7" ca="1" si="579">IF(GY7&lt;&gt;"",SUMPRODUCT((HV4:HV7=HV7)*(HT4:HT7=HT7)*(HP4:HP7&gt;HP7)*1),0)</f>
        <v>0</v>
      </c>
      <c r="HX7" s="420">
        <f t="shared" ca="1" si="22"/>
        <v>1</v>
      </c>
      <c r="HY7" s="420">
        <f ca="1">SUMPRODUCT((OFFSET('Game Board'!F8:F55,0,GF1)=GZ7)*(OFFSET('Game Board'!I8:I55,0,GF1)=GZ6)*(OFFSET('Game Board'!G8:G55,0,GF1)&gt;OFFSET('Game Board'!H8:H55,0,GF1))*1)+SUMPRODUCT((OFFSET('Game Board'!I8:I55,0,GF1)=GZ7)*(OFFSET('Game Board'!F8:F55,0,GF1)=GZ6)*(OFFSET('Game Board'!H8:H55,0,GF1)&gt;OFFSET('Game Board'!G8:G55,0,GF1))*1)</f>
        <v>0</v>
      </c>
      <c r="HZ7" s="420">
        <f ca="1">SUMPRODUCT((OFFSET('Game Board'!F8:F55,0,GF1)=GZ7)*(OFFSET('Game Board'!I8:I55,0,GF1)=GZ6)*(OFFSET('Game Board'!G8:G55,0,GF1)=OFFSET('Game Board'!H8:H55,0,GF1))*1)+SUMPRODUCT((OFFSET('Game Board'!I8:I55,0,GF1)=GZ7)*(OFFSET('Game Board'!F8:F55,0,GF1)=GZ6)*(OFFSET('Game Board'!H8:H55,0,GF1)=OFFSET('Game Board'!G8:G55,0,GF1))*1)</f>
        <v>0</v>
      </c>
      <c r="IA7" s="420">
        <f ca="1">SUMPRODUCT((OFFSET('Game Board'!F8:F55,0,GF1)=GZ7)*(OFFSET('Game Board'!I8:I55,0,GF1)=GZ6)*(OFFSET('Game Board'!G8:G55,0,GF1)&lt;OFFSET('Game Board'!H8:H55,0,GF1))*1)+SUMPRODUCT((OFFSET('Game Board'!I8:I55,0,GF1)=GZ7)*(OFFSET('Game Board'!F8:F55,0,GF1)=GZ6)*(OFFSET('Game Board'!H8:H55,0,GF1)&lt;OFFSET('Game Board'!G8:G55,0,GF1))*1)</f>
        <v>0</v>
      </c>
      <c r="IB7" s="420">
        <f ca="1">SUMIFS(OFFSET('Game Board'!G8:G55,0,GF1),OFFSET('Game Board'!F8:F55,0,GF1),GZ7,OFFSET('Game Board'!I8:I55,0,GF1),GZ6)+SUMIFS(OFFSET('Game Board'!H8:H55,0,GF1),OFFSET('Game Board'!I8:I55,0,GF1),GZ7,OFFSET('Game Board'!F8:F55,0,GF1),GZ6)</f>
        <v>0</v>
      </c>
      <c r="IC7" s="420">
        <f ca="1">SUMIFS(OFFSET('Game Board'!G8:G55,0,GF1),OFFSET('Game Board'!F8:F55,0,GF1),GZ7,OFFSET('Game Board'!I8:I55,0,GF1),GZ6)+SUMIFS(OFFSET('Game Board'!H8:H55,0,GF1),OFFSET('Game Board'!I8:I55,0,GF1),GZ7,OFFSET('Game Board'!F8:F55,0,GF1),GZ6)</f>
        <v>0</v>
      </c>
      <c r="ID7" s="420">
        <f t="shared" ca="1" si="405"/>
        <v>0</v>
      </c>
      <c r="IE7" s="420">
        <f t="shared" ca="1" si="406"/>
        <v>0</v>
      </c>
      <c r="IF7" s="420">
        <f t="shared" ref="IF7" ca="1" si="580">IF(GZ7&lt;&gt;"",SUMPRODUCT((HI4:HI7=HI7)*(IE4:IE7&gt;IE7)*1),0)</f>
        <v>0</v>
      </c>
      <c r="IG7" s="420">
        <f t="shared" ref="IG7" ca="1" si="581">IF(GZ7&lt;&gt;"",SUMPRODUCT((IF4:IF7=IF7)*(ID4:ID7&gt;ID7)*1),0)</f>
        <v>0</v>
      </c>
      <c r="IH7" s="420">
        <f t="shared" ca="1" si="409"/>
        <v>0</v>
      </c>
      <c r="II7" s="420">
        <f t="shared" ref="II7" ca="1" si="582">IF(GZ7&lt;&gt;"",SUMPRODUCT((IH4:IH7=IH7)*(IF4:IF7=IF7)*(IB4:IB7&gt;IB7)*1),0)</f>
        <v>0</v>
      </c>
      <c r="IJ7" s="420">
        <f t="shared" ca="1" si="23"/>
        <v>1</v>
      </c>
      <c r="IK7" s="420">
        <f t="shared" ref="IK7" ca="1" si="583">SUMPRODUCT((IJ4:IJ7=IJ7)*(GM4:GM7&gt;GM7)*1)</f>
        <v>2</v>
      </c>
      <c r="IL7" s="420">
        <f t="shared" ca="1" si="25"/>
        <v>3</v>
      </c>
      <c r="IM7" s="420" t="str">
        <f t="shared" si="247"/>
        <v>Ecuador</v>
      </c>
      <c r="IN7" s="420">
        <f t="shared" ca="1" si="26"/>
        <v>0</v>
      </c>
      <c r="IO7" s="420">
        <f ca="1">SUMPRODUCT((OFFSET('Game Board'!G8:G55,0,IO1)&lt;&gt;"")*(OFFSET('Game Board'!F8:F55,0,IO1)=C7)*(OFFSET('Game Board'!G8:G55,0,IO1)&gt;OFFSET('Game Board'!H8:H55,0,IO1))*1)+SUMPRODUCT((OFFSET('Game Board'!G8:G55,0,IO1)&lt;&gt;"")*(OFFSET('Game Board'!I8:I55,0,IO1)=C7)*(OFFSET('Game Board'!H8:H55,0,IO1)&gt;OFFSET('Game Board'!G8:G55,0,IO1))*1)</f>
        <v>0</v>
      </c>
      <c r="IP7" s="420">
        <f ca="1">SUMPRODUCT((OFFSET('Game Board'!G8:G55,0,IO1)&lt;&gt;"")*(OFFSET('Game Board'!F8:F55,0,IO1)=C7)*(OFFSET('Game Board'!G8:G55,0,IO1)=OFFSET('Game Board'!H8:H55,0,IO1))*1)+SUMPRODUCT((OFFSET('Game Board'!G8:G55,0,IO1)&lt;&gt;"")*(OFFSET('Game Board'!I8:I55,0,IO1)=C7)*(OFFSET('Game Board'!G8:G55,0,IO1)=OFFSET('Game Board'!H8:H55,0,IO1))*1)</f>
        <v>0</v>
      </c>
      <c r="IQ7" s="420">
        <f ca="1">SUMPRODUCT((OFFSET('Game Board'!G8:G55,0,IO1)&lt;&gt;"")*(OFFSET('Game Board'!F8:F55,0,IO1)=C7)*(OFFSET('Game Board'!G8:G55,0,IO1)&lt;OFFSET('Game Board'!H8:H55,0,IO1))*1)+SUMPRODUCT((OFFSET('Game Board'!G8:G55,0,IO1)&lt;&gt;"")*(OFFSET('Game Board'!I8:I55,0,IO1)=C7)*(OFFSET('Game Board'!H8:H55,0,IO1)&lt;OFFSET('Game Board'!G8:G55,0,IO1))*1)</f>
        <v>0</v>
      </c>
      <c r="IR7" s="420">
        <f ca="1">SUMIF(OFFSET('Game Board'!F8:F55,0,IO1),C7,OFFSET('Game Board'!G8:G55,0,IO1))+SUMIF(OFFSET('Game Board'!I8:I55,0,IO1),C7,OFFSET('Game Board'!H8:H55,0,IO1))</f>
        <v>0</v>
      </c>
      <c r="IS7" s="420">
        <f ca="1">SUMIF(OFFSET('Game Board'!F8:F55,0,IO1),C7,OFFSET('Game Board'!H8:H55,0,IO1))+SUMIF(OFFSET('Game Board'!I8:I55,0,IO1),C7,OFFSET('Game Board'!G8:G55,0,IO1))</f>
        <v>0</v>
      </c>
      <c r="IT7" s="420">
        <f t="shared" ca="1" si="27"/>
        <v>0</v>
      </c>
      <c r="IU7" s="420">
        <f t="shared" ca="1" si="28"/>
        <v>0</v>
      </c>
      <c r="IV7" s="420">
        <f ca="1">INDEX(L4:L35,MATCH(JE7,C4:C35,0),0)</f>
        <v>1453</v>
      </c>
      <c r="IW7" s="424">
        <f>'Tournament Setup'!F9</f>
        <v>0</v>
      </c>
      <c r="IX7" s="420">
        <f t="shared" ref="IX7" ca="1" si="584">RANK(IU7,IU4:IU7)</f>
        <v>1</v>
      </c>
      <c r="IY7" s="420">
        <f t="shared" ref="IY7" ca="1" si="585">SUMPRODUCT((IX4:IX7=IX7)*(IT4:IT7&gt;IT7)*1)</f>
        <v>0</v>
      </c>
      <c r="IZ7" s="420">
        <f t="shared" ca="1" si="31"/>
        <v>1</v>
      </c>
      <c r="JA7" s="420">
        <f t="shared" ref="JA7" ca="1" si="586">SUMPRODUCT((IX4:IX7=IX7)*(IT4:IT7=IT7)*(IR4:IR7&gt;IR7)*1)</f>
        <v>0</v>
      </c>
      <c r="JB7" s="420">
        <f t="shared" ca="1" si="33"/>
        <v>1</v>
      </c>
      <c r="JC7" s="420">
        <f t="shared" ref="JC7" ca="1" si="587">RANK(JB7,JB4:JB7,1)+COUNTIF(JB4:JB7,JB7)-1</f>
        <v>4</v>
      </c>
      <c r="JD7" s="420">
        <v>4</v>
      </c>
      <c r="JE7" s="420" t="str">
        <f t="shared" ref="JE7" ca="1" si="588">INDEX(IM4:IM7,MATCH(JD7,JC4:JC7,0),0)</f>
        <v>Ecuador</v>
      </c>
      <c r="JF7" s="420">
        <f t="shared" ref="JF7" ca="1" si="589">INDEX(JB4:JB7,MATCH(JE7,IM4:IM7,0),0)</f>
        <v>1</v>
      </c>
      <c r="JG7" s="420" t="str">
        <f t="shared" ca="1" si="418"/>
        <v>Ecuador</v>
      </c>
      <c r="JH7" s="420" t="str">
        <f t="shared" ref="JH7" ca="1" si="590">IF(AND(JH6&lt;&gt;"",JF7=2),JE7,"")</f>
        <v/>
      </c>
      <c r="JI7" s="420" t="str">
        <f t="shared" ref="JI7" ca="1" si="591">IF(AND(JI6&lt;&gt;"",JF7=3),JE7,"")</f>
        <v/>
      </c>
      <c r="JJ7" s="420">
        <f ca="1">SUMPRODUCT((OFFSET('Game Board'!F8:F55,0,IO1)=JG7)*(OFFSET('Game Board'!I8:I55,0,IO1)=JG4)*(OFFSET('Game Board'!G8:G55,0,IO1)&gt;OFFSET('Game Board'!H8:H55,0,IO1))*1)+SUMPRODUCT((OFFSET('Game Board'!I8:I55,0,IO1)=JG7)*(OFFSET('Game Board'!F8:F55,0,IO1)=JG4)*(OFFSET('Game Board'!H8:H55,0,IO1)&gt;OFFSET('Game Board'!G8:G55,0,IO1))*1)+SUMPRODUCT((OFFSET('Game Board'!F8:F55,0,IO1)=JG7)*(OFFSET('Game Board'!I8:I55,0,IO1)=JG5)*(OFFSET('Game Board'!G8:G55,0,IO1)&gt;OFFSET('Game Board'!H8:H55,0,IO1))*1)+SUMPRODUCT((OFFSET('Game Board'!I8:I55,0,IO1)=JG7)*(OFFSET('Game Board'!F8:F55,0,IO1)=JG5)*(OFFSET('Game Board'!H8:H55,0,IO1)&gt;OFFSET('Game Board'!G8:G55,0,IO1))*1)+SUMPRODUCT((OFFSET('Game Board'!F8:F55,0,IO1)=JG7)*(OFFSET('Game Board'!I8:I55,0,IO1)=JG6)*(OFFSET('Game Board'!G8:G55,0,IO1)&gt;OFFSET('Game Board'!H8:H55,0,IO1))*1)+SUMPRODUCT((OFFSET('Game Board'!I8:I55,0,IO1)=JG7)*(OFFSET('Game Board'!F8:F55,0,IO1)=JG6)*(OFFSET('Game Board'!H8:H55,0,IO1)&gt;OFFSET('Game Board'!G8:G55,0,IO1))*1)</f>
        <v>0</v>
      </c>
      <c r="JK7" s="420">
        <f ca="1">SUMPRODUCT((OFFSET('Game Board'!F8:F55,0,IO1)=JG7)*(OFFSET('Game Board'!I8:I55,0,IO1)=JG4)*(OFFSET('Game Board'!G8:G55,0,IO1)=OFFSET('Game Board'!H8:H55,0,IO1))*1)+SUMPRODUCT((OFFSET('Game Board'!I8:I55,0,IO1)=JG7)*(OFFSET('Game Board'!F8:F55,0,IO1)=JG4)*(OFFSET('Game Board'!G8:G55,0,IO1)=OFFSET('Game Board'!H8:H55,0,IO1))*1)+SUMPRODUCT((OFFSET('Game Board'!F8:F55,0,IO1)=JG7)*(OFFSET('Game Board'!I8:I55,0,IO1)=JG5)*(OFFSET('Game Board'!G8:G55,0,IO1)=OFFSET('Game Board'!H8:H55,0,IO1))*1)+SUMPRODUCT((OFFSET('Game Board'!I8:I55,0,IO1)=JG7)*(OFFSET('Game Board'!F8:F55,0,IO1)=JG5)*(OFFSET('Game Board'!G8:G55,0,IO1)=OFFSET('Game Board'!H8:H55,0,IO1))*1)+SUMPRODUCT((OFFSET('Game Board'!F8:F55,0,IO1)=JG7)*(OFFSET('Game Board'!I8:I55,0,IO1)=JG6)*(OFFSET('Game Board'!G8:G55,0,IO1)=OFFSET('Game Board'!H8:H55,0,IO1))*1)+SUMPRODUCT((OFFSET('Game Board'!I8:I55,0,IO1)=JG7)*(OFFSET('Game Board'!F8:F55,0,IO1)=JG6)*(OFFSET('Game Board'!G8:G55,0,IO1)=OFFSET('Game Board'!H8:H55,0,IO1))*1)</f>
        <v>3</v>
      </c>
      <c r="JL7" s="420">
        <f ca="1">SUMPRODUCT((OFFSET('Game Board'!F8:F55,0,IO1)=JG7)*(OFFSET('Game Board'!I8:I55,0,IO1)=JG4)*(OFFSET('Game Board'!G8:G55,0,IO1)&lt;OFFSET('Game Board'!H8:H55,0,IO1))*1)+SUMPRODUCT((OFFSET('Game Board'!I8:I55,0,IO1)=JG7)*(OFFSET('Game Board'!F8:F55,0,IO1)=JG4)*(OFFSET('Game Board'!H8:H55,0,IO1)&lt;OFFSET('Game Board'!G8:G55,0,IO1))*1)+SUMPRODUCT((OFFSET('Game Board'!F8:F55,0,IO1)=JG7)*(OFFSET('Game Board'!I8:I55,0,IO1)=JG5)*(OFFSET('Game Board'!G8:G55,0,IO1)&lt;OFFSET('Game Board'!H8:H55,0,IO1))*1)+SUMPRODUCT((OFFSET('Game Board'!I8:I55,0,IO1)=JG7)*(OFFSET('Game Board'!F8:F55,0,IO1)=JG5)*(OFFSET('Game Board'!H8:H55,0,IO1)&lt;OFFSET('Game Board'!G8:G55,0,IO1))*1)+SUMPRODUCT((OFFSET('Game Board'!F8:F55,0,IO1)=JG7)*(OFFSET('Game Board'!I8:I55,0,IO1)=JG6)*(OFFSET('Game Board'!G8:G55,0,IO1)&lt;OFFSET('Game Board'!H8:H55,0,IO1))*1)+SUMPRODUCT((OFFSET('Game Board'!I8:I55,0,IO1)=JG7)*(OFFSET('Game Board'!F8:F55,0,IO1)=JG6)*(OFFSET('Game Board'!H8:H55,0,IO1)&lt;OFFSET('Game Board'!G8:G55,0,IO1))*1)</f>
        <v>0</v>
      </c>
      <c r="JM7" s="420">
        <f ca="1">SUMIFS(OFFSET('Game Board'!G8:G55,0,IO1),OFFSET('Game Board'!F8:F55,0,IO1),JG7,OFFSET('Game Board'!I8:I55,0,IO1),JG4)+SUMIFS(OFFSET('Game Board'!G8:G55,0,IO1),OFFSET('Game Board'!F8:F55,0,IO1),JG7,OFFSET('Game Board'!I8:I55,0,IO1),JG5)+SUMIFS(OFFSET('Game Board'!G8:G55,0,IO1),OFFSET('Game Board'!F8:F55,0,IO1),JG7,OFFSET('Game Board'!I8:I55,0,IO1),JG6)+SUMIFS(OFFSET('Game Board'!H8:H55,0,IO1),OFFSET('Game Board'!I8:I55,0,IO1),JG7,OFFSET('Game Board'!F8:F55,0,IO1),JG4)+SUMIFS(OFFSET('Game Board'!H8:H55,0,IO1),OFFSET('Game Board'!I8:I55,0,IO1),JG7,OFFSET('Game Board'!F8:F55,0,IO1),JG5)+SUMIFS(OFFSET('Game Board'!H8:H55,0,IO1),OFFSET('Game Board'!I8:I55,0,IO1),JG7,OFFSET('Game Board'!F8:F55,0,IO1),JG6)</f>
        <v>0</v>
      </c>
      <c r="JN7" s="420">
        <f ca="1">SUMIFS(OFFSET('Game Board'!H8:H55,0,IO1),OFFSET('Game Board'!F8:F55,0,IO1),JG7,OFFSET('Game Board'!I8:I55,0,IO1),JG4)+SUMIFS(OFFSET('Game Board'!H8:H55,0,IO1),OFFSET('Game Board'!F8:F55,0,IO1),JG7,OFFSET('Game Board'!I8:I55,0,IO1),JG5)+SUMIFS(OFFSET('Game Board'!H8:H55,0,IO1),OFFSET('Game Board'!F8:F55,0,IO1),JG7,OFFSET('Game Board'!I8:I55,0,IO1),JG6)+SUMIFS(OFFSET('Game Board'!G8:G55,0,IO1),OFFSET('Game Board'!I8:I55,0,IO1),JG7,OFFSET('Game Board'!F8:F55,0,IO1),JG4)+SUMIFS(OFFSET('Game Board'!G8:G55,0,IO1),OFFSET('Game Board'!I8:I55,0,IO1),JG7,OFFSET('Game Board'!F8:F55,0,IO1),JG5)+SUMIFS(OFFSET('Game Board'!G8:G55,0,IO1),OFFSET('Game Board'!I8:I55,0,IO1),JG7,OFFSET('Game Board'!F8:F55,0,IO1),JG6)</f>
        <v>0</v>
      </c>
      <c r="JO7" s="420">
        <f t="shared" ca="1" si="38"/>
        <v>0</v>
      </c>
      <c r="JP7" s="420">
        <f t="shared" ca="1" si="39"/>
        <v>3</v>
      </c>
      <c r="JQ7" s="420">
        <f t="shared" ref="JQ7" ca="1" si="592">IF(JG7&lt;&gt;"",SUMPRODUCT((JF4:JF7=JF7)*(JP4:JP7&gt;JP7)*1),0)</f>
        <v>0</v>
      </c>
      <c r="JR7" s="420">
        <f t="shared" ref="JR7" ca="1" si="593">IF(JG7&lt;&gt;"",SUMPRODUCT((JQ4:JQ7=JQ7)*(JO4:JO7&gt;JO7)*1),0)</f>
        <v>0</v>
      </c>
      <c r="JS7" s="420">
        <f t="shared" ca="1" si="42"/>
        <v>0</v>
      </c>
      <c r="JT7" s="420">
        <f t="shared" ref="JT7" ca="1" si="594">IF(JG7&lt;&gt;"",SUMPRODUCT((JS4:JS7=JS7)*(JQ4:JQ7=JQ7)*(JM4:JM7&gt;JM7)*1),0)</f>
        <v>0</v>
      </c>
      <c r="JU7" s="420">
        <f t="shared" ca="1" si="44"/>
        <v>1</v>
      </c>
      <c r="JV7" s="420">
        <f ca="1">SUMPRODUCT((OFFSET('Game Board'!F8:F55,0,IO1)=JH7)*(OFFSET('Game Board'!I8:I55,0,IO1)=JH5)*(OFFSET('Game Board'!G8:G55,0,IO1)&gt;OFFSET('Game Board'!H8:H55,0,IO1))*1)+SUMPRODUCT((OFFSET('Game Board'!I8:I55,0,IO1)=JH7)*(OFFSET('Game Board'!F8:F55,0,IO1)=JH5)*(OFFSET('Game Board'!H8:H55,0,IO1)&gt;OFFSET('Game Board'!G8:G55,0,IO1))*1)+SUMPRODUCT((OFFSET('Game Board'!F8:F55,0,IO1)=JH7)*(OFFSET('Game Board'!I8:I55,0,IO1)=JH6)*(OFFSET('Game Board'!G8:G55,0,IO1)&gt;OFFSET('Game Board'!H8:H55,0,IO1))*1)+SUMPRODUCT((OFFSET('Game Board'!I8:I55,0,IO1)=JH7)*(OFFSET('Game Board'!F8:F55,0,IO1)=JH6)*(OFFSET('Game Board'!H8:H55,0,IO1)&gt;OFFSET('Game Board'!G8:G55,0,IO1))*1)</f>
        <v>0</v>
      </c>
      <c r="JW7" s="420">
        <f ca="1">SUMPRODUCT((OFFSET('Game Board'!F8:F55,0,IO1)=JH7)*(OFFSET('Game Board'!I8:I55,0,IO1)=JH5)*(OFFSET('Game Board'!G8:G55,0,IO1)=OFFSET('Game Board'!H8:H55,0,IO1))*1)+SUMPRODUCT((OFFSET('Game Board'!I8:I55,0,IO1)=JH7)*(OFFSET('Game Board'!F8:F55,0,IO1)=JH5)*(OFFSET('Game Board'!G8:G55,0,IO1)=OFFSET('Game Board'!H8:H55,0,IO1))*1)+SUMPRODUCT((OFFSET('Game Board'!F8:F55,0,IO1)=JH7)*(OFFSET('Game Board'!I8:I55,0,IO1)=JH6)*(OFFSET('Game Board'!G8:G55,0,IO1)=OFFSET('Game Board'!H8:H55,0,IO1))*1)+SUMPRODUCT((OFFSET('Game Board'!I8:I55,0,IO1)=JH7)*(OFFSET('Game Board'!F8:F55,0,IO1)=JH6)*(OFFSET('Game Board'!G8:G55,0,IO1)=OFFSET('Game Board'!H8:H55,0,IO1))*1)</f>
        <v>0</v>
      </c>
      <c r="JX7" s="420">
        <f ca="1">SUMPRODUCT((OFFSET('Game Board'!F8:F55,0,IO1)=JH7)*(OFFSET('Game Board'!I8:I55,0,IO1)=JH5)*(OFFSET('Game Board'!G8:G55,0,IO1)&lt;OFFSET('Game Board'!H8:H55,0,IO1))*1)+SUMPRODUCT((OFFSET('Game Board'!I8:I55,0,IO1)=JH7)*(OFFSET('Game Board'!F8:F55,0,IO1)=JH5)*(OFFSET('Game Board'!H8:H55,0,IO1)&lt;OFFSET('Game Board'!G8:G55,0,IO1))*1)+SUMPRODUCT((OFFSET('Game Board'!F8:F55,0,IO1)=JH7)*(OFFSET('Game Board'!I8:I55,0,IO1)=JH6)*(OFFSET('Game Board'!G8:G55,0,IO1)&lt;OFFSET('Game Board'!H8:H55,0,IO1))*1)+SUMPRODUCT((OFFSET('Game Board'!I8:I55,0,IO1)=JH7)*(OFFSET('Game Board'!F8:F55,0,IO1)=JH6)*(OFFSET('Game Board'!H8:H55,0,IO1)&lt;OFFSET('Game Board'!G8:G55,0,IO1))*1)</f>
        <v>0</v>
      </c>
      <c r="JY7" s="420">
        <f ca="1">SUMIFS(OFFSET('Game Board'!G8:G55,0,IO1),OFFSET('Game Board'!F8:F55,0,IO1),JH7,OFFSET('Game Board'!I8:I55,0,IO1),JH5)+SUMIFS(OFFSET('Game Board'!G8:G55,0,IO1),OFFSET('Game Board'!F8:F55,0,IO1),JH7,OFFSET('Game Board'!I8:I55,0,IO1),JH6)+SUMIFS(OFFSET('Game Board'!H8:H55,0,IO1),OFFSET('Game Board'!I8:I55,0,IO1),JH7,OFFSET('Game Board'!F8:F55,0,IO1),JH5)+SUMIFS(OFFSET('Game Board'!H8:H55,0,IO1),OFFSET('Game Board'!I8:I55,0,IO1),JH7,OFFSET('Game Board'!F8:F55,0,IO1),JH6)</f>
        <v>0</v>
      </c>
      <c r="JZ7" s="420">
        <f ca="1">SUMIFS(OFFSET('Game Board'!G8:G55,0,IO1),OFFSET('Game Board'!F8:F55,0,IO1),JH7,OFFSET('Game Board'!I8:I55,0,IO1),JH5)+SUMIFS(OFFSET('Game Board'!G8:G55,0,IO1),OFFSET('Game Board'!F8:F55,0,IO1),JH7,OFFSET('Game Board'!I8:I55,0,IO1),JH6)+SUMIFS(OFFSET('Game Board'!H8:H55,0,IO1),OFFSET('Game Board'!I8:I55,0,IO1),JH7,OFFSET('Game Board'!F8:F55,0,IO1),JH5)+SUMIFS(OFFSET('Game Board'!H8:H55,0,IO1),OFFSET('Game Board'!I8:I55,0,IO1),JH7,OFFSET('Game Board'!F8:F55,0,IO1),JH6)</f>
        <v>0</v>
      </c>
      <c r="KA7" s="420">
        <f t="shared" ca="1" si="259"/>
        <v>0</v>
      </c>
      <c r="KB7" s="420">
        <f t="shared" ca="1" si="260"/>
        <v>0</v>
      </c>
      <c r="KC7" s="420">
        <f t="shared" ref="KC7" ca="1" si="595">IF(JH7&lt;&gt;"",SUMPRODUCT((JF4:JF7=JF7)*(KB4:KB7&gt;KB7)*1),0)</f>
        <v>0</v>
      </c>
      <c r="KD7" s="420">
        <f t="shared" ref="KD7" ca="1" si="596">IF(JH7&lt;&gt;"",SUMPRODUCT((KC4:KC7=KC7)*(KA4:KA7&gt;KA7)*1),0)</f>
        <v>0</v>
      </c>
      <c r="KE7" s="420">
        <f t="shared" ca="1" si="263"/>
        <v>0</v>
      </c>
      <c r="KF7" s="420">
        <f t="shared" ref="KF7" ca="1" si="597">IF(JH7&lt;&gt;"",SUMPRODUCT((KE4:KE7=KE7)*(KC4:KC7=KC7)*(JY4:JY7&gt;JY7)*1),0)</f>
        <v>0</v>
      </c>
      <c r="KG7" s="420">
        <f t="shared" ca="1" si="45"/>
        <v>1</v>
      </c>
      <c r="KH7" s="420">
        <f ca="1">SUMPRODUCT((OFFSET('Game Board'!F8:F55,0,IO1)=JI7)*(OFFSET('Game Board'!I8:I55,0,IO1)=JI6)*(OFFSET('Game Board'!G8:G55,0,IO1)&gt;OFFSET('Game Board'!H8:H55,0,IO1))*1)+SUMPRODUCT((OFFSET('Game Board'!I8:I55,0,IO1)=JI7)*(OFFSET('Game Board'!F8:F55,0,IO1)=JI6)*(OFFSET('Game Board'!H8:H55,0,IO1)&gt;OFFSET('Game Board'!G8:G55,0,IO1))*1)</f>
        <v>0</v>
      </c>
      <c r="KI7" s="420">
        <f ca="1">SUMPRODUCT((OFFSET('Game Board'!F8:F55,0,IO1)=JI7)*(OFFSET('Game Board'!I8:I55,0,IO1)=JI6)*(OFFSET('Game Board'!G8:G55,0,IO1)=OFFSET('Game Board'!H8:H55,0,IO1))*1)+SUMPRODUCT((OFFSET('Game Board'!I8:I55,0,IO1)=JI7)*(OFFSET('Game Board'!F8:F55,0,IO1)=JI6)*(OFFSET('Game Board'!H8:H55,0,IO1)=OFFSET('Game Board'!G8:G55,0,IO1))*1)</f>
        <v>0</v>
      </c>
      <c r="KJ7" s="420">
        <f ca="1">SUMPRODUCT((OFFSET('Game Board'!F8:F55,0,IO1)=JI7)*(OFFSET('Game Board'!I8:I55,0,IO1)=JI6)*(OFFSET('Game Board'!G8:G55,0,IO1)&lt;OFFSET('Game Board'!H8:H55,0,IO1))*1)+SUMPRODUCT((OFFSET('Game Board'!I8:I55,0,IO1)=JI7)*(OFFSET('Game Board'!F8:F55,0,IO1)=JI6)*(OFFSET('Game Board'!H8:H55,0,IO1)&lt;OFFSET('Game Board'!G8:G55,0,IO1))*1)</f>
        <v>0</v>
      </c>
      <c r="KK7" s="420">
        <f ca="1">SUMIFS(OFFSET('Game Board'!G8:G55,0,IO1),OFFSET('Game Board'!F8:F55,0,IO1),JI7,OFFSET('Game Board'!I8:I55,0,IO1),JI6)+SUMIFS(OFFSET('Game Board'!H8:H55,0,IO1),OFFSET('Game Board'!I8:I55,0,IO1),JI7,OFFSET('Game Board'!F8:F55,0,IO1),JI6)</f>
        <v>0</v>
      </c>
      <c r="KL7" s="420">
        <f ca="1">SUMIFS(OFFSET('Game Board'!G8:G55,0,IO1),OFFSET('Game Board'!F8:F55,0,IO1),JI7,OFFSET('Game Board'!I8:I55,0,IO1),JI6)+SUMIFS(OFFSET('Game Board'!H8:H55,0,IO1),OFFSET('Game Board'!I8:I55,0,IO1),JI7,OFFSET('Game Board'!F8:F55,0,IO1),JI6)</f>
        <v>0</v>
      </c>
      <c r="KM7" s="420">
        <f t="shared" ca="1" si="427"/>
        <v>0</v>
      </c>
      <c r="KN7" s="420">
        <f t="shared" ca="1" si="428"/>
        <v>0</v>
      </c>
      <c r="KO7" s="420">
        <f t="shared" ref="KO7" ca="1" si="598">IF(JI7&lt;&gt;"",SUMPRODUCT((JR4:JR7=JR7)*(KN4:KN7&gt;KN7)*1),0)</f>
        <v>0</v>
      </c>
      <c r="KP7" s="420">
        <f t="shared" ref="KP7" ca="1" si="599">IF(JI7&lt;&gt;"",SUMPRODUCT((KO4:KO7=KO7)*(KM4:KM7&gt;KM7)*1),0)</f>
        <v>0</v>
      </c>
      <c r="KQ7" s="420">
        <f t="shared" ca="1" si="431"/>
        <v>0</v>
      </c>
      <c r="KR7" s="420">
        <f t="shared" ref="KR7" ca="1" si="600">IF(JI7&lt;&gt;"",SUMPRODUCT((KQ4:KQ7=KQ7)*(KO4:KO7=KO7)*(KK4:KK7&gt;KK7)*1),0)</f>
        <v>0</v>
      </c>
      <c r="KS7" s="420">
        <f t="shared" ca="1" si="46"/>
        <v>1</v>
      </c>
      <c r="KT7" s="420">
        <f t="shared" ref="KT7" ca="1" si="601">SUMPRODUCT((KS4:KS7=KS7)*(IV4:IV7&gt;IV7)*1)</f>
        <v>2</v>
      </c>
      <c r="KU7" s="420">
        <f t="shared" ca="1" si="48"/>
        <v>3</v>
      </c>
      <c r="KV7" s="420" t="str">
        <f t="shared" si="266"/>
        <v>Ecuador</v>
      </c>
      <c r="KW7" s="420">
        <f t="shared" ca="1" si="49"/>
        <v>0</v>
      </c>
      <c r="KX7" s="420">
        <f ca="1">SUMPRODUCT((OFFSET('Game Board'!G8:G55,0,KX1)&lt;&gt;"")*(OFFSET('Game Board'!F8:F55,0,KX1)=C7)*(OFFSET('Game Board'!G8:G55,0,KX1)&gt;OFFSET('Game Board'!H8:H55,0,KX1))*1)+SUMPRODUCT((OFFSET('Game Board'!G8:G55,0,KX1)&lt;&gt;"")*(OFFSET('Game Board'!I8:I55,0,KX1)=C7)*(OFFSET('Game Board'!H8:H55,0,KX1)&gt;OFFSET('Game Board'!G8:G55,0,KX1))*1)</f>
        <v>0</v>
      </c>
      <c r="KY7" s="420">
        <f ca="1">SUMPRODUCT((OFFSET('Game Board'!G8:G55,0,KX1)&lt;&gt;"")*(OFFSET('Game Board'!F8:F55,0,KX1)=C7)*(OFFSET('Game Board'!G8:G55,0,KX1)=OFFSET('Game Board'!H8:H55,0,KX1))*1)+SUMPRODUCT((OFFSET('Game Board'!G8:G55,0,KX1)&lt;&gt;"")*(OFFSET('Game Board'!I8:I55,0,KX1)=C7)*(OFFSET('Game Board'!G8:G55,0,KX1)=OFFSET('Game Board'!H8:H55,0,KX1))*1)</f>
        <v>0</v>
      </c>
      <c r="KZ7" s="420">
        <f ca="1">SUMPRODUCT((OFFSET('Game Board'!G8:G55,0,KX1)&lt;&gt;"")*(OFFSET('Game Board'!F8:F55,0,KX1)=C7)*(OFFSET('Game Board'!G8:G55,0,KX1)&lt;OFFSET('Game Board'!H8:H55,0,KX1))*1)+SUMPRODUCT((OFFSET('Game Board'!G8:G55,0,KX1)&lt;&gt;"")*(OFFSET('Game Board'!I8:I55,0,KX1)=C7)*(OFFSET('Game Board'!H8:H55,0,KX1)&lt;OFFSET('Game Board'!G8:G55,0,KX1))*1)</f>
        <v>0</v>
      </c>
      <c r="LA7" s="420">
        <f ca="1">SUMIF(OFFSET('Game Board'!F8:F55,0,KX1),C7,OFFSET('Game Board'!G8:G55,0,KX1))+SUMIF(OFFSET('Game Board'!I8:I55,0,KX1),C7,OFFSET('Game Board'!H8:H55,0,KX1))</f>
        <v>0</v>
      </c>
      <c r="LB7" s="420">
        <f ca="1">SUMIF(OFFSET('Game Board'!F8:F55,0,KX1),C7,OFFSET('Game Board'!H8:H55,0,KX1))+SUMIF(OFFSET('Game Board'!I8:I55,0,KX1),C7,OFFSET('Game Board'!G8:G55,0,KX1))</f>
        <v>0</v>
      </c>
      <c r="LC7" s="420">
        <f t="shared" ca="1" si="50"/>
        <v>0</v>
      </c>
      <c r="LD7" s="420">
        <f t="shared" ca="1" si="51"/>
        <v>0</v>
      </c>
      <c r="LE7" s="420">
        <f ca="1">INDEX(L4:L35,MATCH(LN7,C4:C35,0),0)</f>
        <v>1453</v>
      </c>
      <c r="LF7" s="424">
        <f>'Tournament Setup'!F9</f>
        <v>0</v>
      </c>
      <c r="LG7" s="420">
        <f t="shared" ref="LG7" ca="1" si="602">RANK(LD7,LD4:LD7)</f>
        <v>1</v>
      </c>
      <c r="LH7" s="420">
        <f t="shared" ref="LH7" ca="1" si="603">SUMPRODUCT((LG4:LG7=LG7)*(LC4:LC7&gt;LC7)*1)</f>
        <v>0</v>
      </c>
      <c r="LI7" s="420">
        <f t="shared" ca="1" si="54"/>
        <v>1</v>
      </c>
      <c r="LJ7" s="420">
        <f t="shared" ref="LJ7" ca="1" si="604">SUMPRODUCT((LG4:LG7=LG7)*(LC4:LC7=LC7)*(LA4:LA7&gt;LA7)*1)</f>
        <v>0</v>
      </c>
      <c r="LK7" s="420">
        <f t="shared" ca="1" si="56"/>
        <v>1</v>
      </c>
      <c r="LL7" s="420">
        <f t="shared" ref="LL7" ca="1" si="605">RANK(LK7,LK4:LK7,1)+COUNTIF(LK4:LK7,LK7)-1</f>
        <v>4</v>
      </c>
      <c r="LM7" s="420">
        <v>4</v>
      </c>
      <c r="LN7" s="420" t="str">
        <f t="shared" ref="LN7" ca="1" si="606">INDEX(KV4:KV7,MATCH(LM7,LL4:LL7,0),0)</f>
        <v>Ecuador</v>
      </c>
      <c r="LO7" s="420">
        <f t="shared" ref="LO7" ca="1" si="607">INDEX(LK4:LK7,MATCH(LN7,KV4:KV7,0),0)</f>
        <v>1</v>
      </c>
      <c r="LP7" s="420" t="str">
        <f t="shared" ca="1" si="440"/>
        <v>Ecuador</v>
      </c>
      <c r="LQ7" s="420" t="str">
        <f t="shared" ref="LQ7" ca="1" si="608">IF(AND(LQ6&lt;&gt;"",LO7=2),LN7,"")</f>
        <v/>
      </c>
      <c r="LR7" s="420" t="str">
        <f t="shared" ref="LR7" ca="1" si="609">IF(AND(LR6&lt;&gt;"",LO7=3),LN7,"")</f>
        <v/>
      </c>
      <c r="LS7" s="420">
        <f ca="1">SUMPRODUCT((OFFSET('Game Board'!F8:F55,0,KX1)=LP7)*(OFFSET('Game Board'!I8:I55,0,KX1)=LP4)*(OFFSET('Game Board'!G8:G55,0,KX1)&gt;OFFSET('Game Board'!H8:H55,0,KX1))*1)+SUMPRODUCT((OFFSET('Game Board'!I8:I55,0,KX1)=LP7)*(OFFSET('Game Board'!F8:F55,0,KX1)=LP4)*(OFFSET('Game Board'!H8:H55,0,KX1)&gt;OFFSET('Game Board'!G8:G55,0,KX1))*1)+SUMPRODUCT((OFFSET('Game Board'!F8:F55,0,KX1)=LP7)*(OFFSET('Game Board'!I8:I55,0,KX1)=LP5)*(OFFSET('Game Board'!G8:G55,0,KX1)&gt;OFFSET('Game Board'!H8:H55,0,KX1))*1)+SUMPRODUCT((OFFSET('Game Board'!I8:I55,0,KX1)=LP7)*(OFFSET('Game Board'!F8:F55,0,KX1)=LP5)*(OFFSET('Game Board'!H8:H55,0,KX1)&gt;OFFSET('Game Board'!G8:G55,0,KX1))*1)+SUMPRODUCT((OFFSET('Game Board'!F8:F55,0,KX1)=LP7)*(OFFSET('Game Board'!I8:I55,0,KX1)=LP6)*(OFFSET('Game Board'!G8:G55,0,KX1)&gt;OFFSET('Game Board'!H8:H55,0,KX1))*1)+SUMPRODUCT((OFFSET('Game Board'!I8:I55,0,KX1)=LP7)*(OFFSET('Game Board'!F8:F55,0,KX1)=LP6)*(OFFSET('Game Board'!H8:H55,0,KX1)&gt;OFFSET('Game Board'!G8:G55,0,KX1))*1)</f>
        <v>0</v>
      </c>
      <c r="LT7" s="420">
        <f ca="1">SUMPRODUCT((OFFSET('Game Board'!F8:F55,0,KX1)=LP7)*(OFFSET('Game Board'!I8:I55,0,KX1)=LP4)*(OFFSET('Game Board'!G8:G55,0,KX1)=OFFSET('Game Board'!H8:H55,0,KX1))*1)+SUMPRODUCT((OFFSET('Game Board'!I8:I55,0,KX1)=LP7)*(OFFSET('Game Board'!F8:F55,0,KX1)=LP4)*(OFFSET('Game Board'!G8:G55,0,KX1)=OFFSET('Game Board'!H8:H55,0,KX1))*1)+SUMPRODUCT((OFFSET('Game Board'!F8:F55,0,KX1)=LP7)*(OFFSET('Game Board'!I8:I55,0,KX1)=LP5)*(OFFSET('Game Board'!G8:G55,0,KX1)=OFFSET('Game Board'!H8:H55,0,KX1))*1)+SUMPRODUCT((OFFSET('Game Board'!I8:I55,0,KX1)=LP7)*(OFFSET('Game Board'!F8:F55,0,KX1)=LP5)*(OFFSET('Game Board'!G8:G55,0,KX1)=OFFSET('Game Board'!H8:H55,0,KX1))*1)+SUMPRODUCT((OFFSET('Game Board'!F8:F55,0,KX1)=LP7)*(OFFSET('Game Board'!I8:I55,0,KX1)=LP6)*(OFFSET('Game Board'!G8:G55,0,KX1)=OFFSET('Game Board'!H8:H55,0,KX1))*1)+SUMPRODUCT((OFFSET('Game Board'!I8:I55,0,KX1)=LP7)*(OFFSET('Game Board'!F8:F55,0,KX1)=LP6)*(OFFSET('Game Board'!G8:G55,0,KX1)=OFFSET('Game Board'!H8:H55,0,KX1))*1)</f>
        <v>3</v>
      </c>
      <c r="LU7" s="420">
        <f ca="1">SUMPRODUCT((OFFSET('Game Board'!F8:F55,0,KX1)=LP7)*(OFFSET('Game Board'!I8:I55,0,KX1)=LP4)*(OFFSET('Game Board'!G8:G55,0,KX1)&lt;OFFSET('Game Board'!H8:H55,0,KX1))*1)+SUMPRODUCT((OFFSET('Game Board'!I8:I55,0,KX1)=LP7)*(OFFSET('Game Board'!F8:F55,0,KX1)=LP4)*(OFFSET('Game Board'!H8:H55,0,KX1)&lt;OFFSET('Game Board'!G8:G55,0,KX1))*1)+SUMPRODUCT((OFFSET('Game Board'!F8:F55,0,KX1)=LP7)*(OFFSET('Game Board'!I8:I55,0,KX1)=LP5)*(OFFSET('Game Board'!G8:G55,0,KX1)&lt;OFFSET('Game Board'!H8:H55,0,KX1))*1)+SUMPRODUCT((OFFSET('Game Board'!I8:I55,0,KX1)=LP7)*(OFFSET('Game Board'!F8:F55,0,KX1)=LP5)*(OFFSET('Game Board'!H8:H55,0,KX1)&lt;OFFSET('Game Board'!G8:G55,0,KX1))*1)+SUMPRODUCT((OFFSET('Game Board'!F8:F55,0,KX1)=LP7)*(OFFSET('Game Board'!I8:I55,0,KX1)=LP6)*(OFFSET('Game Board'!G8:G55,0,KX1)&lt;OFFSET('Game Board'!H8:H55,0,KX1))*1)+SUMPRODUCT((OFFSET('Game Board'!I8:I55,0,KX1)=LP7)*(OFFSET('Game Board'!F8:F55,0,KX1)=LP6)*(OFFSET('Game Board'!H8:H55,0,KX1)&lt;OFFSET('Game Board'!G8:G55,0,KX1))*1)</f>
        <v>0</v>
      </c>
      <c r="LV7" s="420">
        <f ca="1">SUMIFS(OFFSET('Game Board'!G8:G55,0,KX1),OFFSET('Game Board'!F8:F55,0,KX1),LP7,OFFSET('Game Board'!I8:I55,0,KX1),LP4)+SUMIFS(OFFSET('Game Board'!G8:G55,0,KX1),OFFSET('Game Board'!F8:F55,0,KX1),LP7,OFFSET('Game Board'!I8:I55,0,KX1),LP5)+SUMIFS(OFFSET('Game Board'!G8:G55,0,KX1),OFFSET('Game Board'!F8:F55,0,KX1),LP7,OFFSET('Game Board'!I8:I55,0,KX1),LP6)+SUMIFS(OFFSET('Game Board'!H8:H55,0,KX1),OFFSET('Game Board'!I8:I55,0,KX1),LP7,OFFSET('Game Board'!F8:F55,0,KX1),LP4)+SUMIFS(OFFSET('Game Board'!H8:H55,0,KX1),OFFSET('Game Board'!I8:I55,0,KX1),LP7,OFFSET('Game Board'!F8:F55,0,KX1),LP5)+SUMIFS(OFFSET('Game Board'!H8:H55,0,KX1),OFFSET('Game Board'!I8:I55,0,KX1),LP7,OFFSET('Game Board'!F8:F55,0,KX1),LP6)</f>
        <v>0</v>
      </c>
      <c r="LW7" s="420">
        <f ca="1">SUMIFS(OFFSET('Game Board'!H8:H55,0,KX1),OFFSET('Game Board'!F8:F55,0,KX1),LP7,OFFSET('Game Board'!I8:I55,0,KX1),LP4)+SUMIFS(OFFSET('Game Board'!H8:H55,0,KX1),OFFSET('Game Board'!F8:F55,0,KX1),LP7,OFFSET('Game Board'!I8:I55,0,KX1),LP5)+SUMIFS(OFFSET('Game Board'!H8:H55,0,KX1),OFFSET('Game Board'!F8:F55,0,KX1),LP7,OFFSET('Game Board'!I8:I55,0,KX1),LP6)+SUMIFS(OFFSET('Game Board'!G8:G55,0,KX1),OFFSET('Game Board'!I8:I55,0,KX1),LP7,OFFSET('Game Board'!F8:F55,0,KX1),LP4)+SUMIFS(OFFSET('Game Board'!G8:G55,0,KX1),OFFSET('Game Board'!I8:I55,0,KX1),LP7,OFFSET('Game Board'!F8:F55,0,KX1),LP5)+SUMIFS(OFFSET('Game Board'!G8:G55,0,KX1),OFFSET('Game Board'!I8:I55,0,KX1),LP7,OFFSET('Game Board'!F8:F55,0,KX1),LP6)</f>
        <v>0</v>
      </c>
      <c r="LX7" s="420">
        <f t="shared" ca="1" si="61"/>
        <v>0</v>
      </c>
      <c r="LY7" s="420">
        <f t="shared" ca="1" si="62"/>
        <v>3</v>
      </c>
      <c r="LZ7" s="420">
        <f t="shared" ref="LZ7" ca="1" si="610">IF(LP7&lt;&gt;"",SUMPRODUCT((LO4:LO7=LO7)*(LY4:LY7&gt;LY7)*1),0)</f>
        <v>0</v>
      </c>
      <c r="MA7" s="420">
        <f t="shared" ref="MA7" ca="1" si="611">IF(LP7&lt;&gt;"",SUMPRODUCT((LZ4:LZ7=LZ7)*(LX4:LX7&gt;LX7)*1),0)</f>
        <v>0</v>
      </c>
      <c r="MB7" s="420">
        <f t="shared" ca="1" si="65"/>
        <v>0</v>
      </c>
      <c r="MC7" s="420">
        <f t="shared" ref="MC7" ca="1" si="612">IF(LP7&lt;&gt;"",SUMPRODUCT((MB4:MB7=MB7)*(LZ4:LZ7=LZ7)*(LV4:LV7&gt;LV7)*1),0)</f>
        <v>0</v>
      </c>
      <c r="MD7" s="420">
        <f t="shared" ca="1" si="67"/>
        <v>1</v>
      </c>
      <c r="ME7" s="420">
        <f ca="1">SUMPRODUCT((OFFSET('Game Board'!F8:F55,0,KX1)=LQ7)*(OFFSET('Game Board'!I8:I55,0,KX1)=LQ5)*(OFFSET('Game Board'!G8:G55,0,KX1)&gt;OFFSET('Game Board'!H8:H55,0,KX1))*1)+SUMPRODUCT((OFFSET('Game Board'!I8:I55,0,KX1)=LQ7)*(OFFSET('Game Board'!F8:F55,0,KX1)=LQ5)*(OFFSET('Game Board'!H8:H55,0,KX1)&gt;OFFSET('Game Board'!G8:G55,0,KX1))*1)+SUMPRODUCT((OFFSET('Game Board'!F8:F55,0,KX1)=LQ7)*(OFFSET('Game Board'!I8:I55,0,KX1)=LQ6)*(OFFSET('Game Board'!G8:G55,0,KX1)&gt;OFFSET('Game Board'!H8:H55,0,KX1))*1)+SUMPRODUCT((OFFSET('Game Board'!I8:I55,0,KX1)=LQ7)*(OFFSET('Game Board'!F8:F55,0,KX1)=LQ6)*(OFFSET('Game Board'!H8:H55,0,KX1)&gt;OFFSET('Game Board'!G8:G55,0,KX1))*1)</f>
        <v>0</v>
      </c>
      <c r="MF7" s="420">
        <f ca="1">SUMPRODUCT((OFFSET('Game Board'!F8:F55,0,KX1)=LQ7)*(OFFSET('Game Board'!I8:I55,0,KX1)=LQ5)*(OFFSET('Game Board'!G8:G55,0,KX1)=OFFSET('Game Board'!H8:H55,0,KX1))*1)+SUMPRODUCT((OFFSET('Game Board'!I8:I55,0,KX1)=LQ7)*(OFFSET('Game Board'!F8:F55,0,KX1)=LQ5)*(OFFSET('Game Board'!G8:G55,0,KX1)=OFFSET('Game Board'!H8:H55,0,KX1))*1)+SUMPRODUCT((OFFSET('Game Board'!F8:F55,0,KX1)=LQ7)*(OFFSET('Game Board'!I8:I55,0,KX1)=LQ6)*(OFFSET('Game Board'!G8:G55,0,KX1)=OFFSET('Game Board'!H8:H55,0,KX1))*1)+SUMPRODUCT((OFFSET('Game Board'!I8:I55,0,KX1)=LQ7)*(OFFSET('Game Board'!F8:F55,0,KX1)=LQ6)*(OFFSET('Game Board'!G8:G55,0,KX1)=OFFSET('Game Board'!H8:H55,0,KX1))*1)</f>
        <v>0</v>
      </c>
      <c r="MG7" s="420">
        <f ca="1">SUMPRODUCT((OFFSET('Game Board'!F8:F55,0,KX1)=LQ7)*(OFFSET('Game Board'!I8:I55,0,KX1)=LQ5)*(OFFSET('Game Board'!G8:G55,0,KX1)&lt;OFFSET('Game Board'!H8:H55,0,KX1))*1)+SUMPRODUCT((OFFSET('Game Board'!I8:I55,0,KX1)=LQ7)*(OFFSET('Game Board'!F8:F55,0,KX1)=LQ5)*(OFFSET('Game Board'!H8:H55,0,KX1)&lt;OFFSET('Game Board'!G8:G55,0,KX1))*1)+SUMPRODUCT((OFFSET('Game Board'!F8:F55,0,KX1)=LQ7)*(OFFSET('Game Board'!I8:I55,0,KX1)=LQ6)*(OFFSET('Game Board'!G8:G55,0,KX1)&lt;OFFSET('Game Board'!H8:H55,0,KX1))*1)+SUMPRODUCT((OFFSET('Game Board'!I8:I55,0,KX1)=LQ7)*(OFFSET('Game Board'!F8:F55,0,KX1)=LQ6)*(OFFSET('Game Board'!H8:H55,0,KX1)&lt;OFFSET('Game Board'!G8:G55,0,KX1))*1)</f>
        <v>0</v>
      </c>
      <c r="MH7" s="420">
        <f ca="1">SUMIFS(OFFSET('Game Board'!G8:G55,0,KX1),OFFSET('Game Board'!F8:F55,0,KX1),LQ7,OFFSET('Game Board'!I8:I55,0,KX1),LQ5)+SUMIFS(OFFSET('Game Board'!G8:G55,0,KX1),OFFSET('Game Board'!F8:F55,0,KX1),LQ7,OFFSET('Game Board'!I8:I55,0,KX1),LQ6)+SUMIFS(OFFSET('Game Board'!H8:H55,0,KX1),OFFSET('Game Board'!I8:I55,0,KX1),LQ7,OFFSET('Game Board'!F8:F55,0,KX1),LQ5)+SUMIFS(OFFSET('Game Board'!H8:H55,0,KX1),OFFSET('Game Board'!I8:I55,0,KX1),LQ7,OFFSET('Game Board'!F8:F55,0,KX1),LQ6)</f>
        <v>0</v>
      </c>
      <c r="MI7" s="420">
        <f ca="1">SUMIFS(OFFSET('Game Board'!G8:G55,0,KX1),OFFSET('Game Board'!F8:F55,0,KX1),LQ7,OFFSET('Game Board'!I8:I55,0,KX1),LQ5)+SUMIFS(OFFSET('Game Board'!G8:G55,0,KX1),OFFSET('Game Board'!F8:F55,0,KX1),LQ7,OFFSET('Game Board'!I8:I55,0,KX1),LQ6)+SUMIFS(OFFSET('Game Board'!H8:H55,0,KX1),OFFSET('Game Board'!I8:I55,0,KX1),LQ7,OFFSET('Game Board'!F8:F55,0,KX1),LQ5)+SUMIFS(OFFSET('Game Board'!H8:H55,0,KX1),OFFSET('Game Board'!I8:I55,0,KX1),LQ7,OFFSET('Game Board'!F8:F55,0,KX1),LQ6)</f>
        <v>0</v>
      </c>
      <c r="MJ7" s="420">
        <f t="shared" ca="1" si="278"/>
        <v>0</v>
      </c>
      <c r="MK7" s="420">
        <f t="shared" ca="1" si="279"/>
        <v>0</v>
      </c>
      <c r="ML7" s="420">
        <f t="shared" ref="ML7" ca="1" si="613">IF(LQ7&lt;&gt;"",SUMPRODUCT((LO4:LO7=LO7)*(MK4:MK7&gt;MK7)*1),0)</f>
        <v>0</v>
      </c>
      <c r="MM7" s="420">
        <f t="shared" ref="MM7" ca="1" si="614">IF(LQ7&lt;&gt;"",SUMPRODUCT((ML4:ML7=ML7)*(MJ4:MJ7&gt;MJ7)*1),0)</f>
        <v>0</v>
      </c>
      <c r="MN7" s="420">
        <f t="shared" ca="1" si="282"/>
        <v>0</v>
      </c>
      <c r="MO7" s="420">
        <f t="shared" ref="MO7" ca="1" si="615">IF(LQ7&lt;&gt;"",SUMPRODUCT((MN4:MN7=MN7)*(ML4:ML7=ML7)*(MH4:MH7&gt;MH7)*1),0)</f>
        <v>0</v>
      </c>
      <c r="MP7" s="420">
        <f t="shared" ca="1" si="68"/>
        <v>1</v>
      </c>
      <c r="MQ7" s="420">
        <f ca="1">SUMPRODUCT((OFFSET('Game Board'!F8:F55,0,KX1)=LR7)*(OFFSET('Game Board'!I8:I55,0,KX1)=LR6)*(OFFSET('Game Board'!G8:G55,0,KX1)&gt;OFFSET('Game Board'!H8:H55,0,KX1))*1)+SUMPRODUCT((OFFSET('Game Board'!I8:I55,0,KX1)=LR7)*(OFFSET('Game Board'!F8:F55,0,KX1)=LR6)*(OFFSET('Game Board'!H8:H55,0,KX1)&gt;OFFSET('Game Board'!G8:G55,0,KX1))*1)</f>
        <v>0</v>
      </c>
      <c r="MR7" s="420">
        <f ca="1">SUMPRODUCT((OFFSET('Game Board'!F8:F55,0,KX1)=LR7)*(OFFSET('Game Board'!I8:I55,0,KX1)=LR6)*(OFFSET('Game Board'!G8:G55,0,KX1)=OFFSET('Game Board'!H8:H55,0,KX1))*1)+SUMPRODUCT((OFFSET('Game Board'!I8:I55,0,KX1)=LR7)*(OFFSET('Game Board'!F8:F55,0,KX1)=LR6)*(OFFSET('Game Board'!H8:H55,0,KX1)=OFFSET('Game Board'!G8:G55,0,KX1))*1)</f>
        <v>0</v>
      </c>
      <c r="MS7" s="420">
        <f ca="1">SUMPRODUCT((OFFSET('Game Board'!F8:F55,0,KX1)=LR7)*(OFFSET('Game Board'!I8:I55,0,KX1)=LR6)*(OFFSET('Game Board'!G8:G55,0,KX1)&lt;OFFSET('Game Board'!H8:H55,0,KX1))*1)+SUMPRODUCT((OFFSET('Game Board'!I8:I55,0,KX1)=LR7)*(OFFSET('Game Board'!F8:F55,0,KX1)=LR6)*(OFFSET('Game Board'!H8:H55,0,KX1)&lt;OFFSET('Game Board'!G8:G55,0,KX1))*1)</f>
        <v>0</v>
      </c>
      <c r="MT7" s="420">
        <f ca="1">SUMIFS(OFFSET('Game Board'!G8:G55,0,KX1),OFFSET('Game Board'!F8:F55,0,KX1),LR7,OFFSET('Game Board'!I8:I55,0,KX1),LR6)+SUMIFS(OFFSET('Game Board'!H8:H55,0,KX1),OFFSET('Game Board'!I8:I55,0,KX1),LR7,OFFSET('Game Board'!F8:F55,0,KX1),LR6)</f>
        <v>0</v>
      </c>
      <c r="MU7" s="420">
        <f ca="1">SUMIFS(OFFSET('Game Board'!G8:G55,0,KX1),OFFSET('Game Board'!F8:F55,0,KX1),LR7,OFFSET('Game Board'!I8:I55,0,KX1),LR6)+SUMIFS(OFFSET('Game Board'!H8:H55,0,KX1),OFFSET('Game Board'!I8:I55,0,KX1),LR7,OFFSET('Game Board'!F8:F55,0,KX1),LR6)</f>
        <v>0</v>
      </c>
      <c r="MV7" s="420">
        <f t="shared" ca="1" si="449"/>
        <v>0</v>
      </c>
      <c r="MW7" s="420">
        <f t="shared" ca="1" si="450"/>
        <v>0</v>
      </c>
      <c r="MX7" s="420">
        <f t="shared" ref="MX7" ca="1" si="616">IF(LR7&lt;&gt;"",SUMPRODUCT((MA4:MA7=MA7)*(MW4:MW7&gt;MW7)*1),0)</f>
        <v>0</v>
      </c>
      <c r="MY7" s="420">
        <f t="shared" ref="MY7" ca="1" si="617">IF(LR7&lt;&gt;"",SUMPRODUCT((MX4:MX7=MX7)*(MV4:MV7&gt;MV7)*1),0)</f>
        <v>0</v>
      </c>
      <c r="MZ7" s="420">
        <f t="shared" ca="1" si="453"/>
        <v>0</v>
      </c>
      <c r="NA7" s="420">
        <f t="shared" ref="NA7" ca="1" si="618">IF(LR7&lt;&gt;"",SUMPRODUCT((MZ4:MZ7=MZ7)*(MX4:MX7=MX7)*(MT4:MT7&gt;MT7)*1),0)</f>
        <v>0</v>
      </c>
      <c r="NB7" s="420">
        <f t="shared" ca="1" si="69"/>
        <v>1</v>
      </c>
      <c r="NC7" s="420">
        <f t="shared" ref="NC7" ca="1" si="619">SUMPRODUCT((NB4:NB7=NB7)*(LE4:LE7&gt;LE7)*1)</f>
        <v>2</v>
      </c>
      <c r="ND7" s="420">
        <f t="shared" ca="1" si="71"/>
        <v>3</v>
      </c>
      <c r="NE7" s="420" t="str">
        <f t="shared" si="285"/>
        <v>Ecuador</v>
      </c>
      <c r="NF7" s="420">
        <f t="shared" ca="1" si="72"/>
        <v>0</v>
      </c>
      <c r="NG7" s="420">
        <f ca="1">SUMPRODUCT((OFFSET('Game Board'!G8:G55,0,NG1)&lt;&gt;"")*(OFFSET('Game Board'!F8:F55,0,NG1)=C7)*(OFFSET('Game Board'!G8:G55,0,NG1)&gt;OFFSET('Game Board'!H8:H55,0,NG1))*1)+SUMPRODUCT((OFFSET('Game Board'!G8:G55,0,NG1)&lt;&gt;"")*(OFFSET('Game Board'!I8:I55,0,NG1)=C7)*(OFFSET('Game Board'!H8:H55,0,NG1)&gt;OFFSET('Game Board'!G8:G55,0,NG1))*1)</f>
        <v>0</v>
      </c>
      <c r="NH7" s="420">
        <f ca="1">SUMPRODUCT((OFFSET('Game Board'!G8:G55,0,NG1)&lt;&gt;"")*(OFFSET('Game Board'!F8:F55,0,NG1)=C7)*(OFFSET('Game Board'!G8:G55,0,NG1)=OFFSET('Game Board'!H8:H55,0,NG1))*1)+SUMPRODUCT((OFFSET('Game Board'!G8:G55,0,NG1)&lt;&gt;"")*(OFFSET('Game Board'!I8:I55,0,NG1)=C7)*(OFFSET('Game Board'!G8:G55,0,NG1)=OFFSET('Game Board'!H8:H55,0,NG1))*1)</f>
        <v>0</v>
      </c>
      <c r="NI7" s="420">
        <f ca="1">SUMPRODUCT((OFFSET('Game Board'!G8:G55,0,NG1)&lt;&gt;"")*(OFFSET('Game Board'!F8:F55,0,NG1)=C7)*(OFFSET('Game Board'!G8:G55,0,NG1)&lt;OFFSET('Game Board'!H8:H55,0,NG1))*1)+SUMPRODUCT((OFFSET('Game Board'!G8:G55,0,NG1)&lt;&gt;"")*(OFFSET('Game Board'!I8:I55,0,NG1)=C7)*(OFFSET('Game Board'!H8:H55,0,NG1)&lt;OFFSET('Game Board'!G8:G55,0,NG1))*1)</f>
        <v>0</v>
      </c>
      <c r="NJ7" s="420">
        <f ca="1">SUMIF(OFFSET('Game Board'!F8:F55,0,NG1),C7,OFFSET('Game Board'!G8:G55,0,NG1))+SUMIF(OFFSET('Game Board'!I8:I55,0,NG1),C7,OFFSET('Game Board'!H8:H55,0,NG1))</f>
        <v>0</v>
      </c>
      <c r="NK7" s="420">
        <f ca="1">SUMIF(OFFSET('Game Board'!F8:F55,0,NG1),C7,OFFSET('Game Board'!H8:H55,0,NG1))+SUMIF(OFFSET('Game Board'!I8:I55,0,NG1),C7,OFFSET('Game Board'!G8:G55,0,NG1))</f>
        <v>0</v>
      </c>
      <c r="NL7" s="420">
        <f t="shared" ca="1" si="73"/>
        <v>0</v>
      </c>
      <c r="NM7" s="420">
        <f t="shared" ca="1" si="74"/>
        <v>0</v>
      </c>
      <c r="NN7" s="420">
        <f ca="1">INDEX(L4:L35,MATCH(NW7,C4:C35,0),0)</f>
        <v>1453</v>
      </c>
      <c r="NO7" s="424">
        <f>'Tournament Setup'!F9</f>
        <v>0</v>
      </c>
      <c r="NP7" s="420">
        <f t="shared" ref="NP7" ca="1" si="620">RANK(NM7,NM4:NM7)</f>
        <v>1</v>
      </c>
      <c r="NQ7" s="420">
        <f t="shared" ref="NQ7" ca="1" si="621">SUMPRODUCT((NP4:NP7=NP7)*(NL4:NL7&gt;NL7)*1)</f>
        <v>0</v>
      </c>
      <c r="NR7" s="420">
        <f t="shared" ca="1" si="77"/>
        <v>1</v>
      </c>
      <c r="NS7" s="420">
        <f t="shared" ref="NS7" ca="1" si="622">SUMPRODUCT((NP4:NP7=NP7)*(NL4:NL7=NL7)*(NJ4:NJ7&gt;NJ7)*1)</f>
        <v>0</v>
      </c>
      <c r="NT7" s="420">
        <f t="shared" ca="1" si="79"/>
        <v>1</v>
      </c>
      <c r="NU7" s="420">
        <f t="shared" ref="NU7" ca="1" si="623">RANK(NT7,NT4:NT7,1)+COUNTIF(NT4:NT7,NT7)-1</f>
        <v>4</v>
      </c>
      <c r="NV7" s="420">
        <v>4</v>
      </c>
      <c r="NW7" s="420" t="str">
        <f t="shared" ref="NW7" ca="1" si="624">INDEX(NE4:NE7,MATCH(NV7,NU4:NU7,0),0)</f>
        <v>Ecuador</v>
      </c>
      <c r="NX7" s="420">
        <f t="shared" ref="NX7" ca="1" si="625">INDEX(NT4:NT7,MATCH(NW7,NE4:NE7,0),0)</f>
        <v>1</v>
      </c>
      <c r="NY7" s="420" t="str">
        <f t="shared" ca="1" si="462"/>
        <v>Ecuador</v>
      </c>
      <c r="NZ7" s="420" t="str">
        <f t="shared" ref="NZ7" ca="1" si="626">IF(AND(NZ6&lt;&gt;"",NX7=2),NW7,"")</f>
        <v/>
      </c>
      <c r="OA7" s="420" t="str">
        <f t="shared" ref="OA7" ca="1" si="627">IF(AND(OA6&lt;&gt;"",NX7=3),NW7,"")</f>
        <v/>
      </c>
      <c r="OB7" s="420">
        <f ca="1">SUMPRODUCT((OFFSET('Game Board'!F8:F55,0,NG1)=NY7)*(OFFSET('Game Board'!I8:I55,0,NG1)=NY4)*(OFFSET('Game Board'!G8:G55,0,NG1)&gt;OFFSET('Game Board'!H8:H55,0,NG1))*1)+SUMPRODUCT((OFFSET('Game Board'!I8:I55,0,NG1)=NY7)*(OFFSET('Game Board'!F8:F55,0,NG1)=NY4)*(OFFSET('Game Board'!H8:H55,0,NG1)&gt;OFFSET('Game Board'!G8:G55,0,NG1))*1)+SUMPRODUCT((OFFSET('Game Board'!F8:F55,0,NG1)=NY7)*(OFFSET('Game Board'!I8:I55,0,NG1)=NY5)*(OFFSET('Game Board'!G8:G55,0,NG1)&gt;OFFSET('Game Board'!H8:H55,0,NG1))*1)+SUMPRODUCT((OFFSET('Game Board'!I8:I55,0,NG1)=NY7)*(OFFSET('Game Board'!F8:F55,0,NG1)=NY5)*(OFFSET('Game Board'!H8:H55,0,NG1)&gt;OFFSET('Game Board'!G8:G55,0,NG1))*1)+SUMPRODUCT((OFFSET('Game Board'!F8:F55,0,NG1)=NY7)*(OFFSET('Game Board'!I8:I55,0,NG1)=NY6)*(OFFSET('Game Board'!G8:G55,0,NG1)&gt;OFFSET('Game Board'!H8:H55,0,NG1))*1)+SUMPRODUCT((OFFSET('Game Board'!I8:I55,0,NG1)=NY7)*(OFFSET('Game Board'!F8:F55,0,NG1)=NY6)*(OFFSET('Game Board'!H8:H55,0,NG1)&gt;OFFSET('Game Board'!G8:G55,0,NG1))*1)</f>
        <v>0</v>
      </c>
      <c r="OC7" s="420">
        <f ca="1">SUMPRODUCT((OFFSET('Game Board'!F8:F55,0,NG1)=NY7)*(OFFSET('Game Board'!I8:I55,0,NG1)=NY4)*(OFFSET('Game Board'!G8:G55,0,NG1)=OFFSET('Game Board'!H8:H55,0,NG1))*1)+SUMPRODUCT((OFFSET('Game Board'!I8:I55,0,NG1)=NY7)*(OFFSET('Game Board'!F8:F55,0,NG1)=NY4)*(OFFSET('Game Board'!G8:G55,0,NG1)=OFFSET('Game Board'!H8:H55,0,NG1))*1)+SUMPRODUCT((OFFSET('Game Board'!F8:F55,0,NG1)=NY7)*(OFFSET('Game Board'!I8:I55,0,NG1)=NY5)*(OFFSET('Game Board'!G8:G55,0,NG1)=OFFSET('Game Board'!H8:H55,0,NG1))*1)+SUMPRODUCT((OFFSET('Game Board'!I8:I55,0,NG1)=NY7)*(OFFSET('Game Board'!F8:F55,0,NG1)=NY5)*(OFFSET('Game Board'!G8:G55,0,NG1)=OFFSET('Game Board'!H8:H55,0,NG1))*1)+SUMPRODUCT((OFFSET('Game Board'!F8:F55,0,NG1)=NY7)*(OFFSET('Game Board'!I8:I55,0,NG1)=NY6)*(OFFSET('Game Board'!G8:G55,0,NG1)=OFFSET('Game Board'!H8:H55,0,NG1))*1)+SUMPRODUCT((OFFSET('Game Board'!I8:I55,0,NG1)=NY7)*(OFFSET('Game Board'!F8:F55,0,NG1)=NY6)*(OFFSET('Game Board'!G8:G55,0,NG1)=OFFSET('Game Board'!H8:H55,0,NG1))*1)</f>
        <v>3</v>
      </c>
      <c r="OD7" s="420">
        <f ca="1">SUMPRODUCT((OFFSET('Game Board'!F8:F55,0,NG1)=NY7)*(OFFSET('Game Board'!I8:I55,0,NG1)=NY4)*(OFFSET('Game Board'!G8:G55,0,NG1)&lt;OFFSET('Game Board'!H8:H55,0,NG1))*1)+SUMPRODUCT((OFFSET('Game Board'!I8:I55,0,NG1)=NY7)*(OFFSET('Game Board'!F8:F55,0,NG1)=NY4)*(OFFSET('Game Board'!H8:H55,0,NG1)&lt;OFFSET('Game Board'!G8:G55,0,NG1))*1)+SUMPRODUCT((OFFSET('Game Board'!F8:F55,0,NG1)=NY7)*(OFFSET('Game Board'!I8:I55,0,NG1)=NY5)*(OFFSET('Game Board'!G8:G55,0,NG1)&lt;OFFSET('Game Board'!H8:H55,0,NG1))*1)+SUMPRODUCT((OFFSET('Game Board'!I8:I55,0,NG1)=NY7)*(OFFSET('Game Board'!F8:F55,0,NG1)=NY5)*(OFFSET('Game Board'!H8:H55,0,NG1)&lt;OFFSET('Game Board'!G8:G55,0,NG1))*1)+SUMPRODUCT((OFFSET('Game Board'!F8:F55,0,NG1)=NY7)*(OFFSET('Game Board'!I8:I55,0,NG1)=NY6)*(OFFSET('Game Board'!G8:G55,0,NG1)&lt;OFFSET('Game Board'!H8:H55,0,NG1))*1)+SUMPRODUCT((OFFSET('Game Board'!I8:I55,0,NG1)=NY7)*(OFFSET('Game Board'!F8:F55,0,NG1)=NY6)*(OFFSET('Game Board'!H8:H55,0,NG1)&lt;OFFSET('Game Board'!G8:G55,0,NG1))*1)</f>
        <v>0</v>
      </c>
      <c r="OE7" s="420">
        <f ca="1">SUMIFS(OFFSET('Game Board'!G8:G55,0,NG1),OFFSET('Game Board'!F8:F55,0,NG1),NY7,OFFSET('Game Board'!I8:I55,0,NG1),NY4)+SUMIFS(OFFSET('Game Board'!G8:G55,0,NG1),OFFSET('Game Board'!F8:F55,0,NG1),NY7,OFFSET('Game Board'!I8:I55,0,NG1),NY5)+SUMIFS(OFFSET('Game Board'!G8:G55,0,NG1),OFFSET('Game Board'!F8:F55,0,NG1),NY7,OFFSET('Game Board'!I8:I55,0,NG1),NY6)+SUMIFS(OFFSET('Game Board'!H8:H55,0,NG1),OFFSET('Game Board'!I8:I55,0,NG1),NY7,OFFSET('Game Board'!F8:F55,0,NG1),NY4)+SUMIFS(OFFSET('Game Board'!H8:H55,0,NG1),OFFSET('Game Board'!I8:I55,0,NG1),NY7,OFFSET('Game Board'!F8:F55,0,NG1),NY5)+SUMIFS(OFFSET('Game Board'!H8:H55,0,NG1),OFFSET('Game Board'!I8:I55,0,NG1),NY7,OFFSET('Game Board'!F8:F55,0,NG1),NY6)</f>
        <v>0</v>
      </c>
      <c r="OF7" s="420">
        <f ca="1">SUMIFS(OFFSET('Game Board'!H8:H55,0,NG1),OFFSET('Game Board'!F8:F55,0,NG1),NY7,OFFSET('Game Board'!I8:I55,0,NG1),NY4)+SUMIFS(OFFSET('Game Board'!H8:H55,0,NG1),OFFSET('Game Board'!F8:F55,0,NG1),NY7,OFFSET('Game Board'!I8:I55,0,NG1),NY5)+SUMIFS(OFFSET('Game Board'!H8:H55,0,NG1),OFFSET('Game Board'!F8:F55,0,NG1),NY7,OFFSET('Game Board'!I8:I55,0,NG1),NY6)+SUMIFS(OFFSET('Game Board'!G8:G55,0,NG1),OFFSET('Game Board'!I8:I55,0,NG1),NY7,OFFSET('Game Board'!F8:F55,0,NG1),NY4)+SUMIFS(OFFSET('Game Board'!G8:G55,0,NG1),OFFSET('Game Board'!I8:I55,0,NG1),NY7,OFFSET('Game Board'!F8:F55,0,NG1),NY5)+SUMIFS(OFFSET('Game Board'!G8:G55,0,NG1),OFFSET('Game Board'!I8:I55,0,NG1),NY7,OFFSET('Game Board'!F8:F55,0,NG1),NY6)</f>
        <v>0</v>
      </c>
      <c r="OG7" s="420">
        <f t="shared" ca="1" si="84"/>
        <v>0</v>
      </c>
      <c r="OH7" s="420">
        <f t="shared" ca="1" si="85"/>
        <v>3</v>
      </c>
      <c r="OI7" s="420">
        <f t="shared" ref="OI7" ca="1" si="628">IF(NY7&lt;&gt;"",SUMPRODUCT((NX4:NX7=NX7)*(OH4:OH7&gt;OH7)*1),0)</f>
        <v>0</v>
      </c>
      <c r="OJ7" s="420">
        <f t="shared" ref="OJ7" ca="1" si="629">IF(NY7&lt;&gt;"",SUMPRODUCT((OI4:OI7=OI7)*(OG4:OG7&gt;OG7)*1),0)</f>
        <v>0</v>
      </c>
      <c r="OK7" s="420">
        <f t="shared" ca="1" si="88"/>
        <v>0</v>
      </c>
      <c r="OL7" s="420">
        <f t="shared" ref="OL7" ca="1" si="630">IF(NY7&lt;&gt;"",SUMPRODUCT((OK4:OK7=OK7)*(OI4:OI7=OI7)*(OE4:OE7&gt;OE7)*1),0)</f>
        <v>0</v>
      </c>
      <c r="OM7" s="420">
        <f t="shared" ca="1" si="90"/>
        <v>1</v>
      </c>
      <c r="ON7" s="420">
        <f ca="1">SUMPRODUCT((OFFSET('Game Board'!F8:F55,0,NG1)=NZ7)*(OFFSET('Game Board'!I8:I55,0,NG1)=NZ5)*(OFFSET('Game Board'!G8:G55,0,NG1)&gt;OFFSET('Game Board'!H8:H55,0,NG1))*1)+SUMPRODUCT((OFFSET('Game Board'!I8:I55,0,NG1)=NZ7)*(OFFSET('Game Board'!F8:F55,0,NG1)=NZ5)*(OFFSET('Game Board'!H8:H55,0,NG1)&gt;OFFSET('Game Board'!G8:G55,0,NG1))*1)+SUMPRODUCT((OFFSET('Game Board'!F8:F55,0,NG1)=NZ7)*(OFFSET('Game Board'!I8:I55,0,NG1)=NZ6)*(OFFSET('Game Board'!G8:G55,0,NG1)&gt;OFFSET('Game Board'!H8:H55,0,NG1))*1)+SUMPRODUCT((OFFSET('Game Board'!I8:I55,0,NG1)=NZ7)*(OFFSET('Game Board'!F8:F55,0,NG1)=NZ6)*(OFFSET('Game Board'!H8:H55,0,NG1)&gt;OFFSET('Game Board'!G8:G55,0,NG1))*1)</f>
        <v>0</v>
      </c>
      <c r="OO7" s="420">
        <f ca="1">SUMPRODUCT((OFFSET('Game Board'!F8:F55,0,NG1)=NZ7)*(OFFSET('Game Board'!I8:I55,0,NG1)=NZ5)*(OFFSET('Game Board'!G8:G55,0,NG1)=OFFSET('Game Board'!H8:H55,0,NG1))*1)+SUMPRODUCT((OFFSET('Game Board'!I8:I55,0,NG1)=NZ7)*(OFFSET('Game Board'!F8:F55,0,NG1)=NZ5)*(OFFSET('Game Board'!G8:G55,0,NG1)=OFFSET('Game Board'!H8:H55,0,NG1))*1)+SUMPRODUCT((OFFSET('Game Board'!F8:F55,0,NG1)=NZ7)*(OFFSET('Game Board'!I8:I55,0,NG1)=NZ6)*(OFFSET('Game Board'!G8:G55,0,NG1)=OFFSET('Game Board'!H8:H55,0,NG1))*1)+SUMPRODUCT((OFFSET('Game Board'!I8:I55,0,NG1)=NZ7)*(OFFSET('Game Board'!F8:F55,0,NG1)=NZ6)*(OFFSET('Game Board'!G8:G55,0,NG1)=OFFSET('Game Board'!H8:H55,0,NG1))*1)</f>
        <v>0</v>
      </c>
      <c r="OP7" s="420">
        <f ca="1">SUMPRODUCT((OFFSET('Game Board'!F8:F55,0,NG1)=NZ7)*(OFFSET('Game Board'!I8:I55,0,NG1)=NZ5)*(OFFSET('Game Board'!G8:G55,0,NG1)&lt;OFFSET('Game Board'!H8:H55,0,NG1))*1)+SUMPRODUCT((OFFSET('Game Board'!I8:I55,0,NG1)=NZ7)*(OFFSET('Game Board'!F8:F55,0,NG1)=NZ5)*(OFFSET('Game Board'!H8:H55,0,NG1)&lt;OFFSET('Game Board'!G8:G55,0,NG1))*1)+SUMPRODUCT((OFFSET('Game Board'!F8:F55,0,NG1)=NZ7)*(OFFSET('Game Board'!I8:I55,0,NG1)=NZ6)*(OFFSET('Game Board'!G8:G55,0,NG1)&lt;OFFSET('Game Board'!H8:H55,0,NG1))*1)+SUMPRODUCT((OFFSET('Game Board'!I8:I55,0,NG1)=NZ7)*(OFFSET('Game Board'!F8:F55,0,NG1)=NZ6)*(OFFSET('Game Board'!H8:H55,0,NG1)&lt;OFFSET('Game Board'!G8:G55,0,NG1))*1)</f>
        <v>0</v>
      </c>
      <c r="OQ7" s="420">
        <f ca="1">SUMIFS(OFFSET('Game Board'!G8:G55,0,NG1),OFFSET('Game Board'!F8:F55,0,NG1),NZ7,OFFSET('Game Board'!I8:I55,0,NG1),NZ5)+SUMIFS(OFFSET('Game Board'!G8:G55,0,NG1),OFFSET('Game Board'!F8:F55,0,NG1),NZ7,OFFSET('Game Board'!I8:I55,0,NG1),NZ6)+SUMIFS(OFFSET('Game Board'!H8:H55,0,NG1),OFFSET('Game Board'!I8:I55,0,NG1),NZ7,OFFSET('Game Board'!F8:F55,0,NG1),NZ5)+SUMIFS(OFFSET('Game Board'!H8:H55,0,NG1),OFFSET('Game Board'!I8:I55,0,NG1),NZ7,OFFSET('Game Board'!F8:F55,0,NG1),NZ6)</f>
        <v>0</v>
      </c>
      <c r="OR7" s="420">
        <f ca="1">SUMIFS(OFFSET('Game Board'!G8:G55,0,NG1),OFFSET('Game Board'!F8:F55,0,NG1),NZ7,OFFSET('Game Board'!I8:I55,0,NG1),NZ5)+SUMIFS(OFFSET('Game Board'!G8:G55,0,NG1),OFFSET('Game Board'!F8:F55,0,NG1),NZ7,OFFSET('Game Board'!I8:I55,0,NG1),NZ6)+SUMIFS(OFFSET('Game Board'!H8:H55,0,NG1),OFFSET('Game Board'!I8:I55,0,NG1),NZ7,OFFSET('Game Board'!F8:F55,0,NG1),NZ5)+SUMIFS(OFFSET('Game Board'!H8:H55,0,NG1),OFFSET('Game Board'!I8:I55,0,NG1),NZ7,OFFSET('Game Board'!F8:F55,0,NG1),NZ6)</f>
        <v>0</v>
      </c>
      <c r="OS7" s="420">
        <f t="shared" ca="1" si="297"/>
        <v>0</v>
      </c>
      <c r="OT7" s="420">
        <f t="shared" ca="1" si="298"/>
        <v>0</v>
      </c>
      <c r="OU7" s="420">
        <f t="shared" ref="OU7" ca="1" si="631">IF(NZ7&lt;&gt;"",SUMPRODUCT((NX4:NX7=NX7)*(OT4:OT7&gt;OT7)*1),0)</f>
        <v>0</v>
      </c>
      <c r="OV7" s="420">
        <f t="shared" ref="OV7" ca="1" si="632">IF(NZ7&lt;&gt;"",SUMPRODUCT((OU4:OU7=OU7)*(OS4:OS7&gt;OS7)*1),0)</f>
        <v>0</v>
      </c>
      <c r="OW7" s="420">
        <f t="shared" ca="1" si="301"/>
        <v>0</v>
      </c>
      <c r="OX7" s="420">
        <f t="shared" ref="OX7" ca="1" si="633">IF(NZ7&lt;&gt;"",SUMPRODUCT((OW4:OW7=OW7)*(OU4:OU7=OU7)*(OQ4:OQ7&gt;OQ7)*1),0)</f>
        <v>0</v>
      </c>
      <c r="OY7" s="420">
        <f t="shared" ca="1" si="91"/>
        <v>1</v>
      </c>
      <c r="OZ7" s="420">
        <f ca="1">SUMPRODUCT((OFFSET('Game Board'!F8:F55,0,NG1)=OA7)*(OFFSET('Game Board'!I8:I55,0,NG1)=OA6)*(OFFSET('Game Board'!G8:G55,0,NG1)&gt;OFFSET('Game Board'!H8:H55,0,NG1))*1)+SUMPRODUCT((OFFSET('Game Board'!I8:I55,0,NG1)=OA7)*(OFFSET('Game Board'!F8:F55,0,NG1)=OA6)*(OFFSET('Game Board'!H8:H55,0,NG1)&gt;OFFSET('Game Board'!G8:G55,0,NG1))*1)</f>
        <v>0</v>
      </c>
      <c r="PA7" s="420">
        <f ca="1">SUMPRODUCT((OFFSET('Game Board'!F8:F55,0,NG1)=OA7)*(OFFSET('Game Board'!I8:I55,0,NG1)=OA6)*(OFFSET('Game Board'!G8:G55,0,NG1)=OFFSET('Game Board'!H8:H55,0,NG1))*1)+SUMPRODUCT((OFFSET('Game Board'!I8:I55,0,NG1)=OA7)*(OFFSET('Game Board'!F8:F55,0,NG1)=OA6)*(OFFSET('Game Board'!H8:H55,0,NG1)=OFFSET('Game Board'!G8:G55,0,NG1))*1)</f>
        <v>0</v>
      </c>
      <c r="PB7" s="420">
        <f ca="1">SUMPRODUCT((OFFSET('Game Board'!F8:F55,0,NG1)=OA7)*(OFFSET('Game Board'!I8:I55,0,NG1)=OA6)*(OFFSET('Game Board'!G8:G55,0,NG1)&lt;OFFSET('Game Board'!H8:H55,0,NG1))*1)+SUMPRODUCT((OFFSET('Game Board'!I8:I55,0,NG1)=OA7)*(OFFSET('Game Board'!F8:F55,0,NG1)=OA6)*(OFFSET('Game Board'!H8:H55,0,NG1)&lt;OFFSET('Game Board'!G8:G55,0,NG1))*1)</f>
        <v>0</v>
      </c>
      <c r="PC7" s="420">
        <f ca="1">SUMIFS(OFFSET('Game Board'!G8:G55,0,NG1),OFFSET('Game Board'!F8:F55,0,NG1),OA7,OFFSET('Game Board'!I8:I55,0,NG1),OA6)+SUMIFS(OFFSET('Game Board'!H8:H55,0,NG1),OFFSET('Game Board'!I8:I55,0,NG1),OA7,OFFSET('Game Board'!F8:F55,0,NG1),OA6)</f>
        <v>0</v>
      </c>
      <c r="PD7" s="420">
        <f ca="1">SUMIFS(OFFSET('Game Board'!G8:G55,0,NG1),OFFSET('Game Board'!F8:F55,0,NG1),OA7,OFFSET('Game Board'!I8:I55,0,NG1),OA6)+SUMIFS(OFFSET('Game Board'!H8:H55,0,NG1),OFFSET('Game Board'!I8:I55,0,NG1),OA7,OFFSET('Game Board'!F8:F55,0,NG1),OA6)</f>
        <v>0</v>
      </c>
      <c r="PE7" s="420">
        <f t="shared" ca="1" si="471"/>
        <v>0</v>
      </c>
      <c r="PF7" s="420">
        <f t="shared" ca="1" si="472"/>
        <v>0</v>
      </c>
      <c r="PG7" s="420">
        <f t="shared" ref="PG7" ca="1" si="634">IF(OA7&lt;&gt;"",SUMPRODUCT((OJ4:OJ7=OJ7)*(PF4:PF7&gt;PF7)*1),0)</f>
        <v>0</v>
      </c>
      <c r="PH7" s="420">
        <f t="shared" ref="PH7" ca="1" si="635">IF(OA7&lt;&gt;"",SUMPRODUCT((PG4:PG7=PG7)*(PE4:PE7&gt;PE7)*1),0)</f>
        <v>0</v>
      </c>
      <c r="PI7" s="420">
        <f t="shared" ca="1" si="475"/>
        <v>0</v>
      </c>
      <c r="PJ7" s="420">
        <f t="shared" ref="PJ7" ca="1" si="636">IF(OA7&lt;&gt;"",SUMPRODUCT((PI4:PI7=PI7)*(PG4:PG7=PG7)*(PC4:PC7&gt;PC7)*1),0)</f>
        <v>0</v>
      </c>
      <c r="PK7" s="420">
        <f t="shared" ca="1" si="92"/>
        <v>1</v>
      </c>
      <c r="PL7" s="420">
        <f t="shared" ref="PL7" ca="1" si="637">SUMPRODUCT((PK4:PK7=PK7)*(NN4:NN7&gt;NN7)*1)</f>
        <v>2</v>
      </c>
      <c r="PM7" s="420">
        <f t="shared" ca="1" si="94"/>
        <v>3</v>
      </c>
      <c r="PN7" s="420" t="str">
        <f t="shared" si="304"/>
        <v>Ecuador</v>
      </c>
      <c r="PO7" s="420">
        <f t="shared" ca="1" si="95"/>
        <v>0</v>
      </c>
      <c r="PP7" s="420">
        <f ca="1">SUMPRODUCT((OFFSET('Game Board'!G8:G55,0,PP1)&lt;&gt;"")*(OFFSET('Game Board'!F8:F55,0,PP1)=C7)*(OFFSET('Game Board'!G8:G55,0,PP1)&gt;OFFSET('Game Board'!H8:H55,0,PP1))*1)+SUMPRODUCT((OFFSET('Game Board'!G8:G55,0,PP1)&lt;&gt;"")*(OFFSET('Game Board'!I8:I55,0,PP1)=C7)*(OFFSET('Game Board'!H8:H55,0,PP1)&gt;OFFSET('Game Board'!G8:G55,0,PP1))*1)</f>
        <v>0</v>
      </c>
      <c r="PQ7" s="420">
        <f ca="1">SUMPRODUCT((OFFSET('Game Board'!G8:G55,0,PP1)&lt;&gt;"")*(OFFSET('Game Board'!F8:F55,0,PP1)=C7)*(OFFSET('Game Board'!G8:G55,0,PP1)=OFFSET('Game Board'!H8:H55,0,PP1))*1)+SUMPRODUCT((OFFSET('Game Board'!G8:G55,0,PP1)&lt;&gt;"")*(OFFSET('Game Board'!I8:I55,0,PP1)=C7)*(OFFSET('Game Board'!G8:G55,0,PP1)=OFFSET('Game Board'!H8:H55,0,PP1))*1)</f>
        <v>0</v>
      </c>
      <c r="PR7" s="420">
        <f ca="1">SUMPRODUCT((OFFSET('Game Board'!G8:G55,0,PP1)&lt;&gt;"")*(OFFSET('Game Board'!F8:F55,0,PP1)=C7)*(OFFSET('Game Board'!G8:G55,0,PP1)&lt;OFFSET('Game Board'!H8:H55,0,PP1))*1)+SUMPRODUCT((OFFSET('Game Board'!G8:G55,0,PP1)&lt;&gt;"")*(OFFSET('Game Board'!I8:I55,0,PP1)=C7)*(OFFSET('Game Board'!H8:H55,0,PP1)&lt;OFFSET('Game Board'!G8:G55,0,PP1))*1)</f>
        <v>0</v>
      </c>
      <c r="PS7" s="420">
        <f ca="1">SUMIF(OFFSET('Game Board'!F8:F55,0,PP1),C7,OFFSET('Game Board'!G8:G55,0,PP1))+SUMIF(OFFSET('Game Board'!I8:I55,0,PP1),C7,OFFSET('Game Board'!H8:H55,0,PP1))</f>
        <v>0</v>
      </c>
      <c r="PT7" s="420">
        <f ca="1">SUMIF(OFFSET('Game Board'!F8:F55,0,PP1),C7,OFFSET('Game Board'!H8:H55,0,PP1))+SUMIF(OFFSET('Game Board'!I8:I55,0,PP1),C7,OFFSET('Game Board'!G8:G55,0,PP1))</f>
        <v>0</v>
      </c>
      <c r="PU7" s="420">
        <f t="shared" ca="1" si="96"/>
        <v>0</v>
      </c>
      <c r="PV7" s="420">
        <f t="shared" ca="1" si="97"/>
        <v>0</v>
      </c>
      <c r="PW7" s="420">
        <f ca="1">INDEX(L4:L35,MATCH(QF7,C4:C35,0),0)</f>
        <v>1453</v>
      </c>
      <c r="PX7" s="424">
        <f>'Tournament Setup'!F9</f>
        <v>0</v>
      </c>
      <c r="PY7" s="420">
        <f t="shared" ref="PY7" ca="1" si="638">RANK(PV7,PV4:PV7)</f>
        <v>1</v>
      </c>
      <c r="PZ7" s="420">
        <f t="shared" ref="PZ7" ca="1" si="639">SUMPRODUCT((PY4:PY7=PY7)*(PU4:PU7&gt;PU7)*1)</f>
        <v>0</v>
      </c>
      <c r="QA7" s="420">
        <f t="shared" ca="1" si="100"/>
        <v>1</v>
      </c>
      <c r="QB7" s="420">
        <f t="shared" ref="QB7" ca="1" si="640">SUMPRODUCT((PY4:PY7=PY7)*(PU4:PU7=PU7)*(PS4:PS7&gt;PS7)*1)</f>
        <v>0</v>
      </c>
      <c r="QC7" s="420">
        <f t="shared" ca="1" si="102"/>
        <v>1</v>
      </c>
      <c r="QD7" s="420">
        <f t="shared" ref="QD7" ca="1" si="641">RANK(QC7,QC4:QC7,1)+COUNTIF(QC4:QC7,QC7)-1</f>
        <v>4</v>
      </c>
      <c r="QE7" s="420">
        <v>4</v>
      </c>
      <c r="QF7" s="420" t="str">
        <f t="shared" ref="QF7" ca="1" si="642">INDEX(PN4:PN7,MATCH(QE7,QD4:QD7,0),0)</f>
        <v>Ecuador</v>
      </c>
      <c r="QG7" s="420">
        <f t="shared" ref="QG7" ca="1" si="643">INDEX(QC4:QC7,MATCH(QF7,PN4:PN7,0),0)</f>
        <v>1</v>
      </c>
      <c r="QH7" s="420" t="str">
        <f t="shared" ca="1" si="484"/>
        <v>Ecuador</v>
      </c>
      <c r="QI7" s="420" t="str">
        <f t="shared" ref="QI7" ca="1" si="644">IF(AND(QI6&lt;&gt;"",QG7=2),QF7,"")</f>
        <v/>
      </c>
      <c r="QJ7" s="420" t="str">
        <f t="shared" ref="QJ7" ca="1" si="645">IF(AND(QJ6&lt;&gt;"",QG7=3),QF7,"")</f>
        <v/>
      </c>
      <c r="QK7" s="420">
        <f ca="1">SUMPRODUCT((OFFSET('Game Board'!F8:F55,0,PP1)=QH7)*(OFFSET('Game Board'!I8:I55,0,PP1)=QH4)*(OFFSET('Game Board'!G8:G55,0,PP1)&gt;OFFSET('Game Board'!H8:H55,0,PP1))*1)+SUMPRODUCT((OFFSET('Game Board'!I8:I55,0,PP1)=QH7)*(OFFSET('Game Board'!F8:F55,0,PP1)=QH4)*(OFFSET('Game Board'!H8:H55,0,PP1)&gt;OFFSET('Game Board'!G8:G55,0,PP1))*1)+SUMPRODUCT((OFFSET('Game Board'!F8:F55,0,PP1)=QH7)*(OFFSET('Game Board'!I8:I55,0,PP1)=QH5)*(OFFSET('Game Board'!G8:G55,0,PP1)&gt;OFFSET('Game Board'!H8:H55,0,PP1))*1)+SUMPRODUCT((OFFSET('Game Board'!I8:I55,0,PP1)=QH7)*(OFFSET('Game Board'!F8:F55,0,PP1)=QH5)*(OFFSET('Game Board'!H8:H55,0,PP1)&gt;OFFSET('Game Board'!G8:G55,0,PP1))*1)+SUMPRODUCT((OFFSET('Game Board'!F8:F55,0,PP1)=QH7)*(OFFSET('Game Board'!I8:I55,0,PP1)=QH6)*(OFFSET('Game Board'!G8:G55,0,PP1)&gt;OFFSET('Game Board'!H8:H55,0,PP1))*1)+SUMPRODUCT((OFFSET('Game Board'!I8:I55,0,PP1)=QH7)*(OFFSET('Game Board'!F8:F55,0,PP1)=QH6)*(OFFSET('Game Board'!H8:H55,0,PP1)&gt;OFFSET('Game Board'!G8:G55,0,PP1))*1)</f>
        <v>0</v>
      </c>
      <c r="QL7" s="420">
        <f ca="1">SUMPRODUCT((OFFSET('Game Board'!F8:F55,0,PP1)=QH7)*(OFFSET('Game Board'!I8:I55,0,PP1)=QH4)*(OFFSET('Game Board'!G8:G55,0,PP1)=OFFSET('Game Board'!H8:H55,0,PP1))*1)+SUMPRODUCT((OFFSET('Game Board'!I8:I55,0,PP1)=QH7)*(OFFSET('Game Board'!F8:F55,0,PP1)=QH4)*(OFFSET('Game Board'!G8:G55,0,PP1)=OFFSET('Game Board'!H8:H55,0,PP1))*1)+SUMPRODUCT((OFFSET('Game Board'!F8:F55,0,PP1)=QH7)*(OFFSET('Game Board'!I8:I55,0,PP1)=QH5)*(OFFSET('Game Board'!G8:G55,0,PP1)=OFFSET('Game Board'!H8:H55,0,PP1))*1)+SUMPRODUCT((OFFSET('Game Board'!I8:I55,0,PP1)=QH7)*(OFFSET('Game Board'!F8:F55,0,PP1)=QH5)*(OFFSET('Game Board'!G8:G55,0,PP1)=OFFSET('Game Board'!H8:H55,0,PP1))*1)+SUMPRODUCT((OFFSET('Game Board'!F8:F55,0,PP1)=QH7)*(OFFSET('Game Board'!I8:I55,0,PP1)=QH6)*(OFFSET('Game Board'!G8:G55,0,PP1)=OFFSET('Game Board'!H8:H55,0,PP1))*1)+SUMPRODUCT((OFFSET('Game Board'!I8:I55,0,PP1)=QH7)*(OFFSET('Game Board'!F8:F55,0,PP1)=QH6)*(OFFSET('Game Board'!G8:G55,0,PP1)=OFFSET('Game Board'!H8:H55,0,PP1))*1)</f>
        <v>3</v>
      </c>
      <c r="QM7" s="420">
        <f ca="1">SUMPRODUCT((OFFSET('Game Board'!F8:F55,0,PP1)=QH7)*(OFFSET('Game Board'!I8:I55,0,PP1)=QH4)*(OFFSET('Game Board'!G8:G55,0,PP1)&lt;OFFSET('Game Board'!H8:H55,0,PP1))*1)+SUMPRODUCT((OFFSET('Game Board'!I8:I55,0,PP1)=QH7)*(OFFSET('Game Board'!F8:F55,0,PP1)=QH4)*(OFFSET('Game Board'!H8:H55,0,PP1)&lt;OFFSET('Game Board'!G8:G55,0,PP1))*1)+SUMPRODUCT((OFFSET('Game Board'!F8:F55,0,PP1)=QH7)*(OFFSET('Game Board'!I8:I55,0,PP1)=QH5)*(OFFSET('Game Board'!G8:G55,0,PP1)&lt;OFFSET('Game Board'!H8:H55,0,PP1))*1)+SUMPRODUCT((OFFSET('Game Board'!I8:I55,0,PP1)=QH7)*(OFFSET('Game Board'!F8:F55,0,PP1)=QH5)*(OFFSET('Game Board'!H8:H55,0,PP1)&lt;OFFSET('Game Board'!G8:G55,0,PP1))*1)+SUMPRODUCT((OFFSET('Game Board'!F8:F55,0,PP1)=QH7)*(OFFSET('Game Board'!I8:I55,0,PP1)=QH6)*(OFFSET('Game Board'!G8:G55,0,PP1)&lt;OFFSET('Game Board'!H8:H55,0,PP1))*1)+SUMPRODUCT((OFFSET('Game Board'!I8:I55,0,PP1)=QH7)*(OFFSET('Game Board'!F8:F55,0,PP1)=QH6)*(OFFSET('Game Board'!H8:H55,0,PP1)&lt;OFFSET('Game Board'!G8:G55,0,PP1))*1)</f>
        <v>0</v>
      </c>
      <c r="QN7" s="420">
        <f ca="1">SUMIFS(OFFSET('Game Board'!G8:G55,0,PP1),OFFSET('Game Board'!F8:F55,0,PP1),QH7,OFFSET('Game Board'!I8:I55,0,PP1),QH4)+SUMIFS(OFFSET('Game Board'!G8:G55,0,PP1),OFFSET('Game Board'!F8:F55,0,PP1),QH7,OFFSET('Game Board'!I8:I55,0,PP1),QH5)+SUMIFS(OFFSET('Game Board'!G8:G55,0,PP1),OFFSET('Game Board'!F8:F55,0,PP1),QH7,OFFSET('Game Board'!I8:I55,0,PP1),QH6)+SUMIFS(OFFSET('Game Board'!H8:H55,0,PP1),OFFSET('Game Board'!I8:I55,0,PP1),QH7,OFFSET('Game Board'!F8:F55,0,PP1),QH4)+SUMIFS(OFFSET('Game Board'!H8:H55,0,PP1),OFFSET('Game Board'!I8:I55,0,PP1),QH7,OFFSET('Game Board'!F8:F55,0,PP1),QH5)+SUMIFS(OFFSET('Game Board'!H8:H55,0,PP1),OFFSET('Game Board'!I8:I55,0,PP1),QH7,OFFSET('Game Board'!F8:F55,0,PP1),QH6)</f>
        <v>0</v>
      </c>
      <c r="QO7" s="420">
        <f ca="1">SUMIFS(OFFSET('Game Board'!H8:H55,0,PP1),OFFSET('Game Board'!F8:F55,0,PP1),QH7,OFFSET('Game Board'!I8:I55,0,PP1),QH4)+SUMIFS(OFFSET('Game Board'!H8:H55,0,PP1),OFFSET('Game Board'!F8:F55,0,PP1),QH7,OFFSET('Game Board'!I8:I55,0,PP1),QH5)+SUMIFS(OFFSET('Game Board'!H8:H55,0,PP1),OFFSET('Game Board'!F8:F55,0,PP1),QH7,OFFSET('Game Board'!I8:I55,0,PP1),QH6)+SUMIFS(OFFSET('Game Board'!G8:G55,0,PP1),OFFSET('Game Board'!I8:I55,0,PP1),QH7,OFFSET('Game Board'!F8:F55,0,PP1),QH4)+SUMIFS(OFFSET('Game Board'!G8:G55,0,PP1),OFFSET('Game Board'!I8:I55,0,PP1),QH7,OFFSET('Game Board'!F8:F55,0,PP1),QH5)+SUMIFS(OFFSET('Game Board'!G8:G55,0,PP1),OFFSET('Game Board'!I8:I55,0,PP1),QH7,OFFSET('Game Board'!F8:F55,0,PP1),QH6)</f>
        <v>0</v>
      </c>
      <c r="QP7" s="420">
        <f t="shared" ca="1" si="107"/>
        <v>0</v>
      </c>
      <c r="QQ7" s="420">
        <f t="shared" ca="1" si="108"/>
        <v>3</v>
      </c>
      <c r="QR7" s="420">
        <f t="shared" ref="QR7" ca="1" si="646">IF(QH7&lt;&gt;"",SUMPRODUCT((QG4:QG7=QG7)*(QQ4:QQ7&gt;QQ7)*1),0)</f>
        <v>0</v>
      </c>
      <c r="QS7" s="420">
        <f t="shared" ref="QS7" ca="1" si="647">IF(QH7&lt;&gt;"",SUMPRODUCT((QR4:QR7=QR7)*(QP4:QP7&gt;QP7)*1),0)</f>
        <v>0</v>
      </c>
      <c r="QT7" s="420">
        <f t="shared" ca="1" si="111"/>
        <v>0</v>
      </c>
      <c r="QU7" s="420">
        <f t="shared" ref="QU7" ca="1" si="648">IF(QH7&lt;&gt;"",SUMPRODUCT((QT4:QT7=QT7)*(QR4:QR7=QR7)*(QN4:QN7&gt;QN7)*1),0)</f>
        <v>0</v>
      </c>
      <c r="QV7" s="420">
        <f t="shared" ca="1" si="113"/>
        <v>1</v>
      </c>
      <c r="QW7" s="420">
        <f ca="1">SUMPRODUCT((OFFSET('Game Board'!F8:F55,0,PP1)=QI7)*(OFFSET('Game Board'!I8:I55,0,PP1)=QI5)*(OFFSET('Game Board'!G8:G55,0,PP1)&gt;OFFSET('Game Board'!H8:H55,0,PP1))*1)+SUMPRODUCT((OFFSET('Game Board'!I8:I55,0,PP1)=QI7)*(OFFSET('Game Board'!F8:F55,0,PP1)=QI5)*(OFFSET('Game Board'!H8:H55,0,PP1)&gt;OFFSET('Game Board'!G8:G55,0,PP1))*1)+SUMPRODUCT((OFFSET('Game Board'!F8:F55,0,PP1)=QI7)*(OFFSET('Game Board'!I8:I55,0,PP1)=QI6)*(OFFSET('Game Board'!G8:G55,0,PP1)&gt;OFFSET('Game Board'!H8:H55,0,PP1))*1)+SUMPRODUCT((OFFSET('Game Board'!I8:I55,0,PP1)=QI7)*(OFFSET('Game Board'!F8:F55,0,PP1)=QI6)*(OFFSET('Game Board'!H8:H55,0,PP1)&gt;OFFSET('Game Board'!G8:G55,0,PP1))*1)</f>
        <v>0</v>
      </c>
      <c r="QX7" s="420">
        <f ca="1">SUMPRODUCT((OFFSET('Game Board'!F8:F55,0,PP1)=QI7)*(OFFSET('Game Board'!I8:I55,0,PP1)=QI5)*(OFFSET('Game Board'!G8:G55,0,PP1)=OFFSET('Game Board'!H8:H55,0,PP1))*1)+SUMPRODUCT((OFFSET('Game Board'!I8:I55,0,PP1)=QI7)*(OFFSET('Game Board'!F8:F55,0,PP1)=QI5)*(OFFSET('Game Board'!G8:G55,0,PP1)=OFFSET('Game Board'!H8:H55,0,PP1))*1)+SUMPRODUCT((OFFSET('Game Board'!F8:F55,0,PP1)=QI7)*(OFFSET('Game Board'!I8:I55,0,PP1)=QI6)*(OFFSET('Game Board'!G8:G55,0,PP1)=OFFSET('Game Board'!H8:H55,0,PP1))*1)+SUMPRODUCT((OFFSET('Game Board'!I8:I55,0,PP1)=QI7)*(OFFSET('Game Board'!F8:F55,0,PP1)=QI6)*(OFFSET('Game Board'!G8:G55,0,PP1)=OFFSET('Game Board'!H8:H55,0,PP1))*1)</f>
        <v>0</v>
      </c>
      <c r="QY7" s="420">
        <f ca="1">SUMPRODUCT((OFFSET('Game Board'!F8:F55,0,PP1)=QI7)*(OFFSET('Game Board'!I8:I55,0,PP1)=QI5)*(OFFSET('Game Board'!G8:G55,0,PP1)&lt;OFFSET('Game Board'!H8:H55,0,PP1))*1)+SUMPRODUCT((OFFSET('Game Board'!I8:I55,0,PP1)=QI7)*(OFFSET('Game Board'!F8:F55,0,PP1)=QI5)*(OFFSET('Game Board'!H8:H55,0,PP1)&lt;OFFSET('Game Board'!G8:G55,0,PP1))*1)+SUMPRODUCT((OFFSET('Game Board'!F8:F55,0,PP1)=QI7)*(OFFSET('Game Board'!I8:I55,0,PP1)=QI6)*(OFFSET('Game Board'!G8:G55,0,PP1)&lt;OFFSET('Game Board'!H8:H55,0,PP1))*1)+SUMPRODUCT((OFFSET('Game Board'!I8:I55,0,PP1)=QI7)*(OFFSET('Game Board'!F8:F55,0,PP1)=QI6)*(OFFSET('Game Board'!H8:H55,0,PP1)&lt;OFFSET('Game Board'!G8:G55,0,PP1))*1)</f>
        <v>0</v>
      </c>
      <c r="QZ7" s="420">
        <f ca="1">SUMIFS(OFFSET('Game Board'!G8:G55,0,PP1),OFFSET('Game Board'!F8:F55,0,PP1),QI7,OFFSET('Game Board'!I8:I55,0,PP1),QI5)+SUMIFS(OFFSET('Game Board'!G8:G55,0,PP1),OFFSET('Game Board'!F8:F55,0,PP1),QI7,OFFSET('Game Board'!I8:I55,0,PP1),QI6)+SUMIFS(OFFSET('Game Board'!H8:H55,0,PP1),OFFSET('Game Board'!I8:I55,0,PP1),QI7,OFFSET('Game Board'!F8:F55,0,PP1),QI5)+SUMIFS(OFFSET('Game Board'!H8:H55,0,PP1),OFFSET('Game Board'!I8:I55,0,PP1),QI7,OFFSET('Game Board'!F8:F55,0,PP1),QI6)</f>
        <v>0</v>
      </c>
      <c r="RA7" s="420">
        <f ca="1">SUMIFS(OFFSET('Game Board'!G8:G55,0,PP1),OFFSET('Game Board'!F8:F55,0,PP1),QI7,OFFSET('Game Board'!I8:I55,0,PP1),QI5)+SUMIFS(OFFSET('Game Board'!G8:G55,0,PP1),OFFSET('Game Board'!F8:F55,0,PP1),QI7,OFFSET('Game Board'!I8:I55,0,PP1),QI6)+SUMIFS(OFFSET('Game Board'!H8:H55,0,PP1),OFFSET('Game Board'!I8:I55,0,PP1),QI7,OFFSET('Game Board'!F8:F55,0,PP1),QI5)+SUMIFS(OFFSET('Game Board'!H8:H55,0,PP1),OFFSET('Game Board'!I8:I55,0,PP1),QI7,OFFSET('Game Board'!F8:F55,0,PP1),QI6)</f>
        <v>0</v>
      </c>
      <c r="RB7" s="420">
        <f t="shared" ca="1" si="316"/>
        <v>0</v>
      </c>
      <c r="RC7" s="420">
        <f t="shared" ca="1" si="317"/>
        <v>0</v>
      </c>
      <c r="RD7" s="420">
        <f t="shared" ref="RD7" ca="1" si="649">IF(QI7&lt;&gt;"",SUMPRODUCT((QG4:QG7=QG7)*(RC4:RC7&gt;RC7)*1),0)</f>
        <v>0</v>
      </c>
      <c r="RE7" s="420">
        <f t="shared" ref="RE7" ca="1" si="650">IF(QI7&lt;&gt;"",SUMPRODUCT((RD4:RD7=RD7)*(RB4:RB7&gt;RB7)*1),0)</f>
        <v>0</v>
      </c>
      <c r="RF7" s="420">
        <f t="shared" ca="1" si="320"/>
        <v>0</v>
      </c>
      <c r="RG7" s="420">
        <f t="shared" ref="RG7" ca="1" si="651">IF(QI7&lt;&gt;"",SUMPRODUCT((RF4:RF7=RF7)*(RD4:RD7=RD7)*(QZ4:QZ7&gt;QZ7)*1),0)</f>
        <v>0</v>
      </c>
      <c r="RH7" s="420">
        <f t="shared" ca="1" si="114"/>
        <v>1</v>
      </c>
      <c r="RI7" s="420">
        <f ca="1">SUMPRODUCT((OFFSET('Game Board'!F8:F55,0,PP1)=QJ7)*(OFFSET('Game Board'!I8:I55,0,PP1)=QJ6)*(OFFSET('Game Board'!G8:G55,0,PP1)&gt;OFFSET('Game Board'!H8:H55,0,PP1))*1)+SUMPRODUCT((OFFSET('Game Board'!I8:I55,0,PP1)=QJ7)*(OFFSET('Game Board'!F8:F55,0,PP1)=QJ6)*(OFFSET('Game Board'!H8:H55,0,PP1)&gt;OFFSET('Game Board'!G8:G55,0,PP1))*1)</f>
        <v>0</v>
      </c>
      <c r="RJ7" s="420">
        <f ca="1">SUMPRODUCT((OFFSET('Game Board'!F8:F55,0,PP1)=QJ7)*(OFFSET('Game Board'!I8:I55,0,PP1)=QJ6)*(OFFSET('Game Board'!G8:G55,0,PP1)=OFFSET('Game Board'!H8:H55,0,PP1))*1)+SUMPRODUCT((OFFSET('Game Board'!I8:I55,0,PP1)=QJ7)*(OFFSET('Game Board'!F8:F55,0,PP1)=QJ6)*(OFFSET('Game Board'!H8:H55,0,PP1)=OFFSET('Game Board'!G8:G55,0,PP1))*1)</f>
        <v>0</v>
      </c>
      <c r="RK7" s="420">
        <f ca="1">SUMPRODUCT((OFFSET('Game Board'!F8:F55,0,PP1)=QJ7)*(OFFSET('Game Board'!I8:I55,0,PP1)=QJ6)*(OFFSET('Game Board'!G8:G55,0,PP1)&lt;OFFSET('Game Board'!H8:H55,0,PP1))*1)+SUMPRODUCT((OFFSET('Game Board'!I8:I55,0,PP1)=QJ7)*(OFFSET('Game Board'!F8:F55,0,PP1)=QJ6)*(OFFSET('Game Board'!H8:H55,0,PP1)&lt;OFFSET('Game Board'!G8:G55,0,PP1))*1)</f>
        <v>0</v>
      </c>
      <c r="RL7" s="420">
        <f ca="1">SUMIFS(OFFSET('Game Board'!G8:G55,0,PP1),OFFSET('Game Board'!F8:F55,0,PP1),QJ7,OFFSET('Game Board'!I8:I55,0,PP1),QJ6)+SUMIFS(OFFSET('Game Board'!H8:H55,0,PP1),OFFSET('Game Board'!I8:I55,0,PP1),QJ7,OFFSET('Game Board'!F8:F55,0,PP1),QJ6)</f>
        <v>0</v>
      </c>
      <c r="RM7" s="420">
        <f ca="1">SUMIFS(OFFSET('Game Board'!G8:G55,0,PP1),OFFSET('Game Board'!F8:F55,0,PP1),QJ7,OFFSET('Game Board'!I8:I55,0,PP1),QJ6)+SUMIFS(OFFSET('Game Board'!H8:H55,0,PP1),OFFSET('Game Board'!I8:I55,0,PP1),QJ7,OFFSET('Game Board'!F8:F55,0,PP1),QJ6)</f>
        <v>0</v>
      </c>
      <c r="RN7" s="420">
        <f t="shared" ca="1" si="493"/>
        <v>0</v>
      </c>
      <c r="RO7" s="420">
        <f t="shared" ca="1" si="494"/>
        <v>0</v>
      </c>
      <c r="RP7" s="420">
        <f t="shared" ref="RP7" ca="1" si="652">IF(QJ7&lt;&gt;"",SUMPRODUCT((QS4:QS7=QS7)*(RO4:RO7&gt;RO7)*1),0)</f>
        <v>0</v>
      </c>
      <c r="RQ7" s="420">
        <f t="shared" ref="RQ7" ca="1" si="653">IF(QJ7&lt;&gt;"",SUMPRODUCT((RP4:RP7=RP7)*(RN4:RN7&gt;RN7)*1),0)</f>
        <v>0</v>
      </c>
      <c r="RR7" s="420">
        <f t="shared" ca="1" si="497"/>
        <v>0</v>
      </c>
      <c r="RS7" s="420">
        <f t="shared" ref="RS7" ca="1" si="654">IF(QJ7&lt;&gt;"",SUMPRODUCT((RR4:RR7=RR7)*(RP4:RP7=RP7)*(RL4:RL7&gt;RL7)*1),0)</f>
        <v>0</v>
      </c>
      <c r="RT7" s="420">
        <f t="shared" ca="1" si="115"/>
        <v>1</v>
      </c>
      <c r="RU7" s="420">
        <f t="shared" ref="RU7" ca="1" si="655">SUMPRODUCT((RT4:RT7=RT7)*(PW4:PW7&gt;PW7)*1)</f>
        <v>2</v>
      </c>
      <c r="RV7" s="420">
        <f t="shared" ca="1" si="117"/>
        <v>3</v>
      </c>
      <c r="RW7" s="420" t="str">
        <f t="shared" si="323"/>
        <v>Ecuador</v>
      </c>
      <c r="RX7" s="420">
        <f t="shared" ca="1" si="118"/>
        <v>0</v>
      </c>
      <c r="RY7" s="420">
        <f ca="1">SUMPRODUCT((OFFSET('Game Board'!G8:G55,0,RY1)&lt;&gt;"")*(OFFSET('Game Board'!F8:F55,0,RY1)=C7)*(OFFSET('Game Board'!G8:G55,0,RY1)&gt;OFFSET('Game Board'!H8:H55,0,RY1))*1)+SUMPRODUCT((OFFSET('Game Board'!G8:G55,0,RY1)&lt;&gt;"")*(OFFSET('Game Board'!I8:I55,0,RY1)=C7)*(OFFSET('Game Board'!H8:H55,0,RY1)&gt;OFFSET('Game Board'!G8:G55,0,RY1))*1)</f>
        <v>0</v>
      </c>
      <c r="RZ7" s="420">
        <f ca="1">SUMPRODUCT((OFFSET('Game Board'!G8:G55,0,RY1)&lt;&gt;"")*(OFFSET('Game Board'!F8:F55,0,RY1)=C7)*(OFFSET('Game Board'!G8:G55,0,RY1)=OFFSET('Game Board'!H8:H55,0,RY1))*1)+SUMPRODUCT((OFFSET('Game Board'!G8:G55,0,RY1)&lt;&gt;"")*(OFFSET('Game Board'!I8:I55,0,RY1)=C7)*(OFFSET('Game Board'!G8:G55,0,RY1)=OFFSET('Game Board'!H8:H55,0,RY1))*1)</f>
        <v>0</v>
      </c>
      <c r="SA7" s="420">
        <f ca="1">SUMPRODUCT((OFFSET('Game Board'!G8:G55,0,RY1)&lt;&gt;"")*(OFFSET('Game Board'!F8:F55,0,RY1)=C7)*(OFFSET('Game Board'!G8:G55,0,RY1)&lt;OFFSET('Game Board'!H8:H55,0,RY1))*1)+SUMPRODUCT((OFFSET('Game Board'!G8:G55,0,RY1)&lt;&gt;"")*(OFFSET('Game Board'!I8:I55,0,RY1)=C7)*(OFFSET('Game Board'!H8:H55,0,RY1)&lt;OFFSET('Game Board'!G8:G55,0,RY1))*1)</f>
        <v>0</v>
      </c>
      <c r="SB7" s="420">
        <f ca="1">SUMIF(OFFSET('Game Board'!F8:F55,0,RY1),C7,OFFSET('Game Board'!G8:G55,0,RY1))+SUMIF(OFFSET('Game Board'!I8:I55,0,RY1),C7,OFFSET('Game Board'!H8:H55,0,RY1))</f>
        <v>0</v>
      </c>
      <c r="SC7" s="420">
        <f ca="1">SUMIF(OFFSET('Game Board'!F8:F55,0,RY1),C7,OFFSET('Game Board'!H8:H55,0,RY1))+SUMIF(OFFSET('Game Board'!I8:I55,0,RY1),C7,OFFSET('Game Board'!G8:G55,0,RY1))</f>
        <v>0</v>
      </c>
      <c r="SD7" s="420">
        <f t="shared" ca="1" si="119"/>
        <v>0</v>
      </c>
      <c r="SE7" s="420">
        <f t="shared" ca="1" si="120"/>
        <v>0</v>
      </c>
      <c r="SF7" s="420">
        <f ca="1">INDEX(L4:L35,MATCH(SO7,C4:C35,0),0)</f>
        <v>1453</v>
      </c>
      <c r="SG7" s="424">
        <f>'Tournament Setup'!F9</f>
        <v>0</v>
      </c>
      <c r="SH7" s="420">
        <f t="shared" ref="SH7" ca="1" si="656">RANK(SE7,SE4:SE7)</f>
        <v>1</v>
      </c>
      <c r="SI7" s="420">
        <f t="shared" ref="SI7" ca="1" si="657">SUMPRODUCT((SH4:SH7=SH7)*(SD4:SD7&gt;SD7)*1)</f>
        <v>0</v>
      </c>
      <c r="SJ7" s="420">
        <f t="shared" ca="1" si="123"/>
        <v>1</v>
      </c>
      <c r="SK7" s="420">
        <f t="shared" ref="SK7" ca="1" si="658">SUMPRODUCT((SH4:SH7=SH7)*(SD4:SD7=SD7)*(SB4:SB7&gt;SB7)*1)</f>
        <v>0</v>
      </c>
      <c r="SL7" s="420">
        <f t="shared" ca="1" si="125"/>
        <v>1</v>
      </c>
      <c r="SM7" s="420">
        <f t="shared" ref="SM7" ca="1" si="659">RANK(SL7,SL4:SL7,1)+COUNTIF(SL4:SL7,SL7)-1</f>
        <v>4</v>
      </c>
      <c r="SN7" s="420">
        <v>4</v>
      </c>
      <c r="SO7" s="420" t="str">
        <f t="shared" ref="SO7" ca="1" si="660">INDEX(RW4:RW7,MATCH(SN7,SM4:SM7,0),0)</f>
        <v>Ecuador</v>
      </c>
      <c r="SP7" s="420">
        <f t="shared" ref="SP7" ca="1" si="661">INDEX(SL4:SL7,MATCH(SO7,RW4:RW7,0),0)</f>
        <v>1</v>
      </c>
      <c r="SQ7" s="420" t="str">
        <f t="shared" ca="1" si="506"/>
        <v>Ecuador</v>
      </c>
      <c r="SR7" s="420" t="str">
        <f t="shared" ref="SR7" ca="1" si="662">IF(AND(SR6&lt;&gt;"",SP7=2),SO7,"")</f>
        <v/>
      </c>
      <c r="SS7" s="420" t="str">
        <f t="shared" ref="SS7" ca="1" si="663">IF(AND(SS6&lt;&gt;"",SP7=3),SO7,"")</f>
        <v/>
      </c>
      <c r="ST7" s="420">
        <f ca="1">SUMPRODUCT((OFFSET('Game Board'!F8:F55,0,RY1)=SQ7)*(OFFSET('Game Board'!I8:I55,0,RY1)=SQ4)*(OFFSET('Game Board'!G8:G55,0,RY1)&gt;OFFSET('Game Board'!H8:H55,0,RY1))*1)+SUMPRODUCT((OFFSET('Game Board'!I8:I55,0,RY1)=SQ7)*(OFFSET('Game Board'!F8:F55,0,RY1)=SQ4)*(OFFSET('Game Board'!H8:H55,0,RY1)&gt;OFFSET('Game Board'!G8:G55,0,RY1))*1)+SUMPRODUCT((OFFSET('Game Board'!F8:F55,0,RY1)=SQ7)*(OFFSET('Game Board'!I8:I55,0,RY1)=SQ5)*(OFFSET('Game Board'!G8:G55,0,RY1)&gt;OFFSET('Game Board'!H8:H55,0,RY1))*1)+SUMPRODUCT((OFFSET('Game Board'!I8:I55,0,RY1)=SQ7)*(OFFSET('Game Board'!F8:F55,0,RY1)=SQ5)*(OFFSET('Game Board'!H8:H55,0,RY1)&gt;OFFSET('Game Board'!G8:G55,0,RY1))*1)+SUMPRODUCT((OFFSET('Game Board'!F8:F55,0,RY1)=SQ7)*(OFFSET('Game Board'!I8:I55,0,RY1)=SQ6)*(OFFSET('Game Board'!G8:G55,0,RY1)&gt;OFFSET('Game Board'!H8:H55,0,RY1))*1)+SUMPRODUCT((OFFSET('Game Board'!I8:I55,0,RY1)=SQ7)*(OFFSET('Game Board'!F8:F55,0,RY1)=SQ6)*(OFFSET('Game Board'!H8:H55,0,RY1)&gt;OFFSET('Game Board'!G8:G55,0,RY1))*1)</f>
        <v>0</v>
      </c>
      <c r="SU7" s="420">
        <f ca="1">SUMPRODUCT((OFFSET('Game Board'!F8:F55,0,RY1)=SQ7)*(OFFSET('Game Board'!I8:I55,0,RY1)=SQ4)*(OFFSET('Game Board'!G8:G55,0,RY1)=OFFSET('Game Board'!H8:H55,0,RY1))*1)+SUMPRODUCT((OFFSET('Game Board'!I8:I55,0,RY1)=SQ7)*(OFFSET('Game Board'!F8:F55,0,RY1)=SQ4)*(OFFSET('Game Board'!G8:G55,0,RY1)=OFFSET('Game Board'!H8:H55,0,RY1))*1)+SUMPRODUCT((OFFSET('Game Board'!F8:F55,0,RY1)=SQ7)*(OFFSET('Game Board'!I8:I55,0,RY1)=SQ5)*(OFFSET('Game Board'!G8:G55,0,RY1)=OFFSET('Game Board'!H8:H55,0,RY1))*1)+SUMPRODUCT((OFFSET('Game Board'!I8:I55,0,RY1)=SQ7)*(OFFSET('Game Board'!F8:F55,0,RY1)=SQ5)*(OFFSET('Game Board'!G8:G55,0,RY1)=OFFSET('Game Board'!H8:H55,0,RY1))*1)+SUMPRODUCT((OFFSET('Game Board'!F8:F55,0,RY1)=SQ7)*(OFFSET('Game Board'!I8:I55,0,RY1)=SQ6)*(OFFSET('Game Board'!G8:G55,0,RY1)=OFFSET('Game Board'!H8:H55,0,RY1))*1)+SUMPRODUCT((OFFSET('Game Board'!I8:I55,0,RY1)=SQ7)*(OFFSET('Game Board'!F8:F55,0,RY1)=SQ6)*(OFFSET('Game Board'!G8:G55,0,RY1)=OFFSET('Game Board'!H8:H55,0,RY1))*1)</f>
        <v>3</v>
      </c>
      <c r="SV7" s="420">
        <f ca="1">SUMPRODUCT((OFFSET('Game Board'!F8:F55,0,RY1)=SQ7)*(OFFSET('Game Board'!I8:I55,0,RY1)=SQ4)*(OFFSET('Game Board'!G8:G55,0,RY1)&lt;OFFSET('Game Board'!H8:H55,0,RY1))*1)+SUMPRODUCT((OFFSET('Game Board'!I8:I55,0,RY1)=SQ7)*(OFFSET('Game Board'!F8:F55,0,RY1)=SQ4)*(OFFSET('Game Board'!H8:H55,0,RY1)&lt;OFFSET('Game Board'!G8:G55,0,RY1))*1)+SUMPRODUCT((OFFSET('Game Board'!F8:F55,0,RY1)=SQ7)*(OFFSET('Game Board'!I8:I55,0,RY1)=SQ5)*(OFFSET('Game Board'!G8:G55,0,RY1)&lt;OFFSET('Game Board'!H8:H55,0,RY1))*1)+SUMPRODUCT((OFFSET('Game Board'!I8:I55,0,RY1)=SQ7)*(OFFSET('Game Board'!F8:F55,0,RY1)=SQ5)*(OFFSET('Game Board'!H8:H55,0,RY1)&lt;OFFSET('Game Board'!G8:G55,0,RY1))*1)+SUMPRODUCT((OFFSET('Game Board'!F8:F55,0,RY1)=SQ7)*(OFFSET('Game Board'!I8:I55,0,RY1)=SQ6)*(OFFSET('Game Board'!G8:G55,0,RY1)&lt;OFFSET('Game Board'!H8:H55,0,RY1))*1)+SUMPRODUCT((OFFSET('Game Board'!I8:I55,0,RY1)=SQ7)*(OFFSET('Game Board'!F8:F55,0,RY1)=SQ6)*(OFFSET('Game Board'!H8:H55,0,RY1)&lt;OFFSET('Game Board'!G8:G55,0,RY1))*1)</f>
        <v>0</v>
      </c>
      <c r="SW7" s="420">
        <f ca="1">SUMIFS(OFFSET('Game Board'!G8:G55,0,RY1),OFFSET('Game Board'!F8:F55,0,RY1),SQ7,OFFSET('Game Board'!I8:I55,0,RY1),SQ4)+SUMIFS(OFFSET('Game Board'!G8:G55,0,RY1),OFFSET('Game Board'!F8:F55,0,RY1),SQ7,OFFSET('Game Board'!I8:I55,0,RY1),SQ5)+SUMIFS(OFFSET('Game Board'!G8:G55,0,RY1),OFFSET('Game Board'!F8:F55,0,RY1),SQ7,OFFSET('Game Board'!I8:I55,0,RY1),SQ6)+SUMIFS(OFFSET('Game Board'!H8:H55,0,RY1),OFFSET('Game Board'!I8:I55,0,RY1),SQ7,OFFSET('Game Board'!F8:F55,0,RY1),SQ4)+SUMIFS(OFFSET('Game Board'!H8:H55,0,RY1),OFFSET('Game Board'!I8:I55,0,RY1),SQ7,OFFSET('Game Board'!F8:F55,0,RY1),SQ5)+SUMIFS(OFFSET('Game Board'!H8:H55,0,RY1),OFFSET('Game Board'!I8:I55,0,RY1),SQ7,OFFSET('Game Board'!F8:F55,0,RY1),SQ6)</f>
        <v>0</v>
      </c>
      <c r="SX7" s="420">
        <f ca="1">SUMIFS(OFFSET('Game Board'!H8:H55,0,RY1),OFFSET('Game Board'!F8:F55,0,RY1),SQ7,OFFSET('Game Board'!I8:I55,0,RY1),SQ4)+SUMIFS(OFFSET('Game Board'!H8:H55,0,RY1),OFFSET('Game Board'!F8:F55,0,RY1),SQ7,OFFSET('Game Board'!I8:I55,0,RY1),SQ5)+SUMIFS(OFFSET('Game Board'!H8:H55,0,RY1),OFFSET('Game Board'!F8:F55,0,RY1),SQ7,OFFSET('Game Board'!I8:I55,0,RY1),SQ6)+SUMIFS(OFFSET('Game Board'!G8:G55,0,RY1),OFFSET('Game Board'!I8:I55,0,RY1),SQ7,OFFSET('Game Board'!F8:F55,0,RY1),SQ4)+SUMIFS(OFFSET('Game Board'!G8:G55,0,RY1),OFFSET('Game Board'!I8:I55,0,RY1),SQ7,OFFSET('Game Board'!F8:F55,0,RY1),SQ5)+SUMIFS(OFFSET('Game Board'!G8:G55,0,RY1),OFFSET('Game Board'!I8:I55,0,RY1),SQ7,OFFSET('Game Board'!F8:F55,0,RY1),SQ6)</f>
        <v>0</v>
      </c>
      <c r="SY7" s="420">
        <f t="shared" ca="1" si="130"/>
        <v>0</v>
      </c>
      <c r="SZ7" s="420">
        <f t="shared" ca="1" si="131"/>
        <v>3</v>
      </c>
      <c r="TA7" s="420">
        <f t="shared" ref="TA7" ca="1" si="664">IF(SQ7&lt;&gt;"",SUMPRODUCT((SP4:SP7=SP7)*(SZ4:SZ7&gt;SZ7)*1),0)</f>
        <v>0</v>
      </c>
      <c r="TB7" s="420">
        <f t="shared" ref="TB7" ca="1" si="665">IF(SQ7&lt;&gt;"",SUMPRODUCT((TA4:TA7=TA7)*(SY4:SY7&gt;SY7)*1),0)</f>
        <v>0</v>
      </c>
      <c r="TC7" s="420">
        <f t="shared" ca="1" si="134"/>
        <v>0</v>
      </c>
      <c r="TD7" s="420">
        <f t="shared" ref="TD7" ca="1" si="666">IF(SQ7&lt;&gt;"",SUMPRODUCT((TC4:TC7=TC7)*(TA4:TA7=TA7)*(SW4:SW7&gt;SW7)*1),0)</f>
        <v>0</v>
      </c>
      <c r="TE7" s="420">
        <f t="shared" ca="1" si="136"/>
        <v>1</v>
      </c>
      <c r="TF7" s="420">
        <f ca="1">SUMPRODUCT((OFFSET('Game Board'!F8:F55,0,RY1)=SR7)*(OFFSET('Game Board'!I8:I55,0,RY1)=SR5)*(OFFSET('Game Board'!G8:G55,0,RY1)&gt;OFFSET('Game Board'!H8:H55,0,RY1))*1)+SUMPRODUCT((OFFSET('Game Board'!I8:I55,0,RY1)=SR7)*(OFFSET('Game Board'!F8:F55,0,RY1)=SR5)*(OFFSET('Game Board'!H8:H55,0,RY1)&gt;OFFSET('Game Board'!G8:G55,0,RY1))*1)+SUMPRODUCT((OFFSET('Game Board'!F8:F55,0,RY1)=SR7)*(OFFSET('Game Board'!I8:I55,0,RY1)=SR6)*(OFFSET('Game Board'!G8:G55,0,RY1)&gt;OFFSET('Game Board'!H8:H55,0,RY1))*1)+SUMPRODUCT((OFFSET('Game Board'!I8:I55,0,RY1)=SR7)*(OFFSET('Game Board'!F8:F55,0,RY1)=SR6)*(OFFSET('Game Board'!H8:H55,0,RY1)&gt;OFFSET('Game Board'!G8:G55,0,RY1))*1)</f>
        <v>0</v>
      </c>
      <c r="TG7" s="420">
        <f ca="1">SUMPRODUCT((OFFSET('Game Board'!F8:F55,0,RY1)=SR7)*(OFFSET('Game Board'!I8:I55,0,RY1)=SR5)*(OFFSET('Game Board'!G8:G55,0,RY1)=OFFSET('Game Board'!H8:H55,0,RY1))*1)+SUMPRODUCT((OFFSET('Game Board'!I8:I55,0,RY1)=SR7)*(OFFSET('Game Board'!F8:F55,0,RY1)=SR5)*(OFFSET('Game Board'!G8:G55,0,RY1)=OFFSET('Game Board'!H8:H55,0,RY1))*1)+SUMPRODUCT((OFFSET('Game Board'!F8:F55,0,RY1)=SR7)*(OFFSET('Game Board'!I8:I55,0,RY1)=SR6)*(OFFSET('Game Board'!G8:G55,0,RY1)=OFFSET('Game Board'!H8:H55,0,RY1))*1)+SUMPRODUCT((OFFSET('Game Board'!I8:I55,0,RY1)=SR7)*(OFFSET('Game Board'!F8:F55,0,RY1)=SR6)*(OFFSET('Game Board'!G8:G55,0,RY1)=OFFSET('Game Board'!H8:H55,0,RY1))*1)</f>
        <v>0</v>
      </c>
      <c r="TH7" s="420">
        <f ca="1">SUMPRODUCT((OFFSET('Game Board'!F8:F55,0,RY1)=SR7)*(OFFSET('Game Board'!I8:I55,0,RY1)=SR5)*(OFFSET('Game Board'!G8:G55,0,RY1)&lt;OFFSET('Game Board'!H8:H55,0,RY1))*1)+SUMPRODUCT((OFFSET('Game Board'!I8:I55,0,RY1)=SR7)*(OFFSET('Game Board'!F8:F55,0,RY1)=SR5)*(OFFSET('Game Board'!H8:H55,0,RY1)&lt;OFFSET('Game Board'!G8:G55,0,RY1))*1)+SUMPRODUCT((OFFSET('Game Board'!F8:F55,0,RY1)=SR7)*(OFFSET('Game Board'!I8:I55,0,RY1)=SR6)*(OFFSET('Game Board'!G8:G55,0,RY1)&lt;OFFSET('Game Board'!H8:H55,0,RY1))*1)+SUMPRODUCT((OFFSET('Game Board'!I8:I55,0,RY1)=SR7)*(OFFSET('Game Board'!F8:F55,0,RY1)=SR6)*(OFFSET('Game Board'!H8:H55,0,RY1)&lt;OFFSET('Game Board'!G8:G55,0,RY1))*1)</f>
        <v>0</v>
      </c>
      <c r="TI7" s="420">
        <f ca="1">SUMIFS(OFFSET('Game Board'!G8:G55,0,RY1),OFFSET('Game Board'!F8:F55,0,RY1),SR7,OFFSET('Game Board'!I8:I55,0,RY1),SR5)+SUMIFS(OFFSET('Game Board'!G8:G55,0,RY1),OFFSET('Game Board'!F8:F55,0,RY1),SR7,OFFSET('Game Board'!I8:I55,0,RY1),SR6)+SUMIFS(OFFSET('Game Board'!H8:H55,0,RY1),OFFSET('Game Board'!I8:I55,0,RY1),SR7,OFFSET('Game Board'!F8:F55,0,RY1),SR5)+SUMIFS(OFFSET('Game Board'!H8:H55,0,RY1),OFFSET('Game Board'!I8:I55,0,RY1),SR7,OFFSET('Game Board'!F8:F55,0,RY1),SR6)</f>
        <v>0</v>
      </c>
      <c r="TJ7" s="420">
        <f ca="1">SUMIFS(OFFSET('Game Board'!G8:G55,0,RY1),OFFSET('Game Board'!F8:F55,0,RY1),SR7,OFFSET('Game Board'!I8:I55,0,RY1),SR5)+SUMIFS(OFFSET('Game Board'!G8:G55,0,RY1),OFFSET('Game Board'!F8:F55,0,RY1),SR7,OFFSET('Game Board'!I8:I55,0,RY1),SR6)+SUMIFS(OFFSET('Game Board'!H8:H55,0,RY1),OFFSET('Game Board'!I8:I55,0,RY1),SR7,OFFSET('Game Board'!F8:F55,0,RY1),SR5)+SUMIFS(OFFSET('Game Board'!H8:H55,0,RY1),OFFSET('Game Board'!I8:I55,0,RY1),SR7,OFFSET('Game Board'!F8:F55,0,RY1),SR6)</f>
        <v>0</v>
      </c>
      <c r="TK7" s="420">
        <f t="shared" ca="1" si="335"/>
        <v>0</v>
      </c>
      <c r="TL7" s="420">
        <f t="shared" ca="1" si="336"/>
        <v>0</v>
      </c>
      <c r="TM7" s="420">
        <f t="shared" ref="TM7" ca="1" si="667">IF(SR7&lt;&gt;"",SUMPRODUCT((SP4:SP7=SP7)*(TL4:TL7&gt;TL7)*1),0)</f>
        <v>0</v>
      </c>
      <c r="TN7" s="420">
        <f t="shared" ref="TN7" ca="1" si="668">IF(SR7&lt;&gt;"",SUMPRODUCT((TM4:TM7=TM7)*(TK4:TK7&gt;TK7)*1),0)</f>
        <v>0</v>
      </c>
      <c r="TO7" s="420">
        <f t="shared" ca="1" si="339"/>
        <v>0</v>
      </c>
      <c r="TP7" s="420">
        <f t="shared" ref="TP7" ca="1" si="669">IF(SR7&lt;&gt;"",SUMPRODUCT((TO4:TO7=TO7)*(TM4:TM7=TM7)*(TI4:TI7&gt;TI7)*1),0)</f>
        <v>0</v>
      </c>
      <c r="TQ7" s="420">
        <f t="shared" ca="1" si="137"/>
        <v>1</v>
      </c>
      <c r="TR7" s="420">
        <f ca="1">SUMPRODUCT((OFFSET('Game Board'!F8:F55,0,RY1)=SS7)*(OFFSET('Game Board'!I8:I55,0,RY1)=SS6)*(OFFSET('Game Board'!G8:G55,0,RY1)&gt;OFFSET('Game Board'!H8:H55,0,RY1))*1)+SUMPRODUCT((OFFSET('Game Board'!I8:I55,0,RY1)=SS7)*(OFFSET('Game Board'!F8:F55,0,RY1)=SS6)*(OFFSET('Game Board'!H8:H55,0,RY1)&gt;OFFSET('Game Board'!G8:G55,0,RY1))*1)</f>
        <v>0</v>
      </c>
      <c r="TS7" s="420">
        <f ca="1">SUMPRODUCT((OFFSET('Game Board'!F8:F55,0,RY1)=SS7)*(OFFSET('Game Board'!I8:I55,0,RY1)=SS6)*(OFFSET('Game Board'!G8:G55,0,RY1)=OFFSET('Game Board'!H8:H55,0,RY1))*1)+SUMPRODUCT((OFFSET('Game Board'!I8:I55,0,RY1)=SS7)*(OFFSET('Game Board'!F8:F55,0,RY1)=SS6)*(OFFSET('Game Board'!H8:H55,0,RY1)=OFFSET('Game Board'!G8:G55,0,RY1))*1)</f>
        <v>0</v>
      </c>
      <c r="TT7" s="420">
        <f ca="1">SUMPRODUCT((OFFSET('Game Board'!F8:F55,0,RY1)=SS7)*(OFFSET('Game Board'!I8:I55,0,RY1)=SS6)*(OFFSET('Game Board'!G8:G55,0,RY1)&lt;OFFSET('Game Board'!H8:H55,0,RY1))*1)+SUMPRODUCT((OFFSET('Game Board'!I8:I55,0,RY1)=SS7)*(OFFSET('Game Board'!F8:F55,0,RY1)=SS6)*(OFFSET('Game Board'!H8:H55,0,RY1)&lt;OFFSET('Game Board'!G8:G55,0,RY1))*1)</f>
        <v>0</v>
      </c>
      <c r="TU7" s="420">
        <f ca="1">SUMIFS(OFFSET('Game Board'!G8:G55,0,RY1),OFFSET('Game Board'!F8:F55,0,RY1),SS7,OFFSET('Game Board'!I8:I55,0,RY1),SS6)+SUMIFS(OFFSET('Game Board'!H8:H55,0,RY1),OFFSET('Game Board'!I8:I55,0,RY1),SS7,OFFSET('Game Board'!F8:F55,0,RY1),SS6)</f>
        <v>0</v>
      </c>
      <c r="TV7" s="420">
        <f ca="1">SUMIFS(OFFSET('Game Board'!G8:G55,0,RY1),OFFSET('Game Board'!F8:F55,0,RY1),SS7,OFFSET('Game Board'!I8:I55,0,RY1),SS6)+SUMIFS(OFFSET('Game Board'!H8:H55,0,RY1),OFFSET('Game Board'!I8:I55,0,RY1),SS7,OFFSET('Game Board'!F8:F55,0,RY1),SS6)</f>
        <v>0</v>
      </c>
      <c r="TW7" s="420">
        <f t="shared" ca="1" si="515"/>
        <v>0</v>
      </c>
      <c r="TX7" s="420">
        <f t="shared" ca="1" si="516"/>
        <v>0</v>
      </c>
      <c r="TY7" s="420">
        <f t="shared" ref="TY7" ca="1" si="670">IF(SS7&lt;&gt;"",SUMPRODUCT((TB4:TB7=TB7)*(TX4:TX7&gt;TX7)*1),0)</f>
        <v>0</v>
      </c>
      <c r="TZ7" s="420">
        <f t="shared" ref="TZ7" ca="1" si="671">IF(SS7&lt;&gt;"",SUMPRODUCT((TY4:TY7=TY7)*(TW4:TW7&gt;TW7)*1),0)</f>
        <v>0</v>
      </c>
      <c r="UA7" s="420">
        <f t="shared" ca="1" si="519"/>
        <v>0</v>
      </c>
      <c r="UB7" s="420">
        <f t="shared" ref="UB7" ca="1" si="672">IF(SS7&lt;&gt;"",SUMPRODUCT((UA4:UA7=UA7)*(TY4:TY7=TY7)*(TU4:TU7&gt;TU7)*1),0)</f>
        <v>0</v>
      </c>
      <c r="UC7" s="420">
        <f t="shared" ca="1" si="138"/>
        <v>1</v>
      </c>
      <c r="UD7" s="420">
        <f t="shared" ref="UD7" ca="1" si="673">SUMPRODUCT((UC4:UC7=UC7)*(SF4:SF7&gt;SF7)*1)</f>
        <v>2</v>
      </c>
      <c r="UE7" s="420">
        <f t="shared" ca="1" si="140"/>
        <v>3</v>
      </c>
      <c r="UF7" s="420" t="str">
        <f t="shared" si="342"/>
        <v>Ecuador</v>
      </c>
      <c r="UG7" s="420">
        <f t="shared" ca="1" si="141"/>
        <v>0</v>
      </c>
      <c r="UH7" s="420">
        <f ca="1">SUMPRODUCT((OFFSET('Game Board'!G8:G55,0,UH1)&lt;&gt;"")*(OFFSET('Game Board'!F8:F55,0,UH1)=C7)*(OFFSET('Game Board'!G8:G55,0,UH1)&gt;OFFSET('Game Board'!H8:H55,0,UH1))*1)+SUMPRODUCT((OFFSET('Game Board'!G8:G55,0,UH1)&lt;&gt;"")*(OFFSET('Game Board'!I8:I55,0,UH1)=C7)*(OFFSET('Game Board'!H8:H55,0,UH1)&gt;OFFSET('Game Board'!G8:G55,0,UH1))*1)</f>
        <v>0</v>
      </c>
      <c r="UI7" s="420">
        <f ca="1">SUMPRODUCT((OFFSET('Game Board'!G8:G55,0,UH1)&lt;&gt;"")*(OFFSET('Game Board'!F8:F55,0,UH1)=C7)*(OFFSET('Game Board'!G8:G55,0,UH1)=OFFSET('Game Board'!H8:H55,0,UH1))*1)+SUMPRODUCT((OFFSET('Game Board'!G8:G55,0,UH1)&lt;&gt;"")*(OFFSET('Game Board'!I8:I55,0,UH1)=C7)*(OFFSET('Game Board'!G8:G55,0,UH1)=OFFSET('Game Board'!H8:H55,0,UH1))*1)</f>
        <v>0</v>
      </c>
      <c r="UJ7" s="420">
        <f ca="1">SUMPRODUCT((OFFSET('Game Board'!G8:G55,0,UH1)&lt;&gt;"")*(OFFSET('Game Board'!F8:F55,0,UH1)=C7)*(OFFSET('Game Board'!G8:G55,0,UH1)&lt;OFFSET('Game Board'!H8:H55,0,UH1))*1)+SUMPRODUCT((OFFSET('Game Board'!G8:G55,0,UH1)&lt;&gt;"")*(OFFSET('Game Board'!I8:I55,0,UH1)=C7)*(OFFSET('Game Board'!H8:H55,0,UH1)&lt;OFFSET('Game Board'!G8:G55,0,UH1))*1)</f>
        <v>0</v>
      </c>
      <c r="UK7" s="420">
        <f ca="1">SUMIF(OFFSET('Game Board'!F8:F55,0,UH1),C7,OFFSET('Game Board'!G8:G55,0,UH1))+SUMIF(OFFSET('Game Board'!I8:I55,0,UH1),C7,OFFSET('Game Board'!H8:H55,0,UH1))</f>
        <v>0</v>
      </c>
      <c r="UL7" s="420">
        <f ca="1">SUMIF(OFFSET('Game Board'!F8:F55,0,UH1),C7,OFFSET('Game Board'!H8:H55,0,UH1))+SUMIF(OFFSET('Game Board'!I8:I55,0,UH1),C7,OFFSET('Game Board'!G8:G55,0,UH1))</f>
        <v>0</v>
      </c>
      <c r="UM7" s="420">
        <f t="shared" ca="1" si="142"/>
        <v>0</v>
      </c>
      <c r="UN7" s="420">
        <f t="shared" ca="1" si="143"/>
        <v>0</v>
      </c>
      <c r="UO7" s="420">
        <f ca="1">INDEX(L4:L35,MATCH(UX7,C4:C35,0),0)</f>
        <v>1453</v>
      </c>
      <c r="UP7" s="424">
        <f>'Tournament Setup'!F9</f>
        <v>0</v>
      </c>
      <c r="UQ7" s="420">
        <f t="shared" ref="UQ7" ca="1" si="674">RANK(UN7,UN4:UN7)</f>
        <v>1</v>
      </c>
      <c r="UR7" s="420">
        <f t="shared" ref="UR7" ca="1" si="675">SUMPRODUCT((UQ4:UQ7=UQ7)*(UM4:UM7&gt;UM7)*1)</f>
        <v>0</v>
      </c>
      <c r="US7" s="420">
        <f t="shared" ca="1" si="146"/>
        <v>1</v>
      </c>
      <c r="UT7" s="420">
        <f t="shared" ref="UT7" ca="1" si="676">SUMPRODUCT((UQ4:UQ7=UQ7)*(UM4:UM7=UM7)*(UK4:UK7&gt;UK7)*1)</f>
        <v>0</v>
      </c>
      <c r="UU7" s="420">
        <f t="shared" ca="1" si="148"/>
        <v>1</v>
      </c>
      <c r="UV7" s="420">
        <f t="shared" ref="UV7" ca="1" si="677">RANK(UU7,UU4:UU7,1)+COUNTIF(UU4:UU7,UU7)-1</f>
        <v>4</v>
      </c>
      <c r="UW7" s="420">
        <v>4</v>
      </c>
      <c r="UX7" s="420" t="str">
        <f t="shared" ref="UX7" ca="1" si="678">INDEX(UF4:UF7,MATCH(UW7,UV4:UV7,0),0)</f>
        <v>Ecuador</v>
      </c>
      <c r="UY7" s="420">
        <f t="shared" ref="UY7" ca="1" si="679">INDEX(UU4:UU7,MATCH(UX7,UF4:UF7,0),0)</f>
        <v>1</v>
      </c>
      <c r="UZ7" s="420" t="str">
        <f t="shared" ca="1" si="528"/>
        <v>Ecuador</v>
      </c>
      <c r="VA7" s="420" t="str">
        <f t="shared" ref="VA7" ca="1" si="680">IF(AND(VA6&lt;&gt;"",UY7=2),UX7,"")</f>
        <v/>
      </c>
      <c r="VB7" s="420" t="str">
        <f t="shared" ref="VB7" ca="1" si="681">IF(AND(VB6&lt;&gt;"",UY7=3),UX7,"")</f>
        <v/>
      </c>
      <c r="VC7" s="420">
        <f ca="1">SUMPRODUCT((OFFSET('Game Board'!F8:F55,0,UH1)=UZ7)*(OFFSET('Game Board'!I8:I55,0,UH1)=UZ4)*(OFFSET('Game Board'!G8:G55,0,UH1)&gt;OFFSET('Game Board'!H8:H55,0,UH1))*1)+SUMPRODUCT((OFFSET('Game Board'!I8:I55,0,UH1)=UZ7)*(OFFSET('Game Board'!F8:F55,0,UH1)=UZ4)*(OFFSET('Game Board'!H8:H55,0,UH1)&gt;OFFSET('Game Board'!G8:G55,0,UH1))*1)+SUMPRODUCT((OFFSET('Game Board'!F8:F55,0,UH1)=UZ7)*(OFFSET('Game Board'!I8:I55,0,UH1)=UZ5)*(OFFSET('Game Board'!G8:G55,0,UH1)&gt;OFFSET('Game Board'!H8:H55,0,UH1))*1)+SUMPRODUCT((OFFSET('Game Board'!I8:I55,0,UH1)=UZ7)*(OFFSET('Game Board'!F8:F55,0,UH1)=UZ5)*(OFFSET('Game Board'!H8:H55,0,UH1)&gt;OFFSET('Game Board'!G8:G55,0,UH1))*1)+SUMPRODUCT((OFFSET('Game Board'!F8:F55,0,UH1)=UZ7)*(OFFSET('Game Board'!I8:I55,0,UH1)=UZ6)*(OFFSET('Game Board'!G8:G55,0,UH1)&gt;OFFSET('Game Board'!H8:H55,0,UH1))*1)+SUMPRODUCT((OFFSET('Game Board'!I8:I55,0,UH1)=UZ7)*(OFFSET('Game Board'!F8:F55,0,UH1)=UZ6)*(OFFSET('Game Board'!H8:H55,0,UH1)&gt;OFFSET('Game Board'!G8:G55,0,UH1))*1)</f>
        <v>0</v>
      </c>
      <c r="VD7" s="420">
        <f ca="1">SUMPRODUCT((OFFSET('Game Board'!F8:F55,0,UH1)=UZ7)*(OFFSET('Game Board'!I8:I55,0,UH1)=UZ4)*(OFFSET('Game Board'!G8:G55,0,UH1)=OFFSET('Game Board'!H8:H55,0,UH1))*1)+SUMPRODUCT((OFFSET('Game Board'!I8:I55,0,UH1)=UZ7)*(OFFSET('Game Board'!F8:F55,0,UH1)=UZ4)*(OFFSET('Game Board'!G8:G55,0,UH1)=OFFSET('Game Board'!H8:H55,0,UH1))*1)+SUMPRODUCT((OFFSET('Game Board'!F8:F55,0,UH1)=UZ7)*(OFFSET('Game Board'!I8:I55,0,UH1)=UZ5)*(OFFSET('Game Board'!G8:G55,0,UH1)=OFFSET('Game Board'!H8:H55,0,UH1))*1)+SUMPRODUCT((OFFSET('Game Board'!I8:I55,0,UH1)=UZ7)*(OFFSET('Game Board'!F8:F55,0,UH1)=UZ5)*(OFFSET('Game Board'!G8:G55,0,UH1)=OFFSET('Game Board'!H8:H55,0,UH1))*1)+SUMPRODUCT((OFFSET('Game Board'!F8:F55,0,UH1)=UZ7)*(OFFSET('Game Board'!I8:I55,0,UH1)=UZ6)*(OFFSET('Game Board'!G8:G55,0,UH1)=OFFSET('Game Board'!H8:H55,0,UH1))*1)+SUMPRODUCT((OFFSET('Game Board'!I8:I55,0,UH1)=UZ7)*(OFFSET('Game Board'!F8:F55,0,UH1)=UZ6)*(OFFSET('Game Board'!G8:G55,0,UH1)=OFFSET('Game Board'!H8:H55,0,UH1))*1)</f>
        <v>3</v>
      </c>
      <c r="VE7" s="420">
        <f ca="1">SUMPRODUCT((OFFSET('Game Board'!F8:F55,0,UH1)=UZ7)*(OFFSET('Game Board'!I8:I55,0,UH1)=UZ4)*(OFFSET('Game Board'!G8:G55,0,UH1)&lt;OFFSET('Game Board'!H8:H55,0,UH1))*1)+SUMPRODUCT((OFFSET('Game Board'!I8:I55,0,UH1)=UZ7)*(OFFSET('Game Board'!F8:F55,0,UH1)=UZ4)*(OFFSET('Game Board'!H8:H55,0,UH1)&lt;OFFSET('Game Board'!G8:G55,0,UH1))*1)+SUMPRODUCT((OFFSET('Game Board'!F8:F55,0,UH1)=UZ7)*(OFFSET('Game Board'!I8:I55,0,UH1)=UZ5)*(OFFSET('Game Board'!G8:G55,0,UH1)&lt;OFFSET('Game Board'!H8:H55,0,UH1))*1)+SUMPRODUCT((OFFSET('Game Board'!I8:I55,0,UH1)=UZ7)*(OFFSET('Game Board'!F8:F55,0,UH1)=UZ5)*(OFFSET('Game Board'!H8:H55,0,UH1)&lt;OFFSET('Game Board'!G8:G55,0,UH1))*1)+SUMPRODUCT((OFFSET('Game Board'!F8:F55,0,UH1)=UZ7)*(OFFSET('Game Board'!I8:I55,0,UH1)=UZ6)*(OFFSET('Game Board'!G8:G55,0,UH1)&lt;OFFSET('Game Board'!H8:H55,0,UH1))*1)+SUMPRODUCT((OFFSET('Game Board'!I8:I55,0,UH1)=UZ7)*(OFFSET('Game Board'!F8:F55,0,UH1)=UZ6)*(OFFSET('Game Board'!H8:H55,0,UH1)&lt;OFFSET('Game Board'!G8:G55,0,UH1))*1)</f>
        <v>0</v>
      </c>
      <c r="VF7" s="420">
        <f ca="1">SUMIFS(OFFSET('Game Board'!G8:G55,0,UH1),OFFSET('Game Board'!F8:F55,0,UH1),UZ7,OFFSET('Game Board'!I8:I55,0,UH1),UZ4)+SUMIFS(OFFSET('Game Board'!G8:G55,0,UH1),OFFSET('Game Board'!F8:F55,0,UH1),UZ7,OFFSET('Game Board'!I8:I55,0,UH1),UZ5)+SUMIFS(OFFSET('Game Board'!G8:G55,0,UH1),OFFSET('Game Board'!F8:F55,0,UH1),UZ7,OFFSET('Game Board'!I8:I55,0,UH1),UZ6)+SUMIFS(OFFSET('Game Board'!H8:H55,0,UH1),OFFSET('Game Board'!I8:I55,0,UH1),UZ7,OFFSET('Game Board'!F8:F55,0,UH1),UZ4)+SUMIFS(OFFSET('Game Board'!H8:H55,0,UH1),OFFSET('Game Board'!I8:I55,0,UH1),UZ7,OFFSET('Game Board'!F8:F55,0,UH1),UZ5)+SUMIFS(OFFSET('Game Board'!H8:H55,0,UH1),OFFSET('Game Board'!I8:I55,0,UH1),UZ7,OFFSET('Game Board'!F8:F55,0,UH1),UZ6)</f>
        <v>0</v>
      </c>
      <c r="VG7" s="420">
        <f ca="1">SUMIFS(OFFSET('Game Board'!H8:H55,0,UH1),OFFSET('Game Board'!F8:F55,0,UH1),UZ7,OFFSET('Game Board'!I8:I55,0,UH1),UZ4)+SUMIFS(OFFSET('Game Board'!H8:H55,0,UH1),OFFSET('Game Board'!F8:F55,0,UH1),UZ7,OFFSET('Game Board'!I8:I55,0,UH1),UZ5)+SUMIFS(OFFSET('Game Board'!H8:H55,0,UH1),OFFSET('Game Board'!F8:F55,0,UH1),UZ7,OFFSET('Game Board'!I8:I55,0,UH1),UZ6)+SUMIFS(OFFSET('Game Board'!G8:G55,0,UH1),OFFSET('Game Board'!I8:I55,0,UH1),UZ7,OFFSET('Game Board'!F8:F55,0,UH1),UZ4)+SUMIFS(OFFSET('Game Board'!G8:G55,0,UH1),OFFSET('Game Board'!I8:I55,0,UH1),UZ7,OFFSET('Game Board'!F8:F55,0,UH1),UZ5)+SUMIFS(OFFSET('Game Board'!G8:G55,0,UH1),OFFSET('Game Board'!I8:I55,0,UH1),UZ7,OFFSET('Game Board'!F8:F55,0,UH1),UZ6)</f>
        <v>0</v>
      </c>
      <c r="VH7" s="420">
        <f t="shared" ca="1" si="153"/>
        <v>0</v>
      </c>
      <c r="VI7" s="420">
        <f t="shared" ca="1" si="154"/>
        <v>3</v>
      </c>
      <c r="VJ7" s="420">
        <f t="shared" ref="VJ7" ca="1" si="682">IF(UZ7&lt;&gt;"",SUMPRODUCT((UY4:UY7=UY7)*(VI4:VI7&gt;VI7)*1),0)</f>
        <v>0</v>
      </c>
      <c r="VK7" s="420">
        <f t="shared" ref="VK7" ca="1" si="683">IF(UZ7&lt;&gt;"",SUMPRODUCT((VJ4:VJ7=VJ7)*(VH4:VH7&gt;VH7)*1),0)</f>
        <v>0</v>
      </c>
      <c r="VL7" s="420">
        <f t="shared" ca="1" si="157"/>
        <v>0</v>
      </c>
      <c r="VM7" s="420">
        <f t="shared" ref="VM7" ca="1" si="684">IF(UZ7&lt;&gt;"",SUMPRODUCT((VL4:VL7=VL7)*(VJ4:VJ7=VJ7)*(VF4:VF7&gt;VF7)*1),0)</f>
        <v>0</v>
      </c>
      <c r="VN7" s="420">
        <f t="shared" ca="1" si="159"/>
        <v>1</v>
      </c>
      <c r="VO7" s="420">
        <f ca="1">SUMPRODUCT((OFFSET('Game Board'!F8:F55,0,UH1)=VA7)*(OFFSET('Game Board'!I8:I55,0,UH1)=VA5)*(OFFSET('Game Board'!G8:G55,0,UH1)&gt;OFFSET('Game Board'!H8:H55,0,UH1))*1)+SUMPRODUCT((OFFSET('Game Board'!I8:I55,0,UH1)=VA7)*(OFFSET('Game Board'!F8:F55,0,UH1)=VA5)*(OFFSET('Game Board'!H8:H55,0,UH1)&gt;OFFSET('Game Board'!G8:G55,0,UH1))*1)+SUMPRODUCT((OFFSET('Game Board'!F8:F55,0,UH1)=VA7)*(OFFSET('Game Board'!I8:I55,0,UH1)=VA6)*(OFFSET('Game Board'!G8:G55,0,UH1)&gt;OFFSET('Game Board'!H8:H55,0,UH1))*1)+SUMPRODUCT((OFFSET('Game Board'!I8:I55,0,UH1)=VA7)*(OFFSET('Game Board'!F8:F55,0,UH1)=VA6)*(OFFSET('Game Board'!H8:H55,0,UH1)&gt;OFFSET('Game Board'!G8:G55,0,UH1))*1)</f>
        <v>0</v>
      </c>
      <c r="VP7" s="420">
        <f ca="1">SUMPRODUCT((OFFSET('Game Board'!F8:F55,0,UH1)=VA7)*(OFFSET('Game Board'!I8:I55,0,UH1)=VA5)*(OFFSET('Game Board'!G8:G55,0,UH1)=OFFSET('Game Board'!H8:H55,0,UH1))*1)+SUMPRODUCT((OFFSET('Game Board'!I8:I55,0,UH1)=VA7)*(OFFSET('Game Board'!F8:F55,0,UH1)=VA5)*(OFFSET('Game Board'!G8:G55,0,UH1)=OFFSET('Game Board'!H8:H55,0,UH1))*1)+SUMPRODUCT((OFFSET('Game Board'!F8:F55,0,UH1)=VA7)*(OFFSET('Game Board'!I8:I55,0,UH1)=VA6)*(OFFSET('Game Board'!G8:G55,0,UH1)=OFFSET('Game Board'!H8:H55,0,UH1))*1)+SUMPRODUCT((OFFSET('Game Board'!I8:I55,0,UH1)=VA7)*(OFFSET('Game Board'!F8:F55,0,UH1)=VA6)*(OFFSET('Game Board'!G8:G55,0,UH1)=OFFSET('Game Board'!H8:H55,0,UH1))*1)</f>
        <v>0</v>
      </c>
      <c r="VQ7" s="420">
        <f ca="1">SUMPRODUCT((OFFSET('Game Board'!F8:F55,0,UH1)=VA7)*(OFFSET('Game Board'!I8:I55,0,UH1)=VA5)*(OFFSET('Game Board'!G8:G55,0,UH1)&lt;OFFSET('Game Board'!H8:H55,0,UH1))*1)+SUMPRODUCT((OFFSET('Game Board'!I8:I55,0,UH1)=VA7)*(OFFSET('Game Board'!F8:F55,0,UH1)=VA5)*(OFFSET('Game Board'!H8:H55,0,UH1)&lt;OFFSET('Game Board'!G8:G55,0,UH1))*1)+SUMPRODUCT((OFFSET('Game Board'!F8:F55,0,UH1)=VA7)*(OFFSET('Game Board'!I8:I55,0,UH1)=VA6)*(OFFSET('Game Board'!G8:G55,0,UH1)&lt;OFFSET('Game Board'!H8:H55,0,UH1))*1)+SUMPRODUCT((OFFSET('Game Board'!I8:I55,0,UH1)=VA7)*(OFFSET('Game Board'!F8:F55,0,UH1)=VA6)*(OFFSET('Game Board'!H8:H55,0,UH1)&lt;OFFSET('Game Board'!G8:G55,0,UH1))*1)</f>
        <v>0</v>
      </c>
      <c r="VR7" s="420">
        <f ca="1">SUMIFS(OFFSET('Game Board'!G8:G55,0,UH1),OFFSET('Game Board'!F8:F55,0,UH1),VA7,OFFSET('Game Board'!I8:I55,0,UH1),VA5)+SUMIFS(OFFSET('Game Board'!G8:G55,0,UH1),OFFSET('Game Board'!F8:F55,0,UH1),VA7,OFFSET('Game Board'!I8:I55,0,UH1),VA6)+SUMIFS(OFFSET('Game Board'!H8:H55,0,UH1),OFFSET('Game Board'!I8:I55,0,UH1),VA7,OFFSET('Game Board'!F8:F55,0,UH1),VA5)+SUMIFS(OFFSET('Game Board'!H8:H55,0,UH1),OFFSET('Game Board'!I8:I55,0,UH1),VA7,OFFSET('Game Board'!F8:F55,0,UH1),VA6)</f>
        <v>0</v>
      </c>
      <c r="VS7" s="420">
        <f ca="1">SUMIFS(OFFSET('Game Board'!G8:G55,0,UH1),OFFSET('Game Board'!F8:F55,0,UH1),VA7,OFFSET('Game Board'!I8:I55,0,UH1),VA5)+SUMIFS(OFFSET('Game Board'!G8:G55,0,UH1),OFFSET('Game Board'!F8:F55,0,UH1),VA7,OFFSET('Game Board'!I8:I55,0,UH1),VA6)+SUMIFS(OFFSET('Game Board'!H8:H55,0,UH1),OFFSET('Game Board'!I8:I55,0,UH1),VA7,OFFSET('Game Board'!F8:F55,0,UH1),VA5)+SUMIFS(OFFSET('Game Board'!H8:H55,0,UH1),OFFSET('Game Board'!I8:I55,0,UH1),VA7,OFFSET('Game Board'!F8:F55,0,UH1),VA6)</f>
        <v>0</v>
      </c>
      <c r="VT7" s="420">
        <f t="shared" ca="1" si="354"/>
        <v>0</v>
      </c>
      <c r="VU7" s="420">
        <f t="shared" ca="1" si="355"/>
        <v>0</v>
      </c>
      <c r="VV7" s="420">
        <f t="shared" ref="VV7" ca="1" si="685">IF(VA7&lt;&gt;"",SUMPRODUCT((UY4:UY7=UY7)*(VU4:VU7&gt;VU7)*1),0)</f>
        <v>0</v>
      </c>
      <c r="VW7" s="420">
        <f t="shared" ref="VW7" ca="1" si="686">IF(VA7&lt;&gt;"",SUMPRODUCT((VV4:VV7=VV7)*(VT4:VT7&gt;VT7)*1),0)</f>
        <v>0</v>
      </c>
      <c r="VX7" s="420">
        <f t="shared" ca="1" si="358"/>
        <v>0</v>
      </c>
      <c r="VY7" s="420">
        <f t="shared" ref="VY7" ca="1" si="687">IF(VA7&lt;&gt;"",SUMPRODUCT((VX4:VX7=VX7)*(VV4:VV7=VV7)*(VR4:VR7&gt;VR7)*1),0)</f>
        <v>0</v>
      </c>
      <c r="VZ7" s="420">
        <f t="shared" ca="1" si="160"/>
        <v>1</v>
      </c>
      <c r="WA7" s="420">
        <f ca="1">SUMPRODUCT((OFFSET('Game Board'!F8:F55,0,UH1)=VB7)*(OFFSET('Game Board'!I8:I55,0,UH1)=VB6)*(OFFSET('Game Board'!G8:G55,0,UH1)&gt;OFFSET('Game Board'!H8:H55,0,UH1))*1)+SUMPRODUCT((OFFSET('Game Board'!I8:I55,0,UH1)=VB7)*(OFFSET('Game Board'!F8:F55,0,UH1)=VB6)*(OFFSET('Game Board'!H8:H55,0,UH1)&gt;OFFSET('Game Board'!G8:G55,0,UH1))*1)</f>
        <v>0</v>
      </c>
      <c r="WB7" s="420">
        <f ca="1">SUMPRODUCT((OFFSET('Game Board'!F8:F55,0,UH1)=VB7)*(OFFSET('Game Board'!I8:I55,0,UH1)=VB6)*(OFFSET('Game Board'!G8:G55,0,UH1)=OFFSET('Game Board'!H8:H55,0,UH1))*1)+SUMPRODUCT((OFFSET('Game Board'!I8:I55,0,UH1)=VB7)*(OFFSET('Game Board'!F8:F55,0,UH1)=VB6)*(OFFSET('Game Board'!H8:H55,0,UH1)=OFFSET('Game Board'!G8:G55,0,UH1))*1)</f>
        <v>0</v>
      </c>
      <c r="WC7" s="420">
        <f ca="1">SUMPRODUCT((OFFSET('Game Board'!F8:F55,0,UH1)=VB7)*(OFFSET('Game Board'!I8:I55,0,UH1)=VB6)*(OFFSET('Game Board'!G8:G55,0,UH1)&lt;OFFSET('Game Board'!H8:H55,0,UH1))*1)+SUMPRODUCT((OFFSET('Game Board'!I8:I55,0,UH1)=VB7)*(OFFSET('Game Board'!F8:F55,0,UH1)=VB6)*(OFFSET('Game Board'!H8:H55,0,UH1)&lt;OFFSET('Game Board'!G8:G55,0,UH1))*1)</f>
        <v>0</v>
      </c>
      <c r="WD7" s="420">
        <f ca="1">SUMIFS(OFFSET('Game Board'!G8:G55,0,UH1),OFFSET('Game Board'!F8:F55,0,UH1),VB7,OFFSET('Game Board'!I8:I55,0,UH1),VB6)+SUMIFS(OFFSET('Game Board'!H8:H55,0,UH1),OFFSET('Game Board'!I8:I55,0,UH1),VB7,OFFSET('Game Board'!F8:F55,0,UH1),VB6)</f>
        <v>0</v>
      </c>
      <c r="WE7" s="420">
        <f ca="1">SUMIFS(OFFSET('Game Board'!G8:G55,0,UH1),OFFSET('Game Board'!F8:F55,0,UH1),VB7,OFFSET('Game Board'!I8:I55,0,UH1),VB6)+SUMIFS(OFFSET('Game Board'!H8:H55,0,UH1),OFFSET('Game Board'!I8:I55,0,UH1),VB7,OFFSET('Game Board'!F8:F55,0,UH1),VB6)</f>
        <v>0</v>
      </c>
      <c r="WF7" s="420">
        <f t="shared" ca="1" si="537"/>
        <v>0</v>
      </c>
      <c r="WG7" s="420">
        <f t="shared" ca="1" si="538"/>
        <v>0</v>
      </c>
      <c r="WH7" s="420">
        <f t="shared" ref="WH7" ca="1" si="688">IF(VB7&lt;&gt;"",SUMPRODUCT((VK4:VK7=VK7)*(WG4:WG7&gt;WG7)*1),0)</f>
        <v>0</v>
      </c>
      <c r="WI7" s="420">
        <f t="shared" ref="WI7" ca="1" si="689">IF(VB7&lt;&gt;"",SUMPRODUCT((WH4:WH7=WH7)*(WF4:WF7&gt;WF7)*1),0)</f>
        <v>0</v>
      </c>
      <c r="WJ7" s="420">
        <f t="shared" ca="1" si="541"/>
        <v>0</v>
      </c>
      <c r="WK7" s="420">
        <f t="shared" ref="WK7" ca="1" si="690">IF(VB7&lt;&gt;"",SUMPRODUCT((WJ4:WJ7=WJ7)*(WH4:WH7=WH7)*(WD4:WD7&gt;WD7)*1),0)</f>
        <v>0</v>
      </c>
      <c r="WL7" s="420">
        <f t="shared" ca="1" si="161"/>
        <v>1</v>
      </c>
      <c r="WM7" s="420">
        <f t="shared" ref="WM7" ca="1" si="691">SUMPRODUCT((WL4:WL7=WL7)*(UO4:UO7&gt;UO7)*1)</f>
        <v>2</v>
      </c>
      <c r="WN7" s="420">
        <f t="shared" ca="1" si="163"/>
        <v>3</v>
      </c>
      <c r="WO7" s="420" t="str">
        <f t="shared" si="361"/>
        <v>Ecuador</v>
      </c>
      <c r="WP7" s="420">
        <f t="shared" ca="1" si="164"/>
        <v>0</v>
      </c>
      <c r="WQ7" s="420">
        <f ca="1">SUMPRODUCT((OFFSET('Game Board'!G8:G55,0,WQ1)&lt;&gt;"")*(OFFSET('Game Board'!F8:F55,0,WQ1)=C7)*(OFFSET('Game Board'!G8:G55,0,WQ1)&gt;OFFSET('Game Board'!H8:H55,0,WQ1))*1)+SUMPRODUCT((OFFSET('Game Board'!G8:G55,0,WQ1)&lt;&gt;"")*(OFFSET('Game Board'!I8:I55,0,WQ1)=C7)*(OFFSET('Game Board'!H8:H55,0,WQ1)&gt;OFFSET('Game Board'!G8:G55,0,WQ1))*1)</f>
        <v>0</v>
      </c>
      <c r="WR7" s="420">
        <f ca="1">SUMPRODUCT((OFFSET('Game Board'!G8:G55,0,WQ1)&lt;&gt;"")*(OFFSET('Game Board'!F8:F55,0,WQ1)=C7)*(OFFSET('Game Board'!G8:G55,0,WQ1)=OFFSET('Game Board'!H8:H55,0,WQ1))*1)+SUMPRODUCT((OFFSET('Game Board'!G8:G55,0,WQ1)&lt;&gt;"")*(OFFSET('Game Board'!I8:I55,0,WQ1)=C7)*(OFFSET('Game Board'!G8:G55,0,WQ1)=OFFSET('Game Board'!H8:H55,0,WQ1))*1)</f>
        <v>0</v>
      </c>
      <c r="WS7" s="420">
        <f ca="1">SUMPRODUCT((OFFSET('Game Board'!G8:G55,0,WQ1)&lt;&gt;"")*(OFFSET('Game Board'!F8:F55,0,WQ1)=C7)*(OFFSET('Game Board'!G8:G55,0,WQ1)&lt;OFFSET('Game Board'!H8:H55,0,WQ1))*1)+SUMPRODUCT((OFFSET('Game Board'!G8:G55,0,WQ1)&lt;&gt;"")*(OFFSET('Game Board'!I8:I55,0,WQ1)=C7)*(OFFSET('Game Board'!H8:H55,0,WQ1)&lt;OFFSET('Game Board'!G8:G55,0,WQ1))*1)</f>
        <v>0</v>
      </c>
      <c r="WT7" s="420">
        <f ca="1">SUMIF(OFFSET('Game Board'!F8:F55,0,WQ1),C7,OFFSET('Game Board'!G8:G55,0,WQ1))+SUMIF(OFFSET('Game Board'!I8:I55,0,WQ1),C7,OFFSET('Game Board'!H8:H55,0,WQ1))</f>
        <v>0</v>
      </c>
      <c r="WU7" s="420">
        <f ca="1">SUMIF(OFFSET('Game Board'!F8:F55,0,WQ1),C7,OFFSET('Game Board'!H8:H55,0,WQ1))+SUMIF(OFFSET('Game Board'!I8:I55,0,WQ1),C7,OFFSET('Game Board'!G8:G55,0,WQ1))</f>
        <v>0</v>
      </c>
      <c r="WV7" s="420">
        <f t="shared" ca="1" si="165"/>
        <v>0</v>
      </c>
      <c r="WW7" s="420">
        <f t="shared" ca="1" si="166"/>
        <v>0</v>
      </c>
      <c r="WX7" s="420">
        <f ca="1">INDEX(L4:L35,MATCH(XG7,C4:C35,0),0)</f>
        <v>1453</v>
      </c>
      <c r="WY7" s="424">
        <f>'Tournament Setup'!F9</f>
        <v>0</v>
      </c>
      <c r="WZ7" s="420">
        <f t="shared" ref="WZ7" ca="1" si="692">RANK(WW7,WW4:WW7)</f>
        <v>1</v>
      </c>
      <c r="XA7" s="420">
        <f t="shared" ref="XA7" ca="1" si="693">SUMPRODUCT((WZ4:WZ7=WZ7)*(WV4:WV7&gt;WV7)*1)</f>
        <v>0</v>
      </c>
      <c r="XB7" s="420">
        <f t="shared" ca="1" si="169"/>
        <v>1</v>
      </c>
      <c r="XC7" s="420">
        <f t="shared" ref="XC7" ca="1" si="694">SUMPRODUCT((WZ4:WZ7=WZ7)*(WV4:WV7=WV7)*(WT4:WT7&gt;WT7)*1)</f>
        <v>0</v>
      </c>
      <c r="XD7" s="420">
        <f t="shared" ca="1" si="171"/>
        <v>1</v>
      </c>
      <c r="XE7" s="420">
        <f t="shared" ref="XE7" ca="1" si="695">RANK(XD7,XD4:XD7,1)+COUNTIF(XD4:XD7,XD7)-1</f>
        <v>4</v>
      </c>
      <c r="XF7" s="420">
        <v>4</v>
      </c>
      <c r="XG7" s="420" t="str">
        <f t="shared" ref="XG7" ca="1" si="696">INDEX(WO4:WO7,MATCH(XF7,XE4:XE7,0),0)</f>
        <v>Ecuador</v>
      </c>
      <c r="XH7" s="420">
        <f t="shared" ref="XH7" ca="1" si="697">INDEX(XD4:XD7,MATCH(XG7,WO4:WO7,0),0)</f>
        <v>1</v>
      </c>
      <c r="XI7" s="420" t="str">
        <f t="shared" ca="1" si="550"/>
        <v>Ecuador</v>
      </c>
      <c r="XJ7" s="420" t="str">
        <f t="shared" ref="XJ7" ca="1" si="698">IF(AND(XJ6&lt;&gt;"",XH7=2),XG7,"")</f>
        <v/>
      </c>
      <c r="XK7" s="420" t="str">
        <f t="shared" ref="XK7" ca="1" si="699">IF(AND(XK6&lt;&gt;"",XH7=3),XG7,"")</f>
        <v/>
      </c>
      <c r="XL7" s="420">
        <f ca="1">SUMPRODUCT((OFFSET('Game Board'!F8:F55,0,WQ1)=XI7)*(OFFSET('Game Board'!I8:I55,0,WQ1)=XI4)*(OFFSET('Game Board'!G8:G55,0,WQ1)&gt;OFFSET('Game Board'!H8:H55,0,WQ1))*1)+SUMPRODUCT((OFFSET('Game Board'!I8:I55,0,WQ1)=XI7)*(OFFSET('Game Board'!F8:F55,0,WQ1)=XI4)*(OFFSET('Game Board'!H8:H55,0,WQ1)&gt;OFFSET('Game Board'!G8:G55,0,WQ1))*1)+SUMPRODUCT((OFFSET('Game Board'!F8:F55,0,WQ1)=XI7)*(OFFSET('Game Board'!I8:I55,0,WQ1)=XI5)*(OFFSET('Game Board'!G8:G55,0,WQ1)&gt;OFFSET('Game Board'!H8:H55,0,WQ1))*1)+SUMPRODUCT((OFFSET('Game Board'!I8:I55,0,WQ1)=XI7)*(OFFSET('Game Board'!F8:F55,0,WQ1)=XI5)*(OFFSET('Game Board'!H8:H55,0,WQ1)&gt;OFFSET('Game Board'!G8:G55,0,WQ1))*1)+SUMPRODUCT((OFFSET('Game Board'!F8:F55,0,WQ1)=XI7)*(OFFSET('Game Board'!I8:I55,0,WQ1)=XI6)*(OFFSET('Game Board'!G8:G55,0,WQ1)&gt;OFFSET('Game Board'!H8:H55,0,WQ1))*1)+SUMPRODUCT((OFFSET('Game Board'!I8:I55,0,WQ1)=XI7)*(OFFSET('Game Board'!F8:F55,0,WQ1)=XI6)*(OFFSET('Game Board'!H8:H55,0,WQ1)&gt;OFFSET('Game Board'!G8:G55,0,WQ1))*1)</f>
        <v>0</v>
      </c>
      <c r="XM7" s="420">
        <f ca="1">SUMPRODUCT((OFFSET('Game Board'!F8:F55,0,WQ1)=XI7)*(OFFSET('Game Board'!I8:I55,0,WQ1)=XI4)*(OFFSET('Game Board'!G8:G55,0,WQ1)=OFFSET('Game Board'!H8:H55,0,WQ1))*1)+SUMPRODUCT((OFFSET('Game Board'!I8:I55,0,WQ1)=XI7)*(OFFSET('Game Board'!F8:F55,0,WQ1)=XI4)*(OFFSET('Game Board'!G8:G55,0,WQ1)=OFFSET('Game Board'!H8:H55,0,WQ1))*1)+SUMPRODUCT((OFFSET('Game Board'!F8:F55,0,WQ1)=XI7)*(OFFSET('Game Board'!I8:I55,0,WQ1)=XI5)*(OFFSET('Game Board'!G8:G55,0,WQ1)=OFFSET('Game Board'!H8:H55,0,WQ1))*1)+SUMPRODUCT((OFFSET('Game Board'!I8:I55,0,WQ1)=XI7)*(OFFSET('Game Board'!F8:F55,0,WQ1)=XI5)*(OFFSET('Game Board'!G8:G55,0,WQ1)=OFFSET('Game Board'!H8:H55,0,WQ1))*1)+SUMPRODUCT((OFFSET('Game Board'!F8:F55,0,WQ1)=XI7)*(OFFSET('Game Board'!I8:I55,0,WQ1)=XI6)*(OFFSET('Game Board'!G8:G55,0,WQ1)=OFFSET('Game Board'!H8:H55,0,WQ1))*1)+SUMPRODUCT((OFFSET('Game Board'!I8:I55,0,WQ1)=XI7)*(OFFSET('Game Board'!F8:F55,0,WQ1)=XI6)*(OFFSET('Game Board'!G8:G55,0,WQ1)=OFFSET('Game Board'!H8:H55,0,WQ1))*1)</f>
        <v>3</v>
      </c>
      <c r="XN7" s="420">
        <f ca="1">SUMPRODUCT((OFFSET('Game Board'!F8:F55,0,WQ1)=XI7)*(OFFSET('Game Board'!I8:I55,0,WQ1)=XI4)*(OFFSET('Game Board'!G8:G55,0,WQ1)&lt;OFFSET('Game Board'!H8:H55,0,WQ1))*1)+SUMPRODUCT((OFFSET('Game Board'!I8:I55,0,WQ1)=XI7)*(OFFSET('Game Board'!F8:F55,0,WQ1)=XI4)*(OFFSET('Game Board'!H8:H55,0,WQ1)&lt;OFFSET('Game Board'!G8:G55,0,WQ1))*1)+SUMPRODUCT((OFFSET('Game Board'!F8:F55,0,WQ1)=XI7)*(OFFSET('Game Board'!I8:I55,0,WQ1)=XI5)*(OFFSET('Game Board'!G8:G55,0,WQ1)&lt;OFFSET('Game Board'!H8:H55,0,WQ1))*1)+SUMPRODUCT((OFFSET('Game Board'!I8:I55,0,WQ1)=XI7)*(OFFSET('Game Board'!F8:F55,0,WQ1)=XI5)*(OFFSET('Game Board'!H8:H55,0,WQ1)&lt;OFFSET('Game Board'!G8:G55,0,WQ1))*1)+SUMPRODUCT((OFFSET('Game Board'!F8:F55,0,WQ1)=XI7)*(OFFSET('Game Board'!I8:I55,0,WQ1)=XI6)*(OFFSET('Game Board'!G8:G55,0,WQ1)&lt;OFFSET('Game Board'!H8:H55,0,WQ1))*1)+SUMPRODUCT((OFFSET('Game Board'!I8:I55,0,WQ1)=XI7)*(OFFSET('Game Board'!F8:F55,0,WQ1)=XI6)*(OFFSET('Game Board'!H8:H55,0,WQ1)&lt;OFFSET('Game Board'!G8:G55,0,WQ1))*1)</f>
        <v>0</v>
      </c>
      <c r="XO7" s="420">
        <f ca="1">SUMIFS(OFFSET('Game Board'!G8:G55,0,WQ1),OFFSET('Game Board'!F8:F55,0,WQ1),XI7,OFFSET('Game Board'!I8:I55,0,WQ1),XI4)+SUMIFS(OFFSET('Game Board'!G8:G55,0,WQ1),OFFSET('Game Board'!F8:F55,0,WQ1),XI7,OFFSET('Game Board'!I8:I55,0,WQ1),XI5)+SUMIFS(OFFSET('Game Board'!G8:G55,0,WQ1),OFFSET('Game Board'!F8:F55,0,WQ1),XI7,OFFSET('Game Board'!I8:I55,0,WQ1),XI6)+SUMIFS(OFFSET('Game Board'!H8:H55,0,WQ1),OFFSET('Game Board'!I8:I55,0,WQ1),XI7,OFFSET('Game Board'!F8:F55,0,WQ1),XI4)+SUMIFS(OFFSET('Game Board'!H8:H55,0,WQ1),OFFSET('Game Board'!I8:I55,0,WQ1),XI7,OFFSET('Game Board'!F8:F55,0,WQ1),XI5)+SUMIFS(OFFSET('Game Board'!H8:H55,0,WQ1),OFFSET('Game Board'!I8:I55,0,WQ1),XI7,OFFSET('Game Board'!F8:F55,0,WQ1),XI6)</f>
        <v>0</v>
      </c>
      <c r="XP7" s="420">
        <f ca="1">SUMIFS(OFFSET('Game Board'!H8:H55,0,WQ1),OFFSET('Game Board'!F8:F55,0,WQ1),XI7,OFFSET('Game Board'!I8:I55,0,WQ1),XI4)+SUMIFS(OFFSET('Game Board'!H8:H55,0,WQ1),OFFSET('Game Board'!F8:F55,0,WQ1),XI7,OFFSET('Game Board'!I8:I55,0,WQ1),XI5)+SUMIFS(OFFSET('Game Board'!H8:H55,0,WQ1),OFFSET('Game Board'!F8:F55,0,WQ1),XI7,OFFSET('Game Board'!I8:I55,0,WQ1),XI6)+SUMIFS(OFFSET('Game Board'!G8:G55,0,WQ1),OFFSET('Game Board'!I8:I55,0,WQ1),XI7,OFFSET('Game Board'!F8:F55,0,WQ1),XI4)+SUMIFS(OFFSET('Game Board'!G8:G55,0,WQ1),OFFSET('Game Board'!I8:I55,0,WQ1),XI7,OFFSET('Game Board'!F8:F55,0,WQ1),XI5)+SUMIFS(OFFSET('Game Board'!G8:G55,0,WQ1),OFFSET('Game Board'!I8:I55,0,WQ1),XI7,OFFSET('Game Board'!F8:F55,0,WQ1),XI6)</f>
        <v>0</v>
      </c>
      <c r="XQ7" s="420">
        <f t="shared" ca="1" si="176"/>
        <v>0</v>
      </c>
      <c r="XR7" s="420">
        <f t="shared" ca="1" si="177"/>
        <v>3</v>
      </c>
      <c r="XS7" s="420">
        <f t="shared" ref="XS7" ca="1" si="700">IF(XI7&lt;&gt;"",SUMPRODUCT((XH4:XH7=XH7)*(XR4:XR7&gt;XR7)*1),0)</f>
        <v>0</v>
      </c>
      <c r="XT7" s="420">
        <f t="shared" ref="XT7" ca="1" si="701">IF(XI7&lt;&gt;"",SUMPRODUCT((XS4:XS7=XS7)*(XQ4:XQ7&gt;XQ7)*1),0)</f>
        <v>0</v>
      </c>
      <c r="XU7" s="420">
        <f t="shared" ca="1" si="180"/>
        <v>0</v>
      </c>
      <c r="XV7" s="420">
        <f t="shared" ref="XV7" ca="1" si="702">IF(XI7&lt;&gt;"",SUMPRODUCT((XU4:XU7=XU7)*(XS4:XS7=XS7)*(XO4:XO7&gt;XO7)*1),0)</f>
        <v>0</v>
      </c>
      <c r="XW7" s="420">
        <f t="shared" ca="1" si="182"/>
        <v>1</v>
      </c>
      <c r="XX7" s="420">
        <f ca="1">SUMPRODUCT((OFFSET('Game Board'!F8:F55,0,WQ1)=XJ7)*(OFFSET('Game Board'!I8:I55,0,WQ1)=XJ5)*(OFFSET('Game Board'!G8:G55,0,WQ1)&gt;OFFSET('Game Board'!H8:H55,0,WQ1))*1)+SUMPRODUCT((OFFSET('Game Board'!I8:I55,0,WQ1)=XJ7)*(OFFSET('Game Board'!F8:F55,0,WQ1)=XJ5)*(OFFSET('Game Board'!H8:H55,0,WQ1)&gt;OFFSET('Game Board'!G8:G55,0,WQ1))*1)+SUMPRODUCT((OFFSET('Game Board'!F8:F55,0,WQ1)=XJ7)*(OFFSET('Game Board'!I8:I55,0,WQ1)=XJ6)*(OFFSET('Game Board'!G8:G55,0,WQ1)&gt;OFFSET('Game Board'!H8:H55,0,WQ1))*1)+SUMPRODUCT((OFFSET('Game Board'!I8:I55,0,WQ1)=XJ7)*(OFFSET('Game Board'!F8:F55,0,WQ1)=XJ6)*(OFFSET('Game Board'!H8:H55,0,WQ1)&gt;OFFSET('Game Board'!G8:G55,0,WQ1))*1)</f>
        <v>0</v>
      </c>
      <c r="XY7" s="420">
        <f ca="1">SUMPRODUCT((OFFSET('Game Board'!F8:F55,0,WQ1)=XJ7)*(OFFSET('Game Board'!I8:I55,0,WQ1)=XJ5)*(OFFSET('Game Board'!G8:G55,0,WQ1)=OFFSET('Game Board'!H8:H55,0,WQ1))*1)+SUMPRODUCT((OFFSET('Game Board'!I8:I55,0,WQ1)=XJ7)*(OFFSET('Game Board'!F8:F55,0,WQ1)=XJ5)*(OFFSET('Game Board'!G8:G55,0,WQ1)=OFFSET('Game Board'!H8:H55,0,WQ1))*1)+SUMPRODUCT((OFFSET('Game Board'!F8:F55,0,WQ1)=XJ7)*(OFFSET('Game Board'!I8:I55,0,WQ1)=XJ6)*(OFFSET('Game Board'!G8:G55,0,WQ1)=OFFSET('Game Board'!H8:H55,0,WQ1))*1)+SUMPRODUCT((OFFSET('Game Board'!I8:I55,0,WQ1)=XJ7)*(OFFSET('Game Board'!F8:F55,0,WQ1)=XJ6)*(OFFSET('Game Board'!G8:G55,0,WQ1)=OFFSET('Game Board'!H8:H55,0,WQ1))*1)</f>
        <v>0</v>
      </c>
      <c r="XZ7" s="420">
        <f ca="1">SUMPRODUCT((OFFSET('Game Board'!F8:F55,0,WQ1)=XJ7)*(OFFSET('Game Board'!I8:I55,0,WQ1)=XJ5)*(OFFSET('Game Board'!G8:G55,0,WQ1)&lt;OFFSET('Game Board'!H8:H55,0,WQ1))*1)+SUMPRODUCT((OFFSET('Game Board'!I8:I55,0,WQ1)=XJ7)*(OFFSET('Game Board'!F8:F55,0,WQ1)=XJ5)*(OFFSET('Game Board'!H8:H55,0,WQ1)&lt;OFFSET('Game Board'!G8:G55,0,WQ1))*1)+SUMPRODUCT((OFFSET('Game Board'!F8:F55,0,WQ1)=XJ7)*(OFFSET('Game Board'!I8:I55,0,WQ1)=XJ6)*(OFFSET('Game Board'!G8:G55,0,WQ1)&lt;OFFSET('Game Board'!H8:H55,0,WQ1))*1)+SUMPRODUCT((OFFSET('Game Board'!I8:I55,0,WQ1)=XJ7)*(OFFSET('Game Board'!F8:F55,0,WQ1)=XJ6)*(OFFSET('Game Board'!H8:H55,0,WQ1)&lt;OFFSET('Game Board'!G8:G55,0,WQ1))*1)</f>
        <v>0</v>
      </c>
      <c r="YA7" s="420">
        <f ca="1">SUMIFS(OFFSET('Game Board'!G8:G55,0,WQ1),OFFSET('Game Board'!F8:F55,0,WQ1),XJ7,OFFSET('Game Board'!I8:I55,0,WQ1),XJ5)+SUMIFS(OFFSET('Game Board'!G8:G55,0,WQ1),OFFSET('Game Board'!F8:F55,0,WQ1),XJ7,OFFSET('Game Board'!I8:I55,0,WQ1),XJ6)+SUMIFS(OFFSET('Game Board'!H8:H55,0,WQ1),OFFSET('Game Board'!I8:I55,0,WQ1),XJ7,OFFSET('Game Board'!F8:F55,0,WQ1),XJ5)+SUMIFS(OFFSET('Game Board'!H8:H55,0,WQ1),OFFSET('Game Board'!I8:I55,0,WQ1),XJ7,OFFSET('Game Board'!F8:F55,0,WQ1),XJ6)</f>
        <v>0</v>
      </c>
      <c r="YB7" s="420">
        <f ca="1">SUMIFS(OFFSET('Game Board'!G8:G55,0,WQ1),OFFSET('Game Board'!F8:F55,0,WQ1),XJ7,OFFSET('Game Board'!I8:I55,0,WQ1),XJ5)+SUMIFS(OFFSET('Game Board'!G8:G55,0,WQ1),OFFSET('Game Board'!F8:F55,0,WQ1),XJ7,OFFSET('Game Board'!I8:I55,0,WQ1),XJ6)+SUMIFS(OFFSET('Game Board'!H8:H55,0,WQ1),OFFSET('Game Board'!I8:I55,0,WQ1),XJ7,OFFSET('Game Board'!F8:F55,0,WQ1),XJ5)+SUMIFS(OFFSET('Game Board'!H8:H55,0,WQ1),OFFSET('Game Board'!I8:I55,0,WQ1),XJ7,OFFSET('Game Board'!F8:F55,0,WQ1),XJ6)</f>
        <v>0</v>
      </c>
      <c r="YC7" s="420">
        <f t="shared" ca="1" si="373"/>
        <v>0</v>
      </c>
      <c r="YD7" s="420">
        <f t="shared" ca="1" si="374"/>
        <v>0</v>
      </c>
      <c r="YE7" s="420">
        <f t="shared" ref="YE7" ca="1" si="703">IF(XJ7&lt;&gt;"",SUMPRODUCT((XH4:XH7=XH7)*(YD4:YD7&gt;YD7)*1),0)</f>
        <v>0</v>
      </c>
      <c r="YF7" s="420">
        <f t="shared" ref="YF7" ca="1" si="704">IF(XJ7&lt;&gt;"",SUMPRODUCT((YE4:YE7=YE7)*(YC4:YC7&gt;YC7)*1),0)</f>
        <v>0</v>
      </c>
      <c r="YG7" s="420">
        <f t="shared" ca="1" si="377"/>
        <v>0</v>
      </c>
      <c r="YH7" s="420">
        <f t="shared" ref="YH7" ca="1" si="705">IF(XJ7&lt;&gt;"",SUMPRODUCT((YG4:YG7=YG7)*(YE4:YE7=YE7)*(YA4:YA7&gt;YA7)*1),0)</f>
        <v>0</v>
      </c>
      <c r="YI7" s="420">
        <f t="shared" ca="1" si="183"/>
        <v>1</v>
      </c>
      <c r="YJ7" s="420">
        <f ca="1">SUMPRODUCT((OFFSET('Game Board'!F8:F55,0,WQ1)=XK7)*(OFFSET('Game Board'!I8:I55,0,WQ1)=XK6)*(OFFSET('Game Board'!G8:G55,0,WQ1)&gt;OFFSET('Game Board'!H8:H55,0,WQ1))*1)+SUMPRODUCT((OFFSET('Game Board'!I8:I55,0,WQ1)=XK7)*(OFFSET('Game Board'!F8:F55,0,WQ1)=XK6)*(OFFSET('Game Board'!H8:H55,0,WQ1)&gt;OFFSET('Game Board'!G8:G55,0,WQ1))*1)</f>
        <v>0</v>
      </c>
      <c r="YK7" s="420">
        <f ca="1">SUMPRODUCT((OFFSET('Game Board'!F8:F55,0,WQ1)=XK7)*(OFFSET('Game Board'!I8:I55,0,WQ1)=XK6)*(OFFSET('Game Board'!G8:G55,0,WQ1)=OFFSET('Game Board'!H8:H55,0,WQ1))*1)+SUMPRODUCT((OFFSET('Game Board'!I8:I55,0,WQ1)=XK7)*(OFFSET('Game Board'!F8:F55,0,WQ1)=XK6)*(OFFSET('Game Board'!H8:H55,0,WQ1)=OFFSET('Game Board'!G8:G55,0,WQ1))*1)</f>
        <v>0</v>
      </c>
      <c r="YL7" s="420">
        <f ca="1">SUMPRODUCT((OFFSET('Game Board'!F8:F55,0,WQ1)=XK7)*(OFFSET('Game Board'!I8:I55,0,WQ1)=XK6)*(OFFSET('Game Board'!G8:G55,0,WQ1)&lt;OFFSET('Game Board'!H8:H55,0,WQ1))*1)+SUMPRODUCT((OFFSET('Game Board'!I8:I55,0,WQ1)=XK7)*(OFFSET('Game Board'!F8:F55,0,WQ1)=XK6)*(OFFSET('Game Board'!H8:H55,0,WQ1)&lt;OFFSET('Game Board'!G8:G55,0,WQ1))*1)</f>
        <v>0</v>
      </c>
      <c r="YM7" s="420">
        <f ca="1">SUMIFS(OFFSET('Game Board'!G8:G55,0,WQ1),OFFSET('Game Board'!F8:F55,0,WQ1),XK7,OFFSET('Game Board'!I8:I55,0,WQ1),XK6)+SUMIFS(OFFSET('Game Board'!H8:H55,0,WQ1),OFFSET('Game Board'!I8:I55,0,WQ1),XK7,OFFSET('Game Board'!F8:F55,0,WQ1),XK6)</f>
        <v>0</v>
      </c>
      <c r="YN7" s="420">
        <f ca="1">SUMIFS(OFFSET('Game Board'!G8:G55,0,WQ1),OFFSET('Game Board'!F8:F55,0,WQ1),XK7,OFFSET('Game Board'!I8:I55,0,WQ1),XK6)+SUMIFS(OFFSET('Game Board'!H8:H55,0,WQ1),OFFSET('Game Board'!I8:I55,0,WQ1),XK7,OFFSET('Game Board'!F8:F55,0,WQ1),XK6)</f>
        <v>0</v>
      </c>
      <c r="YO7" s="420">
        <f t="shared" ca="1" si="559"/>
        <v>0</v>
      </c>
      <c r="YP7" s="420">
        <f t="shared" ca="1" si="560"/>
        <v>0</v>
      </c>
      <c r="YQ7" s="420">
        <f t="shared" ref="YQ7" ca="1" si="706">IF(XK7&lt;&gt;"",SUMPRODUCT((XT4:XT7=XT7)*(YP4:YP7&gt;YP7)*1),0)</f>
        <v>0</v>
      </c>
      <c r="YR7" s="420">
        <f t="shared" ref="YR7" ca="1" si="707">IF(XK7&lt;&gt;"",SUMPRODUCT((YQ4:YQ7=YQ7)*(YO4:YO7&gt;YO7)*1),0)</f>
        <v>0</v>
      </c>
      <c r="YS7" s="420">
        <f t="shared" ca="1" si="563"/>
        <v>0</v>
      </c>
      <c r="YT7" s="420">
        <f t="shared" ref="YT7" ca="1" si="708">IF(XK7&lt;&gt;"",SUMPRODUCT((YS4:YS7=YS7)*(YQ4:YQ7=YQ7)*(YM4:YM7&gt;YM7)*1),0)</f>
        <v>0</v>
      </c>
      <c r="YU7" s="420">
        <f t="shared" ca="1" si="184"/>
        <v>1</v>
      </c>
      <c r="YV7" s="420">
        <f t="shared" ref="YV7" ca="1" si="709">SUMPRODUCT((YU4:YU7=YU7)*(WX4:WX7&gt;WX7)*1)</f>
        <v>2</v>
      </c>
      <c r="YW7" s="420">
        <f t="shared" ca="1" si="186"/>
        <v>3</v>
      </c>
      <c r="YX7" s="420" t="str">
        <f t="shared" si="380"/>
        <v>Ecuador</v>
      </c>
    </row>
    <row r="8" spans="1:682" x14ac:dyDescent="0.35">
      <c r="A8" s="420">
        <f>INDEX(M4:M35,MATCH(U8,C4:C35,0),0)</f>
        <v>1762</v>
      </c>
      <c r="B8" s="420">
        <f>B4</f>
        <v>1</v>
      </c>
      <c r="C8" s="420" t="str">
        <f>'Tournament Setup'!D10</f>
        <v>England</v>
      </c>
      <c r="D8" s="420">
        <f t="shared" si="187"/>
        <v>0</v>
      </c>
      <c r="E8" s="420">
        <f>SUMPRODUCT(('Game Board'!G8:G55&lt;&gt;"")*('Game Board'!F8:F55=C8)*('Game Board'!G8:G55&gt;'Game Board'!H8:H55)*1)+SUMPRODUCT(('Game Board'!G8:G55&lt;&gt;"")*('Game Board'!I8:I55=C8)*('Game Board'!H8:H55&gt;'Game Board'!G8:G55)*1)</f>
        <v>0</v>
      </c>
      <c r="F8" s="420">
        <f>SUMPRODUCT(('Game Board'!G8:G55&lt;&gt;"")*('Game Board'!F8:F55=C8)*('Game Board'!G8:G55='Game Board'!H8:H55)*1)+SUMPRODUCT(('Game Board'!G8:G55&lt;&gt;"")*('Game Board'!I8:I55=C8)*('Game Board'!G8:G55='Game Board'!H8:H55)*1)</f>
        <v>0</v>
      </c>
      <c r="G8" s="420">
        <f>SUMPRODUCT(('Game Board'!G8:G55&lt;&gt;"")*('Game Board'!F8:F55=C8)*('Game Board'!G8:G55&lt;'Game Board'!H8:H55)*1)+SUMPRODUCT(('Game Board'!G8:G55&lt;&gt;"")*('Game Board'!I8:I55=C8)*('Game Board'!H8:H55&lt;'Game Board'!G8:G55)*1)</f>
        <v>0</v>
      </c>
      <c r="H8" s="420">
        <f>SUMIF('Game Board'!F8:F55,C8,'Game Board'!G8:G55)+SUMIF('Game Board'!I8:I55,C8,'Game Board'!H8:H55)</f>
        <v>0</v>
      </c>
      <c r="I8" s="420">
        <f>SUMIF('Game Board'!F8:F55,C8,'Game Board'!H8:H55)+SUMIF('Game Board'!I8:I55,C8,'Game Board'!G8:G55)</f>
        <v>0</v>
      </c>
      <c r="J8" s="420">
        <f t="shared" si="188"/>
        <v>0</v>
      </c>
      <c r="K8" s="420">
        <f t="shared" si="189"/>
        <v>0</v>
      </c>
      <c r="L8" s="424">
        <f>'Tournament Setup'!E10</f>
        <v>1762</v>
      </c>
      <c r="M8" s="420">
        <f>IF('Tournament Setup'!F10&lt;&gt;"",-'Tournament Setup'!F10,'Tournament Setup'!E10)</f>
        <v>1762</v>
      </c>
      <c r="N8" s="420">
        <f>RANK(K8,K8:K11)</f>
        <v>1</v>
      </c>
      <c r="O8" s="420">
        <f>SUMPRODUCT((N8:N11=N8)*(J8:J11&gt;J8)*1)</f>
        <v>0</v>
      </c>
      <c r="P8" s="420">
        <f t="shared" si="190"/>
        <v>1</v>
      </c>
      <c r="Q8" s="420">
        <f>SUMPRODUCT((N8:N11=N8)*(J8:J11=J8)*(H8:H11&gt;H8)*1)</f>
        <v>0</v>
      </c>
      <c r="R8" s="420">
        <f t="shared" si="191"/>
        <v>1</v>
      </c>
      <c r="S8" s="420">
        <f>RANK(R8,R8:R11,1)+COUNTIF(R8:R8,R8)-1</f>
        <v>1</v>
      </c>
      <c r="T8" s="420">
        <v>1</v>
      </c>
      <c r="U8" s="420" t="str">
        <f t="shared" ref="U8" si="710">INDEX(C8:C11,MATCH(T8,S8:S11,0),0)</f>
        <v>England</v>
      </c>
      <c r="V8" s="420">
        <f>INDEX(R8:R11,MATCH(U8,C8:C11,0),0)</f>
        <v>1</v>
      </c>
      <c r="W8" s="420" t="str">
        <f t="shared" ref="W8" si="711">IF(V9=1,U8,"")</f>
        <v>England</v>
      </c>
      <c r="Z8" s="420">
        <f>SUMPRODUCT(('Game Board'!F8:F55=W8)*('Game Board'!I8:I55=W9)*('Game Board'!G8:G55&gt;'Game Board'!H8:H55)*1)+SUMPRODUCT(('Game Board'!I8:I55=W8)*('Game Board'!F8:F55=W9)*('Game Board'!H8:H55&gt;'Game Board'!G8:G55)*1)+SUMPRODUCT(('Game Board'!F8:F55=W8)*('Game Board'!I8:I55=W10)*('Game Board'!G8:G55&gt;'Game Board'!H8:H55)*1)+SUMPRODUCT(('Game Board'!I8:I55=W8)*('Game Board'!F8:F55=W10)*('Game Board'!H8:H55&gt;'Game Board'!G8:G55)*1)+SUMPRODUCT(('Game Board'!F8:F55=W8)*('Game Board'!I8:I55=W11)*('Game Board'!G8:G55&gt;'Game Board'!H8:H55)*1)+SUMPRODUCT(('Game Board'!I8:I55=W8)*('Game Board'!F8:F55=W11)*('Game Board'!H8:H55&gt;'Game Board'!G8:G55)*1)</f>
        <v>0</v>
      </c>
      <c r="AA8" s="420">
        <f>SUMPRODUCT(('Game Board'!F8:F55=W8)*('Game Board'!I8:I55=W9)*('Game Board'!G8:G55='Game Board'!H8:H55)*1)+SUMPRODUCT(('Game Board'!I8:I55=W8)*('Game Board'!F8:F55=W9)*('Game Board'!G8:G55='Game Board'!H8:H55)*1)+SUMPRODUCT(('Game Board'!F8:F55=W8)*('Game Board'!I8:I55=W10)*('Game Board'!G8:G55='Game Board'!H8:H55)*1)+SUMPRODUCT(('Game Board'!I8:I55=W8)*('Game Board'!F8:F55=W10)*('Game Board'!G8:G55='Game Board'!H8:H55)*1)+SUMPRODUCT(('Game Board'!F8:F55=W8)*('Game Board'!I8:I55=W11)*('Game Board'!G8:G55='Game Board'!H8:H55)*1)+SUMPRODUCT(('Game Board'!I8:I55=W8)*('Game Board'!F8:F55=W11)*('Game Board'!G8:G55='Game Board'!H8:H55)*1)</f>
        <v>3</v>
      </c>
      <c r="AB8" s="420">
        <f>SUMPRODUCT(('Game Board'!F8:F55=W8)*('Game Board'!I8:I55=W9)*('Game Board'!G8:G55&lt;'Game Board'!H8:H55)*1)+SUMPRODUCT(('Game Board'!I8:I55=W8)*('Game Board'!F8:F55=W9)*('Game Board'!H8:H55&lt;'Game Board'!G8:G55)*1)+SUMPRODUCT(('Game Board'!F8:F55=W8)*('Game Board'!I8:I55=W10)*('Game Board'!G8:G55&lt;'Game Board'!H8:H55)*1)+SUMPRODUCT(('Game Board'!I8:I55=W8)*('Game Board'!F8:F55=W10)*('Game Board'!H8:H55&lt;'Game Board'!G8:G55)*1)+SUMPRODUCT(('Game Board'!F8:F55=W8)*('Game Board'!I8:I55=W11)*('Game Board'!G8:G55&lt;'Game Board'!H8:H55)*1)+SUMPRODUCT(('Game Board'!I8:I55=W8)*('Game Board'!F8:F55=W11)*('Game Board'!H8:H55&lt;'Game Board'!G8:G55)*1)</f>
        <v>0</v>
      </c>
      <c r="AC8" s="420">
        <f>SUMIFS('Game Board'!G8:G55,'Game Board'!F8:F55,W8,'Game Board'!I8:I55,W9)+SUMIFS('Game Board'!G8:G55,'Game Board'!F8:F55,W8,'Game Board'!I8:I55,W10)+SUMIFS('Game Board'!G8:G55,'Game Board'!F8:F55,W8,'Game Board'!I8:I55,W11)+SUMIFS('Game Board'!H8:H55,'Game Board'!I8:I55,W8,'Game Board'!F8:F55,W9)+SUMIFS('Game Board'!H8:H55,'Game Board'!I8:I55,W8,'Game Board'!F8:F55,W10)+SUMIFS('Game Board'!H8:H55,'Game Board'!I8:I55,W8,'Game Board'!F8:F55,W11)</f>
        <v>0</v>
      </c>
      <c r="AD8" s="420">
        <f>SUMIFS('Game Board'!H8:H55,'Game Board'!F8:F55,W8,'Game Board'!I8:I55,W9)+SUMIFS('Game Board'!H8:H55,'Game Board'!F8:F55,W8,'Game Board'!I8:I55,W10)+SUMIFS('Game Board'!H8:H55,'Game Board'!F8:F55,W8,'Game Board'!I8:I55,W11)+SUMIFS('Game Board'!G8:G55,'Game Board'!I8:I55,W8,'Game Board'!F8:F55,W9)+SUMIFS('Game Board'!G8:G55,'Game Board'!I8:I55,W8,'Game Board'!F8:F55,W10)+SUMIFS('Game Board'!G8:G55,'Game Board'!I8:I55,W8,'Game Board'!F8:F55,W11)</f>
        <v>0</v>
      </c>
      <c r="AE8" s="420">
        <f t="shared" si="192"/>
        <v>0</v>
      </c>
      <c r="AF8" s="420">
        <f t="shared" si="193"/>
        <v>3</v>
      </c>
      <c r="AG8" s="420">
        <f t="shared" ref="AG8" si="712">IF(W8&lt;&gt;"",SUMPRODUCT((V8:V11=V8)*(AF8:AF11&gt;AF8)*1),0)</f>
        <v>0</v>
      </c>
      <c r="AH8" s="420">
        <f t="shared" ref="AH8" si="713">IF(W8&lt;&gt;"",SUMPRODUCT((AG8:AG11=AG8)*(AE8:AE11&gt;AE8)*1),0)</f>
        <v>0</v>
      </c>
      <c r="AI8" s="420">
        <f t="shared" si="0"/>
        <v>0</v>
      </c>
      <c r="AJ8" s="420">
        <f t="shared" ref="AJ8" si="714">IF(W8&lt;&gt;"",SUMPRODUCT((AI8:AI11=AI8)*(AG8:AG11=AG8)*(AC8:AC11&gt;AC8)*1),0)</f>
        <v>0</v>
      </c>
      <c r="AK8" s="420">
        <f t="shared" si="194"/>
        <v>1</v>
      </c>
      <c r="AL8" s="420">
        <v>0</v>
      </c>
      <c r="AM8" s="420">
        <v>0</v>
      </c>
      <c r="AN8" s="420">
        <v>0</v>
      </c>
      <c r="AO8" s="420">
        <v>0</v>
      </c>
      <c r="AP8" s="420">
        <v>0</v>
      </c>
      <c r="AQ8" s="420">
        <f t="shared" si="195"/>
        <v>0</v>
      </c>
      <c r="AR8" s="420">
        <f t="shared" si="196"/>
        <v>0</v>
      </c>
      <c r="AS8" s="420">
        <v>0</v>
      </c>
      <c r="AT8" s="420">
        <v>0</v>
      </c>
      <c r="AU8" s="420">
        <f t="shared" si="197"/>
        <v>0</v>
      </c>
      <c r="AV8" s="420">
        <v>0</v>
      </c>
      <c r="AW8" s="420">
        <f t="shared" si="198"/>
        <v>1</v>
      </c>
      <c r="AX8" s="420">
        <v>0</v>
      </c>
      <c r="AY8" s="420">
        <v>0</v>
      </c>
      <c r="AZ8" s="420">
        <v>0</v>
      </c>
      <c r="BA8" s="420">
        <v>0</v>
      </c>
      <c r="BB8" s="420">
        <v>0</v>
      </c>
      <c r="BC8" s="420">
        <v>0</v>
      </c>
      <c r="BD8" s="420">
        <v>0</v>
      </c>
      <c r="BE8" s="420">
        <v>0</v>
      </c>
      <c r="BF8" s="420">
        <v>0</v>
      </c>
      <c r="BG8" s="420">
        <v>0</v>
      </c>
      <c r="BH8" s="420">
        <v>0</v>
      </c>
      <c r="BI8" s="420">
        <f t="shared" si="383"/>
        <v>1</v>
      </c>
      <c r="BJ8" s="420">
        <f>SUMPRODUCT((BI8:BI11=BI8)*(A8:A11&gt;A8)*1)</f>
        <v>0</v>
      </c>
      <c r="BK8" s="420">
        <f t="shared" si="199"/>
        <v>1</v>
      </c>
      <c r="BL8" s="420" t="str">
        <f t="shared" si="200"/>
        <v>England</v>
      </c>
      <c r="BM8" s="420">
        <f t="shared" ca="1" si="201"/>
        <v>0</v>
      </c>
      <c r="BN8" s="420">
        <f ca="1">SUMPRODUCT((OFFSET('Game Board'!G8:G55,0,BN1)&lt;&gt;"")*(OFFSET('Game Board'!F8:F55,0,BN1)=C8)*(OFFSET('Game Board'!G8:G55,0,BN1)&gt;OFFSET('Game Board'!H8:H55,0,BN1))*1)+SUMPRODUCT((OFFSET('Game Board'!G8:G55,0,BN1)&lt;&gt;"")*(OFFSET('Game Board'!I8:I55,0,BN1)=C8)*(OFFSET('Game Board'!H8:H55,0,BN1)&gt;OFFSET('Game Board'!G8:G55,0,BN1))*1)</f>
        <v>0</v>
      </c>
      <c r="BO8" s="420">
        <f ca="1">SUMPRODUCT((OFFSET('Game Board'!G8:G55,0,BN1)&lt;&gt;"")*(OFFSET('Game Board'!F8:F55,0,BN1)=C8)*(OFFSET('Game Board'!G8:G55,0,BN1)=OFFSET('Game Board'!H8:H55,0,BN1))*1)+SUMPRODUCT((OFFSET('Game Board'!G8:G55,0,BN1)&lt;&gt;"")*(OFFSET('Game Board'!I8:I55,0,BN1)=C8)*(OFFSET('Game Board'!G8:G55,0,BN1)=OFFSET('Game Board'!H8:H55,0,BN1))*1)</f>
        <v>0</v>
      </c>
      <c r="BP8" s="420">
        <f ca="1">SUMPRODUCT((OFFSET('Game Board'!G8:G55,0,BN1)&lt;&gt;"")*(OFFSET('Game Board'!F8:F55,0,BN1)=C8)*(OFFSET('Game Board'!G8:G55,0,BN1)&lt;OFFSET('Game Board'!H8:H55,0,BN1))*1)+SUMPRODUCT((OFFSET('Game Board'!G8:G55,0,BN1)&lt;&gt;"")*(OFFSET('Game Board'!I8:I55,0,BN1)=C8)*(OFFSET('Game Board'!H8:H55,0,BN1)&lt;OFFSET('Game Board'!G8:G55,0,BN1))*1)</f>
        <v>0</v>
      </c>
      <c r="BQ8" s="420">
        <f ca="1">SUMIF(OFFSET('Game Board'!F8:F55,0,BN1),C8,OFFSET('Game Board'!G8:G55,0,BN1))+SUMIF(OFFSET('Game Board'!I8:I55,0,BN1),C8,OFFSET('Game Board'!H8:H55,0,BN1))</f>
        <v>0</v>
      </c>
      <c r="BR8" s="420">
        <f ca="1">SUMIF(OFFSET('Game Board'!F8:F55,0,BN1),C8,OFFSET('Game Board'!H8:H55,0,BN1))+SUMIF(OFFSET('Game Board'!I8:I55,0,BN1),C8,OFFSET('Game Board'!G8:G55,0,BN1))</f>
        <v>0</v>
      </c>
      <c r="BS8" s="420">
        <f t="shared" ca="1" si="202"/>
        <v>0</v>
      </c>
      <c r="BT8" s="420">
        <f t="shared" ca="1" si="203"/>
        <v>0</v>
      </c>
      <c r="BU8" s="420">
        <f ca="1">INDEX(L4:L35,MATCH(CD8,C4:C35,0),0)</f>
        <v>1762</v>
      </c>
      <c r="BV8" s="424">
        <f>'Tournament Setup'!F10</f>
        <v>0</v>
      </c>
      <c r="BW8" s="420">
        <f ca="1">RANK(BT8,BT8:BT11)</f>
        <v>1</v>
      </c>
      <c r="BX8" s="420">
        <f ca="1">SUMPRODUCT((BW8:BW11=BW8)*(BS8:BS11&gt;BS8)*1)</f>
        <v>0</v>
      </c>
      <c r="BY8" s="420">
        <f t="shared" ca="1" si="204"/>
        <v>1</v>
      </c>
      <c r="BZ8" s="420">
        <f ca="1">SUMPRODUCT((BW8:BW11=BW8)*(BS8:BS11=BS8)*(BQ8:BQ11&gt;BQ8)*1)</f>
        <v>0</v>
      </c>
      <c r="CA8" s="420">
        <f t="shared" ca="1" si="205"/>
        <v>1</v>
      </c>
      <c r="CB8" s="420">
        <f ca="1">RANK(CA8,CA8:CA11,1)+COUNTIF(CA8:CA8,CA8)-1</f>
        <v>1</v>
      </c>
      <c r="CC8" s="420">
        <v>1</v>
      </c>
      <c r="CD8" s="420" t="str">
        <f t="shared" ref="CD8" ca="1" si="715">INDEX(BL8:BL11,MATCH(CC8,CB8:CB11,0),0)</f>
        <v>England</v>
      </c>
      <c r="CE8" s="420">
        <f ca="1">INDEX(CA8:CA11,MATCH(CD8,BL8:BL11,0),0)</f>
        <v>1</v>
      </c>
      <c r="CF8" s="420" t="str">
        <f t="shared" ref="CF8" ca="1" si="716">IF(CE9=1,CD8,"")</f>
        <v>England</v>
      </c>
      <c r="CI8" s="420">
        <f ca="1">SUMPRODUCT((OFFSET('Game Board'!F8:F55,0,BN1)=CF8)*(OFFSET('Game Board'!I8:I55,0,BN1)=CF9)*(OFFSET('Game Board'!G8:G55,0,BN1)&gt;OFFSET('Game Board'!H8:H55,0,BN1))*1)+SUMPRODUCT((OFFSET('Game Board'!I8:I55,0,BN1)=CF8)*(OFFSET('Game Board'!F8:F55,0,BN1)=CF9)*(OFFSET('Game Board'!H8:H55,0,BN1)&gt;OFFSET('Game Board'!G8:G55,0,BN1))*1)+SUMPRODUCT((OFFSET('Game Board'!F8:F55,0,BN1)=CF8)*(OFFSET('Game Board'!I8:I55,0,BN1)=CF10)*(OFFSET('Game Board'!G8:G55,0,BN1)&gt;OFFSET('Game Board'!H8:H55,0,BN1))*1)+SUMPRODUCT((OFFSET('Game Board'!I8:I55,0,BN1)=CF8)*(OFFSET('Game Board'!F8:F55,0,BN1)=CF10)*(OFFSET('Game Board'!H8:H55,0,BN1)&gt;OFFSET('Game Board'!G8:G55,0,BN1))*1)+SUMPRODUCT((OFFSET('Game Board'!F8:F55,0,BN1)=CF8)*(OFFSET('Game Board'!I8:I55,0,BN1)=CF11)*(OFFSET('Game Board'!G8:G55,0,BN1)&gt;OFFSET('Game Board'!H8:H55,0,BN1))*1)+SUMPRODUCT((OFFSET('Game Board'!I8:I55,0,BN1)=CF8)*(OFFSET('Game Board'!F8:F55,0,BN1)=CF11)*(OFFSET('Game Board'!H8:H55,0,BN1)&gt;OFFSET('Game Board'!G8:G55,0,BN1))*1)</f>
        <v>0</v>
      </c>
      <c r="CJ8" s="420">
        <f ca="1">SUMPRODUCT((OFFSET('Game Board'!F8:F55,0,BN1)=CF8)*(OFFSET('Game Board'!I8:I55,0,BN1)=CF9)*(OFFSET('Game Board'!G8:G55,0,BN1)=OFFSET('Game Board'!H8:H55,0,BN1))*1)+SUMPRODUCT((OFFSET('Game Board'!I8:I55,0,BN1)=CF8)*(OFFSET('Game Board'!F8:F55,0,BN1)=CF9)*(OFFSET('Game Board'!G8:G55,0,BN1)=OFFSET('Game Board'!H8:H55,0,BN1))*1)+SUMPRODUCT((OFFSET('Game Board'!F8:F55,0,BN1)=CF8)*(OFFSET('Game Board'!I8:I55,0,BN1)=CF10)*(OFFSET('Game Board'!G8:G55,0,BN1)=OFFSET('Game Board'!H8:H55,0,BN1))*1)+SUMPRODUCT((OFFSET('Game Board'!I8:I55,0,BN1)=CF8)*(OFFSET('Game Board'!F8:F55,0,BN1)=CF10)*(OFFSET('Game Board'!G8:G55,0,BN1)=OFFSET('Game Board'!H8:H55,0,BN1))*1)+SUMPRODUCT((OFFSET('Game Board'!F8:F55,0,BN1)=CF8)*(OFFSET('Game Board'!I8:I55,0,BN1)=CF11)*(OFFSET('Game Board'!G8:G55,0,BN1)=OFFSET('Game Board'!H8:H55,0,BN1))*1)+SUMPRODUCT((OFFSET('Game Board'!I8:I55,0,BN1)=CF8)*(OFFSET('Game Board'!F8:F55,0,BN1)=CF11)*(OFFSET('Game Board'!G8:G55,0,BN1)=OFFSET('Game Board'!H8:H55,0,BN1))*1)</f>
        <v>3</v>
      </c>
      <c r="CK8" s="420">
        <f ca="1">SUMPRODUCT((OFFSET('Game Board'!F8:F55,0,BN1)=CF8)*(OFFSET('Game Board'!I8:I55,0,BN1)=CF9)*(OFFSET('Game Board'!G8:G55,0,BN1)&lt;OFFSET('Game Board'!H8:H55,0,BN1))*1)+SUMPRODUCT((OFFSET('Game Board'!I8:I55,0,BN1)=CF8)*(OFFSET('Game Board'!F8:F55,0,BN1)=CF9)*(OFFSET('Game Board'!H8:H55,0,BN1)&lt;OFFSET('Game Board'!G8:G55,0,BN1))*1)+SUMPRODUCT((OFFSET('Game Board'!F8:F55,0,BN1)=CF8)*(OFFSET('Game Board'!I8:I55,0,BN1)=CF10)*(OFFSET('Game Board'!G8:G55,0,BN1)&lt;OFFSET('Game Board'!H8:H55,0,BN1))*1)+SUMPRODUCT((OFFSET('Game Board'!I8:I55,0,BN1)=CF8)*(OFFSET('Game Board'!F8:F55,0,BN1)=CF10)*(OFFSET('Game Board'!H8:H55,0,BN1)&lt;OFFSET('Game Board'!G8:G55,0,BN1))*1)+SUMPRODUCT((OFFSET('Game Board'!F8:F55,0,BN1)=CF8)*(OFFSET('Game Board'!I8:I55,0,BN1)=CF11)*(OFFSET('Game Board'!G8:G55,0,BN1)&lt;OFFSET('Game Board'!H8:H55,0,BN1))*1)+SUMPRODUCT((OFFSET('Game Board'!I8:I55,0,BN1)=CF8)*(OFFSET('Game Board'!F8:F55,0,BN1)=CF11)*(OFFSET('Game Board'!H8:H55,0,BN1)&lt;OFFSET('Game Board'!G8:G55,0,BN1))*1)</f>
        <v>0</v>
      </c>
      <c r="CL8" s="420">
        <f ca="1">SUMIFS(OFFSET('Game Board'!G8:G55,0,BN1),OFFSET('Game Board'!F8:F55,0,BN1),CF8,OFFSET('Game Board'!I8:I55,0,BN1),CF9)+SUMIFS(OFFSET('Game Board'!G8:G55,0,BN1),OFFSET('Game Board'!F8:F55,0,BN1),CF8,OFFSET('Game Board'!I8:I55,0,BN1),CF10)+SUMIFS(OFFSET('Game Board'!G8:G55,0,BN1),OFFSET('Game Board'!F8:F55,0,BN1),CF8,OFFSET('Game Board'!I8:I55,0,BN1),CF11)+SUMIFS(OFFSET('Game Board'!H8:H55,0,BN1),OFFSET('Game Board'!I8:I55,0,BN1),CF8,OFFSET('Game Board'!F8:F55,0,BN1),CF9)+SUMIFS(OFFSET('Game Board'!H8:H55,0,BN1),OFFSET('Game Board'!I8:I55,0,BN1),CF8,OFFSET('Game Board'!F8:F55,0,BN1),CF10)+SUMIFS(OFFSET('Game Board'!H8:H55,0,BN1),OFFSET('Game Board'!I8:I55,0,BN1),CF8,OFFSET('Game Board'!F8:F55,0,BN1),CF11)</f>
        <v>0</v>
      </c>
      <c r="CM8" s="420">
        <f ca="1">SUMIFS(OFFSET('Game Board'!H8:H55,0,BN1),OFFSET('Game Board'!F8:F55,0,BN1),CF8,OFFSET('Game Board'!I8:I55,0,BN1),CF9)+SUMIFS(OFFSET('Game Board'!H8:H55,0,BN1),OFFSET('Game Board'!F8:F55,0,BN1),CF8,OFFSET('Game Board'!I8:I55,0,BN1),CF10)+SUMIFS(OFFSET('Game Board'!H8:H55,0,BN1),OFFSET('Game Board'!F8:F55,0,BN1),CF8,OFFSET('Game Board'!I8:I55,0,BN1),CF11)+SUMIFS(OFFSET('Game Board'!G8:G55,0,BN1),OFFSET('Game Board'!I8:I55,0,BN1),CF8,OFFSET('Game Board'!F8:F55,0,BN1),CF9)+SUMIFS(OFFSET('Game Board'!G8:G55,0,BN1),OFFSET('Game Board'!I8:I55,0,BN1),CF8,OFFSET('Game Board'!F8:F55,0,BN1),CF10)+SUMIFS(OFFSET('Game Board'!G8:G55,0,BN1),OFFSET('Game Board'!I8:I55,0,BN1),CF8,OFFSET('Game Board'!F8:F55,0,BN1),CF11)</f>
        <v>0</v>
      </c>
      <c r="CN8" s="420">
        <f t="shared" ca="1" si="206"/>
        <v>0</v>
      </c>
      <c r="CO8" s="420">
        <f t="shared" ca="1" si="207"/>
        <v>3</v>
      </c>
      <c r="CP8" s="420">
        <f t="shared" ref="CP8" ca="1" si="717">IF(CF8&lt;&gt;"",SUMPRODUCT((CE8:CE11=CE8)*(CO8:CO11&gt;CO8)*1),0)</f>
        <v>0</v>
      </c>
      <c r="CQ8" s="420">
        <f t="shared" ref="CQ8" ca="1" si="718">IF(CF8&lt;&gt;"",SUMPRODUCT((CP8:CP11=CP8)*(CN8:CN11&gt;CN8)*1),0)</f>
        <v>0</v>
      </c>
      <c r="CR8" s="420">
        <f t="shared" ca="1" si="1"/>
        <v>0</v>
      </c>
      <c r="CS8" s="420">
        <f t="shared" ref="CS8" ca="1" si="719">IF(CF8&lt;&gt;"",SUMPRODUCT((CR8:CR11=CR8)*(CP8:CP11=CP8)*(CL8:CL11&gt;CL8)*1),0)</f>
        <v>0</v>
      </c>
      <c r="CT8" s="420">
        <f t="shared" ca="1" si="208"/>
        <v>1</v>
      </c>
      <c r="CU8" s="420">
        <v>0</v>
      </c>
      <c r="CV8" s="420">
        <v>0</v>
      </c>
      <c r="CW8" s="420">
        <v>0</v>
      </c>
      <c r="CX8" s="420">
        <v>0</v>
      </c>
      <c r="CY8" s="420">
        <v>0</v>
      </c>
      <c r="CZ8" s="420">
        <f t="shared" si="209"/>
        <v>0</v>
      </c>
      <c r="DA8" s="420">
        <f t="shared" si="210"/>
        <v>0</v>
      </c>
      <c r="DB8" s="420">
        <v>0</v>
      </c>
      <c r="DC8" s="420">
        <v>0</v>
      </c>
      <c r="DD8" s="420">
        <f t="shared" si="211"/>
        <v>0</v>
      </c>
      <c r="DE8" s="420">
        <v>0</v>
      </c>
      <c r="DF8" s="420">
        <f t="shared" ca="1" si="212"/>
        <v>1</v>
      </c>
      <c r="DG8" s="420">
        <v>0</v>
      </c>
      <c r="DH8" s="420">
        <v>0</v>
      </c>
      <c r="DI8" s="420">
        <v>0</v>
      </c>
      <c r="DJ8" s="420">
        <v>0</v>
      </c>
      <c r="DK8" s="420">
        <v>0</v>
      </c>
      <c r="DL8" s="420">
        <v>0</v>
      </c>
      <c r="DM8" s="420">
        <v>0</v>
      </c>
      <c r="DN8" s="420">
        <v>0</v>
      </c>
      <c r="DO8" s="420">
        <v>0</v>
      </c>
      <c r="DP8" s="420">
        <v>0</v>
      </c>
      <c r="DQ8" s="420">
        <v>0</v>
      </c>
      <c r="DR8" s="420">
        <f t="shared" ca="1" si="386"/>
        <v>1</v>
      </c>
      <c r="DS8" s="420">
        <f t="shared" ref="DS8" ca="1" si="720">SUMPRODUCT((DR8:DR11=DR8)*(BU8:BU11&gt;BU8)*1)</f>
        <v>0</v>
      </c>
      <c r="DT8" s="420">
        <f t="shared" ca="1" si="213"/>
        <v>1</v>
      </c>
      <c r="DU8" s="420" t="str">
        <f t="shared" si="214"/>
        <v>England</v>
      </c>
      <c r="DV8" s="420">
        <f t="shared" ca="1" si="215"/>
        <v>0</v>
      </c>
      <c r="DW8" s="420">
        <f ca="1">SUMPRODUCT((OFFSET('Game Board'!G8:G55,0,DW1)&lt;&gt;"")*(OFFSET('Game Board'!F8:F55,0,DW1)=C8)*(OFFSET('Game Board'!G8:G55,0,DW1)&gt;OFFSET('Game Board'!H8:H55,0,DW1))*1)+SUMPRODUCT((OFFSET('Game Board'!G8:G55,0,DW1)&lt;&gt;"")*(OFFSET('Game Board'!I8:I55,0,DW1)=C8)*(OFFSET('Game Board'!H8:H55,0,DW1)&gt;OFFSET('Game Board'!G8:G55,0,DW1))*1)</f>
        <v>0</v>
      </c>
      <c r="DX8" s="420">
        <f ca="1">SUMPRODUCT((OFFSET('Game Board'!G8:G55,0,DW1)&lt;&gt;"")*(OFFSET('Game Board'!F8:F55,0,DW1)=C8)*(OFFSET('Game Board'!G8:G55,0,DW1)=OFFSET('Game Board'!H8:H55,0,DW1))*1)+SUMPRODUCT((OFFSET('Game Board'!G8:G55,0,DW1)&lt;&gt;"")*(OFFSET('Game Board'!I8:I55,0,DW1)=C8)*(OFFSET('Game Board'!G8:G55,0,DW1)=OFFSET('Game Board'!H8:H55,0,DW1))*1)</f>
        <v>0</v>
      </c>
      <c r="DY8" s="420">
        <f ca="1">SUMPRODUCT((OFFSET('Game Board'!G8:G55,0,DW1)&lt;&gt;"")*(OFFSET('Game Board'!F8:F55,0,DW1)=C8)*(OFFSET('Game Board'!G8:G55,0,DW1)&lt;OFFSET('Game Board'!H8:H55,0,DW1))*1)+SUMPRODUCT((OFFSET('Game Board'!G8:G55,0,DW1)&lt;&gt;"")*(OFFSET('Game Board'!I8:I55,0,DW1)=C8)*(OFFSET('Game Board'!H8:H55,0,DW1)&lt;OFFSET('Game Board'!G8:G55,0,DW1))*1)</f>
        <v>0</v>
      </c>
      <c r="DZ8" s="420">
        <f ca="1">SUMIF(OFFSET('Game Board'!F8:F55,0,DW1),C8,OFFSET('Game Board'!G8:G55,0,DW1))+SUMIF(OFFSET('Game Board'!I8:I55,0,DW1),C8,OFFSET('Game Board'!H8:H55,0,DW1))</f>
        <v>0</v>
      </c>
      <c r="EA8" s="420">
        <f ca="1">SUMIF(OFFSET('Game Board'!F8:F55,0,DW1),C8,OFFSET('Game Board'!H8:H55,0,DW1))+SUMIF(OFFSET('Game Board'!I8:I55,0,DW1),C8,OFFSET('Game Board'!G8:G55,0,DW1))</f>
        <v>0</v>
      </c>
      <c r="EB8" s="420">
        <f t="shared" ca="1" si="216"/>
        <v>0</v>
      </c>
      <c r="EC8" s="420">
        <f t="shared" ca="1" si="217"/>
        <v>0</v>
      </c>
      <c r="ED8" s="420">
        <f ca="1">INDEX(L4:L35,MATCH(EM8,C4:C35,0),0)</f>
        <v>1762</v>
      </c>
      <c r="EE8" s="424">
        <f>'Tournament Setup'!F10</f>
        <v>0</v>
      </c>
      <c r="EF8" s="420">
        <f ca="1">RANK(EC8,EC8:EC11)</f>
        <v>1</v>
      </c>
      <c r="EG8" s="420">
        <f ca="1">SUMPRODUCT((EF8:EF11=EF8)*(EB8:EB11&gt;EB8)*1)</f>
        <v>0</v>
      </c>
      <c r="EH8" s="420">
        <f t="shared" ca="1" si="218"/>
        <v>1</v>
      </c>
      <c r="EI8" s="420">
        <f ca="1">SUMPRODUCT((EF8:EF11=EF8)*(EB8:EB11=EB8)*(DZ8:DZ11&gt;DZ8)*1)</f>
        <v>0</v>
      </c>
      <c r="EJ8" s="420">
        <f t="shared" ca="1" si="219"/>
        <v>1</v>
      </c>
      <c r="EK8" s="420">
        <f ca="1">RANK(EJ8,EJ8:EJ11,1)+COUNTIF(EJ8:EJ8,EJ8)-1</f>
        <v>1</v>
      </c>
      <c r="EL8" s="420">
        <v>1</v>
      </c>
      <c r="EM8" s="420" t="str">
        <f t="shared" ref="EM8" ca="1" si="721">INDEX(DU8:DU11,MATCH(EL8,EK8:EK11,0),0)</f>
        <v>England</v>
      </c>
      <c r="EN8" s="420">
        <f ca="1">INDEX(EJ8:EJ11,MATCH(EM8,DU8:DU11,0),0)</f>
        <v>1</v>
      </c>
      <c r="EO8" s="420" t="str">
        <f t="shared" ref="EO8" ca="1" si="722">IF(EN9=1,EM8,"")</f>
        <v>England</v>
      </c>
      <c r="ER8" s="420">
        <f ca="1">SUMPRODUCT((OFFSET('Game Board'!F8:F55,0,DW1)=EO8)*(OFFSET('Game Board'!I8:I55,0,DW1)=EO9)*(OFFSET('Game Board'!G8:G55,0,DW1)&gt;OFFSET('Game Board'!H8:H55,0,DW1))*1)+SUMPRODUCT((OFFSET('Game Board'!I8:I55,0,DW1)=EO8)*(OFFSET('Game Board'!F8:F55,0,DW1)=EO9)*(OFFSET('Game Board'!H8:H55,0,DW1)&gt;OFFSET('Game Board'!G8:G55,0,DW1))*1)+SUMPRODUCT((OFFSET('Game Board'!F8:F55,0,DW1)=EO8)*(OFFSET('Game Board'!I8:I55,0,DW1)=EO10)*(OFFSET('Game Board'!G8:G55,0,DW1)&gt;OFFSET('Game Board'!H8:H55,0,DW1))*1)+SUMPRODUCT((OFFSET('Game Board'!I8:I55,0,DW1)=EO8)*(OFFSET('Game Board'!F8:F55,0,DW1)=EO10)*(OFFSET('Game Board'!H8:H55,0,DW1)&gt;OFFSET('Game Board'!G8:G55,0,DW1))*1)+SUMPRODUCT((OFFSET('Game Board'!F8:F55,0,DW1)=EO8)*(OFFSET('Game Board'!I8:I55,0,DW1)=EO11)*(OFFSET('Game Board'!G8:G55,0,DW1)&gt;OFFSET('Game Board'!H8:H55,0,DW1))*1)+SUMPRODUCT((OFFSET('Game Board'!I8:I55,0,DW1)=EO8)*(OFFSET('Game Board'!F8:F55,0,DW1)=EO11)*(OFFSET('Game Board'!H8:H55,0,DW1)&gt;OFFSET('Game Board'!G8:G55,0,DW1))*1)</f>
        <v>0</v>
      </c>
      <c r="ES8" s="420">
        <f ca="1">SUMPRODUCT((OFFSET('Game Board'!F8:F55,0,DW1)=EO8)*(OFFSET('Game Board'!I8:I55,0,DW1)=EO9)*(OFFSET('Game Board'!G8:G55,0,DW1)=OFFSET('Game Board'!H8:H55,0,DW1))*1)+SUMPRODUCT((OFFSET('Game Board'!I8:I55,0,DW1)=EO8)*(OFFSET('Game Board'!F8:F55,0,DW1)=EO9)*(OFFSET('Game Board'!G8:G55,0,DW1)=OFFSET('Game Board'!H8:H55,0,DW1))*1)+SUMPRODUCT((OFFSET('Game Board'!F8:F55,0,DW1)=EO8)*(OFFSET('Game Board'!I8:I55,0,DW1)=EO10)*(OFFSET('Game Board'!G8:G55,0,DW1)=OFFSET('Game Board'!H8:H55,0,DW1))*1)+SUMPRODUCT((OFFSET('Game Board'!I8:I55,0,DW1)=EO8)*(OFFSET('Game Board'!F8:F55,0,DW1)=EO10)*(OFFSET('Game Board'!G8:G55,0,DW1)=OFFSET('Game Board'!H8:H55,0,DW1))*1)+SUMPRODUCT((OFFSET('Game Board'!F8:F55,0,DW1)=EO8)*(OFFSET('Game Board'!I8:I55,0,DW1)=EO11)*(OFFSET('Game Board'!G8:G55,0,DW1)=OFFSET('Game Board'!H8:H55,0,DW1))*1)+SUMPRODUCT((OFFSET('Game Board'!I8:I55,0,DW1)=EO8)*(OFFSET('Game Board'!F8:F55,0,DW1)=EO11)*(OFFSET('Game Board'!G8:G55,0,DW1)=OFFSET('Game Board'!H8:H55,0,DW1))*1)</f>
        <v>3</v>
      </c>
      <c r="ET8" s="420">
        <f ca="1">SUMPRODUCT((OFFSET('Game Board'!F8:F55,0,DW1)=EO8)*(OFFSET('Game Board'!I8:I55,0,DW1)=EO9)*(OFFSET('Game Board'!G8:G55,0,DW1)&lt;OFFSET('Game Board'!H8:H55,0,DW1))*1)+SUMPRODUCT((OFFSET('Game Board'!I8:I55,0,DW1)=EO8)*(OFFSET('Game Board'!F8:F55,0,DW1)=EO9)*(OFFSET('Game Board'!H8:H55,0,DW1)&lt;OFFSET('Game Board'!G8:G55,0,DW1))*1)+SUMPRODUCT((OFFSET('Game Board'!F8:F55,0,DW1)=EO8)*(OFFSET('Game Board'!I8:I55,0,DW1)=EO10)*(OFFSET('Game Board'!G8:G55,0,DW1)&lt;OFFSET('Game Board'!H8:H55,0,DW1))*1)+SUMPRODUCT((OFFSET('Game Board'!I8:I55,0,DW1)=EO8)*(OFFSET('Game Board'!F8:F55,0,DW1)=EO10)*(OFFSET('Game Board'!H8:H55,0,DW1)&lt;OFFSET('Game Board'!G8:G55,0,DW1))*1)+SUMPRODUCT((OFFSET('Game Board'!F8:F55,0,DW1)=EO8)*(OFFSET('Game Board'!I8:I55,0,DW1)=EO11)*(OFFSET('Game Board'!G8:G55,0,DW1)&lt;OFFSET('Game Board'!H8:H55,0,DW1))*1)+SUMPRODUCT((OFFSET('Game Board'!I8:I55,0,DW1)=EO8)*(OFFSET('Game Board'!F8:F55,0,DW1)=EO11)*(OFFSET('Game Board'!H8:H55,0,DW1)&lt;OFFSET('Game Board'!G8:G55,0,DW1))*1)</f>
        <v>0</v>
      </c>
      <c r="EU8" s="420">
        <f ca="1">SUMIFS(OFFSET('Game Board'!G8:G55,0,DW1),OFFSET('Game Board'!F8:F55,0,DW1),EO8,OFFSET('Game Board'!I8:I55,0,DW1),EO9)+SUMIFS(OFFSET('Game Board'!G8:G55,0,DW1),OFFSET('Game Board'!F8:F55,0,DW1),EO8,OFFSET('Game Board'!I8:I55,0,DW1),EO10)+SUMIFS(OFFSET('Game Board'!G8:G55,0,DW1),OFFSET('Game Board'!F8:F55,0,DW1),EO8,OFFSET('Game Board'!I8:I55,0,DW1),EO11)+SUMIFS(OFFSET('Game Board'!H8:H55,0,DW1),OFFSET('Game Board'!I8:I55,0,DW1),EO8,OFFSET('Game Board'!F8:F55,0,DW1),EO9)+SUMIFS(OFFSET('Game Board'!H8:H55,0,DW1),OFFSET('Game Board'!I8:I55,0,DW1),EO8,OFFSET('Game Board'!F8:F55,0,DW1),EO10)+SUMIFS(OFFSET('Game Board'!H8:H55,0,DW1),OFFSET('Game Board'!I8:I55,0,DW1),EO8,OFFSET('Game Board'!F8:F55,0,DW1),EO11)</f>
        <v>0</v>
      </c>
      <c r="EV8" s="420">
        <f ca="1">SUMIFS(OFFSET('Game Board'!H8:H55,0,DW1),OFFSET('Game Board'!F8:F55,0,DW1),EO8,OFFSET('Game Board'!I8:I55,0,DW1),EO9)+SUMIFS(OFFSET('Game Board'!H8:H55,0,DW1),OFFSET('Game Board'!F8:F55,0,DW1),EO8,OFFSET('Game Board'!I8:I55,0,DW1),EO10)+SUMIFS(OFFSET('Game Board'!H8:H55,0,DW1),OFFSET('Game Board'!F8:F55,0,DW1),EO8,OFFSET('Game Board'!I8:I55,0,DW1),EO11)+SUMIFS(OFFSET('Game Board'!G8:G55,0,DW1),OFFSET('Game Board'!I8:I55,0,DW1),EO8,OFFSET('Game Board'!F8:F55,0,DW1),EO9)+SUMIFS(OFFSET('Game Board'!G8:G55,0,DW1),OFFSET('Game Board'!I8:I55,0,DW1),EO8,OFFSET('Game Board'!F8:F55,0,DW1),EO10)+SUMIFS(OFFSET('Game Board'!G8:G55,0,DW1),OFFSET('Game Board'!I8:I55,0,DW1),EO8,OFFSET('Game Board'!F8:F55,0,DW1),EO11)</f>
        <v>0</v>
      </c>
      <c r="EW8" s="420">
        <f t="shared" ca="1" si="220"/>
        <v>0</v>
      </c>
      <c r="EX8" s="420">
        <f t="shared" ca="1" si="221"/>
        <v>3</v>
      </c>
      <c r="EY8" s="420">
        <f t="shared" ref="EY8" ca="1" si="723">IF(EO8&lt;&gt;"",SUMPRODUCT((EN8:EN11=EN8)*(EX8:EX11&gt;EX8)*1),0)</f>
        <v>0</v>
      </c>
      <c r="EZ8" s="420">
        <f t="shared" ref="EZ8" ca="1" si="724">IF(EO8&lt;&gt;"",SUMPRODUCT((EY8:EY11=EY8)*(EW8:EW11&gt;EW8)*1),0)</f>
        <v>0</v>
      </c>
      <c r="FA8" s="420">
        <f t="shared" ca="1" si="2"/>
        <v>0</v>
      </c>
      <c r="FB8" s="420">
        <f t="shared" ref="FB8" ca="1" si="725">IF(EO8&lt;&gt;"",SUMPRODUCT((FA8:FA11=FA8)*(EY8:EY11=EY8)*(EU8:EU11&gt;EU8)*1),0)</f>
        <v>0</v>
      </c>
      <c r="FC8" s="420">
        <f t="shared" ca="1" si="222"/>
        <v>1</v>
      </c>
      <c r="FD8" s="420">
        <v>0</v>
      </c>
      <c r="FE8" s="420">
        <v>0</v>
      </c>
      <c r="FF8" s="420">
        <v>0</v>
      </c>
      <c r="FG8" s="420">
        <v>0</v>
      </c>
      <c r="FH8" s="420">
        <v>0</v>
      </c>
      <c r="FI8" s="420">
        <f t="shared" si="223"/>
        <v>0</v>
      </c>
      <c r="FJ8" s="420">
        <f t="shared" si="224"/>
        <v>0</v>
      </c>
      <c r="FK8" s="420">
        <v>0</v>
      </c>
      <c r="FL8" s="420">
        <v>0</v>
      </c>
      <c r="FM8" s="420">
        <f t="shared" si="225"/>
        <v>0</v>
      </c>
      <c r="FN8" s="420">
        <v>0</v>
      </c>
      <c r="FO8" s="420">
        <f t="shared" ca="1" si="226"/>
        <v>1</v>
      </c>
      <c r="FP8" s="420">
        <v>0</v>
      </c>
      <c r="FQ8" s="420">
        <v>0</v>
      </c>
      <c r="FR8" s="420">
        <v>0</v>
      </c>
      <c r="FS8" s="420">
        <v>0</v>
      </c>
      <c r="FT8" s="420">
        <v>0</v>
      </c>
      <c r="FU8" s="420">
        <v>0</v>
      </c>
      <c r="FV8" s="420">
        <v>0</v>
      </c>
      <c r="FW8" s="420">
        <v>0</v>
      </c>
      <c r="FX8" s="420">
        <v>0</v>
      </c>
      <c r="FY8" s="420">
        <v>0</v>
      </c>
      <c r="FZ8" s="420">
        <v>0</v>
      </c>
      <c r="GA8" s="420">
        <f t="shared" ca="1" si="389"/>
        <v>1</v>
      </c>
      <c r="GB8" s="420">
        <f t="shared" ref="GB8" ca="1" si="726">SUMPRODUCT((GA8:GA11=GA8)*(ED8:ED11&gt;ED8)*1)</f>
        <v>0</v>
      </c>
      <c r="GC8" s="420">
        <f t="shared" ca="1" si="227"/>
        <v>1</v>
      </c>
      <c r="GD8" s="420" t="str">
        <f t="shared" si="228"/>
        <v>England</v>
      </c>
      <c r="GE8" s="420">
        <f t="shared" ca="1" si="3"/>
        <v>0</v>
      </c>
      <c r="GF8" s="420">
        <f ca="1">SUMPRODUCT((OFFSET('Game Board'!G8:G55,0,GF1)&lt;&gt;"")*(OFFSET('Game Board'!F8:F55,0,GF1)=C8)*(OFFSET('Game Board'!G8:G55,0,GF1)&gt;OFFSET('Game Board'!H8:H55,0,GF1))*1)+SUMPRODUCT((OFFSET('Game Board'!G8:G55,0,GF1)&lt;&gt;"")*(OFFSET('Game Board'!I8:I55,0,GF1)=C8)*(OFFSET('Game Board'!H8:H55,0,GF1)&gt;OFFSET('Game Board'!G8:G55,0,GF1))*1)</f>
        <v>0</v>
      </c>
      <c r="GG8" s="420">
        <f ca="1">SUMPRODUCT((OFFSET('Game Board'!G8:G55,0,GF1)&lt;&gt;"")*(OFFSET('Game Board'!F8:F55,0,GF1)=C8)*(OFFSET('Game Board'!G8:G55,0,GF1)=OFFSET('Game Board'!H8:H55,0,GF1))*1)+SUMPRODUCT((OFFSET('Game Board'!G8:G55,0,GF1)&lt;&gt;"")*(OFFSET('Game Board'!I8:I55,0,GF1)=C8)*(OFFSET('Game Board'!G8:G55,0,GF1)=OFFSET('Game Board'!H8:H55,0,GF1))*1)</f>
        <v>0</v>
      </c>
      <c r="GH8" s="420">
        <f ca="1">SUMPRODUCT((OFFSET('Game Board'!G8:G55,0,GF1)&lt;&gt;"")*(OFFSET('Game Board'!F8:F55,0,GF1)=C8)*(OFFSET('Game Board'!G8:G55,0,GF1)&lt;OFFSET('Game Board'!H8:H55,0,GF1))*1)+SUMPRODUCT((OFFSET('Game Board'!G8:G55,0,GF1)&lt;&gt;"")*(OFFSET('Game Board'!I8:I55,0,GF1)=C8)*(OFFSET('Game Board'!H8:H55,0,GF1)&lt;OFFSET('Game Board'!G8:G55,0,GF1))*1)</f>
        <v>0</v>
      </c>
      <c r="GI8" s="420">
        <f ca="1">SUMIF(OFFSET('Game Board'!F8:F55,0,GF1),C8,OFFSET('Game Board'!G8:G55,0,GF1))+SUMIF(OFFSET('Game Board'!I8:I55,0,GF1),C8,OFFSET('Game Board'!H8:H55,0,GF1))</f>
        <v>0</v>
      </c>
      <c r="GJ8" s="420">
        <f ca="1">SUMIF(OFFSET('Game Board'!F8:F55,0,GF1),C8,OFFSET('Game Board'!H8:H55,0,GF1))+SUMIF(OFFSET('Game Board'!I8:I55,0,GF1),C8,OFFSET('Game Board'!G8:G55,0,GF1))</f>
        <v>0</v>
      </c>
      <c r="GK8" s="420">
        <f t="shared" ca="1" si="4"/>
        <v>0</v>
      </c>
      <c r="GL8" s="420">
        <f t="shared" ca="1" si="5"/>
        <v>0</v>
      </c>
      <c r="GM8" s="420">
        <f ca="1">INDEX(L4:L35,MATCH(GV8,C4:C35,0),0)</f>
        <v>1762</v>
      </c>
      <c r="GN8" s="424">
        <f>'Tournament Setup'!F10</f>
        <v>0</v>
      </c>
      <c r="GO8" s="420">
        <f t="shared" ref="GO8" ca="1" si="727">RANK(GL8,GL8:GL11)</f>
        <v>1</v>
      </c>
      <c r="GP8" s="420">
        <f t="shared" ref="GP8" ca="1" si="728">SUMPRODUCT((GO8:GO11=GO8)*(GK8:GK11&gt;GK8)*1)</f>
        <v>0</v>
      </c>
      <c r="GQ8" s="420">
        <f t="shared" ca="1" si="8"/>
        <v>1</v>
      </c>
      <c r="GR8" s="420">
        <f t="shared" ref="GR8" ca="1" si="729">SUMPRODUCT((GO8:GO11=GO8)*(GK8:GK11=GK8)*(GI8:GI11&gt;GI8)*1)</f>
        <v>0</v>
      </c>
      <c r="GS8" s="420">
        <f t="shared" ca="1" si="10"/>
        <v>1</v>
      </c>
      <c r="GT8" s="420">
        <f t="shared" ref="GT8" ca="1" si="730">RANK(GS8,GS8:GS11,1)+COUNTIF(GS8:GS8,GS8)-1</f>
        <v>1</v>
      </c>
      <c r="GU8" s="420">
        <v>1</v>
      </c>
      <c r="GV8" s="420" t="str">
        <f t="shared" ref="GV8" ca="1" si="731">INDEX(GD8:GD11,MATCH(GU8,GT8:GT11,0),0)</f>
        <v>England</v>
      </c>
      <c r="GW8" s="420">
        <f t="shared" ref="GW8" ca="1" si="732">INDEX(GS8:GS11,MATCH(GV8,GD8:GD11,0),0)</f>
        <v>1</v>
      </c>
      <c r="GX8" s="420" t="str">
        <f t="shared" ref="GX8" ca="1" si="733">IF(GW9=1,GV8,"")</f>
        <v>England</v>
      </c>
      <c r="HA8" s="420">
        <f ca="1">SUMPRODUCT((OFFSET('Game Board'!F8:F55,0,GF1)=GX8)*(OFFSET('Game Board'!I8:I55,0,GF1)=GX9)*(OFFSET('Game Board'!G8:G55,0,GF1)&gt;OFFSET('Game Board'!H8:H55,0,GF1))*1)+SUMPRODUCT((OFFSET('Game Board'!I8:I55,0,GF1)=GX8)*(OFFSET('Game Board'!F8:F55,0,GF1)=GX9)*(OFFSET('Game Board'!H8:H55,0,GF1)&gt;OFFSET('Game Board'!G8:G55,0,GF1))*1)+SUMPRODUCT((OFFSET('Game Board'!F8:F55,0,GF1)=GX8)*(OFFSET('Game Board'!I8:I55,0,GF1)=GX10)*(OFFSET('Game Board'!G8:G55,0,GF1)&gt;OFFSET('Game Board'!H8:H55,0,GF1))*1)+SUMPRODUCT((OFFSET('Game Board'!I8:I55,0,GF1)=GX8)*(OFFSET('Game Board'!F8:F55,0,GF1)=GX10)*(OFFSET('Game Board'!H8:H55,0,GF1)&gt;OFFSET('Game Board'!G8:G55,0,GF1))*1)+SUMPRODUCT((OFFSET('Game Board'!F8:F55,0,GF1)=GX8)*(OFFSET('Game Board'!I8:I55,0,GF1)=GX11)*(OFFSET('Game Board'!G8:G55,0,GF1)&gt;OFFSET('Game Board'!H8:H55,0,GF1))*1)+SUMPRODUCT((OFFSET('Game Board'!I8:I55,0,GF1)=GX8)*(OFFSET('Game Board'!F8:F55,0,GF1)=GX11)*(OFFSET('Game Board'!H8:H55,0,GF1)&gt;OFFSET('Game Board'!G8:G55,0,GF1))*1)</f>
        <v>0</v>
      </c>
      <c r="HB8" s="420">
        <f ca="1">SUMPRODUCT((OFFSET('Game Board'!F8:F55,0,GF1)=GX8)*(OFFSET('Game Board'!I8:I55,0,GF1)=GX9)*(OFFSET('Game Board'!G8:G55,0,GF1)=OFFSET('Game Board'!H8:H55,0,GF1))*1)+SUMPRODUCT((OFFSET('Game Board'!I8:I55,0,GF1)=GX8)*(OFFSET('Game Board'!F8:F55,0,GF1)=GX9)*(OFFSET('Game Board'!G8:G55,0,GF1)=OFFSET('Game Board'!H8:H55,0,GF1))*1)+SUMPRODUCT((OFFSET('Game Board'!F8:F55,0,GF1)=GX8)*(OFFSET('Game Board'!I8:I55,0,GF1)=GX10)*(OFFSET('Game Board'!G8:G55,0,GF1)=OFFSET('Game Board'!H8:H55,0,GF1))*1)+SUMPRODUCT((OFFSET('Game Board'!I8:I55,0,GF1)=GX8)*(OFFSET('Game Board'!F8:F55,0,GF1)=GX10)*(OFFSET('Game Board'!G8:G55,0,GF1)=OFFSET('Game Board'!H8:H55,0,GF1))*1)+SUMPRODUCT((OFFSET('Game Board'!F8:F55,0,GF1)=GX8)*(OFFSET('Game Board'!I8:I55,0,GF1)=GX11)*(OFFSET('Game Board'!G8:G55,0,GF1)=OFFSET('Game Board'!H8:H55,0,GF1))*1)+SUMPRODUCT((OFFSET('Game Board'!I8:I55,0,GF1)=GX8)*(OFFSET('Game Board'!F8:F55,0,GF1)=GX11)*(OFFSET('Game Board'!G8:G55,0,GF1)=OFFSET('Game Board'!H8:H55,0,GF1))*1)</f>
        <v>3</v>
      </c>
      <c r="HC8" s="420">
        <f ca="1">SUMPRODUCT((OFFSET('Game Board'!F8:F55,0,GF1)=GX8)*(OFFSET('Game Board'!I8:I55,0,GF1)=GX9)*(OFFSET('Game Board'!G8:G55,0,GF1)&lt;OFFSET('Game Board'!H8:H55,0,GF1))*1)+SUMPRODUCT((OFFSET('Game Board'!I8:I55,0,GF1)=GX8)*(OFFSET('Game Board'!F8:F55,0,GF1)=GX9)*(OFFSET('Game Board'!H8:H55,0,GF1)&lt;OFFSET('Game Board'!G8:G55,0,GF1))*1)+SUMPRODUCT((OFFSET('Game Board'!F8:F55,0,GF1)=GX8)*(OFFSET('Game Board'!I8:I55,0,GF1)=GX10)*(OFFSET('Game Board'!G8:G55,0,GF1)&lt;OFFSET('Game Board'!H8:H55,0,GF1))*1)+SUMPRODUCT((OFFSET('Game Board'!I8:I55,0,GF1)=GX8)*(OFFSET('Game Board'!F8:F55,0,GF1)=GX10)*(OFFSET('Game Board'!H8:H55,0,GF1)&lt;OFFSET('Game Board'!G8:G55,0,GF1))*1)+SUMPRODUCT((OFFSET('Game Board'!F8:F55,0,GF1)=GX8)*(OFFSET('Game Board'!I8:I55,0,GF1)=GX11)*(OFFSET('Game Board'!G8:G55,0,GF1)&lt;OFFSET('Game Board'!H8:H55,0,GF1))*1)+SUMPRODUCT((OFFSET('Game Board'!I8:I55,0,GF1)=GX8)*(OFFSET('Game Board'!F8:F55,0,GF1)=GX11)*(OFFSET('Game Board'!H8:H55,0,GF1)&lt;OFFSET('Game Board'!G8:G55,0,GF1))*1)</f>
        <v>0</v>
      </c>
      <c r="HD8" s="420">
        <f ca="1">SUMIFS(OFFSET('Game Board'!G8:G55,0,GF1),OFFSET('Game Board'!F8:F55,0,GF1),GX8,OFFSET('Game Board'!I8:I55,0,GF1),GX9)+SUMIFS(OFFSET('Game Board'!G8:G55,0,GF1),OFFSET('Game Board'!F8:F55,0,GF1),GX8,OFFSET('Game Board'!I8:I55,0,GF1),GX10)+SUMIFS(OFFSET('Game Board'!G8:G55,0,GF1),OFFSET('Game Board'!F8:F55,0,GF1),GX8,OFFSET('Game Board'!I8:I55,0,GF1),GX11)+SUMIFS(OFFSET('Game Board'!H8:H55,0,GF1),OFFSET('Game Board'!I8:I55,0,GF1),GX8,OFFSET('Game Board'!F8:F55,0,GF1),GX9)+SUMIFS(OFFSET('Game Board'!H8:H55,0,GF1),OFFSET('Game Board'!I8:I55,0,GF1),GX8,OFFSET('Game Board'!F8:F55,0,GF1),GX10)+SUMIFS(OFFSET('Game Board'!H8:H55,0,GF1),OFFSET('Game Board'!I8:I55,0,GF1),GX8,OFFSET('Game Board'!F8:F55,0,GF1),GX11)</f>
        <v>0</v>
      </c>
      <c r="HE8" s="420">
        <f ca="1">SUMIFS(OFFSET('Game Board'!H8:H55,0,GF1),OFFSET('Game Board'!F8:F55,0,GF1),GX8,OFFSET('Game Board'!I8:I55,0,GF1),GX9)+SUMIFS(OFFSET('Game Board'!H8:H55,0,GF1),OFFSET('Game Board'!F8:F55,0,GF1),GX8,OFFSET('Game Board'!I8:I55,0,GF1),GX10)+SUMIFS(OFFSET('Game Board'!H8:H55,0,GF1),OFFSET('Game Board'!F8:F55,0,GF1),GX8,OFFSET('Game Board'!I8:I55,0,GF1),GX11)+SUMIFS(OFFSET('Game Board'!G8:G55,0,GF1),OFFSET('Game Board'!I8:I55,0,GF1),GX8,OFFSET('Game Board'!F8:F55,0,GF1),GX9)+SUMIFS(OFFSET('Game Board'!G8:G55,0,GF1),OFFSET('Game Board'!I8:I55,0,GF1),GX8,OFFSET('Game Board'!F8:F55,0,GF1),GX10)+SUMIFS(OFFSET('Game Board'!G8:G55,0,GF1),OFFSET('Game Board'!I8:I55,0,GF1),GX8,OFFSET('Game Board'!F8:F55,0,GF1),GX11)</f>
        <v>0</v>
      </c>
      <c r="HF8" s="420">
        <f t="shared" ca="1" si="15"/>
        <v>0</v>
      </c>
      <c r="HG8" s="420">
        <f t="shared" ca="1" si="16"/>
        <v>3</v>
      </c>
      <c r="HH8" s="420">
        <f t="shared" ref="HH8" ca="1" si="734">IF(GX8&lt;&gt;"",SUMPRODUCT((GW8:GW11=GW8)*(HG8:HG11&gt;HG8)*1),0)</f>
        <v>0</v>
      </c>
      <c r="HI8" s="420">
        <f t="shared" ref="HI8" ca="1" si="735">IF(GX8&lt;&gt;"",SUMPRODUCT((HH8:HH11=HH8)*(HF8:HF11&gt;HF8)*1),0)</f>
        <v>0</v>
      </c>
      <c r="HJ8" s="420">
        <f t="shared" ca="1" si="19"/>
        <v>0</v>
      </c>
      <c r="HK8" s="420">
        <f t="shared" ref="HK8" ca="1" si="736">IF(GX8&lt;&gt;"",SUMPRODUCT((HJ8:HJ11=HJ8)*(HH8:HH11=HH8)*(HD8:HD11&gt;HD8)*1),0)</f>
        <v>0</v>
      </c>
      <c r="HL8" s="420">
        <f t="shared" ca="1" si="21"/>
        <v>1</v>
      </c>
      <c r="HM8" s="420">
        <v>0</v>
      </c>
      <c r="HN8" s="420">
        <v>0</v>
      </c>
      <c r="HO8" s="420">
        <v>0</v>
      </c>
      <c r="HP8" s="420">
        <v>0</v>
      </c>
      <c r="HQ8" s="420">
        <v>0</v>
      </c>
      <c r="HR8" s="420">
        <f t="shared" si="240"/>
        <v>0</v>
      </c>
      <c r="HS8" s="420">
        <f t="shared" si="241"/>
        <v>0</v>
      </c>
      <c r="HT8" s="420">
        <v>0</v>
      </c>
      <c r="HU8" s="420">
        <v>0</v>
      </c>
      <c r="HV8" s="420">
        <f t="shared" si="244"/>
        <v>0</v>
      </c>
      <c r="HW8" s="420">
        <v>0</v>
      </c>
      <c r="HX8" s="420">
        <f t="shared" ca="1" si="22"/>
        <v>1</v>
      </c>
      <c r="HY8" s="420">
        <v>0</v>
      </c>
      <c r="HZ8" s="420">
        <v>0</v>
      </c>
      <c r="IA8" s="420">
        <v>0</v>
      </c>
      <c r="IB8" s="420">
        <v>0</v>
      </c>
      <c r="IC8" s="420">
        <v>0</v>
      </c>
      <c r="ID8" s="420">
        <v>0</v>
      </c>
      <c r="IE8" s="420">
        <v>0</v>
      </c>
      <c r="IF8" s="420">
        <v>0</v>
      </c>
      <c r="IG8" s="420">
        <v>0</v>
      </c>
      <c r="IH8" s="420">
        <v>0</v>
      </c>
      <c r="II8" s="420">
        <v>0</v>
      </c>
      <c r="IJ8" s="420">
        <f t="shared" ca="1" si="23"/>
        <v>1</v>
      </c>
      <c r="IK8" s="420">
        <f t="shared" ref="IK8" ca="1" si="737">SUMPRODUCT((IJ8:IJ11=IJ8)*(GM8:GM11&gt;GM8)*1)</f>
        <v>0</v>
      </c>
      <c r="IL8" s="420">
        <f t="shared" ca="1" si="25"/>
        <v>1</v>
      </c>
      <c r="IM8" s="420" t="str">
        <f t="shared" si="247"/>
        <v>England</v>
      </c>
      <c r="IN8" s="420">
        <f t="shared" ca="1" si="26"/>
        <v>0</v>
      </c>
      <c r="IO8" s="420">
        <f ca="1">SUMPRODUCT((OFFSET('Game Board'!G8:G55,0,IO1)&lt;&gt;"")*(OFFSET('Game Board'!F8:F55,0,IO1)=C8)*(OFFSET('Game Board'!G8:G55,0,IO1)&gt;OFFSET('Game Board'!H8:H55,0,IO1))*1)+SUMPRODUCT((OFFSET('Game Board'!G8:G55,0,IO1)&lt;&gt;"")*(OFFSET('Game Board'!I8:I55,0,IO1)=C8)*(OFFSET('Game Board'!H8:H55,0,IO1)&gt;OFFSET('Game Board'!G8:G55,0,IO1))*1)</f>
        <v>0</v>
      </c>
      <c r="IP8" s="420">
        <f ca="1">SUMPRODUCT((OFFSET('Game Board'!G8:G55,0,IO1)&lt;&gt;"")*(OFFSET('Game Board'!F8:F55,0,IO1)=C8)*(OFFSET('Game Board'!G8:G55,0,IO1)=OFFSET('Game Board'!H8:H55,0,IO1))*1)+SUMPRODUCT((OFFSET('Game Board'!G8:G55,0,IO1)&lt;&gt;"")*(OFFSET('Game Board'!I8:I55,0,IO1)=C8)*(OFFSET('Game Board'!G8:G55,0,IO1)=OFFSET('Game Board'!H8:H55,0,IO1))*1)</f>
        <v>0</v>
      </c>
      <c r="IQ8" s="420">
        <f ca="1">SUMPRODUCT((OFFSET('Game Board'!G8:G55,0,IO1)&lt;&gt;"")*(OFFSET('Game Board'!F8:F55,0,IO1)=C8)*(OFFSET('Game Board'!G8:G55,0,IO1)&lt;OFFSET('Game Board'!H8:H55,0,IO1))*1)+SUMPRODUCT((OFFSET('Game Board'!G8:G55,0,IO1)&lt;&gt;"")*(OFFSET('Game Board'!I8:I55,0,IO1)=C8)*(OFFSET('Game Board'!H8:H55,0,IO1)&lt;OFFSET('Game Board'!G8:G55,0,IO1))*1)</f>
        <v>0</v>
      </c>
      <c r="IR8" s="420">
        <f ca="1">SUMIF(OFFSET('Game Board'!F8:F55,0,IO1),C8,OFFSET('Game Board'!G8:G55,0,IO1))+SUMIF(OFFSET('Game Board'!I8:I55,0,IO1),C8,OFFSET('Game Board'!H8:H55,0,IO1))</f>
        <v>0</v>
      </c>
      <c r="IS8" s="420">
        <f ca="1">SUMIF(OFFSET('Game Board'!F8:F55,0,IO1),C8,OFFSET('Game Board'!H8:H55,0,IO1))+SUMIF(OFFSET('Game Board'!I8:I55,0,IO1),C8,OFFSET('Game Board'!G8:G55,0,IO1))</f>
        <v>0</v>
      </c>
      <c r="IT8" s="420">
        <f t="shared" ca="1" si="27"/>
        <v>0</v>
      </c>
      <c r="IU8" s="420">
        <f t="shared" ca="1" si="28"/>
        <v>0</v>
      </c>
      <c r="IV8" s="420">
        <f ca="1">INDEX(L4:L35,MATCH(JE8,C4:C35,0),0)</f>
        <v>1762</v>
      </c>
      <c r="IW8" s="424">
        <f>'Tournament Setup'!F10</f>
        <v>0</v>
      </c>
      <c r="IX8" s="420">
        <f t="shared" ref="IX8" ca="1" si="738">RANK(IU8,IU8:IU11)</f>
        <v>1</v>
      </c>
      <c r="IY8" s="420">
        <f t="shared" ref="IY8" ca="1" si="739">SUMPRODUCT((IX8:IX11=IX8)*(IT8:IT11&gt;IT8)*1)</f>
        <v>0</v>
      </c>
      <c r="IZ8" s="420">
        <f t="shared" ca="1" si="31"/>
        <v>1</v>
      </c>
      <c r="JA8" s="420">
        <f t="shared" ref="JA8" ca="1" si="740">SUMPRODUCT((IX8:IX11=IX8)*(IT8:IT11=IT8)*(IR8:IR11&gt;IR8)*1)</f>
        <v>0</v>
      </c>
      <c r="JB8" s="420">
        <f t="shared" ca="1" si="33"/>
        <v>1</v>
      </c>
      <c r="JC8" s="420">
        <f t="shared" ref="JC8" ca="1" si="741">RANK(JB8,JB8:JB11,1)+COUNTIF(JB8:JB8,JB8)-1</f>
        <v>1</v>
      </c>
      <c r="JD8" s="420">
        <v>1</v>
      </c>
      <c r="JE8" s="420" t="str">
        <f t="shared" ref="JE8" ca="1" si="742">INDEX(IM8:IM11,MATCH(JD8,JC8:JC11,0),0)</f>
        <v>England</v>
      </c>
      <c r="JF8" s="420">
        <f t="shared" ref="JF8" ca="1" si="743">INDEX(JB8:JB11,MATCH(JE8,IM8:IM11,0),0)</f>
        <v>1</v>
      </c>
      <c r="JG8" s="420" t="str">
        <f t="shared" ref="JG8" ca="1" si="744">IF(JF9=1,JE8,"")</f>
        <v>England</v>
      </c>
      <c r="JJ8" s="420">
        <f ca="1">SUMPRODUCT((OFFSET('Game Board'!F8:F55,0,IO1)=JG8)*(OFFSET('Game Board'!I8:I55,0,IO1)=JG9)*(OFFSET('Game Board'!G8:G55,0,IO1)&gt;OFFSET('Game Board'!H8:H55,0,IO1))*1)+SUMPRODUCT((OFFSET('Game Board'!I8:I55,0,IO1)=JG8)*(OFFSET('Game Board'!F8:F55,0,IO1)=JG9)*(OFFSET('Game Board'!H8:H55,0,IO1)&gt;OFFSET('Game Board'!G8:G55,0,IO1))*1)+SUMPRODUCT((OFFSET('Game Board'!F8:F55,0,IO1)=JG8)*(OFFSET('Game Board'!I8:I55,0,IO1)=JG10)*(OFFSET('Game Board'!G8:G55,0,IO1)&gt;OFFSET('Game Board'!H8:H55,0,IO1))*1)+SUMPRODUCT((OFFSET('Game Board'!I8:I55,0,IO1)=JG8)*(OFFSET('Game Board'!F8:F55,0,IO1)=JG10)*(OFFSET('Game Board'!H8:H55,0,IO1)&gt;OFFSET('Game Board'!G8:G55,0,IO1))*1)+SUMPRODUCT((OFFSET('Game Board'!F8:F55,0,IO1)=JG8)*(OFFSET('Game Board'!I8:I55,0,IO1)=JG11)*(OFFSET('Game Board'!G8:G55,0,IO1)&gt;OFFSET('Game Board'!H8:H55,0,IO1))*1)+SUMPRODUCT((OFFSET('Game Board'!I8:I55,0,IO1)=JG8)*(OFFSET('Game Board'!F8:F55,0,IO1)=JG11)*(OFFSET('Game Board'!H8:H55,0,IO1)&gt;OFFSET('Game Board'!G8:G55,0,IO1))*1)</f>
        <v>0</v>
      </c>
      <c r="JK8" s="420">
        <f ca="1">SUMPRODUCT((OFFSET('Game Board'!F8:F55,0,IO1)=JG8)*(OFFSET('Game Board'!I8:I55,0,IO1)=JG9)*(OFFSET('Game Board'!G8:G55,0,IO1)=OFFSET('Game Board'!H8:H55,0,IO1))*1)+SUMPRODUCT((OFFSET('Game Board'!I8:I55,0,IO1)=JG8)*(OFFSET('Game Board'!F8:F55,0,IO1)=JG9)*(OFFSET('Game Board'!G8:G55,0,IO1)=OFFSET('Game Board'!H8:H55,0,IO1))*1)+SUMPRODUCT((OFFSET('Game Board'!F8:F55,0,IO1)=JG8)*(OFFSET('Game Board'!I8:I55,0,IO1)=JG10)*(OFFSET('Game Board'!G8:G55,0,IO1)=OFFSET('Game Board'!H8:H55,0,IO1))*1)+SUMPRODUCT((OFFSET('Game Board'!I8:I55,0,IO1)=JG8)*(OFFSET('Game Board'!F8:F55,0,IO1)=JG10)*(OFFSET('Game Board'!G8:G55,0,IO1)=OFFSET('Game Board'!H8:H55,0,IO1))*1)+SUMPRODUCT((OFFSET('Game Board'!F8:F55,0,IO1)=JG8)*(OFFSET('Game Board'!I8:I55,0,IO1)=JG11)*(OFFSET('Game Board'!G8:G55,0,IO1)=OFFSET('Game Board'!H8:H55,0,IO1))*1)+SUMPRODUCT((OFFSET('Game Board'!I8:I55,0,IO1)=JG8)*(OFFSET('Game Board'!F8:F55,0,IO1)=JG11)*(OFFSET('Game Board'!G8:G55,0,IO1)=OFFSET('Game Board'!H8:H55,0,IO1))*1)</f>
        <v>3</v>
      </c>
      <c r="JL8" s="420">
        <f ca="1">SUMPRODUCT((OFFSET('Game Board'!F8:F55,0,IO1)=JG8)*(OFFSET('Game Board'!I8:I55,0,IO1)=JG9)*(OFFSET('Game Board'!G8:G55,0,IO1)&lt;OFFSET('Game Board'!H8:H55,0,IO1))*1)+SUMPRODUCT((OFFSET('Game Board'!I8:I55,0,IO1)=JG8)*(OFFSET('Game Board'!F8:F55,0,IO1)=JG9)*(OFFSET('Game Board'!H8:H55,0,IO1)&lt;OFFSET('Game Board'!G8:G55,0,IO1))*1)+SUMPRODUCT((OFFSET('Game Board'!F8:F55,0,IO1)=JG8)*(OFFSET('Game Board'!I8:I55,0,IO1)=JG10)*(OFFSET('Game Board'!G8:G55,0,IO1)&lt;OFFSET('Game Board'!H8:H55,0,IO1))*1)+SUMPRODUCT((OFFSET('Game Board'!I8:I55,0,IO1)=JG8)*(OFFSET('Game Board'!F8:F55,0,IO1)=JG10)*(OFFSET('Game Board'!H8:H55,0,IO1)&lt;OFFSET('Game Board'!G8:G55,0,IO1))*1)+SUMPRODUCT((OFFSET('Game Board'!F8:F55,0,IO1)=JG8)*(OFFSET('Game Board'!I8:I55,0,IO1)=JG11)*(OFFSET('Game Board'!G8:G55,0,IO1)&lt;OFFSET('Game Board'!H8:H55,0,IO1))*1)+SUMPRODUCT((OFFSET('Game Board'!I8:I55,0,IO1)=JG8)*(OFFSET('Game Board'!F8:F55,0,IO1)=JG11)*(OFFSET('Game Board'!H8:H55,0,IO1)&lt;OFFSET('Game Board'!G8:G55,0,IO1))*1)</f>
        <v>0</v>
      </c>
      <c r="JM8" s="420">
        <f ca="1">SUMIFS(OFFSET('Game Board'!G8:G55,0,IO1),OFFSET('Game Board'!F8:F55,0,IO1),JG8,OFFSET('Game Board'!I8:I55,0,IO1),JG9)+SUMIFS(OFFSET('Game Board'!G8:G55,0,IO1),OFFSET('Game Board'!F8:F55,0,IO1),JG8,OFFSET('Game Board'!I8:I55,0,IO1),JG10)+SUMIFS(OFFSET('Game Board'!G8:G55,0,IO1),OFFSET('Game Board'!F8:F55,0,IO1),JG8,OFFSET('Game Board'!I8:I55,0,IO1),JG11)+SUMIFS(OFFSET('Game Board'!H8:H55,0,IO1),OFFSET('Game Board'!I8:I55,0,IO1),JG8,OFFSET('Game Board'!F8:F55,0,IO1),JG9)+SUMIFS(OFFSET('Game Board'!H8:H55,0,IO1),OFFSET('Game Board'!I8:I55,0,IO1),JG8,OFFSET('Game Board'!F8:F55,0,IO1),JG10)+SUMIFS(OFFSET('Game Board'!H8:H55,0,IO1),OFFSET('Game Board'!I8:I55,0,IO1),JG8,OFFSET('Game Board'!F8:F55,0,IO1),JG11)</f>
        <v>0</v>
      </c>
      <c r="JN8" s="420">
        <f ca="1">SUMIFS(OFFSET('Game Board'!H8:H55,0,IO1),OFFSET('Game Board'!F8:F55,0,IO1),JG8,OFFSET('Game Board'!I8:I55,0,IO1),JG9)+SUMIFS(OFFSET('Game Board'!H8:H55,0,IO1),OFFSET('Game Board'!F8:F55,0,IO1),JG8,OFFSET('Game Board'!I8:I55,0,IO1),JG10)+SUMIFS(OFFSET('Game Board'!H8:H55,0,IO1),OFFSET('Game Board'!F8:F55,0,IO1),JG8,OFFSET('Game Board'!I8:I55,0,IO1),JG11)+SUMIFS(OFFSET('Game Board'!G8:G55,0,IO1),OFFSET('Game Board'!I8:I55,0,IO1),JG8,OFFSET('Game Board'!F8:F55,0,IO1),JG9)+SUMIFS(OFFSET('Game Board'!G8:G55,0,IO1),OFFSET('Game Board'!I8:I55,0,IO1),JG8,OFFSET('Game Board'!F8:F55,0,IO1),JG10)+SUMIFS(OFFSET('Game Board'!G8:G55,0,IO1),OFFSET('Game Board'!I8:I55,0,IO1),JG8,OFFSET('Game Board'!F8:F55,0,IO1),JG11)</f>
        <v>0</v>
      </c>
      <c r="JO8" s="420">
        <f t="shared" ca="1" si="38"/>
        <v>0</v>
      </c>
      <c r="JP8" s="420">
        <f t="shared" ca="1" si="39"/>
        <v>3</v>
      </c>
      <c r="JQ8" s="420">
        <f t="shared" ref="JQ8" ca="1" si="745">IF(JG8&lt;&gt;"",SUMPRODUCT((JF8:JF11=JF8)*(JP8:JP11&gt;JP8)*1),0)</f>
        <v>0</v>
      </c>
      <c r="JR8" s="420">
        <f t="shared" ref="JR8" ca="1" si="746">IF(JG8&lt;&gt;"",SUMPRODUCT((JQ8:JQ11=JQ8)*(JO8:JO11&gt;JO8)*1),0)</f>
        <v>0</v>
      </c>
      <c r="JS8" s="420">
        <f t="shared" ca="1" si="42"/>
        <v>0</v>
      </c>
      <c r="JT8" s="420">
        <f t="shared" ref="JT8" ca="1" si="747">IF(JG8&lt;&gt;"",SUMPRODUCT((JS8:JS11=JS8)*(JQ8:JQ11=JQ8)*(JM8:JM11&gt;JM8)*1),0)</f>
        <v>0</v>
      </c>
      <c r="JU8" s="420">
        <f t="shared" ca="1" si="44"/>
        <v>1</v>
      </c>
      <c r="JV8" s="420">
        <v>0</v>
      </c>
      <c r="JW8" s="420">
        <v>0</v>
      </c>
      <c r="JX8" s="420">
        <v>0</v>
      </c>
      <c r="JY8" s="420">
        <v>0</v>
      </c>
      <c r="JZ8" s="420">
        <v>0</v>
      </c>
      <c r="KA8" s="420">
        <f t="shared" si="259"/>
        <v>0</v>
      </c>
      <c r="KB8" s="420">
        <f t="shared" si="260"/>
        <v>0</v>
      </c>
      <c r="KC8" s="420">
        <v>0</v>
      </c>
      <c r="KD8" s="420">
        <v>0</v>
      </c>
      <c r="KE8" s="420">
        <f t="shared" si="263"/>
        <v>0</v>
      </c>
      <c r="KF8" s="420">
        <v>0</v>
      </c>
      <c r="KG8" s="420">
        <f t="shared" ca="1" si="45"/>
        <v>1</v>
      </c>
      <c r="KH8" s="420">
        <v>0</v>
      </c>
      <c r="KI8" s="420">
        <v>0</v>
      </c>
      <c r="KJ8" s="420">
        <v>0</v>
      </c>
      <c r="KK8" s="420">
        <v>0</v>
      </c>
      <c r="KL8" s="420">
        <v>0</v>
      </c>
      <c r="KM8" s="420">
        <v>0</v>
      </c>
      <c r="KN8" s="420">
        <v>0</v>
      </c>
      <c r="KO8" s="420">
        <v>0</v>
      </c>
      <c r="KP8" s="420">
        <v>0</v>
      </c>
      <c r="KQ8" s="420">
        <v>0</v>
      </c>
      <c r="KR8" s="420">
        <v>0</v>
      </c>
      <c r="KS8" s="420">
        <f t="shared" ca="1" si="46"/>
        <v>1</v>
      </c>
      <c r="KT8" s="420">
        <f t="shared" ref="KT8" ca="1" si="748">SUMPRODUCT((KS8:KS11=KS8)*(IV8:IV11&gt;IV8)*1)</f>
        <v>0</v>
      </c>
      <c r="KU8" s="420">
        <f t="shared" ca="1" si="48"/>
        <v>1</v>
      </c>
      <c r="KV8" s="420" t="str">
        <f t="shared" si="266"/>
        <v>England</v>
      </c>
      <c r="KW8" s="420">
        <f t="shared" ca="1" si="49"/>
        <v>0</v>
      </c>
      <c r="KX8" s="420">
        <f ca="1">SUMPRODUCT((OFFSET('Game Board'!G8:G55,0,KX1)&lt;&gt;"")*(OFFSET('Game Board'!F8:F55,0,KX1)=C8)*(OFFSET('Game Board'!G8:G55,0,KX1)&gt;OFFSET('Game Board'!H8:H55,0,KX1))*1)+SUMPRODUCT((OFFSET('Game Board'!G8:G55,0,KX1)&lt;&gt;"")*(OFFSET('Game Board'!I8:I55,0,KX1)=C8)*(OFFSET('Game Board'!H8:H55,0,KX1)&gt;OFFSET('Game Board'!G8:G55,0,KX1))*1)</f>
        <v>0</v>
      </c>
      <c r="KY8" s="420">
        <f ca="1">SUMPRODUCT((OFFSET('Game Board'!G8:G55,0,KX1)&lt;&gt;"")*(OFFSET('Game Board'!F8:F55,0,KX1)=C8)*(OFFSET('Game Board'!G8:G55,0,KX1)=OFFSET('Game Board'!H8:H55,0,KX1))*1)+SUMPRODUCT((OFFSET('Game Board'!G8:G55,0,KX1)&lt;&gt;"")*(OFFSET('Game Board'!I8:I55,0,KX1)=C8)*(OFFSET('Game Board'!G8:G55,0,KX1)=OFFSET('Game Board'!H8:H55,0,KX1))*1)</f>
        <v>0</v>
      </c>
      <c r="KZ8" s="420">
        <f ca="1">SUMPRODUCT((OFFSET('Game Board'!G8:G55,0,KX1)&lt;&gt;"")*(OFFSET('Game Board'!F8:F55,0,KX1)=C8)*(OFFSET('Game Board'!G8:G55,0,KX1)&lt;OFFSET('Game Board'!H8:H55,0,KX1))*1)+SUMPRODUCT((OFFSET('Game Board'!G8:G55,0,KX1)&lt;&gt;"")*(OFFSET('Game Board'!I8:I55,0,KX1)=C8)*(OFFSET('Game Board'!H8:H55,0,KX1)&lt;OFFSET('Game Board'!G8:G55,0,KX1))*1)</f>
        <v>0</v>
      </c>
      <c r="LA8" s="420">
        <f ca="1">SUMIF(OFFSET('Game Board'!F8:F55,0,KX1),C8,OFFSET('Game Board'!G8:G55,0,KX1))+SUMIF(OFFSET('Game Board'!I8:I55,0,KX1),C8,OFFSET('Game Board'!H8:H55,0,KX1))</f>
        <v>0</v>
      </c>
      <c r="LB8" s="420">
        <f ca="1">SUMIF(OFFSET('Game Board'!F8:F55,0,KX1),C8,OFFSET('Game Board'!H8:H55,0,KX1))+SUMIF(OFFSET('Game Board'!I8:I55,0,KX1),C8,OFFSET('Game Board'!G8:G55,0,KX1))</f>
        <v>0</v>
      </c>
      <c r="LC8" s="420">
        <f t="shared" ca="1" si="50"/>
        <v>0</v>
      </c>
      <c r="LD8" s="420">
        <f t="shared" ca="1" si="51"/>
        <v>0</v>
      </c>
      <c r="LE8" s="420">
        <f ca="1">INDEX(L4:L35,MATCH(LN8,C4:C35,0),0)</f>
        <v>1762</v>
      </c>
      <c r="LF8" s="424">
        <f>'Tournament Setup'!F10</f>
        <v>0</v>
      </c>
      <c r="LG8" s="420">
        <f t="shared" ref="LG8" ca="1" si="749">RANK(LD8,LD8:LD11)</f>
        <v>1</v>
      </c>
      <c r="LH8" s="420">
        <f t="shared" ref="LH8" ca="1" si="750">SUMPRODUCT((LG8:LG11=LG8)*(LC8:LC11&gt;LC8)*1)</f>
        <v>0</v>
      </c>
      <c r="LI8" s="420">
        <f t="shared" ca="1" si="54"/>
        <v>1</v>
      </c>
      <c r="LJ8" s="420">
        <f t="shared" ref="LJ8" ca="1" si="751">SUMPRODUCT((LG8:LG11=LG8)*(LC8:LC11=LC8)*(LA8:LA11&gt;LA8)*1)</f>
        <v>0</v>
      </c>
      <c r="LK8" s="420">
        <f t="shared" ca="1" si="56"/>
        <v>1</v>
      </c>
      <c r="LL8" s="420">
        <f t="shared" ref="LL8" ca="1" si="752">RANK(LK8,LK8:LK11,1)+COUNTIF(LK8:LK8,LK8)-1</f>
        <v>1</v>
      </c>
      <c r="LM8" s="420">
        <v>1</v>
      </c>
      <c r="LN8" s="420" t="str">
        <f t="shared" ref="LN8" ca="1" si="753">INDEX(KV8:KV11,MATCH(LM8,LL8:LL11,0),0)</f>
        <v>England</v>
      </c>
      <c r="LO8" s="420">
        <f t="shared" ref="LO8" ca="1" si="754">INDEX(LK8:LK11,MATCH(LN8,KV8:KV11,0),0)</f>
        <v>1</v>
      </c>
      <c r="LP8" s="420" t="str">
        <f t="shared" ref="LP8" ca="1" si="755">IF(LO9=1,LN8,"")</f>
        <v>England</v>
      </c>
      <c r="LS8" s="420">
        <f ca="1">SUMPRODUCT((OFFSET('Game Board'!F8:F55,0,KX1)=LP8)*(OFFSET('Game Board'!I8:I55,0,KX1)=LP9)*(OFFSET('Game Board'!G8:G55,0,KX1)&gt;OFFSET('Game Board'!H8:H55,0,KX1))*1)+SUMPRODUCT((OFFSET('Game Board'!I8:I55,0,KX1)=LP8)*(OFFSET('Game Board'!F8:F55,0,KX1)=LP9)*(OFFSET('Game Board'!H8:H55,0,KX1)&gt;OFFSET('Game Board'!G8:G55,0,KX1))*1)+SUMPRODUCT((OFFSET('Game Board'!F8:F55,0,KX1)=LP8)*(OFFSET('Game Board'!I8:I55,0,KX1)=LP10)*(OFFSET('Game Board'!G8:G55,0,KX1)&gt;OFFSET('Game Board'!H8:H55,0,KX1))*1)+SUMPRODUCT((OFFSET('Game Board'!I8:I55,0,KX1)=LP8)*(OFFSET('Game Board'!F8:F55,0,KX1)=LP10)*(OFFSET('Game Board'!H8:H55,0,KX1)&gt;OFFSET('Game Board'!G8:G55,0,KX1))*1)+SUMPRODUCT((OFFSET('Game Board'!F8:F55,0,KX1)=LP8)*(OFFSET('Game Board'!I8:I55,0,KX1)=LP11)*(OFFSET('Game Board'!G8:G55,0,KX1)&gt;OFFSET('Game Board'!H8:H55,0,KX1))*1)+SUMPRODUCT((OFFSET('Game Board'!I8:I55,0,KX1)=LP8)*(OFFSET('Game Board'!F8:F55,0,KX1)=LP11)*(OFFSET('Game Board'!H8:H55,0,KX1)&gt;OFFSET('Game Board'!G8:G55,0,KX1))*1)</f>
        <v>0</v>
      </c>
      <c r="LT8" s="420">
        <f ca="1">SUMPRODUCT((OFFSET('Game Board'!F8:F55,0,KX1)=LP8)*(OFFSET('Game Board'!I8:I55,0,KX1)=LP9)*(OFFSET('Game Board'!G8:G55,0,KX1)=OFFSET('Game Board'!H8:H55,0,KX1))*1)+SUMPRODUCT((OFFSET('Game Board'!I8:I55,0,KX1)=LP8)*(OFFSET('Game Board'!F8:F55,0,KX1)=LP9)*(OFFSET('Game Board'!G8:G55,0,KX1)=OFFSET('Game Board'!H8:H55,0,KX1))*1)+SUMPRODUCT((OFFSET('Game Board'!F8:F55,0,KX1)=LP8)*(OFFSET('Game Board'!I8:I55,0,KX1)=LP10)*(OFFSET('Game Board'!G8:G55,0,KX1)=OFFSET('Game Board'!H8:H55,0,KX1))*1)+SUMPRODUCT((OFFSET('Game Board'!I8:I55,0,KX1)=LP8)*(OFFSET('Game Board'!F8:F55,0,KX1)=LP10)*(OFFSET('Game Board'!G8:G55,0,KX1)=OFFSET('Game Board'!H8:H55,0,KX1))*1)+SUMPRODUCT((OFFSET('Game Board'!F8:F55,0,KX1)=LP8)*(OFFSET('Game Board'!I8:I55,0,KX1)=LP11)*(OFFSET('Game Board'!G8:G55,0,KX1)=OFFSET('Game Board'!H8:H55,0,KX1))*1)+SUMPRODUCT((OFFSET('Game Board'!I8:I55,0,KX1)=LP8)*(OFFSET('Game Board'!F8:F55,0,KX1)=LP11)*(OFFSET('Game Board'!G8:G55,0,KX1)=OFFSET('Game Board'!H8:H55,0,KX1))*1)</f>
        <v>3</v>
      </c>
      <c r="LU8" s="420">
        <f ca="1">SUMPRODUCT((OFFSET('Game Board'!F8:F55,0,KX1)=LP8)*(OFFSET('Game Board'!I8:I55,0,KX1)=LP9)*(OFFSET('Game Board'!G8:G55,0,KX1)&lt;OFFSET('Game Board'!H8:H55,0,KX1))*1)+SUMPRODUCT((OFFSET('Game Board'!I8:I55,0,KX1)=LP8)*(OFFSET('Game Board'!F8:F55,0,KX1)=LP9)*(OFFSET('Game Board'!H8:H55,0,KX1)&lt;OFFSET('Game Board'!G8:G55,0,KX1))*1)+SUMPRODUCT((OFFSET('Game Board'!F8:F55,0,KX1)=LP8)*(OFFSET('Game Board'!I8:I55,0,KX1)=LP10)*(OFFSET('Game Board'!G8:G55,0,KX1)&lt;OFFSET('Game Board'!H8:H55,0,KX1))*1)+SUMPRODUCT((OFFSET('Game Board'!I8:I55,0,KX1)=LP8)*(OFFSET('Game Board'!F8:F55,0,KX1)=LP10)*(OFFSET('Game Board'!H8:H55,0,KX1)&lt;OFFSET('Game Board'!G8:G55,0,KX1))*1)+SUMPRODUCT((OFFSET('Game Board'!F8:F55,0,KX1)=LP8)*(OFFSET('Game Board'!I8:I55,0,KX1)=LP11)*(OFFSET('Game Board'!G8:G55,0,KX1)&lt;OFFSET('Game Board'!H8:H55,0,KX1))*1)+SUMPRODUCT((OFFSET('Game Board'!I8:I55,0,KX1)=LP8)*(OFFSET('Game Board'!F8:F55,0,KX1)=LP11)*(OFFSET('Game Board'!H8:H55,0,KX1)&lt;OFFSET('Game Board'!G8:G55,0,KX1))*1)</f>
        <v>0</v>
      </c>
      <c r="LV8" s="420">
        <f ca="1">SUMIFS(OFFSET('Game Board'!G8:G55,0,KX1),OFFSET('Game Board'!F8:F55,0,KX1),LP8,OFFSET('Game Board'!I8:I55,0,KX1),LP9)+SUMIFS(OFFSET('Game Board'!G8:G55,0,KX1),OFFSET('Game Board'!F8:F55,0,KX1),LP8,OFFSET('Game Board'!I8:I55,0,KX1),LP10)+SUMIFS(OFFSET('Game Board'!G8:G55,0,KX1),OFFSET('Game Board'!F8:F55,0,KX1),LP8,OFFSET('Game Board'!I8:I55,0,KX1),LP11)+SUMIFS(OFFSET('Game Board'!H8:H55,0,KX1),OFFSET('Game Board'!I8:I55,0,KX1),LP8,OFFSET('Game Board'!F8:F55,0,KX1),LP9)+SUMIFS(OFFSET('Game Board'!H8:H55,0,KX1),OFFSET('Game Board'!I8:I55,0,KX1),LP8,OFFSET('Game Board'!F8:F55,0,KX1),LP10)+SUMIFS(OFFSET('Game Board'!H8:H55,0,KX1),OFFSET('Game Board'!I8:I55,0,KX1),LP8,OFFSET('Game Board'!F8:F55,0,KX1),LP11)</f>
        <v>0</v>
      </c>
      <c r="LW8" s="420">
        <f ca="1">SUMIFS(OFFSET('Game Board'!H8:H55,0,KX1),OFFSET('Game Board'!F8:F55,0,KX1),LP8,OFFSET('Game Board'!I8:I55,0,KX1),LP9)+SUMIFS(OFFSET('Game Board'!H8:H55,0,KX1),OFFSET('Game Board'!F8:F55,0,KX1),LP8,OFFSET('Game Board'!I8:I55,0,KX1),LP10)+SUMIFS(OFFSET('Game Board'!H8:H55,0,KX1),OFFSET('Game Board'!F8:F55,0,KX1),LP8,OFFSET('Game Board'!I8:I55,0,KX1),LP11)+SUMIFS(OFFSET('Game Board'!G8:G55,0,KX1),OFFSET('Game Board'!I8:I55,0,KX1),LP8,OFFSET('Game Board'!F8:F55,0,KX1),LP9)+SUMIFS(OFFSET('Game Board'!G8:G55,0,KX1),OFFSET('Game Board'!I8:I55,0,KX1),LP8,OFFSET('Game Board'!F8:F55,0,KX1),LP10)+SUMIFS(OFFSET('Game Board'!G8:G55,0,KX1),OFFSET('Game Board'!I8:I55,0,KX1),LP8,OFFSET('Game Board'!F8:F55,0,KX1),LP11)</f>
        <v>0</v>
      </c>
      <c r="LX8" s="420">
        <f t="shared" ca="1" si="61"/>
        <v>0</v>
      </c>
      <c r="LY8" s="420">
        <f t="shared" ca="1" si="62"/>
        <v>3</v>
      </c>
      <c r="LZ8" s="420">
        <f t="shared" ref="LZ8" ca="1" si="756">IF(LP8&lt;&gt;"",SUMPRODUCT((LO8:LO11=LO8)*(LY8:LY11&gt;LY8)*1),0)</f>
        <v>0</v>
      </c>
      <c r="MA8" s="420">
        <f t="shared" ref="MA8" ca="1" si="757">IF(LP8&lt;&gt;"",SUMPRODUCT((LZ8:LZ11=LZ8)*(LX8:LX11&gt;LX8)*1),0)</f>
        <v>0</v>
      </c>
      <c r="MB8" s="420">
        <f t="shared" ca="1" si="65"/>
        <v>0</v>
      </c>
      <c r="MC8" s="420">
        <f t="shared" ref="MC8" ca="1" si="758">IF(LP8&lt;&gt;"",SUMPRODUCT((MB8:MB11=MB8)*(LZ8:LZ11=LZ8)*(LV8:LV11&gt;LV8)*1),0)</f>
        <v>0</v>
      </c>
      <c r="MD8" s="420">
        <f t="shared" ca="1" si="67"/>
        <v>1</v>
      </c>
      <c r="ME8" s="420">
        <v>0</v>
      </c>
      <c r="MF8" s="420">
        <v>0</v>
      </c>
      <c r="MG8" s="420">
        <v>0</v>
      </c>
      <c r="MH8" s="420">
        <v>0</v>
      </c>
      <c r="MI8" s="420">
        <v>0</v>
      </c>
      <c r="MJ8" s="420">
        <f t="shared" si="278"/>
        <v>0</v>
      </c>
      <c r="MK8" s="420">
        <f t="shared" si="279"/>
        <v>0</v>
      </c>
      <c r="ML8" s="420">
        <v>0</v>
      </c>
      <c r="MM8" s="420">
        <v>0</v>
      </c>
      <c r="MN8" s="420">
        <f t="shared" si="282"/>
        <v>0</v>
      </c>
      <c r="MO8" s="420">
        <v>0</v>
      </c>
      <c r="MP8" s="420">
        <f t="shared" ca="1" si="68"/>
        <v>1</v>
      </c>
      <c r="MQ8" s="420">
        <v>0</v>
      </c>
      <c r="MR8" s="420">
        <v>0</v>
      </c>
      <c r="MS8" s="420">
        <v>0</v>
      </c>
      <c r="MT8" s="420">
        <v>0</v>
      </c>
      <c r="MU8" s="420">
        <v>0</v>
      </c>
      <c r="MV8" s="420">
        <v>0</v>
      </c>
      <c r="MW8" s="420">
        <v>0</v>
      </c>
      <c r="MX8" s="420">
        <v>0</v>
      </c>
      <c r="MY8" s="420">
        <v>0</v>
      </c>
      <c r="MZ8" s="420">
        <v>0</v>
      </c>
      <c r="NA8" s="420">
        <v>0</v>
      </c>
      <c r="NB8" s="420">
        <f t="shared" ca="1" si="69"/>
        <v>1</v>
      </c>
      <c r="NC8" s="420">
        <f t="shared" ref="NC8" ca="1" si="759">SUMPRODUCT((NB8:NB11=NB8)*(LE8:LE11&gt;LE8)*1)</f>
        <v>0</v>
      </c>
      <c r="ND8" s="420">
        <f t="shared" ca="1" si="71"/>
        <v>1</v>
      </c>
      <c r="NE8" s="420" t="str">
        <f t="shared" si="285"/>
        <v>England</v>
      </c>
      <c r="NF8" s="420">
        <f t="shared" ca="1" si="72"/>
        <v>0</v>
      </c>
      <c r="NG8" s="420">
        <f ca="1">SUMPRODUCT((OFFSET('Game Board'!G8:G55,0,NG1)&lt;&gt;"")*(OFFSET('Game Board'!F8:F55,0,NG1)=C8)*(OFFSET('Game Board'!G8:G55,0,NG1)&gt;OFFSET('Game Board'!H8:H55,0,NG1))*1)+SUMPRODUCT((OFFSET('Game Board'!G8:G55,0,NG1)&lt;&gt;"")*(OFFSET('Game Board'!I8:I55,0,NG1)=C8)*(OFFSET('Game Board'!H8:H55,0,NG1)&gt;OFFSET('Game Board'!G8:G55,0,NG1))*1)</f>
        <v>0</v>
      </c>
      <c r="NH8" s="420">
        <f ca="1">SUMPRODUCT((OFFSET('Game Board'!G8:G55,0,NG1)&lt;&gt;"")*(OFFSET('Game Board'!F8:F55,0,NG1)=C8)*(OFFSET('Game Board'!G8:G55,0,NG1)=OFFSET('Game Board'!H8:H55,0,NG1))*1)+SUMPRODUCT((OFFSET('Game Board'!G8:G55,0,NG1)&lt;&gt;"")*(OFFSET('Game Board'!I8:I55,0,NG1)=C8)*(OFFSET('Game Board'!G8:G55,0,NG1)=OFFSET('Game Board'!H8:H55,0,NG1))*1)</f>
        <v>0</v>
      </c>
      <c r="NI8" s="420">
        <f ca="1">SUMPRODUCT((OFFSET('Game Board'!G8:G55,0,NG1)&lt;&gt;"")*(OFFSET('Game Board'!F8:F55,0,NG1)=C8)*(OFFSET('Game Board'!G8:G55,0,NG1)&lt;OFFSET('Game Board'!H8:H55,0,NG1))*1)+SUMPRODUCT((OFFSET('Game Board'!G8:G55,0,NG1)&lt;&gt;"")*(OFFSET('Game Board'!I8:I55,0,NG1)=C8)*(OFFSET('Game Board'!H8:H55,0,NG1)&lt;OFFSET('Game Board'!G8:G55,0,NG1))*1)</f>
        <v>0</v>
      </c>
      <c r="NJ8" s="420">
        <f ca="1">SUMIF(OFFSET('Game Board'!F8:F55,0,NG1),C8,OFFSET('Game Board'!G8:G55,0,NG1))+SUMIF(OFFSET('Game Board'!I8:I55,0,NG1),C8,OFFSET('Game Board'!H8:H55,0,NG1))</f>
        <v>0</v>
      </c>
      <c r="NK8" s="420">
        <f ca="1">SUMIF(OFFSET('Game Board'!F8:F55,0,NG1),C8,OFFSET('Game Board'!H8:H55,0,NG1))+SUMIF(OFFSET('Game Board'!I8:I55,0,NG1),C8,OFFSET('Game Board'!G8:G55,0,NG1))</f>
        <v>0</v>
      </c>
      <c r="NL8" s="420">
        <f t="shared" ca="1" si="73"/>
        <v>0</v>
      </c>
      <c r="NM8" s="420">
        <f t="shared" ca="1" si="74"/>
        <v>0</v>
      </c>
      <c r="NN8" s="420">
        <f ca="1">INDEX(L4:L35,MATCH(NW8,C4:C35,0),0)</f>
        <v>1762</v>
      </c>
      <c r="NO8" s="424">
        <f>'Tournament Setup'!F10</f>
        <v>0</v>
      </c>
      <c r="NP8" s="420">
        <f t="shared" ref="NP8" ca="1" si="760">RANK(NM8,NM8:NM11)</f>
        <v>1</v>
      </c>
      <c r="NQ8" s="420">
        <f t="shared" ref="NQ8" ca="1" si="761">SUMPRODUCT((NP8:NP11=NP8)*(NL8:NL11&gt;NL8)*1)</f>
        <v>0</v>
      </c>
      <c r="NR8" s="420">
        <f t="shared" ca="1" si="77"/>
        <v>1</v>
      </c>
      <c r="NS8" s="420">
        <f t="shared" ref="NS8" ca="1" si="762">SUMPRODUCT((NP8:NP11=NP8)*(NL8:NL11=NL8)*(NJ8:NJ11&gt;NJ8)*1)</f>
        <v>0</v>
      </c>
      <c r="NT8" s="420">
        <f t="shared" ca="1" si="79"/>
        <v>1</v>
      </c>
      <c r="NU8" s="420">
        <f t="shared" ref="NU8" ca="1" si="763">RANK(NT8,NT8:NT11,1)+COUNTIF(NT8:NT8,NT8)-1</f>
        <v>1</v>
      </c>
      <c r="NV8" s="420">
        <v>1</v>
      </c>
      <c r="NW8" s="420" t="str">
        <f t="shared" ref="NW8" ca="1" si="764">INDEX(NE8:NE11,MATCH(NV8,NU8:NU11,0),0)</f>
        <v>England</v>
      </c>
      <c r="NX8" s="420">
        <f t="shared" ref="NX8" ca="1" si="765">INDEX(NT8:NT11,MATCH(NW8,NE8:NE11,0),0)</f>
        <v>1</v>
      </c>
      <c r="NY8" s="420" t="str">
        <f t="shared" ref="NY8" ca="1" si="766">IF(NX9=1,NW8,"")</f>
        <v>England</v>
      </c>
      <c r="OB8" s="420">
        <f ca="1">SUMPRODUCT((OFFSET('Game Board'!F8:F55,0,NG1)=NY8)*(OFFSET('Game Board'!I8:I55,0,NG1)=NY9)*(OFFSET('Game Board'!G8:G55,0,NG1)&gt;OFFSET('Game Board'!H8:H55,0,NG1))*1)+SUMPRODUCT((OFFSET('Game Board'!I8:I55,0,NG1)=NY8)*(OFFSET('Game Board'!F8:F55,0,NG1)=NY9)*(OFFSET('Game Board'!H8:H55,0,NG1)&gt;OFFSET('Game Board'!G8:G55,0,NG1))*1)+SUMPRODUCT((OFFSET('Game Board'!F8:F55,0,NG1)=NY8)*(OFFSET('Game Board'!I8:I55,0,NG1)=NY10)*(OFFSET('Game Board'!G8:G55,0,NG1)&gt;OFFSET('Game Board'!H8:H55,0,NG1))*1)+SUMPRODUCT((OFFSET('Game Board'!I8:I55,0,NG1)=NY8)*(OFFSET('Game Board'!F8:F55,0,NG1)=NY10)*(OFFSET('Game Board'!H8:H55,0,NG1)&gt;OFFSET('Game Board'!G8:G55,0,NG1))*1)+SUMPRODUCT((OFFSET('Game Board'!F8:F55,0,NG1)=NY8)*(OFFSET('Game Board'!I8:I55,0,NG1)=NY11)*(OFFSET('Game Board'!G8:G55,0,NG1)&gt;OFFSET('Game Board'!H8:H55,0,NG1))*1)+SUMPRODUCT((OFFSET('Game Board'!I8:I55,0,NG1)=NY8)*(OFFSET('Game Board'!F8:F55,0,NG1)=NY11)*(OFFSET('Game Board'!H8:H55,0,NG1)&gt;OFFSET('Game Board'!G8:G55,0,NG1))*1)</f>
        <v>0</v>
      </c>
      <c r="OC8" s="420">
        <f ca="1">SUMPRODUCT((OFFSET('Game Board'!F8:F55,0,NG1)=NY8)*(OFFSET('Game Board'!I8:I55,0,NG1)=NY9)*(OFFSET('Game Board'!G8:G55,0,NG1)=OFFSET('Game Board'!H8:H55,0,NG1))*1)+SUMPRODUCT((OFFSET('Game Board'!I8:I55,0,NG1)=NY8)*(OFFSET('Game Board'!F8:F55,0,NG1)=NY9)*(OFFSET('Game Board'!G8:G55,0,NG1)=OFFSET('Game Board'!H8:H55,0,NG1))*1)+SUMPRODUCT((OFFSET('Game Board'!F8:F55,0,NG1)=NY8)*(OFFSET('Game Board'!I8:I55,0,NG1)=NY10)*(OFFSET('Game Board'!G8:G55,0,NG1)=OFFSET('Game Board'!H8:H55,0,NG1))*1)+SUMPRODUCT((OFFSET('Game Board'!I8:I55,0,NG1)=NY8)*(OFFSET('Game Board'!F8:F55,0,NG1)=NY10)*(OFFSET('Game Board'!G8:G55,0,NG1)=OFFSET('Game Board'!H8:H55,0,NG1))*1)+SUMPRODUCT((OFFSET('Game Board'!F8:F55,0,NG1)=NY8)*(OFFSET('Game Board'!I8:I55,0,NG1)=NY11)*(OFFSET('Game Board'!G8:G55,0,NG1)=OFFSET('Game Board'!H8:H55,0,NG1))*1)+SUMPRODUCT((OFFSET('Game Board'!I8:I55,0,NG1)=NY8)*(OFFSET('Game Board'!F8:F55,0,NG1)=NY11)*(OFFSET('Game Board'!G8:G55,0,NG1)=OFFSET('Game Board'!H8:H55,0,NG1))*1)</f>
        <v>3</v>
      </c>
      <c r="OD8" s="420">
        <f ca="1">SUMPRODUCT((OFFSET('Game Board'!F8:F55,0,NG1)=NY8)*(OFFSET('Game Board'!I8:I55,0,NG1)=NY9)*(OFFSET('Game Board'!G8:G55,0,NG1)&lt;OFFSET('Game Board'!H8:H55,0,NG1))*1)+SUMPRODUCT((OFFSET('Game Board'!I8:I55,0,NG1)=NY8)*(OFFSET('Game Board'!F8:F55,0,NG1)=NY9)*(OFFSET('Game Board'!H8:H55,0,NG1)&lt;OFFSET('Game Board'!G8:G55,0,NG1))*1)+SUMPRODUCT((OFFSET('Game Board'!F8:F55,0,NG1)=NY8)*(OFFSET('Game Board'!I8:I55,0,NG1)=NY10)*(OFFSET('Game Board'!G8:G55,0,NG1)&lt;OFFSET('Game Board'!H8:H55,0,NG1))*1)+SUMPRODUCT((OFFSET('Game Board'!I8:I55,0,NG1)=NY8)*(OFFSET('Game Board'!F8:F55,0,NG1)=NY10)*(OFFSET('Game Board'!H8:H55,0,NG1)&lt;OFFSET('Game Board'!G8:G55,0,NG1))*1)+SUMPRODUCT((OFFSET('Game Board'!F8:F55,0,NG1)=NY8)*(OFFSET('Game Board'!I8:I55,0,NG1)=NY11)*(OFFSET('Game Board'!G8:G55,0,NG1)&lt;OFFSET('Game Board'!H8:H55,0,NG1))*1)+SUMPRODUCT((OFFSET('Game Board'!I8:I55,0,NG1)=NY8)*(OFFSET('Game Board'!F8:F55,0,NG1)=NY11)*(OFFSET('Game Board'!H8:H55,0,NG1)&lt;OFFSET('Game Board'!G8:G55,0,NG1))*1)</f>
        <v>0</v>
      </c>
      <c r="OE8" s="420">
        <f ca="1">SUMIFS(OFFSET('Game Board'!G8:G55,0,NG1),OFFSET('Game Board'!F8:F55,0,NG1),NY8,OFFSET('Game Board'!I8:I55,0,NG1),NY9)+SUMIFS(OFFSET('Game Board'!G8:G55,0,NG1),OFFSET('Game Board'!F8:F55,0,NG1),NY8,OFFSET('Game Board'!I8:I55,0,NG1),NY10)+SUMIFS(OFFSET('Game Board'!G8:G55,0,NG1),OFFSET('Game Board'!F8:F55,0,NG1),NY8,OFFSET('Game Board'!I8:I55,0,NG1),NY11)+SUMIFS(OFFSET('Game Board'!H8:H55,0,NG1),OFFSET('Game Board'!I8:I55,0,NG1),NY8,OFFSET('Game Board'!F8:F55,0,NG1),NY9)+SUMIFS(OFFSET('Game Board'!H8:H55,0,NG1),OFFSET('Game Board'!I8:I55,0,NG1),NY8,OFFSET('Game Board'!F8:F55,0,NG1),NY10)+SUMIFS(OFFSET('Game Board'!H8:H55,0,NG1),OFFSET('Game Board'!I8:I55,0,NG1),NY8,OFFSET('Game Board'!F8:F55,0,NG1),NY11)</f>
        <v>0</v>
      </c>
      <c r="OF8" s="420">
        <f ca="1">SUMIFS(OFFSET('Game Board'!H8:H55,0,NG1),OFFSET('Game Board'!F8:F55,0,NG1),NY8,OFFSET('Game Board'!I8:I55,0,NG1),NY9)+SUMIFS(OFFSET('Game Board'!H8:H55,0,NG1),OFFSET('Game Board'!F8:F55,0,NG1),NY8,OFFSET('Game Board'!I8:I55,0,NG1),NY10)+SUMIFS(OFFSET('Game Board'!H8:H55,0,NG1),OFFSET('Game Board'!F8:F55,0,NG1),NY8,OFFSET('Game Board'!I8:I55,0,NG1),NY11)+SUMIFS(OFFSET('Game Board'!G8:G55,0,NG1),OFFSET('Game Board'!I8:I55,0,NG1),NY8,OFFSET('Game Board'!F8:F55,0,NG1),NY9)+SUMIFS(OFFSET('Game Board'!G8:G55,0,NG1),OFFSET('Game Board'!I8:I55,0,NG1),NY8,OFFSET('Game Board'!F8:F55,0,NG1),NY10)+SUMIFS(OFFSET('Game Board'!G8:G55,0,NG1),OFFSET('Game Board'!I8:I55,0,NG1),NY8,OFFSET('Game Board'!F8:F55,0,NG1),NY11)</f>
        <v>0</v>
      </c>
      <c r="OG8" s="420">
        <f t="shared" ca="1" si="84"/>
        <v>0</v>
      </c>
      <c r="OH8" s="420">
        <f t="shared" ca="1" si="85"/>
        <v>3</v>
      </c>
      <c r="OI8" s="420">
        <f t="shared" ref="OI8" ca="1" si="767">IF(NY8&lt;&gt;"",SUMPRODUCT((NX8:NX11=NX8)*(OH8:OH11&gt;OH8)*1),0)</f>
        <v>0</v>
      </c>
      <c r="OJ8" s="420">
        <f t="shared" ref="OJ8" ca="1" si="768">IF(NY8&lt;&gt;"",SUMPRODUCT((OI8:OI11=OI8)*(OG8:OG11&gt;OG8)*1),0)</f>
        <v>0</v>
      </c>
      <c r="OK8" s="420">
        <f t="shared" ca="1" si="88"/>
        <v>0</v>
      </c>
      <c r="OL8" s="420">
        <f t="shared" ref="OL8" ca="1" si="769">IF(NY8&lt;&gt;"",SUMPRODUCT((OK8:OK11=OK8)*(OI8:OI11=OI8)*(OE8:OE11&gt;OE8)*1),0)</f>
        <v>0</v>
      </c>
      <c r="OM8" s="420">
        <f t="shared" ca="1" si="90"/>
        <v>1</v>
      </c>
      <c r="ON8" s="420">
        <v>0</v>
      </c>
      <c r="OO8" s="420">
        <v>0</v>
      </c>
      <c r="OP8" s="420">
        <v>0</v>
      </c>
      <c r="OQ8" s="420">
        <v>0</v>
      </c>
      <c r="OR8" s="420">
        <v>0</v>
      </c>
      <c r="OS8" s="420">
        <f t="shared" si="297"/>
        <v>0</v>
      </c>
      <c r="OT8" s="420">
        <f t="shared" si="298"/>
        <v>0</v>
      </c>
      <c r="OU8" s="420">
        <v>0</v>
      </c>
      <c r="OV8" s="420">
        <v>0</v>
      </c>
      <c r="OW8" s="420">
        <f t="shared" si="301"/>
        <v>0</v>
      </c>
      <c r="OX8" s="420">
        <v>0</v>
      </c>
      <c r="OY8" s="420">
        <f t="shared" ca="1" si="91"/>
        <v>1</v>
      </c>
      <c r="OZ8" s="420">
        <v>0</v>
      </c>
      <c r="PA8" s="420">
        <v>0</v>
      </c>
      <c r="PB8" s="420">
        <v>0</v>
      </c>
      <c r="PC8" s="420">
        <v>0</v>
      </c>
      <c r="PD8" s="420">
        <v>0</v>
      </c>
      <c r="PE8" s="420">
        <v>0</v>
      </c>
      <c r="PF8" s="420">
        <v>0</v>
      </c>
      <c r="PG8" s="420">
        <v>0</v>
      </c>
      <c r="PH8" s="420">
        <v>0</v>
      </c>
      <c r="PI8" s="420">
        <v>0</v>
      </c>
      <c r="PJ8" s="420">
        <v>0</v>
      </c>
      <c r="PK8" s="420">
        <f t="shared" ca="1" si="92"/>
        <v>1</v>
      </c>
      <c r="PL8" s="420">
        <f t="shared" ref="PL8" ca="1" si="770">SUMPRODUCT((PK8:PK11=PK8)*(NN8:NN11&gt;NN8)*1)</f>
        <v>0</v>
      </c>
      <c r="PM8" s="420">
        <f t="shared" ca="1" si="94"/>
        <v>1</v>
      </c>
      <c r="PN8" s="420" t="str">
        <f t="shared" si="304"/>
        <v>England</v>
      </c>
      <c r="PO8" s="420">
        <f t="shared" ca="1" si="95"/>
        <v>0</v>
      </c>
      <c r="PP8" s="420">
        <f ca="1">SUMPRODUCT((OFFSET('Game Board'!G8:G55,0,PP1)&lt;&gt;"")*(OFFSET('Game Board'!F8:F55,0,PP1)=C8)*(OFFSET('Game Board'!G8:G55,0,PP1)&gt;OFFSET('Game Board'!H8:H55,0,PP1))*1)+SUMPRODUCT((OFFSET('Game Board'!G8:G55,0,PP1)&lt;&gt;"")*(OFFSET('Game Board'!I8:I55,0,PP1)=C8)*(OFFSET('Game Board'!H8:H55,0,PP1)&gt;OFFSET('Game Board'!G8:G55,0,PP1))*1)</f>
        <v>0</v>
      </c>
      <c r="PQ8" s="420">
        <f ca="1">SUMPRODUCT((OFFSET('Game Board'!G8:G55,0,PP1)&lt;&gt;"")*(OFFSET('Game Board'!F8:F55,0,PP1)=C8)*(OFFSET('Game Board'!G8:G55,0,PP1)=OFFSET('Game Board'!H8:H55,0,PP1))*1)+SUMPRODUCT((OFFSET('Game Board'!G8:G55,0,PP1)&lt;&gt;"")*(OFFSET('Game Board'!I8:I55,0,PP1)=C8)*(OFFSET('Game Board'!G8:G55,0,PP1)=OFFSET('Game Board'!H8:H55,0,PP1))*1)</f>
        <v>0</v>
      </c>
      <c r="PR8" s="420">
        <f ca="1">SUMPRODUCT((OFFSET('Game Board'!G8:G55,0,PP1)&lt;&gt;"")*(OFFSET('Game Board'!F8:F55,0,PP1)=C8)*(OFFSET('Game Board'!G8:G55,0,PP1)&lt;OFFSET('Game Board'!H8:H55,0,PP1))*1)+SUMPRODUCT((OFFSET('Game Board'!G8:G55,0,PP1)&lt;&gt;"")*(OFFSET('Game Board'!I8:I55,0,PP1)=C8)*(OFFSET('Game Board'!H8:H55,0,PP1)&lt;OFFSET('Game Board'!G8:G55,0,PP1))*1)</f>
        <v>0</v>
      </c>
      <c r="PS8" s="420">
        <f ca="1">SUMIF(OFFSET('Game Board'!F8:F55,0,PP1),C8,OFFSET('Game Board'!G8:G55,0,PP1))+SUMIF(OFFSET('Game Board'!I8:I55,0,PP1),C8,OFFSET('Game Board'!H8:H55,0,PP1))</f>
        <v>0</v>
      </c>
      <c r="PT8" s="420">
        <f ca="1">SUMIF(OFFSET('Game Board'!F8:F55,0,PP1),C8,OFFSET('Game Board'!H8:H55,0,PP1))+SUMIF(OFFSET('Game Board'!I8:I55,0,PP1),C8,OFFSET('Game Board'!G8:G55,0,PP1))</f>
        <v>0</v>
      </c>
      <c r="PU8" s="420">
        <f t="shared" ca="1" si="96"/>
        <v>0</v>
      </c>
      <c r="PV8" s="420">
        <f t="shared" ca="1" si="97"/>
        <v>0</v>
      </c>
      <c r="PW8" s="420">
        <f ca="1">INDEX(L4:L35,MATCH(QF8,C4:C35,0),0)</f>
        <v>1762</v>
      </c>
      <c r="PX8" s="424">
        <f>'Tournament Setup'!F10</f>
        <v>0</v>
      </c>
      <c r="PY8" s="420">
        <f t="shared" ref="PY8" ca="1" si="771">RANK(PV8,PV8:PV11)</f>
        <v>1</v>
      </c>
      <c r="PZ8" s="420">
        <f t="shared" ref="PZ8" ca="1" si="772">SUMPRODUCT((PY8:PY11=PY8)*(PU8:PU11&gt;PU8)*1)</f>
        <v>0</v>
      </c>
      <c r="QA8" s="420">
        <f t="shared" ca="1" si="100"/>
        <v>1</v>
      </c>
      <c r="QB8" s="420">
        <f t="shared" ref="QB8" ca="1" si="773">SUMPRODUCT((PY8:PY11=PY8)*(PU8:PU11=PU8)*(PS8:PS11&gt;PS8)*1)</f>
        <v>0</v>
      </c>
      <c r="QC8" s="420">
        <f t="shared" ca="1" si="102"/>
        <v>1</v>
      </c>
      <c r="QD8" s="420">
        <f t="shared" ref="QD8" ca="1" si="774">RANK(QC8,QC8:QC11,1)+COUNTIF(QC8:QC8,QC8)-1</f>
        <v>1</v>
      </c>
      <c r="QE8" s="420">
        <v>1</v>
      </c>
      <c r="QF8" s="420" t="str">
        <f t="shared" ref="QF8" ca="1" si="775">INDEX(PN8:PN11,MATCH(QE8,QD8:QD11,0),0)</f>
        <v>England</v>
      </c>
      <c r="QG8" s="420">
        <f t="shared" ref="QG8" ca="1" si="776">INDEX(QC8:QC11,MATCH(QF8,PN8:PN11,0),0)</f>
        <v>1</v>
      </c>
      <c r="QH8" s="420" t="str">
        <f t="shared" ref="QH8" ca="1" si="777">IF(QG9=1,QF8,"")</f>
        <v>England</v>
      </c>
      <c r="QK8" s="420">
        <f ca="1">SUMPRODUCT((OFFSET('Game Board'!F8:F55,0,PP1)=QH8)*(OFFSET('Game Board'!I8:I55,0,PP1)=QH9)*(OFFSET('Game Board'!G8:G55,0,PP1)&gt;OFFSET('Game Board'!H8:H55,0,PP1))*1)+SUMPRODUCT((OFFSET('Game Board'!I8:I55,0,PP1)=QH8)*(OFFSET('Game Board'!F8:F55,0,PP1)=QH9)*(OFFSET('Game Board'!H8:H55,0,PP1)&gt;OFFSET('Game Board'!G8:G55,0,PP1))*1)+SUMPRODUCT((OFFSET('Game Board'!F8:F55,0,PP1)=QH8)*(OFFSET('Game Board'!I8:I55,0,PP1)=QH10)*(OFFSET('Game Board'!G8:G55,0,PP1)&gt;OFFSET('Game Board'!H8:H55,0,PP1))*1)+SUMPRODUCT((OFFSET('Game Board'!I8:I55,0,PP1)=QH8)*(OFFSET('Game Board'!F8:F55,0,PP1)=QH10)*(OFFSET('Game Board'!H8:H55,0,PP1)&gt;OFFSET('Game Board'!G8:G55,0,PP1))*1)+SUMPRODUCT((OFFSET('Game Board'!F8:F55,0,PP1)=QH8)*(OFFSET('Game Board'!I8:I55,0,PP1)=QH11)*(OFFSET('Game Board'!G8:G55,0,PP1)&gt;OFFSET('Game Board'!H8:H55,0,PP1))*1)+SUMPRODUCT((OFFSET('Game Board'!I8:I55,0,PP1)=QH8)*(OFFSET('Game Board'!F8:F55,0,PP1)=QH11)*(OFFSET('Game Board'!H8:H55,0,PP1)&gt;OFFSET('Game Board'!G8:G55,0,PP1))*1)</f>
        <v>0</v>
      </c>
      <c r="QL8" s="420">
        <f ca="1">SUMPRODUCT((OFFSET('Game Board'!F8:F55,0,PP1)=QH8)*(OFFSET('Game Board'!I8:I55,0,PP1)=QH9)*(OFFSET('Game Board'!G8:G55,0,PP1)=OFFSET('Game Board'!H8:H55,0,PP1))*1)+SUMPRODUCT((OFFSET('Game Board'!I8:I55,0,PP1)=QH8)*(OFFSET('Game Board'!F8:F55,0,PP1)=QH9)*(OFFSET('Game Board'!G8:G55,0,PP1)=OFFSET('Game Board'!H8:H55,0,PP1))*1)+SUMPRODUCT((OFFSET('Game Board'!F8:F55,0,PP1)=QH8)*(OFFSET('Game Board'!I8:I55,0,PP1)=QH10)*(OFFSET('Game Board'!G8:G55,0,PP1)=OFFSET('Game Board'!H8:H55,0,PP1))*1)+SUMPRODUCT((OFFSET('Game Board'!I8:I55,0,PP1)=QH8)*(OFFSET('Game Board'!F8:F55,0,PP1)=QH10)*(OFFSET('Game Board'!G8:G55,0,PP1)=OFFSET('Game Board'!H8:H55,0,PP1))*1)+SUMPRODUCT((OFFSET('Game Board'!F8:F55,0,PP1)=QH8)*(OFFSET('Game Board'!I8:I55,0,PP1)=QH11)*(OFFSET('Game Board'!G8:G55,0,PP1)=OFFSET('Game Board'!H8:H55,0,PP1))*1)+SUMPRODUCT((OFFSET('Game Board'!I8:I55,0,PP1)=QH8)*(OFFSET('Game Board'!F8:F55,0,PP1)=QH11)*(OFFSET('Game Board'!G8:G55,0,PP1)=OFFSET('Game Board'!H8:H55,0,PP1))*1)</f>
        <v>3</v>
      </c>
      <c r="QM8" s="420">
        <f ca="1">SUMPRODUCT((OFFSET('Game Board'!F8:F55,0,PP1)=QH8)*(OFFSET('Game Board'!I8:I55,0,PP1)=QH9)*(OFFSET('Game Board'!G8:G55,0,PP1)&lt;OFFSET('Game Board'!H8:H55,0,PP1))*1)+SUMPRODUCT((OFFSET('Game Board'!I8:I55,0,PP1)=QH8)*(OFFSET('Game Board'!F8:F55,0,PP1)=QH9)*(OFFSET('Game Board'!H8:H55,0,PP1)&lt;OFFSET('Game Board'!G8:G55,0,PP1))*1)+SUMPRODUCT((OFFSET('Game Board'!F8:F55,0,PP1)=QH8)*(OFFSET('Game Board'!I8:I55,0,PP1)=QH10)*(OFFSET('Game Board'!G8:G55,0,PP1)&lt;OFFSET('Game Board'!H8:H55,0,PP1))*1)+SUMPRODUCT((OFFSET('Game Board'!I8:I55,0,PP1)=QH8)*(OFFSET('Game Board'!F8:F55,0,PP1)=QH10)*(OFFSET('Game Board'!H8:H55,0,PP1)&lt;OFFSET('Game Board'!G8:G55,0,PP1))*1)+SUMPRODUCT((OFFSET('Game Board'!F8:F55,0,PP1)=QH8)*(OFFSET('Game Board'!I8:I55,0,PP1)=QH11)*(OFFSET('Game Board'!G8:G55,0,PP1)&lt;OFFSET('Game Board'!H8:H55,0,PP1))*1)+SUMPRODUCT((OFFSET('Game Board'!I8:I55,0,PP1)=QH8)*(OFFSET('Game Board'!F8:F55,0,PP1)=QH11)*(OFFSET('Game Board'!H8:H55,0,PP1)&lt;OFFSET('Game Board'!G8:G55,0,PP1))*1)</f>
        <v>0</v>
      </c>
      <c r="QN8" s="420">
        <f ca="1">SUMIFS(OFFSET('Game Board'!G8:G55,0,PP1),OFFSET('Game Board'!F8:F55,0,PP1),QH8,OFFSET('Game Board'!I8:I55,0,PP1),QH9)+SUMIFS(OFFSET('Game Board'!G8:G55,0,PP1),OFFSET('Game Board'!F8:F55,0,PP1),QH8,OFFSET('Game Board'!I8:I55,0,PP1),QH10)+SUMIFS(OFFSET('Game Board'!G8:G55,0,PP1),OFFSET('Game Board'!F8:F55,0,PP1),QH8,OFFSET('Game Board'!I8:I55,0,PP1),QH11)+SUMIFS(OFFSET('Game Board'!H8:H55,0,PP1),OFFSET('Game Board'!I8:I55,0,PP1),QH8,OFFSET('Game Board'!F8:F55,0,PP1),QH9)+SUMIFS(OFFSET('Game Board'!H8:H55,0,PP1),OFFSET('Game Board'!I8:I55,0,PP1),QH8,OFFSET('Game Board'!F8:F55,0,PP1),QH10)+SUMIFS(OFFSET('Game Board'!H8:H55,0,PP1),OFFSET('Game Board'!I8:I55,0,PP1),QH8,OFFSET('Game Board'!F8:F55,0,PP1),QH11)</f>
        <v>0</v>
      </c>
      <c r="QO8" s="420">
        <f ca="1">SUMIFS(OFFSET('Game Board'!H8:H55,0,PP1),OFFSET('Game Board'!F8:F55,0,PP1),QH8,OFFSET('Game Board'!I8:I55,0,PP1),QH9)+SUMIFS(OFFSET('Game Board'!H8:H55,0,PP1),OFFSET('Game Board'!F8:F55,0,PP1),QH8,OFFSET('Game Board'!I8:I55,0,PP1),QH10)+SUMIFS(OFFSET('Game Board'!H8:H55,0,PP1),OFFSET('Game Board'!F8:F55,0,PP1),QH8,OFFSET('Game Board'!I8:I55,0,PP1),QH11)+SUMIFS(OFFSET('Game Board'!G8:G55,0,PP1),OFFSET('Game Board'!I8:I55,0,PP1),QH8,OFFSET('Game Board'!F8:F55,0,PP1),QH9)+SUMIFS(OFFSET('Game Board'!G8:G55,0,PP1),OFFSET('Game Board'!I8:I55,0,PP1),QH8,OFFSET('Game Board'!F8:F55,0,PP1),QH10)+SUMIFS(OFFSET('Game Board'!G8:G55,0,PP1),OFFSET('Game Board'!I8:I55,0,PP1),QH8,OFFSET('Game Board'!F8:F55,0,PP1),QH11)</f>
        <v>0</v>
      </c>
      <c r="QP8" s="420">
        <f t="shared" ca="1" si="107"/>
        <v>0</v>
      </c>
      <c r="QQ8" s="420">
        <f t="shared" ca="1" si="108"/>
        <v>3</v>
      </c>
      <c r="QR8" s="420">
        <f t="shared" ref="QR8" ca="1" si="778">IF(QH8&lt;&gt;"",SUMPRODUCT((QG8:QG11=QG8)*(QQ8:QQ11&gt;QQ8)*1),0)</f>
        <v>0</v>
      </c>
      <c r="QS8" s="420">
        <f t="shared" ref="QS8" ca="1" si="779">IF(QH8&lt;&gt;"",SUMPRODUCT((QR8:QR11=QR8)*(QP8:QP11&gt;QP8)*1),0)</f>
        <v>0</v>
      </c>
      <c r="QT8" s="420">
        <f t="shared" ca="1" si="111"/>
        <v>0</v>
      </c>
      <c r="QU8" s="420">
        <f t="shared" ref="QU8" ca="1" si="780">IF(QH8&lt;&gt;"",SUMPRODUCT((QT8:QT11=QT8)*(QR8:QR11=QR8)*(QN8:QN11&gt;QN8)*1),0)</f>
        <v>0</v>
      </c>
      <c r="QV8" s="420">
        <f t="shared" ca="1" si="113"/>
        <v>1</v>
      </c>
      <c r="QW8" s="420">
        <v>0</v>
      </c>
      <c r="QX8" s="420">
        <v>0</v>
      </c>
      <c r="QY8" s="420">
        <v>0</v>
      </c>
      <c r="QZ8" s="420">
        <v>0</v>
      </c>
      <c r="RA8" s="420">
        <v>0</v>
      </c>
      <c r="RB8" s="420">
        <f t="shared" si="316"/>
        <v>0</v>
      </c>
      <c r="RC8" s="420">
        <f t="shared" si="317"/>
        <v>0</v>
      </c>
      <c r="RD8" s="420">
        <v>0</v>
      </c>
      <c r="RE8" s="420">
        <v>0</v>
      </c>
      <c r="RF8" s="420">
        <f t="shared" si="320"/>
        <v>0</v>
      </c>
      <c r="RG8" s="420">
        <v>0</v>
      </c>
      <c r="RH8" s="420">
        <f t="shared" ca="1" si="114"/>
        <v>1</v>
      </c>
      <c r="RI8" s="420">
        <v>0</v>
      </c>
      <c r="RJ8" s="420">
        <v>0</v>
      </c>
      <c r="RK8" s="420">
        <v>0</v>
      </c>
      <c r="RL8" s="420">
        <v>0</v>
      </c>
      <c r="RM8" s="420">
        <v>0</v>
      </c>
      <c r="RN8" s="420">
        <v>0</v>
      </c>
      <c r="RO8" s="420">
        <v>0</v>
      </c>
      <c r="RP8" s="420">
        <v>0</v>
      </c>
      <c r="RQ8" s="420">
        <v>0</v>
      </c>
      <c r="RR8" s="420">
        <v>0</v>
      </c>
      <c r="RS8" s="420">
        <v>0</v>
      </c>
      <c r="RT8" s="420">
        <f t="shared" ca="1" si="115"/>
        <v>1</v>
      </c>
      <c r="RU8" s="420">
        <f t="shared" ref="RU8" ca="1" si="781">SUMPRODUCT((RT8:RT11=RT8)*(PW8:PW11&gt;PW8)*1)</f>
        <v>0</v>
      </c>
      <c r="RV8" s="420">
        <f t="shared" ca="1" si="117"/>
        <v>1</v>
      </c>
      <c r="RW8" s="420" t="str">
        <f t="shared" si="323"/>
        <v>England</v>
      </c>
      <c r="RX8" s="420">
        <f t="shared" ca="1" si="118"/>
        <v>0</v>
      </c>
      <c r="RY8" s="420">
        <f ca="1">SUMPRODUCT((OFFSET('Game Board'!G8:G55,0,RY1)&lt;&gt;"")*(OFFSET('Game Board'!F8:F55,0,RY1)=C8)*(OFFSET('Game Board'!G8:G55,0,RY1)&gt;OFFSET('Game Board'!H8:H55,0,RY1))*1)+SUMPRODUCT((OFFSET('Game Board'!G8:G55,0,RY1)&lt;&gt;"")*(OFFSET('Game Board'!I8:I55,0,RY1)=C8)*(OFFSET('Game Board'!H8:H55,0,RY1)&gt;OFFSET('Game Board'!G8:G55,0,RY1))*1)</f>
        <v>0</v>
      </c>
      <c r="RZ8" s="420">
        <f ca="1">SUMPRODUCT((OFFSET('Game Board'!G8:G55,0,RY1)&lt;&gt;"")*(OFFSET('Game Board'!F8:F55,0,RY1)=C8)*(OFFSET('Game Board'!G8:G55,0,RY1)=OFFSET('Game Board'!H8:H55,0,RY1))*1)+SUMPRODUCT((OFFSET('Game Board'!G8:G55,0,RY1)&lt;&gt;"")*(OFFSET('Game Board'!I8:I55,0,RY1)=C8)*(OFFSET('Game Board'!G8:G55,0,RY1)=OFFSET('Game Board'!H8:H55,0,RY1))*1)</f>
        <v>0</v>
      </c>
      <c r="SA8" s="420">
        <f ca="1">SUMPRODUCT((OFFSET('Game Board'!G8:G55,0,RY1)&lt;&gt;"")*(OFFSET('Game Board'!F8:F55,0,RY1)=C8)*(OFFSET('Game Board'!G8:G55,0,RY1)&lt;OFFSET('Game Board'!H8:H55,0,RY1))*1)+SUMPRODUCT((OFFSET('Game Board'!G8:G55,0,RY1)&lt;&gt;"")*(OFFSET('Game Board'!I8:I55,0,RY1)=C8)*(OFFSET('Game Board'!H8:H55,0,RY1)&lt;OFFSET('Game Board'!G8:G55,0,RY1))*1)</f>
        <v>0</v>
      </c>
      <c r="SB8" s="420">
        <f ca="1">SUMIF(OFFSET('Game Board'!F8:F55,0,RY1),C8,OFFSET('Game Board'!G8:G55,0,RY1))+SUMIF(OFFSET('Game Board'!I8:I55,0,RY1),C8,OFFSET('Game Board'!H8:H55,0,RY1))</f>
        <v>0</v>
      </c>
      <c r="SC8" s="420">
        <f ca="1">SUMIF(OFFSET('Game Board'!F8:F55,0,RY1),C8,OFFSET('Game Board'!H8:H55,0,RY1))+SUMIF(OFFSET('Game Board'!I8:I55,0,RY1),C8,OFFSET('Game Board'!G8:G55,0,RY1))</f>
        <v>0</v>
      </c>
      <c r="SD8" s="420">
        <f t="shared" ca="1" si="119"/>
        <v>0</v>
      </c>
      <c r="SE8" s="420">
        <f t="shared" ca="1" si="120"/>
        <v>0</v>
      </c>
      <c r="SF8" s="420">
        <f ca="1">INDEX(L4:L35,MATCH(SO8,C4:C35,0),0)</f>
        <v>1762</v>
      </c>
      <c r="SG8" s="424">
        <f>'Tournament Setup'!F10</f>
        <v>0</v>
      </c>
      <c r="SH8" s="420">
        <f t="shared" ref="SH8" ca="1" si="782">RANK(SE8,SE8:SE11)</f>
        <v>1</v>
      </c>
      <c r="SI8" s="420">
        <f t="shared" ref="SI8" ca="1" si="783">SUMPRODUCT((SH8:SH11=SH8)*(SD8:SD11&gt;SD8)*1)</f>
        <v>0</v>
      </c>
      <c r="SJ8" s="420">
        <f t="shared" ca="1" si="123"/>
        <v>1</v>
      </c>
      <c r="SK8" s="420">
        <f t="shared" ref="SK8" ca="1" si="784">SUMPRODUCT((SH8:SH11=SH8)*(SD8:SD11=SD8)*(SB8:SB11&gt;SB8)*1)</f>
        <v>0</v>
      </c>
      <c r="SL8" s="420">
        <f t="shared" ca="1" si="125"/>
        <v>1</v>
      </c>
      <c r="SM8" s="420">
        <f t="shared" ref="SM8" ca="1" si="785">RANK(SL8,SL8:SL11,1)+COUNTIF(SL8:SL8,SL8)-1</f>
        <v>1</v>
      </c>
      <c r="SN8" s="420">
        <v>1</v>
      </c>
      <c r="SO8" s="420" t="str">
        <f t="shared" ref="SO8" ca="1" si="786">INDEX(RW8:RW11,MATCH(SN8,SM8:SM11,0),0)</f>
        <v>England</v>
      </c>
      <c r="SP8" s="420">
        <f t="shared" ref="SP8" ca="1" si="787">INDEX(SL8:SL11,MATCH(SO8,RW8:RW11,0),0)</f>
        <v>1</v>
      </c>
      <c r="SQ8" s="420" t="str">
        <f t="shared" ref="SQ8" ca="1" si="788">IF(SP9=1,SO8,"")</f>
        <v>England</v>
      </c>
      <c r="ST8" s="420">
        <f ca="1">SUMPRODUCT((OFFSET('Game Board'!F8:F55,0,RY1)=SQ8)*(OFFSET('Game Board'!I8:I55,0,RY1)=SQ9)*(OFFSET('Game Board'!G8:G55,0,RY1)&gt;OFFSET('Game Board'!H8:H55,0,RY1))*1)+SUMPRODUCT((OFFSET('Game Board'!I8:I55,0,RY1)=SQ8)*(OFFSET('Game Board'!F8:F55,0,RY1)=SQ9)*(OFFSET('Game Board'!H8:H55,0,RY1)&gt;OFFSET('Game Board'!G8:G55,0,RY1))*1)+SUMPRODUCT((OFFSET('Game Board'!F8:F55,0,RY1)=SQ8)*(OFFSET('Game Board'!I8:I55,0,RY1)=SQ10)*(OFFSET('Game Board'!G8:G55,0,RY1)&gt;OFFSET('Game Board'!H8:H55,0,RY1))*1)+SUMPRODUCT((OFFSET('Game Board'!I8:I55,0,RY1)=SQ8)*(OFFSET('Game Board'!F8:F55,0,RY1)=SQ10)*(OFFSET('Game Board'!H8:H55,0,RY1)&gt;OFFSET('Game Board'!G8:G55,0,RY1))*1)+SUMPRODUCT((OFFSET('Game Board'!F8:F55,0,RY1)=SQ8)*(OFFSET('Game Board'!I8:I55,0,RY1)=SQ11)*(OFFSET('Game Board'!G8:G55,0,RY1)&gt;OFFSET('Game Board'!H8:H55,0,RY1))*1)+SUMPRODUCT((OFFSET('Game Board'!I8:I55,0,RY1)=SQ8)*(OFFSET('Game Board'!F8:F55,0,RY1)=SQ11)*(OFFSET('Game Board'!H8:H55,0,RY1)&gt;OFFSET('Game Board'!G8:G55,0,RY1))*1)</f>
        <v>0</v>
      </c>
      <c r="SU8" s="420">
        <f ca="1">SUMPRODUCT((OFFSET('Game Board'!F8:F55,0,RY1)=SQ8)*(OFFSET('Game Board'!I8:I55,0,RY1)=SQ9)*(OFFSET('Game Board'!G8:G55,0,RY1)=OFFSET('Game Board'!H8:H55,0,RY1))*1)+SUMPRODUCT((OFFSET('Game Board'!I8:I55,0,RY1)=SQ8)*(OFFSET('Game Board'!F8:F55,0,RY1)=SQ9)*(OFFSET('Game Board'!G8:G55,0,RY1)=OFFSET('Game Board'!H8:H55,0,RY1))*1)+SUMPRODUCT((OFFSET('Game Board'!F8:F55,0,RY1)=SQ8)*(OFFSET('Game Board'!I8:I55,0,RY1)=SQ10)*(OFFSET('Game Board'!G8:G55,0,RY1)=OFFSET('Game Board'!H8:H55,0,RY1))*1)+SUMPRODUCT((OFFSET('Game Board'!I8:I55,0,RY1)=SQ8)*(OFFSET('Game Board'!F8:F55,0,RY1)=SQ10)*(OFFSET('Game Board'!G8:G55,0,RY1)=OFFSET('Game Board'!H8:H55,0,RY1))*1)+SUMPRODUCT((OFFSET('Game Board'!F8:F55,0,RY1)=SQ8)*(OFFSET('Game Board'!I8:I55,0,RY1)=SQ11)*(OFFSET('Game Board'!G8:G55,0,RY1)=OFFSET('Game Board'!H8:H55,0,RY1))*1)+SUMPRODUCT((OFFSET('Game Board'!I8:I55,0,RY1)=SQ8)*(OFFSET('Game Board'!F8:F55,0,RY1)=SQ11)*(OFFSET('Game Board'!G8:G55,0,RY1)=OFFSET('Game Board'!H8:H55,0,RY1))*1)</f>
        <v>3</v>
      </c>
      <c r="SV8" s="420">
        <f ca="1">SUMPRODUCT((OFFSET('Game Board'!F8:F55,0,RY1)=SQ8)*(OFFSET('Game Board'!I8:I55,0,RY1)=SQ9)*(OFFSET('Game Board'!G8:G55,0,RY1)&lt;OFFSET('Game Board'!H8:H55,0,RY1))*1)+SUMPRODUCT((OFFSET('Game Board'!I8:I55,0,RY1)=SQ8)*(OFFSET('Game Board'!F8:F55,0,RY1)=SQ9)*(OFFSET('Game Board'!H8:H55,0,RY1)&lt;OFFSET('Game Board'!G8:G55,0,RY1))*1)+SUMPRODUCT((OFFSET('Game Board'!F8:F55,0,RY1)=SQ8)*(OFFSET('Game Board'!I8:I55,0,RY1)=SQ10)*(OFFSET('Game Board'!G8:G55,0,RY1)&lt;OFFSET('Game Board'!H8:H55,0,RY1))*1)+SUMPRODUCT((OFFSET('Game Board'!I8:I55,0,RY1)=SQ8)*(OFFSET('Game Board'!F8:F55,0,RY1)=SQ10)*(OFFSET('Game Board'!H8:H55,0,RY1)&lt;OFFSET('Game Board'!G8:G55,0,RY1))*1)+SUMPRODUCT((OFFSET('Game Board'!F8:F55,0,RY1)=SQ8)*(OFFSET('Game Board'!I8:I55,0,RY1)=SQ11)*(OFFSET('Game Board'!G8:G55,0,RY1)&lt;OFFSET('Game Board'!H8:H55,0,RY1))*1)+SUMPRODUCT((OFFSET('Game Board'!I8:I55,0,RY1)=SQ8)*(OFFSET('Game Board'!F8:F55,0,RY1)=SQ11)*(OFFSET('Game Board'!H8:H55,0,RY1)&lt;OFFSET('Game Board'!G8:G55,0,RY1))*1)</f>
        <v>0</v>
      </c>
      <c r="SW8" s="420">
        <f ca="1">SUMIFS(OFFSET('Game Board'!G8:G55,0,RY1),OFFSET('Game Board'!F8:F55,0,RY1),SQ8,OFFSET('Game Board'!I8:I55,0,RY1),SQ9)+SUMIFS(OFFSET('Game Board'!G8:G55,0,RY1),OFFSET('Game Board'!F8:F55,0,RY1),SQ8,OFFSET('Game Board'!I8:I55,0,RY1),SQ10)+SUMIFS(OFFSET('Game Board'!G8:G55,0,RY1),OFFSET('Game Board'!F8:F55,0,RY1),SQ8,OFFSET('Game Board'!I8:I55,0,RY1),SQ11)+SUMIFS(OFFSET('Game Board'!H8:H55,0,RY1),OFFSET('Game Board'!I8:I55,0,RY1),SQ8,OFFSET('Game Board'!F8:F55,0,RY1),SQ9)+SUMIFS(OFFSET('Game Board'!H8:H55,0,RY1),OFFSET('Game Board'!I8:I55,0,RY1),SQ8,OFFSET('Game Board'!F8:F55,0,RY1),SQ10)+SUMIFS(OFFSET('Game Board'!H8:H55,0,RY1),OFFSET('Game Board'!I8:I55,0,RY1),SQ8,OFFSET('Game Board'!F8:F55,0,RY1),SQ11)</f>
        <v>0</v>
      </c>
      <c r="SX8" s="420">
        <f ca="1">SUMIFS(OFFSET('Game Board'!H8:H55,0,RY1),OFFSET('Game Board'!F8:F55,0,RY1),SQ8,OFFSET('Game Board'!I8:I55,0,RY1),SQ9)+SUMIFS(OFFSET('Game Board'!H8:H55,0,RY1),OFFSET('Game Board'!F8:F55,0,RY1),SQ8,OFFSET('Game Board'!I8:I55,0,RY1),SQ10)+SUMIFS(OFFSET('Game Board'!H8:H55,0,RY1),OFFSET('Game Board'!F8:F55,0,RY1),SQ8,OFFSET('Game Board'!I8:I55,0,RY1),SQ11)+SUMIFS(OFFSET('Game Board'!G8:G55,0,RY1),OFFSET('Game Board'!I8:I55,0,RY1),SQ8,OFFSET('Game Board'!F8:F55,0,RY1),SQ9)+SUMIFS(OFFSET('Game Board'!G8:G55,0,RY1),OFFSET('Game Board'!I8:I55,0,RY1),SQ8,OFFSET('Game Board'!F8:F55,0,RY1),SQ10)+SUMIFS(OFFSET('Game Board'!G8:G55,0,RY1),OFFSET('Game Board'!I8:I55,0,RY1),SQ8,OFFSET('Game Board'!F8:F55,0,RY1),SQ11)</f>
        <v>0</v>
      </c>
      <c r="SY8" s="420">
        <f t="shared" ca="1" si="130"/>
        <v>0</v>
      </c>
      <c r="SZ8" s="420">
        <f t="shared" ca="1" si="131"/>
        <v>3</v>
      </c>
      <c r="TA8" s="420">
        <f t="shared" ref="TA8" ca="1" si="789">IF(SQ8&lt;&gt;"",SUMPRODUCT((SP8:SP11=SP8)*(SZ8:SZ11&gt;SZ8)*1),0)</f>
        <v>0</v>
      </c>
      <c r="TB8" s="420">
        <f t="shared" ref="TB8" ca="1" si="790">IF(SQ8&lt;&gt;"",SUMPRODUCT((TA8:TA11=TA8)*(SY8:SY11&gt;SY8)*1),0)</f>
        <v>0</v>
      </c>
      <c r="TC8" s="420">
        <f t="shared" ca="1" si="134"/>
        <v>0</v>
      </c>
      <c r="TD8" s="420">
        <f t="shared" ref="TD8" ca="1" si="791">IF(SQ8&lt;&gt;"",SUMPRODUCT((TC8:TC11=TC8)*(TA8:TA11=TA8)*(SW8:SW11&gt;SW8)*1),0)</f>
        <v>0</v>
      </c>
      <c r="TE8" s="420">
        <f t="shared" ca="1" si="136"/>
        <v>1</v>
      </c>
      <c r="TF8" s="420">
        <v>0</v>
      </c>
      <c r="TG8" s="420">
        <v>0</v>
      </c>
      <c r="TH8" s="420">
        <v>0</v>
      </c>
      <c r="TI8" s="420">
        <v>0</v>
      </c>
      <c r="TJ8" s="420">
        <v>0</v>
      </c>
      <c r="TK8" s="420">
        <f t="shared" si="335"/>
        <v>0</v>
      </c>
      <c r="TL8" s="420">
        <f t="shared" si="336"/>
        <v>0</v>
      </c>
      <c r="TM8" s="420">
        <v>0</v>
      </c>
      <c r="TN8" s="420">
        <v>0</v>
      </c>
      <c r="TO8" s="420">
        <f t="shared" si="339"/>
        <v>0</v>
      </c>
      <c r="TP8" s="420">
        <v>0</v>
      </c>
      <c r="TQ8" s="420">
        <f t="shared" ca="1" si="137"/>
        <v>1</v>
      </c>
      <c r="TR8" s="420">
        <v>0</v>
      </c>
      <c r="TS8" s="420">
        <v>0</v>
      </c>
      <c r="TT8" s="420">
        <v>0</v>
      </c>
      <c r="TU8" s="420">
        <v>0</v>
      </c>
      <c r="TV8" s="420">
        <v>0</v>
      </c>
      <c r="TW8" s="420">
        <v>0</v>
      </c>
      <c r="TX8" s="420">
        <v>0</v>
      </c>
      <c r="TY8" s="420">
        <v>0</v>
      </c>
      <c r="TZ8" s="420">
        <v>0</v>
      </c>
      <c r="UA8" s="420">
        <v>0</v>
      </c>
      <c r="UB8" s="420">
        <v>0</v>
      </c>
      <c r="UC8" s="420">
        <f t="shared" ca="1" si="138"/>
        <v>1</v>
      </c>
      <c r="UD8" s="420">
        <f t="shared" ref="UD8" ca="1" si="792">SUMPRODUCT((UC8:UC11=UC8)*(SF8:SF11&gt;SF8)*1)</f>
        <v>0</v>
      </c>
      <c r="UE8" s="420">
        <f t="shared" ca="1" si="140"/>
        <v>1</v>
      </c>
      <c r="UF8" s="420" t="str">
        <f t="shared" si="342"/>
        <v>England</v>
      </c>
      <c r="UG8" s="420">
        <f t="shared" ca="1" si="141"/>
        <v>0</v>
      </c>
      <c r="UH8" s="420">
        <f ca="1">SUMPRODUCT((OFFSET('Game Board'!G8:G55,0,UH1)&lt;&gt;"")*(OFFSET('Game Board'!F8:F55,0,UH1)=C8)*(OFFSET('Game Board'!G8:G55,0,UH1)&gt;OFFSET('Game Board'!H8:H55,0,UH1))*1)+SUMPRODUCT((OFFSET('Game Board'!G8:G55,0,UH1)&lt;&gt;"")*(OFFSET('Game Board'!I8:I55,0,UH1)=C8)*(OFFSET('Game Board'!H8:H55,0,UH1)&gt;OFFSET('Game Board'!G8:G55,0,UH1))*1)</f>
        <v>0</v>
      </c>
      <c r="UI8" s="420">
        <f ca="1">SUMPRODUCT((OFFSET('Game Board'!G8:G55,0,UH1)&lt;&gt;"")*(OFFSET('Game Board'!F8:F55,0,UH1)=C8)*(OFFSET('Game Board'!G8:G55,0,UH1)=OFFSET('Game Board'!H8:H55,0,UH1))*1)+SUMPRODUCT((OFFSET('Game Board'!G8:G55,0,UH1)&lt;&gt;"")*(OFFSET('Game Board'!I8:I55,0,UH1)=C8)*(OFFSET('Game Board'!G8:G55,0,UH1)=OFFSET('Game Board'!H8:H55,0,UH1))*1)</f>
        <v>0</v>
      </c>
      <c r="UJ8" s="420">
        <f ca="1">SUMPRODUCT((OFFSET('Game Board'!G8:G55,0,UH1)&lt;&gt;"")*(OFFSET('Game Board'!F8:F55,0,UH1)=C8)*(OFFSET('Game Board'!G8:G55,0,UH1)&lt;OFFSET('Game Board'!H8:H55,0,UH1))*1)+SUMPRODUCT((OFFSET('Game Board'!G8:G55,0,UH1)&lt;&gt;"")*(OFFSET('Game Board'!I8:I55,0,UH1)=C8)*(OFFSET('Game Board'!H8:H55,0,UH1)&lt;OFFSET('Game Board'!G8:G55,0,UH1))*1)</f>
        <v>0</v>
      </c>
      <c r="UK8" s="420">
        <f ca="1">SUMIF(OFFSET('Game Board'!F8:F55,0,UH1),C8,OFFSET('Game Board'!G8:G55,0,UH1))+SUMIF(OFFSET('Game Board'!I8:I55,0,UH1),C8,OFFSET('Game Board'!H8:H55,0,UH1))</f>
        <v>0</v>
      </c>
      <c r="UL8" s="420">
        <f ca="1">SUMIF(OFFSET('Game Board'!F8:F55,0,UH1),C8,OFFSET('Game Board'!H8:H55,0,UH1))+SUMIF(OFFSET('Game Board'!I8:I55,0,UH1),C8,OFFSET('Game Board'!G8:G55,0,UH1))</f>
        <v>0</v>
      </c>
      <c r="UM8" s="420">
        <f t="shared" ca="1" si="142"/>
        <v>0</v>
      </c>
      <c r="UN8" s="420">
        <f t="shared" ca="1" si="143"/>
        <v>0</v>
      </c>
      <c r="UO8" s="420">
        <f ca="1">INDEX(L4:L35,MATCH(UX8,C4:C35,0),0)</f>
        <v>1762</v>
      </c>
      <c r="UP8" s="424">
        <f>'Tournament Setup'!F10</f>
        <v>0</v>
      </c>
      <c r="UQ8" s="420">
        <f t="shared" ref="UQ8" ca="1" si="793">RANK(UN8,UN8:UN11)</f>
        <v>1</v>
      </c>
      <c r="UR8" s="420">
        <f t="shared" ref="UR8" ca="1" si="794">SUMPRODUCT((UQ8:UQ11=UQ8)*(UM8:UM11&gt;UM8)*1)</f>
        <v>0</v>
      </c>
      <c r="US8" s="420">
        <f t="shared" ca="1" si="146"/>
        <v>1</v>
      </c>
      <c r="UT8" s="420">
        <f t="shared" ref="UT8" ca="1" si="795">SUMPRODUCT((UQ8:UQ11=UQ8)*(UM8:UM11=UM8)*(UK8:UK11&gt;UK8)*1)</f>
        <v>0</v>
      </c>
      <c r="UU8" s="420">
        <f t="shared" ca="1" si="148"/>
        <v>1</v>
      </c>
      <c r="UV8" s="420">
        <f t="shared" ref="UV8" ca="1" si="796">RANK(UU8,UU8:UU11,1)+COUNTIF(UU8:UU8,UU8)-1</f>
        <v>1</v>
      </c>
      <c r="UW8" s="420">
        <v>1</v>
      </c>
      <c r="UX8" s="420" t="str">
        <f t="shared" ref="UX8" ca="1" si="797">INDEX(UF8:UF11,MATCH(UW8,UV8:UV11,0),0)</f>
        <v>England</v>
      </c>
      <c r="UY8" s="420">
        <f t="shared" ref="UY8" ca="1" si="798">INDEX(UU8:UU11,MATCH(UX8,UF8:UF11,0),0)</f>
        <v>1</v>
      </c>
      <c r="UZ8" s="420" t="str">
        <f t="shared" ref="UZ8" ca="1" si="799">IF(UY9=1,UX8,"")</f>
        <v>England</v>
      </c>
      <c r="VC8" s="420">
        <f ca="1">SUMPRODUCT((OFFSET('Game Board'!F8:F55,0,UH1)=UZ8)*(OFFSET('Game Board'!I8:I55,0,UH1)=UZ9)*(OFFSET('Game Board'!G8:G55,0,UH1)&gt;OFFSET('Game Board'!H8:H55,0,UH1))*1)+SUMPRODUCT((OFFSET('Game Board'!I8:I55,0,UH1)=UZ8)*(OFFSET('Game Board'!F8:F55,0,UH1)=UZ9)*(OFFSET('Game Board'!H8:H55,0,UH1)&gt;OFFSET('Game Board'!G8:G55,0,UH1))*1)+SUMPRODUCT((OFFSET('Game Board'!F8:F55,0,UH1)=UZ8)*(OFFSET('Game Board'!I8:I55,0,UH1)=UZ10)*(OFFSET('Game Board'!G8:G55,0,UH1)&gt;OFFSET('Game Board'!H8:H55,0,UH1))*1)+SUMPRODUCT((OFFSET('Game Board'!I8:I55,0,UH1)=UZ8)*(OFFSET('Game Board'!F8:F55,0,UH1)=UZ10)*(OFFSET('Game Board'!H8:H55,0,UH1)&gt;OFFSET('Game Board'!G8:G55,0,UH1))*1)+SUMPRODUCT((OFFSET('Game Board'!F8:F55,0,UH1)=UZ8)*(OFFSET('Game Board'!I8:I55,0,UH1)=UZ11)*(OFFSET('Game Board'!G8:G55,0,UH1)&gt;OFFSET('Game Board'!H8:H55,0,UH1))*1)+SUMPRODUCT((OFFSET('Game Board'!I8:I55,0,UH1)=UZ8)*(OFFSET('Game Board'!F8:F55,0,UH1)=UZ11)*(OFFSET('Game Board'!H8:H55,0,UH1)&gt;OFFSET('Game Board'!G8:G55,0,UH1))*1)</f>
        <v>0</v>
      </c>
      <c r="VD8" s="420">
        <f ca="1">SUMPRODUCT((OFFSET('Game Board'!F8:F55,0,UH1)=UZ8)*(OFFSET('Game Board'!I8:I55,0,UH1)=UZ9)*(OFFSET('Game Board'!G8:G55,0,UH1)=OFFSET('Game Board'!H8:H55,0,UH1))*1)+SUMPRODUCT((OFFSET('Game Board'!I8:I55,0,UH1)=UZ8)*(OFFSET('Game Board'!F8:F55,0,UH1)=UZ9)*(OFFSET('Game Board'!G8:G55,0,UH1)=OFFSET('Game Board'!H8:H55,0,UH1))*1)+SUMPRODUCT((OFFSET('Game Board'!F8:F55,0,UH1)=UZ8)*(OFFSET('Game Board'!I8:I55,0,UH1)=UZ10)*(OFFSET('Game Board'!G8:G55,0,UH1)=OFFSET('Game Board'!H8:H55,0,UH1))*1)+SUMPRODUCT((OFFSET('Game Board'!I8:I55,0,UH1)=UZ8)*(OFFSET('Game Board'!F8:F55,0,UH1)=UZ10)*(OFFSET('Game Board'!G8:G55,0,UH1)=OFFSET('Game Board'!H8:H55,0,UH1))*1)+SUMPRODUCT((OFFSET('Game Board'!F8:F55,0,UH1)=UZ8)*(OFFSET('Game Board'!I8:I55,0,UH1)=UZ11)*(OFFSET('Game Board'!G8:G55,0,UH1)=OFFSET('Game Board'!H8:H55,0,UH1))*1)+SUMPRODUCT((OFFSET('Game Board'!I8:I55,0,UH1)=UZ8)*(OFFSET('Game Board'!F8:F55,0,UH1)=UZ11)*(OFFSET('Game Board'!G8:G55,0,UH1)=OFFSET('Game Board'!H8:H55,0,UH1))*1)</f>
        <v>3</v>
      </c>
      <c r="VE8" s="420">
        <f ca="1">SUMPRODUCT((OFFSET('Game Board'!F8:F55,0,UH1)=UZ8)*(OFFSET('Game Board'!I8:I55,0,UH1)=UZ9)*(OFFSET('Game Board'!G8:G55,0,UH1)&lt;OFFSET('Game Board'!H8:H55,0,UH1))*1)+SUMPRODUCT((OFFSET('Game Board'!I8:I55,0,UH1)=UZ8)*(OFFSET('Game Board'!F8:F55,0,UH1)=UZ9)*(OFFSET('Game Board'!H8:H55,0,UH1)&lt;OFFSET('Game Board'!G8:G55,0,UH1))*1)+SUMPRODUCT((OFFSET('Game Board'!F8:F55,0,UH1)=UZ8)*(OFFSET('Game Board'!I8:I55,0,UH1)=UZ10)*(OFFSET('Game Board'!G8:G55,0,UH1)&lt;OFFSET('Game Board'!H8:H55,0,UH1))*1)+SUMPRODUCT((OFFSET('Game Board'!I8:I55,0,UH1)=UZ8)*(OFFSET('Game Board'!F8:F55,0,UH1)=UZ10)*(OFFSET('Game Board'!H8:H55,0,UH1)&lt;OFFSET('Game Board'!G8:G55,0,UH1))*1)+SUMPRODUCT((OFFSET('Game Board'!F8:F55,0,UH1)=UZ8)*(OFFSET('Game Board'!I8:I55,0,UH1)=UZ11)*(OFFSET('Game Board'!G8:G55,0,UH1)&lt;OFFSET('Game Board'!H8:H55,0,UH1))*1)+SUMPRODUCT((OFFSET('Game Board'!I8:I55,0,UH1)=UZ8)*(OFFSET('Game Board'!F8:F55,0,UH1)=UZ11)*(OFFSET('Game Board'!H8:H55,0,UH1)&lt;OFFSET('Game Board'!G8:G55,0,UH1))*1)</f>
        <v>0</v>
      </c>
      <c r="VF8" s="420">
        <f ca="1">SUMIFS(OFFSET('Game Board'!G8:G55,0,UH1),OFFSET('Game Board'!F8:F55,0,UH1),UZ8,OFFSET('Game Board'!I8:I55,0,UH1),UZ9)+SUMIFS(OFFSET('Game Board'!G8:G55,0,UH1),OFFSET('Game Board'!F8:F55,0,UH1),UZ8,OFFSET('Game Board'!I8:I55,0,UH1),UZ10)+SUMIFS(OFFSET('Game Board'!G8:G55,0,UH1),OFFSET('Game Board'!F8:F55,0,UH1),UZ8,OFFSET('Game Board'!I8:I55,0,UH1),UZ11)+SUMIFS(OFFSET('Game Board'!H8:H55,0,UH1),OFFSET('Game Board'!I8:I55,0,UH1),UZ8,OFFSET('Game Board'!F8:F55,0,UH1),UZ9)+SUMIFS(OFFSET('Game Board'!H8:H55,0,UH1),OFFSET('Game Board'!I8:I55,0,UH1),UZ8,OFFSET('Game Board'!F8:F55,0,UH1),UZ10)+SUMIFS(OFFSET('Game Board'!H8:H55,0,UH1),OFFSET('Game Board'!I8:I55,0,UH1),UZ8,OFFSET('Game Board'!F8:F55,0,UH1),UZ11)</f>
        <v>0</v>
      </c>
      <c r="VG8" s="420">
        <f ca="1">SUMIFS(OFFSET('Game Board'!H8:H55,0,UH1),OFFSET('Game Board'!F8:F55,0,UH1),UZ8,OFFSET('Game Board'!I8:I55,0,UH1),UZ9)+SUMIFS(OFFSET('Game Board'!H8:H55,0,UH1),OFFSET('Game Board'!F8:F55,0,UH1),UZ8,OFFSET('Game Board'!I8:I55,0,UH1),UZ10)+SUMIFS(OFFSET('Game Board'!H8:H55,0,UH1),OFFSET('Game Board'!F8:F55,0,UH1),UZ8,OFFSET('Game Board'!I8:I55,0,UH1),UZ11)+SUMIFS(OFFSET('Game Board'!G8:G55,0,UH1),OFFSET('Game Board'!I8:I55,0,UH1),UZ8,OFFSET('Game Board'!F8:F55,0,UH1),UZ9)+SUMIFS(OFFSET('Game Board'!G8:G55,0,UH1),OFFSET('Game Board'!I8:I55,0,UH1),UZ8,OFFSET('Game Board'!F8:F55,0,UH1),UZ10)+SUMIFS(OFFSET('Game Board'!G8:G55,0,UH1),OFFSET('Game Board'!I8:I55,0,UH1),UZ8,OFFSET('Game Board'!F8:F55,0,UH1),UZ11)</f>
        <v>0</v>
      </c>
      <c r="VH8" s="420">
        <f t="shared" ca="1" si="153"/>
        <v>0</v>
      </c>
      <c r="VI8" s="420">
        <f t="shared" ca="1" si="154"/>
        <v>3</v>
      </c>
      <c r="VJ8" s="420">
        <f t="shared" ref="VJ8" ca="1" si="800">IF(UZ8&lt;&gt;"",SUMPRODUCT((UY8:UY11=UY8)*(VI8:VI11&gt;VI8)*1),0)</f>
        <v>0</v>
      </c>
      <c r="VK8" s="420">
        <f t="shared" ref="VK8" ca="1" si="801">IF(UZ8&lt;&gt;"",SUMPRODUCT((VJ8:VJ11=VJ8)*(VH8:VH11&gt;VH8)*1),0)</f>
        <v>0</v>
      </c>
      <c r="VL8" s="420">
        <f t="shared" ca="1" si="157"/>
        <v>0</v>
      </c>
      <c r="VM8" s="420">
        <f t="shared" ref="VM8" ca="1" si="802">IF(UZ8&lt;&gt;"",SUMPRODUCT((VL8:VL11=VL8)*(VJ8:VJ11=VJ8)*(VF8:VF11&gt;VF8)*1),0)</f>
        <v>0</v>
      </c>
      <c r="VN8" s="420">
        <f t="shared" ca="1" si="159"/>
        <v>1</v>
      </c>
      <c r="VO8" s="420">
        <v>0</v>
      </c>
      <c r="VP8" s="420">
        <v>0</v>
      </c>
      <c r="VQ8" s="420">
        <v>0</v>
      </c>
      <c r="VR8" s="420">
        <v>0</v>
      </c>
      <c r="VS8" s="420">
        <v>0</v>
      </c>
      <c r="VT8" s="420">
        <f t="shared" si="354"/>
        <v>0</v>
      </c>
      <c r="VU8" s="420">
        <f t="shared" si="355"/>
        <v>0</v>
      </c>
      <c r="VV8" s="420">
        <v>0</v>
      </c>
      <c r="VW8" s="420">
        <v>0</v>
      </c>
      <c r="VX8" s="420">
        <f t="shared" si="358"/>
        <v>0</v>
      </c>
      <c r="VY8" s="420">
        <v>0</v>
      </c>
      <c r="VZ8" s="420">
        <f t="shared" ca="1" si="160"/>
        <v>1</v>
      </c>
      <c r="WA8" s="420">
        <v>0</v>
      </c>
      <c r="WB8" s="420">
        <v>0</v>
      </c>
      <c r="WC8" s="420">
        <v>0</v>
      </c>
      <c r="WD8" s="420">
        <v>0</v>
      </c>
      <c r="WE8" s="420">
        <v>0</v>
      </c>
      <c r="WF8" s="420">
        <v>0</v>
      </c>
      <c r="WG8" s="420">
        <v>0</v>
      </c>
      <c r="WH8" s="420">
        <v>0</v>
      </c>
      <c r="WI8" s="420">
        <v>0</v>
      </c>
      <c r="WJ8" s="420">
        <v>0</v>
      </c>
      <c r="WK8" s="420">
        <v>0</v>
      </c>
      <c r="WL8" s="420">
        <f t="shared" ca="1" si="161"/>
        <v>1</v>
      </c>
      <c r="WM8" s="420">
        <f t="shared" ref="WM8" ca="1" si="803">SUMPRODUCT((WL8:WL11=WL8)*(UO8:UO11&gt;UO8)*1)</f>
        <v>0</v>
      </c>
      <c r="WN8" s="420">
        <f t="shared" ca="1" si="163"/>
        <v>1</v>
      </c>
      <c r="WO8" s="420" t="str">
        <f t="shared" si="361"/>
        <v>England</v>
      </c>
      <c r="WP8" s="420">
        <f t="shared" ca="1" si="164"/>
        <v>0</v>
      </c>
      <c r="WQ8" s="420">
        <f ca="1">SUMPRODUCT((OFFSET('Game Board'!G8:G55,0,WQ1)&lt;&gt;"")*(OFFSET('Game Board'!F8:F55,0,WQ1)=C8)*(OFFSET('Game Board'!G8:G55,0,WQ1)&gt;OFFSET('Game Board'!H8:H55,0,WQ1))*1)+SUMPRODUCT((OFFSET('Game Board'!G8:G55,0,WQ1)&lt;&gt;"")*(OFFSET('Game Board'!I8:I55,0,WQ1)=C8)*(OFFSET('Game Board'!H8:H55,0,WQ1)&gt;OFFSET('Game Board'!G8:G55,0,WQ1))*1)</f>
        <v>0</v>
      </c>
      <c r="WR8" s="420">
        <f ca="1">SUMPRODUCT((OFFSET('Game Board'!G8:G55,0,WQ1)&lt;&gt;"")*(OFFSET('Game Board'!F8:F55,0,WQ1)=C8)*(OFFSET('Game Board'!G8:G55,0,WQ1)=OFFSET('Game Board'!H8:H55,0,WQ1))*1)+SUMPRODUCT((OFFSET('Game Board'!G8:G55,0,WQ1)&lt;&gt;"")*(OFFSET('Game Board'!I8:I55,0,WQ1)=C8)*(OFFSET('Game Board'!G8:G55,0,WQ1)=OFFSET('Game Board'!H8:H55,0,WQ1))*1)</f>
        <v>0</v>
      </c>
      <c r="WS8" s="420">
        <f ca="1">SUMPRODUCT((OFFSET('Game Board'!G8:G55,0,WQ1)&lt;&gt;"")*(OFFSET('Game Board'!F8:F55,0,WQ1)=C8)*(OFFSET('Game Board'!G8:G55,0,WQ1)&lt;OFFSET('Game Board'!H8:H55,0,WQ1))*1)+SUMPRODUCT((OFFSET('Game Board'!G8:G55,0,WQ1)&lt;&gt;"")*(OFFSET('Game Board'!I8:I55,0,WQ1)=C8)*(OFFSET('Game Board'!H8:H55,0,WQ1)&lt;OFFSET('Game Board'!G8:G55,0,WQ1))*1)</f>
        <v>0</v>
      </c>
      <c r="WT8" s="420">
        <f ca="1">SUMIF(OFFSET('Game Board'!F8:F55,0,WQ1),C8,OFFSET('Game Board'!G8:G55,0,WQ1))+SUMIF(OFFSET('Game Board'!I8:I55,0,WQ1),C8,OFFSET('Game Board'!H8:H55,0,WQ1))</f>
        <v>0</v>
      </c>
      <c r="WU8" s="420">
        <f ca="1">SUMIF(OFFSET('Game Board'!F8:F55,0,WQ1),C8,OFFSET('Game Board'!H8:H55,0,WQ1))+SUMIF(OFFSET('Game Board'!I8:I55,0,WQ1),C8,OFFSET('Game Board'!G8:G55,0,WQ1))</f>
        <v>0</v>
      </c>
      <c r="WV8" s="420">
        <f t="shared" ca="1" si="165"/>
        <v>0</v>
      </c>
      <c r="WW8" s="420">
        <f t="shared" ca="1" si="166"/>
        <v>0</v>
      </c>
      <c r="WX8" s="420">
        <f ca="1">INDEX(L4:L35,MATCH(XG8,C4:C35,0),0)</f>
        <v>1762</v>
      </c>
      <c r="WY8" s="424">
        <f>'Tournament Setup'!F10</f>
        <v>0</v>
      </c>
      <c r="WZ8" s="420">
        <f t="shared" ref="WZ8" ca="1" si="804">RANK(WW8,WW8:WW11)</f>
        <v>1</v>
      </c>
      <c r="XA8" s="420">
        <f t="shared" ref="XA8" ca="1" si="805">SUMPRODUCT((WZ8:WZ11=WZ8)*(WV8:WV11&gt;WV8)*1)</f>
        <v>0</v>
      </c>
      <c r="XB8" s="420">
        <f t="shared" ca="1" si="169"/>
        <v>1</v>
      </c>
      <c r="XC8" s="420">
        <f t="shared" ref="XC8" ca="1" si="806">SUMPRODUCT((WZ8:WZ11=WZ8)*(WV8:WV11=WV8)*(WT8:WT11&gt;WT8)*1)</f>
        <v>0</v>
      </c>
      <c r="XD8" s="420">
        <f t="shared" ca="1" si="171"/>
        <v>1</v>
      </c>
      <c r="XE8" s="420">
        <f t="shared" ref="XE8" ca="1" si="807">RANK(XD8,XD8:XD11,1)+COUNTIF(XD8:XD8,XD8)-1</f>
        <v>1</v>
      </c>
      <c r="XF8" s="420">
        <v>1</v>
      </c>
      <c r="XG8" s="420" t="str">
        <f t="shared" ref="XG8" ca="1" si="808">INDEX(WO8:WO11,MATCH(XF8,XE8:XE11,0),0)</f>
        <v>England</v>
      </c>
      <c r="XH8" s="420">
        <f t="shared" ref="XH8" ca="1" si="809">INDEX(XD8:XD11,MATCH(XG8,WO8:WO11,0),0)</f>
        <v>1</v>
      </c>
      <c r="XI8" s="420" t="str">
        <f t="shared" ref="XI8" ca="1" si="810">IF(XH9=1,XG8,"")</f>
        <v>England</v>
      </c>
      <c r="XL8" s="420">
        <f ca="1">SUMPRODUCT((OFFSET('Game Board'!F8:F55,0,WQ1)=XI8)*(OFFSET('Game Board'!I8:I55,0,WQ1)=XI9)*(OFFSET('Game Board'!G8:G55,0,WQ1)&gt;OFFSET('Game Board'!H8:H55,0,WQ1))*1)+SUMPRODUCT((OFFSET('Game Board'!I8:I55,0,WQ1)=XI8)*(OFFSET('Game Board'!F8:F55,0,WQ1)=XI9)*(OFFSET('Game Board'!H8:H55,0,WQ1)&gt;OFFSET('Game Board'!G8:G55,0,WQ1))*1)+SUMPRODUCT((OFFSET('Game Board'!F8:F55,0,WQ1)=XI8)*(OFFSET('Game Board'!I8:I55,0,WQ1)=XI10)*(OFFSET('Game Board'!G8:G55,0,WQ1)&gt;OFFSET('Game Board'!H8:H55,0,WQ1))*1)+SUMPRODUCT((OFFSET('Game Board'!I8:I55,0,WQ1)=XI8)*(OFFSET('Game Board'!F8:F55,0,WQ1)=XI10)*(OFFSET('Game Board'!H8:H55,0,WQ1)&gt;OFFSET('Game Board'!G8:G55,0,WQ1))*1)+SUMPRODUCT((OFFSET('Game Board'!F8:F55,0,WQ1)=XI8)*(OFFSET('Game Board'!I8:I55,0,WQ1)=XI11)*(OFFSET('Game Board'!G8:G55,0,WQ1)&gt;OFFSET('Game Board'!H8:H55,0,WQ1))*1)+SUMPRODUCT((OFFSET('Game Board'!I8:I55,0,WQ1)=XI8)*(OFFSET('Game Board'!F8:F55,0,WQ1)=XI11)*(OFFSET('Game Board'!H8:H55,0,WQ1)&gt;OFFSET('Game Board'!G8:G55,0,WQ1))*1)</f>
        <v>0</v>
      </c>
      <c r="XM8" s="420">
        <f ca="1">SUMPRODUCT((OFFSET('Game Board'!F8:F55,0,WQ1)=XI8)*(OFFSET('Game Board'!I8:I55,0,WQ1)=XI9)*(OFFSET('Game Board'!G8:G55,0,WQ1)=OFFSET('Game Board'!H8:H55,0,WQ1))*1)+SUMPRODUCT((OFFSET('Game Board'!I8:I55,0,WQ1)=XI8)*(OFFSET('Game Board'!F8:F55,0,WQ1)=XI9)*(OFFSET('Game Board'!G8:G55,0,WQ1)=OFFSET('Game Board'!H8:H55,0,WQ1))*1)+SUMPRODUCT((OFFSET('Game Board'!F8:F55,0,WQ1)=XI8)*(OFFSET('Game Board'!I8:I55,0,WQ1)=XI10)*(OFFSET('Game Board'!G8:G55,0,WQ1)=OFFSET('Game Board'!H8:H55,0,WQ1))*1)+SUMPRODUCT((OFFSET('Game Board'!I8:I55,0,WQ1)=XI8)*(OFFSET('Game Board'!F8:F55,0,WQ1)=XI10)*(OFFSET('Game Board'!G8:G55,0,WQ1)=OFFSET('Game Board'!H8:H55,0,WQ1))*1)+SUMPRODUCT((OFFSET('Game Board'!F8:F55,0,WQ1)=XI8)*(OFFSET('Game Board'!I8:I55,0,WQ1)=XI11)*(OFFSET('Game Board'!G8:G55,0,WQ1)=OFFSET('Game Board'!H8:H55,0,WQ1))*1)+SUMPRODUCT((OFFSET('Game Board'!I8:I55,0,WQ1)=XI8)*(OFFSET('Game Board'!F8:F55,0,WQ1)=XI11)*(OFFSET('Game Board'!G8:G55,0,WQ1)=OFFSET('Game Board'!H8:H55,0,WQ1))*1)</f>
        <v>3</v>
      </c>
      <c r="XN8" s="420">
        <f ca="1">SUMPRODUCT((OFFSET('Game Board'!F8:F55,0,WQ1)=XI8)*(OFFSET('Game Board'!I8:I55,0,WQ1)=XI9)*(OFFSET('Game Board'!G8:G55,0,WQ1)&lt;OFFSET('Game Board'!H8:H55,0,WQ1))*1)+SUMPRODUCT((OFFSET('Game Board'!I8:I55,0,WQ1)=XI8)*(OFFSET('Game Board'!F8:F55,0,WQ1)=XI9)*(OFFSET('Game Board'!H8:H55,0,WQ1)&lt;OFFSET('Game Board'!G8:G55,0,WQ1))*1)+SUMPRODUCT((OFFSET('Game Board'!F8:F55,0,WQ1)=XI8)*(OFFSET('Game Board'!I8:I55,0,WQ1)=XI10)*(OFFSET('Game Board'!G8:G55,0,WQ1)&lt;OFFSET('Game Board'!H8:H55,0,WQ1))*1)+SUMPRODUCT((OFFSET('Game Board'!I8:I55,0,WQ1)=XI8)*(OFFSET('Game Board'!F8:F55,0,WQ1)=XI10)*(OFFSET('Game Board'!H8:H55,0,WQ1)&lt;OFFSET('Game Board'!G8:G55,0,WQ1))*1)+SUMPRODUCT((OFFSET('Game Board'!F8:F55,0,WQ1)=XI8)*(OFFSET('Game Board'!I8:I55,0,WQ1)=XI11)*(OFFSET('Game Board'!G8:G55,0,WQ1)&lt;OFFSET('Game Board'!H8:H55,0,WQ1))*1)+SUMPRODUCT((OFFSET('Game Board'!I8:I55,0,WQ1)=XI8)*(OFFSET('Game Board'!F8:F55,0,WQ1)=XI11)*(OFFSET('Game Board'!H8:H55,0,WQ1)&lt;OFFSET('Game Board'!G8:G55,0,WQ1))*1)</f>
        <v>0</v>
      </c>
      <c r="XO8" s="420">
        <f ca="1">SUMIFS(OFFSET('Game Board'!G8:G55,0,WQ1),OFFSET('Game Board'!F8:F55,0,WQ1),XI8,OFFSET('Game Board'!I8:I55,0,WQ1),XI9)+SUMIFS(OFFSET('Game Board'!G8:G55,0,WQ1),OFFSET('Game Board'!F8:F55,0,WQ1),XI8,OFFSET('Game Board'!I8:I55,0,WQ1),XI10)+SUMIFS(OFFSET('Game Board'!G8:G55,0,WQ1),OFFSET('Game Board'!F8:F55,0,WQ1),XI8,OFFSET('Game Board'!I8:I55,0,WQ1),XI11)+SUMIFS(OFFSET('Game Board'!H8:H55,0,WQ1),OFFSET('Game Board'!I8:I55,0,WQ1),XI8,OFFSET('Game Board'!F8:F55,0,WQ1),XI9)+SUMIFS(OFFSET('Game Board'!H8:H55,0,WQ1),OFFSET('Game Board'!I8:I55,0,WQ1),XI8,OFFSET('Game Board'!F8:F55,0,WQ1),XI10)+SUMIFS(OFFSET('Game Board'!H8:H55,0,WQ1),OFFSET('Game Board'!I8:I55,0,WQ1),XI8,OFFSET('Game Board'!F8:F55,0,WQ1),XI11)</f>
        <v>0</v>
      </c>
      <c r="XP8" s="420">
        <f ca="1">SUMIFS(OFFSET('Game Board'!H8:H55,0,WQ1),OFFSET('Game Board'!F8:F55,0,WQ1),XI8,OFFSET('Game Board'!I8:I55,0,WQ1),XI9)+SUMIFS(OFFSET('Game Board'!H8:H55,0,WQ1),OFFSET('Game Board'!F8:F55,0,WQ1),XI8,OFFSET('Game Board'!I8:I55,0,WQ1),XI10)+SUMIFS(OFFSET('Game Board'!H8:H55,0,WQ1),OFFSET('Game Board'!F8:F55,0,WQ1),XI8,OFFSET('Game Board'!I8:I55,0,WQ1),XI11)+SUMIFS(OFFSET('Game Board'!G8:G55,0,WQ1),OFFSET('Game Board'!I8:I55,0,WQ1),XI8,OFFSET('Game Board'!F8:F55,0,WQ1),XI9)+SUMIFS(OFFSET('Game Board'!G8:G55,0,WQ1),OFFSET('Game Board'!I8:I55,0,WQ1),XI8,OFFSET('Game Board'!F8:F55,0,WQ1),XI10)+SUMIFS(OFFSET('Game Board'!G8:G55,0,WQ1),OFFSET('Game Board'!I8:I55,0,WQ1),XI8,OFFSET('Game Board'!F8:F55,0,WQ1),XI11)</f>
        <v>0</v>
      </c>
      <c r="XQ8" s="420">
        <f t="shared" ca="1" si="176"/>
        <v>0</v>
      </c>
      <c r="XR8" s="420">
        <f t="shared" ca="1" si="177"/>
        <v>3</v>
      </c>
      <c r="XS8" s="420">
        <f t="shared" ref="XS8" ca="1" si="811">IF(XI8&lt;&gt;"",SUMPRODUCT((XH8:XH11=XH8)*(XR8:XR11&gt;XR8)*1),0)</f>
        <v>0</v>
      </c>
      <c r="XT8" s="420">
        <f t="shared" ref="XT8" ca="1" si="812">IF(XI8&lt;&gt;"",SUMPRODUCT((XS8:XS11=XS8)*(XQ8:XQ11&gt;XQ8)*1),0)</f>
        <v>0</v>
      </c>
      <c r="XU8" s="420">
        <f t="shared" ca="1" si="180"/>
        <v>0</v>
      </c>
      <c r="XV8" s="420">
        <f t="shared" ref="XV8" ca="1" si="813">IF(XI8&lt;&gt;"",SUMPRODUCT((XU8:XU11=XU8)*(XS8:XS11=XS8)*(XO8:XO11&gt;XO8)*1),0)</f>
        <v>0</v>
      </c>
      <c r="XW8" s="420">
        <f t="shared" ca="1" si="182"/>
        <v>1</v>
      </c>
      <c r="XX8" s="420">
        <v>0</v>
      </c>
      <c r="XY8" s="420">
        <v>0</v>
      </c>
      <c r="XZ8" s="420">
        <v>0</v>
      </c>
      <c r="YA8" s="420">
        <v>0</v>
      </c>
      <c r="YB8" s="420">
        <v>0</v>
      </c>
      <c r="YC8" s="420">
        <f t="shared" si="373"/>
        <v>0</v>
      </c>
      <c r="YD8" s="420">
        <f t="shared" si="374"/>
        <v>0</v>
      </c>
      <c r="YE8" s="420">
        <v>0</v>
      </c>
      <c r="YF8" s="420">
        <v>0</v>
      </c>
      <c r="YG8" s="420">
        <f t="shared" si="377"/>
        <v>0</v>
      </c>
      <c r="YH8" s="420">
        <v>0</v>
      </c>
      <c r="YI8" s="420">
        <f t="shared" ca="1" si="183"/>
        <v>1</v>
      </c>
      <c r="YJ8" s="420">
        <v>0</v>
      </c>
      <c r="YK8" s="420">
        <v>0</v>
      </c>
      <c r="YL8" s="420">
        <v>0</v>
      </c>
      <c r="YM8" s="420">
        <v>0</v>
      </c>
      <c r="YN8" s="420">
        <v>0</v>
      </c>
      <c r="YO8" s="420">
        <v>0</v>
      </c>
      <c r="YP8" s="420">
        <v>0</v>
      </c>
      <c r="YQ8" s="420">
        <v>0</v>
      </c>
      <c r="YR8" s="420">
        <v>0</v>
      </c>
      <c r="YS8" s="420">
        <v>0</v>
      </c>
      <c r="YT8" s="420">
        <v>0</v>
      </c>
      <c r="YU8" s="420">
        <f t="shared" ca="1" si="184"/>
        <v>1</v>
      </c>
      <c r="YV8" s="420">
        <f t="shared" ref="YV8" ca="1" si="814">SUMPRODUCT((YU8:YU11=YU8)*(WX8:WX11&gt;WX8)*1)</f>
        <v>0</v>
      </c>
      <c r="YW8" s="420">
        <f t="shared" ca="1" si="186"/>
        <v>1</v>
      </c>
      <c r="YX8" s="420" t="str">
        <f t="shared" si="380"/>
        <v>England</v>
      </c>
    </row>
    <row r="9" spans="1:682" x14ac:dyDescent="0.35">
      <c r="A9" s="420">
        <f>INDEX(M4:M35,MATCH(U9,C4:C35,0),0)</f>
        <v>1564</v>
      </c>
      <c r="B9" s="420">
        <f t="shared" ref="B9:B35" si="815">B5</f>
        <v>2</v>
      </c>
      <c r="C9" s="420" t="str">
        <f>'Tournament Setup'!D11</f>
        <v>Iran</v>
      </c>
      <c r="D9" s="420">
        <f t="shared" si="187"/>
        <v>0</v>
      </c>
      <c r="E9" s="420">
        <f>SUMPRODUCT(('Game Board'!G8:G55&lt;&gt;"")*('Game Board'!F8:F55=C9)*('Game Board'!G8:G55&gt;'Game Board'!H8:H55)*1)+SUMPRODUCT(('Game Board'!G8:G55&lt;&gt;"")*('Game Board'!I8:I55=C9)*('Game Board'!H8:H55&gt;'Game Board'!G8:G55)*1)</f>
        <v>0</v>
      </c>
      <c r="F9" s="420">
        <f>SUMPRODUCT(('Game Board'!G8:G55&lt;&gt;"")*('Game Board'!F8:F55=C9)*('Game Board'!G8:G55='Game Board'!H8:H55)*1)+SUMPRODUCT(('Game Board'!G8:G55&lt;&gt;"")*('Game Board'!I8:I55=C9)*('Game Board'!G8:G55='Game Board'!H8:H55)*1)</f>
        <v>0</v>
      </c>
      <c r="G9" s="420">
        <f>SUMPRODUCT(('Game Board'!G8:G55&lt;&gt;"")*('Game Board'!F8:F55=C9)*('Game Board'!G8:G55&lt;'Game Board'!H8:H55)*1)+SUMPRODUCT(('Game Board'!G8:G55&lt;&gt;"")*('Game Board'!I8:I55=C9)*('Game Board'!H8:H55&lt;'Game Board'!G8:G55)*1)</f>
        <v>0</v>
      </c>
      <c r="H9" s="420">
        <f>SUMIF('Game Board'!F8:F55,C9,'Game Board'!G8:G55)+SUMIF('Game Board'!I8:I55,C9,'Game Board'!H8:H55)</f>
        <v>0</v>
      </c>
      <c r="I9" s="420">
        <f>SUMIF('Game Board'!F8:F55,C9,'Game Board'!H8:H55)+SUMIF('Game Board'!I8:I55,C9,'Game Board'!G8:G55)</f>
        <v>0</v>
      </c>
      <c r="J9" s="420">
        <f t="shared" si="188"/>
        <v>0</v>
      </c>
      <c r="K9" s="420">
        <f t="shared" si="189"/>
        <v>0</v>
      </c>
      <c r="L9" s="424">
        <f>'Tournament Setup'!E11</f>
        <v>1564</v>
      </c>
      <c r="M9" s="420">
        <f>IF('Tournament Setup'!F11&lt;&gt;"",-'Tournament Setup'!F11,'Tournament Setup'!E11)</f>
        <v>1564</v>
      </c>
      <c r="N9" s="420">
        <f>RANK(K9,K8:K11)</f>
        <v>1</v>
      </c>
      <c r="O9" s="420">
        <f>SUMPRODUCT((N8:N11=N9)*(J8:J11&gt;J9)*1)</f>
        <v>0</v>
      </c>
      <c r="P9" s="420">
        <f t="shared" si="190"/>
        <v>1</v>
      </c>
      <c r="Q9" s="420">
        <f>SUMPRODUCT((N8:N11=N9)*(J8:J11=J9)*(H8:H11&gt;H9)*1)</f>
        <v>0</v>
      </c>
      <c r="R9" s="420">
        <f t="shared" si="191"/>
        <v>1</v>
      </c>
      <c r="S9" s="420">
        <f>RANK(R9,R8:R11,1)+COUNTIF(R8:R9,R9)-1</f>
        <v>2</v>
      </c>
      <c r="T9" s="420">
        <v>2</v>
      </c>
      <c r="U9" s="420" t="str">
        <f t="shared" ref="U9" si="816">INDEX(C8:C11,MATCH(T9,S8:S11,0),0)</f>
        <v>Iran</v>
      </c>
      <c r="V9" s="420">
        <f>INDEX(R8:R11,MATCH(U9,C8:C11,0),0)</f>
        <v>1</v>
      </c>
      <c r="W9" s="420" t="str">
        <f t="shared" ref="W9" si="817">IF(W8&lt;&gt;"",U9,"")</f>
        <v>Iran</v>
      </c>
      <c r="X9" s="420" t="str">
        <f t="shared" ref="X9" si="818">IF(V10=2,U9,"")</f>
        <v/>
      </c>
      <c r="Z9" s="420">
        <f>SUMPRODUCT(('Game Board'!F8:F55=W9)*('Game Board'!I8:I55=W8)*('Game Board'!G8:G55&gt;'Game Board'!H8:H55)*1)+SUMPRODUCT(('Game Board'!I8:I55=W9)*('Game Board'!F8:F55=W8)*('Game Board'!H8:H55&gt;'Game Board'!G8:G55)*1)+SUMPRODUCT(('Game Board'!F8:F55=W9)*('Game Board'!I8:I55=W10)*('Game Board'!G8:G55&gt;'Game Board'!H8:H55)*1)+SUMPRODUCT(('Game Board'!I8:I55=W9)*('Game Board'!F8:F55=W10)*('Game Board'!H8:H55&gt;'Game Board'!G8:G55)*1)+SUMPRODUCT(('Game Board'!F8:F55=W9)*('Game Board'!I8:I55=W11)*('Game Board'!G8:G55&gt;'Game Board'!H8:H55)*1)+SUMPRODUCT(('Game Board'!I8:I55=W9)*('Game Board'!F8:F55=W11)*('Game Board'!H8:H55&gt;'Game Board'!G8:G55)*1)</f>
        <v>0</v>
      </c>
      <c r="AA9" s="420">
        <f>SUMPRODUCT(('Game Board'!F8:F55=W9)*('Game Board'!I8:I55=W8)*('Game Board'!G8:G55='Game Board'!H8:H55)*1)+SUMPRODUCT(('Game Board'!I8:I55=W9)*('Game Board'!F8:F55=W8)*('Game Board'!G8:G55='Game Board'!H8:H55)*1)+SUMPRODUCT(('Game Board'!F8:F55=W9)*('Game Board'!I8:I55=W10)*('Game Board'!G8:G55='Game Board'!H8:H55)*1)+SUMPRODUCT(('Game Board'!I8:I55=W9)*('Game Board'!F8:F55=W10)*('Game Board'!G8:G55='Game Board'!H8:H55)*1)+SUMPRODUCT(('Game Board'!F8:F55=W9)*('Game Board'!I8:I55=W11)*('Game Board'!G8:G55='Game Board'!H8:H55)*1)+SUMPRODUCT(('Game Board'!I8:I55=W9)*('Game Board'!F8:F55=W11)*('Game Board'!G8:G55='Game Board'!H8:H55)*1)</f>
        <v>3</v>
      </c>
      <c r="AB9" s="420">
        <f>SUMPRODUCT(('Game Board'!F8:F55=W9)*('Game Board'!I8:I55=W8)*('Game Board'!G8:G55&lt;'Game Board'!H8:H55)*1)+SUMPRODUCT(('Game Board'!I8:I55=W9)*('Game Board'!F8:F55=W8)*('Game Board'!H8:H55&lt;'Game Board'!G8:G55)*1)+SUMPRODUCT(('Game Board'!F8:F55=W9)*('Game Board'!I8:I55=W10)*('Game Board'!G8:G55&lt;'Game Board'!H8:H55)*1)+SUMPRODUCT(('Game Board'!I8:I55=W9)*('Game Board'!F8:F55=W10)*('Game Board'!H8:H55&lt;'Game Board'!G8:G55)*1)+SUMPRODUCT(('Game Board'!F8:F55=W9)*('Game Board'!I8:I55=W11)*('Game Board'!G8:G55&lt;'Game Board'!H8:H55)*1)+SUMPRODUCT(('Game Board'!I8:I55=W9)*('Game Board'!F8:F55=W11)*('Game Board'!H8:H55&lt;'Game Board'!G8:G55)*1)</f>
        <v>0</v>
      </c>
      <c r="AC9" s="420">
        <f>SUMIFS('Game Board'!G8:G55,'Game Board'!F8:F55,W9,'Game Board'!I8:I55,W8)+SUMIFS('Game Board'!G8:G55,'Game Board'!F8:F55,W9,'Game Board'!I8:I55,W10)+SUMIFS('Game Board'!G8:G55,'Game Board'!F8:F55,W9,'Game Board'!I8:I55,W11)+SUMIFS('Game Board'!H8:H55,'Game Board'!I8:I55,W9,'Game Board'!F8:F55,W8)+SUMIFS('Game Board'!H8:H55,'Game Board'!I8:I55,W9,'Game Board'!F8:F55,W10)+SUMIFS('Game Board'!H8:H55,'Game Board'!I8:I55,W9,'Game Board'!F8:F55,W11)</f>
        <v>0</v>
      </c>
      <c r="AD9" s="420">
        <f>SUMIFS('Game Board'!H8:H55,'Game Board'!F8:F55,W9,'Game Board'!I8:I55,W8)+SUMIFS('Game Board'!H8:H55,'Game Board'!F8:F55,W9,'Game Board'!I8:I55,W10)+SUMIFS('Game Board'!H8:H55,'Game Board'!F8:F55,W9,'Game Board'!I8:I55,W11)+SUMIFS('Game Board'!G8:G55,'Game Board'!I8:I55,W9,'Game Board'!F8:F55,W8)+SUMIFS('Game Board'!G8:G55,'Game Board'!I8:I55,W9,'Game Board'!F8:F55,W10)+SUMIFS('Game Board'!G8:G55,'Game Board'!I8:I55,W9,'Game Board'!F8:F55,W11)</f>
        <v>0</v>
      </c>
      <c r="AE9" s="420">
        <f t="shared" si="192"/>
        <v>0</v>
      </c>
      <c r="AF9" s="420">
        <f t="shared" si="193"/>
        <v>3</v>
      </c>
      <c r="AG9" s="420">
        <f t="shared" ref="AG9" si="819">IF(W9&lt;&gt;"",SUMPRODUCT((V8:V11=V9)*(AF8:AF11&gt;AF9)*1),0)</f>
        <v>0</v>
      </c>
      <c r="AH9" s="420">
        <f t="shared" ref="AH9" si="820">IF(W9&lt;&gt;"",SUMPRODUCT((AG8:AG11=AG9)*(AE8:AE11&gt;AE9)*1),0)</f>
        <v>0</v>
      </c>
      <c r="AI9" s="420">
        <f t="shared" si="0"/>
        <v>0</v>
      </c>
      <c r="AJ9" s="420">
        <f t="shared" ref="AJ9" si="821">IF(W9&lt;&gt;"",SUMPRODUCT((AI8:AI11=AI9)*(AG8:AG11=AG9)*(AC8:AC11&gt;AC9)*1),0)</f>
        <v>0</v>
      </c>
      <c r="AK9" s="420">
        <f t="shared" si="194"/>
        <v>1</v>
      </c>
      <c r="AL9" s="420">
        <f>SUMPRODUCT(('Game Board'!F8:F55=X9)*('Game Board'!I8:I55=X10)*('Game Board'!G8:G55&gt;'Game Board'!H8:H55)*1)+SUMPRODUCT(('Game Board'!I8:I55=X9)*('Game Board'!F8:F55=X10)*('Game Board'!H8:H55&gt;'Game Board'!G8:G55)*1)+SUMPRODUCT(('Game Board'!F8:F55=X9)*('Game Board'!I8:I55=X11)*('Game Board'!G8:G55&gt;'Game Board'!H8:H55)*1)+SUMPRODUCT(('Game Board'!I8:I55=X9)*('Game Board'!F8:F55=X11)*('Game Board'!H8:H55&gt;'Game Board'!G8:G55)*1)</f>
        <v>0</v>
      </c>
      <c r="AM9" s="420">
        <f>SUMPRODUCT(('Game Board'!F8:F55=X9)*('Game Board'!I8:I55=X10)*('Game Board'!G8:G55='Game Board'!H8:H55)*1)+SUMPRODUCT(('Game Board'!I8:I55=X9)*('Game Board'!F8:F55=X10)*('Game Board'!G8:G55='Game Board'!H8:H55)*1)+SUMPRODUCT(('Game Board'!F8:F55=X9)*('Game Board'!I8:I55=X11)*('Game Board'!G8:G55='Game Board'!H8:H55)*1)+SUMPRODUCT(('Game Board'!I8:I55=X9)*('Game Board'!F8:F55=X11)*('Game Board'!G8:G55='Game Board'!H8:H55)*1)</f>
        <v>0</v>
      </c>
      <c r="AN9" s="420">
        <f>SUMPRODUCT(('Game Board'!F8:F55=X9)*('Game Board'!I8:I55=X10)*('Game Board'!G8:G55&lt;'Game Board'!H8:H55)*1)+SUMPRODUCT(('Game Board'!I8:I55=X9)*('Game Board'!F8:F55=X10)*('Game Board'!H8:H55&lt;'Game Board'!G8:G55)*1)+SUMPRODUCT(('Game Board'!F8:F55=X9)*('Game Board'!I8:I55=X11)*('Game Board'!G8:G55&lt;'Game Board'!H8:H55)*1)+SUMPRODUCT(('Game Board'!I8:I55=X9)*('Game Board'!F8:F55=X11)*('Game Board'!H8:H55&lt;'Game Board'!G8:G55)*1)</f>
        <v>0</v>
      </c>
      <c r="AO9" s="420">
        <f>SUMIFS('Game Board'!G8:G55,'Game Board'!F8:F55,X9,'Game Board'!I8:I55,X10)+SUMIFS('Game Board'!G8:G55,'Game Board'!F8:F55,X9,'Game Board'!I8:I55,X11)+SUMIFS('Game Board'!H8:H55,'Game Board'!I8:I55,X9,'Game Board'!F8:F55,X10)+SUMIFS('Game Board'!H8:H55,'Game Board'!I8:I55,X9,'Game Board'!F8:F55,X11)</f>
        <v>0</v>
      </c>
      <c r="AP9" s="420">
        <f>SUMIFS('Game Board'!H8:H55,'Game Board'!F8:F55,X9,'Game Board'!I8:I55,X10)+SUMIFS('Game Board'!H8:H55,'Game Board'!F8:F55,X9,'Game Board'!I8:I55,X11)+SUMIFS('Game Board'!G8:G55,'Game Board'!I8:I55,X9,'Game Board'!F8:F55,X10)+SUMIFS('Game Board'!G8:G55,'Game Board'!I8:I55,X9,'Game Board'!F8:F55,X11)</f>
        <v>0</v>
      </c>
      <c r="AQ9" s="420">
        <f t="shared" si="195"/>
        <v>0</v>
      </c>
      <c r="AR9" s="420">
        <f t="shared" si="196"/>
        <v>0</v>
      </c>
      <c r="AS9" s="420">
        <f t="shared" ref="AS9" si="822">IF(X9&lt;&gt;"",SUMPRODUCT((V8:V11=V9)*(AR8:AR11&gt;AR9)*1),0)</f>
        <v>0</v>
      </c>
      <c r="AT9" s="420">
        <f t="shared" ref="AT9" si="823">IF(X9&lt;&gt;"",SUMPRODUCT((AS8:AS11=AS9)*(AQ8:AQ11&gt;AQ9)*1),0)</f>
        <v>0</v>
      </c>
      <c r="AU9" s="420">
        <f t="shared" si="197"/>
        <v>0</v>
      </c>
      <c r="AV9" s="420">
        <f t="shared" ref="AV9" si="824">IF(X9&lt;&gt;"",SUMPRODUCT((AU8:AU11=AU9)*(AS8:AS11=AS9)*(AO8:AO11&gt;AO9)*1),0)</f>
        <v>0</v>
      </c>
      <c r="AW9" s="420">
        <f t="shared" si="198"/>
        <v>1</v>
      </c>
      <c r="AX9" s="420">
        <v>0</v>
      </c>
      <c r="AY9" s="420">
        <v>0</v>
      </c>
      <c r="AZ9" s="420">
        <v>0</v>
      </c>
      <c r="BA9" s="420">
        <v>0</v>
      </c>
      <c r="BB9" s="420">
        <v>0</v>
      </c>
      <c r="BC9" s="420">
        <v>0</v>
      </c>
      <c r="BD9" s="420">
        <v>0</v>
      </c>
      <c r="BE9" s="420">
        <v>0</v>
      </c>
      <c r="BF9" s="420">
        <v>0</v>
      </c>
      <c r="BG9" s="420">
        <v>0</v>
      </c>
      <c r="BH9" s="420">
        <v>0</v>
      </c>
      <c r="BI9" s="420">
        <f t="shared" si="383"/>
        <v>1</v>
      </c>
      <c r="BJ9" s="420">
        <f>SUMPRODUCT((BI8:BI11=BI9)*(A8:A11&gt;A9)*1)</f>
        <v>3</v>
      </c>
      <c r="BK9" s="420">
        <f t="shared" si="199"/>
        <v>4</v>
      </c>
      <c r="BL9" s="420" t="str">
        <f t="shared" si="200"/>
        <v>Iran</v>
      </c>
      <c r="BM9" s="420">
        <f t="shared" ca="1" si="201"/>
        <v>0</v>
      </c>
      <c r="BN9" s="420">
        <f ca="1">SUMPRODUCT((OFFSET('Game Board'!G8:G55,0,BN1)&lt;&gt;"")*(OFFSET('Game Board'!F8:F55,0,BN1)=C9)*(OFFSET('Game Board'!G8:G55,0,BN1)&gt;OFFSET('Game Board'!H8:H55,0,BN1))*1)+SUMPRODUCT((OFFSET('Game Board'!G8:G55,0,BN1)&lt;&gt;"")*(OFFSET('Game Board'!I8:I55,0,BN1)=C9)*(OFFSET('Game Board'!H8:H55,0,BN1)&gt;OFFSET('Game Board'!G8:G55,0,BN1))*1)</f>
        <v>0</v>
      </c>
      <c r="BO9" s="420">
        <f ca="1">SUMPRODUCT((OFFSET('Game Board'!G8:G55,0,BN1)&lt;&gt;"")*(OFFSET('Game Board'!F8:F55,0,BN1)=C9)*(OFFSET('Game Board'!G8:G55,0,BN1)=OFFSET('Game Board'!H8:H55,0,BN1))*1)+SUMPRODUCT((OFFSET('Game Board'!G8:G55,0,BN1)&lt;&gt;"")*(OFFSET('Game Board'!I8:I55,0,BN1)=C9)*(OFFSET('Game Board'!G8:G55,0,BN1)=OFFSET('Game Board'!H8:H55,0,BN1))*1)</f>
        <v>0</v>
      </c>
      <c r="BP9" s="420">
        <f ca="1">SUMPRODUCT((OFFSET('Game Board'!G8:G55,0,BN1)&lt;&gt;"")*(OFFSET('Game Board'!F8:F55,0,BN1)=C9)*(OFFSET('Game Board'!G8:G55,0,BN1)&lt;OFFSET('Game Board'!H8:H55,0,BN1))*1)+SUMPRODUCT((OFFSET('Game Board'!G8:G55,0,BN1)&lt;&gt;"")*(OFFSET('Game Board'!I8:I55,0,BN1)=C9)*(OFFSET('Game Board'!H8:H55,0,BN1)&lt;OFFSET('Game Board'!G8:G55,0,BN1))*1)</f>
        <v>0</v>
      </c>
      <c r="BQ9" s="420">
        <f ca="1">SUMIF(OFFSET('Game Board'!F8:F55,0,BN1),C9,OFFSET('Game Board'!G8:G55,0,BN1))+SUMIF(OFFSET('Game Board'!I8:I55,0,BN1),C9,OFFSET('Game Board'!H8:H55,0,BN1))</f>
        <v>0</v>
      </c>
      <c r="BR9" s="420">
        <f ca="1">SUMIF(OFFSET('Game Board'!F8:F55,0,BN1),C9,OFFSET('Game Board'!H8:H55,0,BN1))+SUMIF(OFFSET('Game Board'!I8:I55,0,BN1),C9,OFFSET('Game Board'!G8:G55,0,BN1))</f>
        <v>0</v>
      </c>
      <c r="BS9" s="420">
        <f t="shared" ca="1" si="202"/>
        <v>0</v>
      </c>
      <c r="BT9" s="420">
        <f t="shared" ca="1" si="203"/>
        <v>0</v>
      </c>
      <c r="BU9" s="420">
        <f ca="1">INDEX(L4:L35,MATCH(CD9,C4:C35,0),0)</f>
        <v>1564</v>
      </c>
      <c r="BV9" s="424">
        <f>'Tournament Setup'!F11</f>
        <v>0</v>
      </c>
      <c r="BW9" s="420">
        <f ca="1">RANK(BT9,BT8:BT11)</f>
        <v>1</v>
      </c>
      <c r="BX9" s="420">
        <f ca="1">SUMPRODUCT((BW8:BW11=BW9)*(BS8:BS11&gt;BS9)*1)</f>
        <v>0</v>
      </c>
      <c r="BY9" s="420">
        <f t="shared" ca="1" si="204"/>
        <v>1</v>
      </c>
      <c r="BZ9" s="420">
        <f ca="1">SUMPRODUCT((BW8:BW11=BW9)*(BS8:BS11=BS9)*(BQ8:BQ11&gt;BQ9)*1)</f>
        <v>0</v>
      </c>
      <c r="CA9" s="420">
        <f t="shared" ca="1" si="205"/>
        <v>1</v>
      </c>
      <c r="CB9" s="420">
        <f ca="1">RANK(CA9,CA8:CA11,1)+COUNTIF(CA8:CA9,CA9)-1</f>
        <v>2</v>
      </c>
      <c r="CC9" s="420">
        <v>2</v>
      </c>
      <c r="CD9" s="420" t="str">
        <f t="shared" ref="CD9" ca="1" si="825">INDEX(BL8:BL11,MATCH(CC9,CB8:CB11,0),0)</f>
        <v>Iran</v>
      </c>
      <c r="CE9" s="420">
        <f ca="1">INDEX(CA8:CA11,MATCH(CD9,BL8:BL11,0),0)</f>
        <v>1</v>
      </c>
      <c r="CF9" s="420" t="str">
        <f t="shared" ref="CF9" ca="1" si="826">IF(CF8&lt;&gt;"",CD9,"")</f>
        <v>Iran</v>
      </c>
      <c r="CG9" s="420" t="str">
        <f t="shared" ref="CG9" ca="1" si="827">IF(CE10=2,CD9,"")</f>
        <v/>
      </c>
      <c r="CI9" s="420">
        <f ca="1">SUMPRODUCT((OFFSET('Game Board'!F8:F55,0,BN1)=CF9)*(OFFSET('Game Board'!I8:I55,0,BN1)=CF8)*(OFFSET('Game Board'!G8:G55,0,BN1)&gt;OFFSET('Game Board'!H8:H55,0,BN1))*1)+SUMPRODUCT((OFFSET('Game Board'!I8:I55,0,BN1)=CF9)*(OFFSET('Game Board'!F8:F55,0,BN1)=CF8)*(OFFSET('Game Board'!H8:H55,0,BN1)&gt;OFFSET('Game Board'!G8:G55,0,BN1))*1)+SUMPRODUCT((OFFSET('Game Board'!F8:F55,0,BN1)=CF9)*(OFFSET('Game Board'!I8:I55,0,BN1)=CF10)*(OFFSET('Game Board'!G8:G55,0,BN1)&gt;OFFSET('Game Board'!H8:H55,0,BN1))*1)+SUMPRODUCT((OFFSET('Game Board'!I8:I55,0,BN1)=CF9)*(OFFSET('Game Board'!F8:F55,0,BN1)=CF10)*(OFFSET('Game Board'!H8:H55,0,BN1)&gt;OFFSET('Game Board'!G8:G55,0,BN1))*1)+SUMPRODUCT((OFFSET('Game Board'!F8:F55,0,BN1)=CF9)*(OFFSET('Game Board'!I8:I55,0,BN1)=CF11)*(OFFSET('Game Board'!G8:G55,0,BN1)&gt;OFFSET('Game Board'!H8:H55,0,BN1))*1)+SUMPRODUCT((OFFSET('Game Board'!I8:I55,0,BN1)=CF9)*(OFFSET('Game Board'!F8:F55,0,BN1)=CF11)*(OFFSET('Game Board'!H8:H55,0,BN1)&gt;OFFSET('Game Board'!G8:G55,0,BN1))*1)</f>
        <v>0</v>
      </c>
      <c r="CJ9" s="420">
        <f ca="1">SUMPRODUCT((OFFSET('Game Board'!F8:F55,0,BN1)=CF9)*(OFFSET('Game Board'!I8:I55,0,BN1)=CF8)*(OFFSET('Game Board'!G8:G55,0,BN1)=OFFSET('Game Board'!H8:H55,0,BN1))*1)+SUMPRODUCT((OFFSET('Game Board'!I8:I55,0,BN1)=CF9)*(OFFSET('Game Board'!F8:F55,0,BN1)=CF8)*(OFFSET('Game Board'!G8:G55,0,BN1)=OFFSET('Game Board'!H8:H55,0,BN1))*1)+SUMPRODUCT((OFFSET('Game Board'!F8:F55,0,BN1)=CF9)*(OFFSET('Game Board'!I8:I55,0,BN1)=CF10)*(OFFSET('Game Board'!G8:G55,0,BN1)=OFFSET('Game Board'!H8:H55,0,BN1))*1)+SUMPRODUCT((OFFSET('Game Board'!I8:I55,0,BN1)=CF9)*(OFFSET('Game Board'!F8:F55,0,BN1)=CF10)*(OFFSET('Game Board'!G8:G55,0,BN1)=OFFSET('Game Board'!H8:H55,0,BN1))*1)+SUMPRODUCT((OFFSET('Game Board'!F8:F55,0,BN1)=CF9)*(OFFSET('Game Board'!I8:I55,0,BN1)=CF11)*(OFFSET('Game Board'!G8:G55,0,BN1)=OFFSET('Game Board'!H8:H55,0,BN1))*1)+SUMPRODUCT((OFFSET('Game Board'!I8:I55,0,BN1)=CF9)*(OFFSET('Game Board'!F8:F55,0,BN1)=CF11)*(OFFSET('Game Board'!G8:G55,0,BN1)=OFFSET('Game Board'!H8:H55,0,BN1))*1)</f>
        <v>3</v>
      </c>
      <c r="CK9" s="420">
        <f ca="1">SUMPRODUCT((OFFSET('Game Board'!F8:F55,0,BN1)=CF9)*(OFFSET('Game Board'!I8:I55,0,BN1)=CF8)*(OFFSET('Game Board'!G8:G55,0,BN1)&lt;OFFSET('Game Board'!H8:H55,0,BN1))*1)+SUMPRODUCT((OFFSET('Game Board'!I8:I55,0,BN1)=CF9)*(OFFSET('Game Board'!F8:F55,0,BN1)=CF8)*(OFFSET('Game Board'!H8:H55,0,BN1)&lt;OFFSET('Game Board'!G8:G55,0,BN1))*1)+SUMPRODUCT((OFFSET('Game Board'!F8:F55,0,BN1)=CF9)*(OFFSET('Game Board'!I8:I55,0,BN1)=CF10)*(OFFSET('Game Board'!G8:G55,0,BN1)&lt;OFFSET('Game Board'!H8:H55,0,BN1))*1)+SUMPRODUCT((OFFSET('Game Board'!I8:I55,0,BN1)=CF9)*(OFFSET('Game Board'!F8:F55,0,BN1)=CF10)*(OFFSET('Game Board'!H8:H55,0,BN1)&lt;OFFSET('Game Board'!G8:G55,0,BN1))*1)+SUMPRODUCT((OFFSET('Game Board'!F8:F55,0,BN1)=CF9)*(OFFSET('Game Board'!I8:I55,0,BN1)=CF11)*(OFFSET('Game Board'!G8:G55,0,BN1)&lt;OFFSET('Game Board'!H8:H55,0,BN1))*1)+SUMPRODUCT((OFFSET('Game Board'!I8:I55,0,BN1)=CF9)*(OFFSET('Game Board'!F8:F55,0,BN1)=CF11)*(OFFSET('Game Board'!H8:H55,0,BN1)&lt;OFFSET('Game Board'!G8:G55,0,BN1))*1)</f>
        <v>0</v>
      </c>
      <c r="CL9" s="420">
        <f ca="1">SUMIFS(OFFSET('Game Board'!G8:G55,0,BN1),OFFSET('Game Board'!F8:F55,0,BN1),CF9,OFFSET('Game Board'!I8:I55,0,BN1),CF8)+SUMIFS(OFFSET('Game Board'!G8:G55,0,BN1),OFFSET('Game Board'!F8:F55,0,BN1),CF9,OFFSET('Game Board'!I8:I55,0,BN1),CF10)+SUMIFS(OFFSET('Game Board'!G8:G55,0,BN1),OFFSET('Game Board'!F8:F55,0,BN1),CF9,OFFSET('Game Board'!I8:I55,0,BN1),CF11)+SUMIFS(OFFSET('Game Board'!H8:H55,0,BN1),OFFSET('Game Board'!I8:I55,0,BN1),CF9,OFFSET('Game Board'!F8:F55,0,BN1),CF8)+SUMIFS(OFFSET('Game Board'!H8:H55,0,BN1),OFFSET('Game Board'!I8:I55,0,BN1),CF9,OFFSET('Game Board'!F8:F55,0,BN1),CF10)+SUMIFS(OFFSET('Game Board'!H8:H55,0,BN1),OFFSET('Game Board'!I8:I55,0,BN1),CF9,OFFSET('Game Board'!F8:F55,0,BN1),CF11)</f>
        <v>0</v>
      </c>
      <c r="CM9" s="420">
        <f ca="1">SUMIFS(OFFSET('Game Board'!H8:H55,0,BN1),OFFSET('Game Board'!F8:F55,0,BN1),CF9,OFFSET('Game Board'!I8:I55,0,BN1),CF8)+SUMIFS(OFFSET('Game Board'!H8:H55,0,BN1),OFFSET('Game Board'!F8:F55,0,BN1),CF9,OFFSET('Game Board'!I8:I55,0,BN1),CF10)+SUMIFS(OFFSET('Game Board'!H8:H55,0,BN1),OFFSET('Game Board'!F8:F55,0,BN1),CF9,OFFSET('Game Board'!I8:I55,0,BN1),CF11)+SUMIFS(OFFSET('Game Board'!G8:G55,0,BN1),OFFSET('Game Board'!I8:I55,0,BN1),CF9,OFFSET('Game Board'!F8:F55,0,BN1),CF8)+SUMIFS(OFFSET('Game Board'!G8:G55,0,BN1),OFFSET('Game Board'!I8:I55,0,BN1),CF9,OFFSET('Game Board'!F8:F55,0,BN1),CF10)+SUMIFS(OFFSET('Game Board'!G8:G55,0,BN1),OFFSET('Game Board'!I8:I55,0,BN1),CF9,OFFSET('Game Board'!F8:F55,0,BN1),CF11)</f>
        <v>0</v>
      </c>
      <c r="CN9" s="420">
        <f t="shared" ca="1" si="206"/>
        <v>0</v>
      </c>
      <c r="CO9" s="420">
        <f t="shared" ca="1" si="207"/>
        <v>3</v>
      </c>
      <c r="CP9" s="420">
        <f t="shared" ref="CP9" ca="1" si="828">IF(CF9&lt;&gt;"",SUMPRODUCT((CE8:CE11=CE9)*(CO8:CO11&gt;CO9)*1),0)</f>
        <v>0</v>
      </c>
      <c r="CQ9" s="420">
        <f t="shared" ref="CQ9" ca="1" si="829">IF(CF9&lt;&gt;"",SUMPRODUCT((CP8:CP11=CP9)*(CN8:CN11&gt;CN9)*1),0)</f>
        <v>0</v>
      </c>
      <c r="CR9" s="420">
        <f t="shared" ca="1" si="1"/>
        <v>0</v>
      </c>
      <c r="CS9" s="420">
        <f t="shared" ref="CS9" ca="1" si="830">IF(CF9&lt;&gt;"",SUMPRODUCT((CR8:CR11=CR9)*(CP8:CP11=CP9)*(CL8:CL11&gt;CL9)*1),0)</f>
        <v>0</v>
      </c>
      <c r="CT9" s="420">
        <f t="shared" ca="1" si="208"/>
        <v>1</v>
      </c>
      <c r="CU9" s="420">
        <f ca="1">SUMPRODUCT((OFFSET('Game Board'!F8:F55,0,BN1)=CG9)*(OFFSET('Game Board'!I8:I55,0,BN1)=CG10)*(OFFSET('Game Board'!G8:G55,0,BN1)&gt;OFFSET('Game Board'!H8:H55,0,BN1))*1)+SUMPRODUCT((OFFSET('Game Board'!I8:I55,0,BN1)=CG9)*(OFFSET('Game Board'!F8:F55,0,BN1)=CG10)*(OFFSET('Game Board'!H8:H55,0,BN1)&gt;OFFSET('Game Board'!G8:G55,0,BN1))*1)+SUMPRODUCT((OFFSET('Game Board'!F8:F55,0,BN1)=CG9)*(OFFSET('Game Board'!I8:I55,0,BN1)=CG11)*(OFFSET('Game Board'!G8:G55,0,BN1)&gt;OFFSET('Game Board'!H8:H55,0,BN1))*1)+SUMPRODUCT((OFFSET('Game Board'!I8:I55,0,BN1)=CG9)*(OFFSET('Game Board'!F8:F55,0,BN1)=CG11)*(OFFSET('Game Board'!H8:H55,0,BN1)&gt;OFFSET('Game Board'!G8:G55,0,BN1))*1)</f>
        <v>0</v>
      </c>
      <c r="CV9" s="420">
        <f ca="1">SUMPRODUCT((OFFSET('Game Board'!F8:F55,0,BN1)=CG9)*(OFFSET('Game Board'!I8:I55,0,BN1)=CG10)*(OFFSET('Game Board'!G8:G55,0,BN1)=OFFSET('Game Board'!H8:H55,0,BN1))*1)+SUMPRODUCT((OFFSET('Game Board'!I8:I55,0,BN1)=CG9)*(OFFSET('Game Board'!F8:F55,0,BN1)=CG10)*(OFFSET('Game Board'!G8:G55,0,BN1)=OFFSET('Game Board'!H8:H55,0,BN1))*1)+SUMPRODUCT((OFFSET('Game Board'!F8:F55,0,BN1)=CG9)*(OFFSET('Game Board'!I8:I55,0,BN1)=CG11)*(OFFSET('Game Board'!G8:G55,0,BN1)=OFFSET('Game Board'!H8:H55,0,BN1))*1)+SUMPRODUCT((OFFSET('Game Board'!I8:I55,0,BN1)=CG9)*(OFFSET('Game Board'!F8:F55,0,BN1)=CG11)*(OFFSET('Game Board'!G8:G55,0,BN1)=OFFSET('Game Board'!H8:H55,0,BN1))*1)</f>
        <v>0</v>
      </c>
      <c r="CW9" s="420">
        <f ca="1">SUMPRODUCT((OFFSET('Game Board'!F8:F55,0,BN1)=CG9)*(OFFSET('Game Board'!I8:I55,0,BN1)=CG10)*(OFFSET('Game Board'!G8:G55,0,BN1)&lt;OFFSET('Game Board'!H8:H55,0,BN1))*1)+SUMPRODUCT((OFFSET('Game Board'!I8:I55,0,BN1)=CG9)*(OFFSET('Game Board'!F8:F55,0,BN1)=CG10)*(OFFSET('Game Board'!H8:H55,0,BN1)&lt;OFFSET('Game Board'!G8:G55,0,BN1))*1)+SUMPRODUCT((OFFSET('Game Board'!F8:F55,0,BN1)=CG9)*(OFFSET('Game Board'!I8:I55,0,BN1)=CG11)*(OFFSET('Game Board'!G8:G55,0,BN1)&lt;OFFSET('Game Board'!H8:H55,0,BN1))*1)+SUMPRODUCT((OFFSET('Game Board'!I8:I55,0,BN1)=CG9)*(OFFSET('Game Board'!F8:F55,0,BN1)=CG11)*(OFFSET('Game Board'!H8:H55,0,BN1)&lt;OFFSET('Game Board'!G8:G55,0,BN1))*1)</f>
        <v>0</v>
      </c>
      <c r="CX9" s="420">
        <f ca="1">SUMIFS(OFFSET('Game Board'!G8:G55,0,BN1),OFFSET('Game Board'!F8:F55,0,BN1),CG9,OFFSET('Game Board'!I8:I55,0,BN1),CG10)+SUMIFS(OFFSET('Game Board'!G8:G55,0,BN1),OFFSET('Game Board'!F8:F55,0,BN1),CG9,OFFSET('Game Board'!I8:I55,0,BN1),CG11)+SUMIFS(OFFSET('Game Board'!H8:H55,0,BN1),OFFSET('Game Board'!I8:I55,0,BN1),CG9,OFFSET('Game Board'!F8:F55,0,BN1),CG10)+SUMIFS(OFFSET('Game Board'!H8:H55,0,BN1),OFFSET('Game Board'!I8:I55,0,BN1),CG9,OFFSET('Game Board'!F8:F55,0,BN1),CG11)</f>
        <v>0</v>
      </c>
      <c r="CY9" s="420">
        <f ca="1">SUMIFS(OFFSET('Game Board'!H8:H55,0,BN1),OFFSET('Game Board'!F8:F55,0,BN1),CG9,OFFSET('Game Board'!I8:I55,0,BN1),CG10)+SUMIFS(OFFSET('Game Board'!H8:H55,0,BN1),OFFSET('Game Board'!F8:F55,0,BN1),CG9,OFFSET('Game Board'!I8:I55,0,BN1),CG11)+SUMIFS(OFFSET('Game Board'!G8:G55,0,BN1),OFFSET('Game Board'!I8:I55,0,BN1),CG9,OFFSET('Game Board'!F8:F55,0,BN1),CG10)+SUMIFS(OFFSET('Game Board'!G8:G55,0,BN1),OFFSET('Game Board'!I8:I55,0,BN1),CG9,OFFSET('Game Board'!F8:F55,0,BN1),CG11)</f>
        <v>0</v>
      </c>
      <c r="CZ9" s="420">
        <f t="shared" ca="1" si="209"/>
        <v>0</v>
      </c>
      <c r="DA9" s="420">
        <f t="shared" ca="1" si="210"/>
        <v>0</v>
      </c>
      <c r="DB9" s="420">
        <f t="shared" ref="DB9" ca="1" si="831">IF(CG9&lt;&gt;"",SUMPRODUCT((CE8:CE11=CE9)*(DA8:DA11&gt;DA9)*1),0)</f>
        <v>0</v>
      </c>
      <c r="DC9" s="420">
        <f t="shared" ref="DC9" ca="1" si="832">IF(CG9&lt;&gt;"",SUMPRODUCT((DB8:DB11=DB9)*(CZ8:CZ11&gt;CZ9)*1),0)</f>
        <v>0</v>
      </c>
      <c r="DD9" s="420">
        <f t="shared" ca="1" si="211"/>
        <v>0</v>
      </c>
      <c r="DE9" s="420">
        <f t="shared" ref="DE9" ca="1" si="833">IF(CG9&lt;&gt;"",SUMPRODUCT((DD8:DD11=DD9)*(DB8:DB11=DB9)*(CX8:CX11&gt;CX9)*1),0)</f>
        <v>0</v>
      </c>
      <c r="DF9" s="420">
        <f t="shared" ca="1" si="212"/>
        <v>1</v>
      </c>
      <c r="DG9" s="420">
        <v>0</v>
      </c>
      <c r="DH9" s="420">
        <v>0</v>
      </c>
      <c r="DI9" s="420">
        <v>0</v>
      </c>
      <c r="DJ9" s="420">
        <v>0</v>
      </c>
      <c r="DK9" s="420">
        <v>0</v>
      </c>
      <c r="DL9" s="420">
        <v>0</v>
      </c>
      <c r="DM9" s="420">
        <v>0</v>
      </c>
      <c r="DN9" s="420">
        <v>0</v>
      </c>
      <c r="DO9" s="420">
        <v>0</v>
      </c>
      <c r="DP9" s="420">
        <v>0</v>
      </c>
      <c r="DQ9" s="420">
        <v>0</v>
      </c>
      <c r="DR9" s="420">
        <f t="shared" ca="1" si="386"/>
        <v>1</v>
      </c>
      <c r="DS9" s="420">
        <f t="shared" ref="DS9" ca="1" si="834">SUMPRODUCT((DR8:DR11=DR9)*(BU8:BU11&gt;BU9)*1)</f>
        <v>3</v>
      </c>
      <c r="DT9" s="420">
        <f t="shared" ca="1" si="213"/>
        <v>4</v>
      </c>
      <c r="DU9" s="420" t="str">
        <f t="shared" si="214"/>
        <v>Iran</v>
      </c>
      <c r="DV9" s="420">
        <f t="shared" ca="1" si="215"/>
        <v>0</v>
      </c>
      <c r="DW9" s="420">
        <f ca="1">SUMPRODUCT((OFFSET('Game Board'!G8:G55,0,DW1)&lt;&gt;"")*(OFFSET('Game Board'!F8:F55,0,DW1)=C9)*(OFFSET('Game Board'!G8:G55,0,DW1)&gt;OFFSET('Game Board'!H8:H55,0,DW1))*1)+SUMPRODUCT((OFFSET('Game Board'!G8:G55,0,DW1)&lt;&gt;"")*(OFFSET('Game Board'!I8:I55,0,DW1)=C9)*(OFFSET('Game Board'!H8:H55,0,DW1)&gt;OFFSET('Game Board'!G8:G55,0,DW1))*1)</f>
        <v>0</v>
      </c>
      <c r="DX9" s="420">
        <f ca="1">SUMPRODUCT((OFFSET('Game Board'!G8:G55,0,DW1)&lt;&gt;"")*(OFFSET('Game Board'!F8:F55,0,DW1)=C9)*(OFFSET('Game Board'!G8:G55,0,DW1)=OFFSET('Game Board'!H8:H55,0,DW1))*1)+SUMPRODUCT((OFFSET('Game Board'!G8:G55,0,DW1)&lt;&gt;"")*(OFFSET('Game Board'!I8:I55,0,DW1)=C9)*(OFFSET('Game Board'!G8:G55,0,DW1)=OFFSET('Game Board'!H8:H55,0,DW1))*1)</f>
        <v>0</v>
      </c>
      <c r="DY9" s="420">
        <f ca="1">SUMPRODUCT((OFFSET('Game Board'!G8:G55,0,DW1)&lt;&gt;"")*(OFFSET('Game Board'!F8:F55,0,DW1)=C9)*(OFFSET('Game Board'!G8:G55,0,DW1)&lt;OFFSET('Game Board'!H8:H55,0,DW1))*1)+SUMPRODUCT((OFFSET('Game Board'!G8:G55,0,DW1)&lt;&gt;"")*(OFFSET('Game Board'!I8:I55,0,DW1)=C9)*(OFFSET('Game Board'!H8:H55,0,DW1)&lt;OFFSET('Game Board'!G8:G55,0,DW1))*1)</f>
        <v>0</v>
      </c>
      <c r="DZ9" s="420">
        <f ca="1">SUMIF(OFFSET('Game Board'!F8:F55,0,DW1),C9,OFFSET('Game Board'!G8:G55,0,DW1))+SUMIF(OFFSET('Game Board'!I8:I55,0,DW1),C9,OFFSET('Game Board'!H8:H55,0,DW1))</f>
        <v>0</v>
      </c>
      <c r="EA9" s="420">
        <f ca="1">SUMIF(OFFSET('Game Board'!F8:F55,0,DW1),C9,OFFSET('Game Board'!H8:H55,0,DW1))+SUMIF(OFFSET('Game Board'!I8:I55,0,DW1),C9,OFFSET('Game Board'!G8:G55,0,DW1))</f>
        <v>0</v>
      </c>
      <c r="EB9" s="420">
        <f t="shared" ca="1" si="216"/>
        <v>0</v>
      </c>
      <c r="EC9" s="420">
        <f t="shared" ca="1" si="217"/>
        <v>0</v>
      </c>
      <c r="ED9" s="420">
        <f ca="1">INDEX(L4:L35,MATCH(EM9,C4:C35,0),0)</f>
        <v>1564</v>
      </c>
      <c r="EE9" s="424">
        <f>'Tournament Setup'!F11</f>
        <v>0</v>
      </c>
      <c r="EF9" s="420">
        <f ca="1">RANK(EC9,EC8:EC11)</f>
        <v>1</v>
      </c>
      <c r="EG9" s="420">
        <f ca="1">SUMPRODUCT((EF8:EF11=EF9)*(EB8:EB11&gt;EB9)*1)</f>
        <v>0</v>
      </c>
      <c r="EH9" s="420">
        <f t="shared" ca="1" si="218"/>
        <v>1</v>
      </c>
      <c r="EI9" s="420">
        <f ca="1">SUMPRODUCT((EF8:EF11=EF9)*(EB8:EB11=EB9)*(DZ8:DZ11&gt;DZ9)*1)</f>
        <v>0</v>
      </c>
      <c r="EJ9" s="420">
        <f t="shared" ca="1" si="219"/>
        <v>1</v>
      </c>
      <c r="EK9" s="420">
        <f ca="1">RANK(EJ9,EJ8:EJ11,1)+COUNTIF(EJ8:EJ9,EJ9)-1</f>
        <v>2</v>
      </c>
      <c r="EL9" s="420">
        <v>2</v>
      </c>
      <c r="EM9" s="420" t="str">
        <f t="shared" ref="EM9" ca="1" si="835">INDEX(DU8:DU11,MATCH(EL9,EK8:EK11,0),0)</f>
        <v>Iran</v>
      </c>
      <c r="EN9" s="420">
        <f ca="1">INDEX(EJ8:EJ11,MATCH(EM9,DU8:DU11,0),0)</f>
        <v>1</v>
      </c>
      <c r="EO9" s="420" t="str">
        <f t="shared" ref="EO9" ca="1" si="836">IF(EO8&lt;&gt;"",EM9,"")</f>
        <v>Iran</v>
      </c>
      <c r="EP9" s="420" t="str">
        <f t="shared" ref="EP9" ca="1" si="837">IF(EN10=2,EM9,"")</f>
        <v/>
      </c>
      <c r="ER9" s="420">
        <f ca="1">SUMPRODUCT((OFFSET('Game Board'!F8:F55,0,DW1)=EO9)*(OFFSET('Game Board'!I8:I55,0,DW1)=EO8)*(OFFSET('Game Board'!G8:G55,0,DW1)&gt;OFFSET('Game Board'!H8:H55,0,DW1))*1)+SUMPRODUCT((OFFSET('Game Board'!I8:I55,0,DW1)=EO9)*(OFFSET('Game Board'!F8:F55,0,DW1)=EO8)*(OFFSET('Game Board'!H8:H55,0,DW1)&gt;OFFSET('Game Board'!G8:G55,0,DW1))*1)+SUMPRODUCT((OFFSET('Game Board'!F8:F55,0,DW1)=EO9)*(OFFSET('Game Board'!I8:I55,0,DW1)=EO10)*(OFFSET('Game Board'!G8:G55,0,DW1)&gt;OFFSET('Game Board'!H8:H55,0,DW1))*1)+SUMPRODUCT((OFFSET('Game Board'!I8:I55,0,DW1)=EO9)*(OFFSET('Game Board'!F8:F55,0,DW1)=EO10)*(OFFSET('Game Board'!H8:H55,0,DW1)&gt;OFFSET('Game Board'!G8:G55,0,DW1))*1)+SUMPRODUCT((OFFSET('Game Board'!F8:F55,0,DW1)=EO9)*(OFFSET('Game Board'!I8:I55,0,DW1)=EO11)*(OFFSET('Game Board'!G8:G55,0,DW1)&gt;OFFSET('Game Board'!H8:H55,0,DW1))*1)+SUMPRODUCT((OFFSET('Game Board'!I8:I55,0,DW1)=EO9)*(OFFSET('Game Board'!F8:F55,0,DW1)=EO11)*(OFFSET('Game Board'!H8:H55,0,DW1)&gt;OFFSET('Game Board'!G8:G55,0,DW1))*1)</f>
        <v>0</v>
      </c>
      <c r="ES9" s="420">
        <f ca="1">SUMPRODUCT((OFFSET('Game Board'!F8:F55,0,DW1)=EO9)*(OFFSET('Game Board'!I8:I55,0,DW1)=EO8)*(OFFSET('Game Board'!G8:G55,0,DW1)=OFFSET('Game Board'!H8:H55,0,DW1))*1)+SUMPRODUCT((OFFSET('Game Board'!I8:I55,0,DW1)=EO9)*(OFFSET('Game Board'!F8:F55,0,DW1)=EO8)*(OFFSET('Game Board'!G8:G55,0,DW1)=OFFSET('Game Board'!H8:H55,0,DW1))*1)+SUMPRODUCT((OFFSET('Game Board'!F8:F55,0,DW1)=EO9)*(OFFSET('Game Board'!I8:I55,0,DW1)=EO10)*(OFFSET('Game Board'!G8:G55,0,DW1)=OFFSET('Game Board'!H8:H55,0,DW1))*1)+SUMPRODUCT((OFFSET('Game Board'!I8:I55,0,DW1)=EO9)*(OFFSET('Game Board'!F8:F55,0,DW1)=EO10)*(OFFSET('Game Board'!G8:G55,0,DW1)=OFFSET('Game Board'!H8:H55,0,DW1))*1)+SUMPRODUCT((OFFSET('Game Board'!F8:F55,0,DW1)=EO9)*(OFFSET('Game Board'!I8:I55,0,DW1)=EO11)*(OFFSET('Game Board'!G8:G55,0,DW1)=OFFSET('Game Board'!H8:H55,0,DW1))*1)+SUMPRODUCT((OFFSET('Game Board'!I8:I55,0,DW1)=EO9)*(OFFSET('Game Board'!F8:F55,0,DW1)=EO11)*(OFFSET('Game Board'!G8:G55,0,DW1)=OFFSET('Game Board'!H8:H55,0,DW1))*1)</f>
        <v>3</v>
      </c>
      <c r="ET9" s="420">
        <f ca="1">SUMPRODUCT((OFFSET('Game Board'!F8:F55,0,DW1)=EO9)*(OFFSET('Game Board'!I8:I55,0,DW1)=EO8)*(OFFSET('Game Board'!G8:G55,0,DW1)&lt;OFFSET('Game Board'!H8:H55,0,DW1))*1)+SUMPRODUCT((OFFSET('Game Board'!I8:I55,0,DW1)=EO9)*(OFFSET('Game Board'!F8:F55,0,DW1)=EO8)*(OFFSET('Game Board'!H8:H55,0,DW1)&lt;OFFSET('Game Board'!G8:G55,0,DW1))*1)+SUMPRODUCT((OFFSET('Game Board'!F8:F55,0,DW1)=EO9)*(OFFSET('Game Board'!I8:I55,0,DW1)=EO10)*(OFFSET('Game Board'!G8:G55,0,DW1)&lt;OFFSET('Game Board'!H8:H55,0,DW1))*1)+SUMPRODUCT((OFFSET('Game Board'!I8:I55,0,DW1)=EO9)*(OFFSET('Game Board'!F8:F55,0,DW1)=EO10)*(OFFSET('Game Board'!H8:H55,0,DW1)&lt;OFFSET('Game Board'!G8:G55,0,DW1))*1)+SUMPRODUCT((OFFSET('Game Board'!F8:F55,0,DW1)=EO9)*(OFFSET('Game Board'!I8:I55,0,DW1)=EO11)*(OFFSET('Game Board'!G8:G55,0,DW1)&lt;OFFSET('Game Board'!H8:H55,0,DW1))*1)+SUMPRODUCT((OFFSET('Game Board'!I8:I55,0,DW1)=EO9)*(OFFSET('Game Board'!F8:F55,0,DW1)=EO11)*(OFFSET('Game Board'!H8:H55,0,DW1)&lt;OFFSET('Game Board'!G8:G55,0,DW1))*1)</f>
        <v>0</v>
      </c>
      <c r="EU9" s="420">
        <f ca="1">SUMIFS(OFFSET('Game Board'!G8:G55,0,DW1),OFFSET('Game Board'!F8:F55,0,DW1),EO9,OFFSET('Game Board'!I8:I55,0,DW1),EO8)+SUMIFS(OFFSET('Game Board'!G8:G55,0,DW1),OFFSET('Game Board'!F8:F55,0,DW1),EO9,OFFSET('Game Board'!I8:I55,0,DW1),EO10)+SUMIFS(OFFSET('Game Board'!G8:G55,0,DW1),OFFSET('Game Board'!F8:F55,0,DW1),EO9,OFFSET('Game Board'!I8:I55,0,DW1),EO11)+SUMIFS(OFFSET('Game Board'!H8:H55,0,DW1),OFFSET('Game Board'!I8:I55,0,DW1),EO9,OFFSET('Game Board'!F8:F55,0,DW1),EO8)+SUMIFS(OFFSET('Game Board'!H8:H55,0,DW1),OFFSET('Game Board'!I8:I55,0,DW1),EO9,OFFSET('Game Board'!F8:F55,0,DW1),EO10)+SUMIFS(OFFSET('Game Board'!H8:H55,0,DW1),OFFSET('Game Board'!I8:I55,0,DW1),EO9,OFFSET('Game Board'!F8:F55,0,DW1),EO11)</f>
        <v>0</v>
      </c>
      <c r="EV9" s="420">
        <f ca="1">SUMIFS(OFFSET('Game Board'!H8:H55,0,DW1),OFFSET('Game Board'!F8:F55,0,DW1),EO9,OFFSET('Game Board'!I8:I55,0,DW1),EO8)+SUMIFS(OFFSET('Game Board'!H8:H55,0,DW1),OFFSET('Game Board'!F8:F55,0,DW1),EO9,OFFSET('Game Board'!I8:I55,0,DW1),EO10)+SUMIFS(OFFSET('Game Board'!H8:H55,0,DW1),OFFSET('Game Board'!F8:F55,0,DW1),EO9,OFFSET('Game Board'!I8:I55,0,DW1),EO11)+SUMIFS(OFFSET('Game Board'!G8:G55,0,DW1),OFFSET('Game Board'!I8:I55,0,DW1),EO9,OFFSET('Game Board'!F8:F55,0,DW1),EO8)+SUMIFS(OFFSET('Game Board'!G8:G55,0,DW1),OFFSET('Game Board'!I8:I55,0,DW1),EO9,OFFSET('Game Board'!F8:F55,0,DW1),EO10)+SUMIFS(OFFSET('Game Board'!G8:G55,0,DW1),OFFSET('Game Board'!I8:I55,0,DW1),EO9,OFFSET('Game Board'!F8:F55,0,DW1),EO11)</f>
        <v>0</v>
      </c>
      <c r="EW9" s="420">
        <f t="shared" ca="1" si="220"/>
        <v>0</v>
      </c>
      <c r="EX9" s="420">
        <f t="shared" ca="1" si="221"/>
        <v>3</v>
      </c>
      <c r="EY9" s="420">
        <f t="shared" ref="EY9" ca="1" si="838">IF(EO9&lt;&gt;"",SUMPRODUCT((EN8:EN11=EN9)*(EX8:EX11&gt;EX9)*1),0)</f>
        <v>0</v>
      </c>
      <c r="EZ9" s="420">
        <f t="shared" ref="EZ9" ca="1" si="839">IF(EO9&lt;&gt;"",SUMPRODUCT((EY8:EY11=EY9)*(EW8:EW11&gt;EW9)*1),0)</f>
        <v>0</v>
      </c>
      <c r="FA9" s="420">
        <f t="shared" ca="1" si="2"/>
        <v>0</v>
      </c>
      <c r="FB9" s="420">
        <f t="shared" ref="FB9" ca="1" si="840">IF(EO9&lt;&gt;"",SUMPRODUCT((FA8:FA11=FA9)*(EY8:EY11=EY9)*(EU8:EU11&gt;EU9)*1),0)</f>
        <v>0</v>
      </c>
      <c r="FC9" s="420">
        <f t="shared" ca="1" si="222"/>
        <v>1</v>
      </c>
      <c r="FD9" s="420">
        <f ca="1">SUMPRODUCT((OFFSET('Game Board'!F8:F55,0,DW1)=EP9)*(OFFSET('Game Board'!I8:I55,0,DW1)=EP10)*(OFFSET('Game Board'!G8:G55,0,DW1)&gt;OFFSET('Game Board'!H8:H55,0,DW1))*1)+SUMPRODUCT((OFFSET('Game Board'!I8:I55,0,DW1)=EP9)*(OFFSET('Game Board'!F8:F55,0,DW1)=EP10)*(OFFSET('Game Board'!H8:H55,0,DW1)&gt;OFFSET('Game Board'!G8:G55,0,DW1))*1)+SUMPRODUCT((OFFSET('Game Board'!F8:F55,0,DW1)=EP9)*(OFFSET('Game Board'!I8:I55,0,DW1)=EP11)*(OFFSET('Game Board'!G8:G55,0,DW1)&gt;OFFSET('Game Board'!H8:H55,0,DW1))*1)+SUMPRODUCT((OFFSET('Game Board'!I8:I55,0,DW1)=EP9)*(OFFSET('Game Board'!F8:F55,0,DW1)=EP11)*(OFFSET('Game Board'!H8:H55,0,DW1)&gt;OFFSET('Game Board'!G8:G55,0,DW1))*1)</f>
        <v>0</v>
      </c>
      <c r="FE9" s="420">
        <f ca="1">SUMPRODUCT((OFFSET('Game Board'!F8:F55,0,DW1)=EP9)*(OFFSET('Game Board'!I8:I55,0,DW1)=EP10)*(OFFSET('Game Board'!G8:G55,0,DW1)=OFFSET('Game Board'!H8:H55,0,DW1))*1)+SUMPRODUCT((OFFSET('Game Board'!I8:I55,0,DW1)=EP9)*(OFFSET('Game Board'!F8:F55,0,DW1)=EP10)*(OFFSET('Game Board'!G8:G55,0,DW1)=OFFSET('Game Board'!H8:H55,0,DW1))*1)+SUMPRODUCT((OFFSET('Game Board'!F8:F55,0,DW1)=EP9)*(OFFSET('Game Board'!I8:I55,0,DW1)=EP11)*(OFFSET('Game Board'!G8:G55,0,DW1)=OFFSET('Game Board'!H8:H55,0,DW1))*1)+SUMPRODUCT((OFFSET('Game Board'!I8:I55,0,DW1)=EP9)*(OFFSET('Game Board'!F8:F55,0,DW1)=EP11)*(OFFSET('Game Board'!G8:G55,0,DW1)=OFFSET('Game Board'!H8:H55,0,DW1))*1)</f>
        <v>0</v>
      </c>
      <c r="FF9" s="420">
        <f ca="1">SUMPRODUCT((OFFSET('Game Board'!F8:F55,0,DW1)=EP9)*(OFFSET('Game Board'!I8:I55,0,DW1)=EP10)*(OFFSET('Game Board'!G8:G55,0,DW1)&lt;OFFSET('Game Board'!H8:H55,0,DW1))*1)+SUMPRODUCT((OFFSET('Game Board'!I8:I55,0,DW1)=EP9)*(OFFSET('Game Board'!F8:F55,0,DW1)=EP10)*(OFFSET('Game Board'!H8:H55,0,DW1)&lt;OFFSET('Game Board'!G8:G55,0,DW1))*1)+SUMPRODUCT((OFFSET('Game Board'!F8:F55,0,DW1)=EP9)*(OFFSET('Game Board'!I8:I55,0,DW1)=EP11)*(OFFSET('Game Board'!G8:G55,0,DW1)&lt;OFFSET('Game Board'!H8:H55,0,DW1))*1)+SUMPRODUCT((OFFSET('Game Board'!I8:I55,0,DW1)=EP9)*(OFFSET('Game Board'!F8:F55,0,DW1)=EP11)*(OFFSET('Game Board'!H8:H55,0,DW1)&lt;OFFSET('Game Board'!G8:G55,0,DW1))*1)</f>
        <v>0</v>
      </c>
      <c r="FG9" s="420">
        <f ca="1">SUMIFS(OFFSET('Game Board'!G8:G55,0,DW1),OFFSET('Game Board'!F8:F55,0,DW1),EP9,OFFSET('Game Board'!I8:I55,0,DW1),EP10)+SUMIFS(OFFSET('Game Board'!G8:G55,0,DW1),OFFSET('Game Board'!F8:F55,0,DW1),EP9,OFFSET('Game Board'!I8:I55,0,DW1),EP11)+SUMIFS(OFFSET('Game Board'!H8:H55,0,DW1),OFFSET('Game Board'!I8:I55,0,DW1),EP9,OFFSET('Game Board'!F8:F55,0,DW1),EP10)+SUMIFS(OFFSET('Game Board'!H8:H55,0,DW1),OFFSET('Game Board'!I8:I55,0,DW1),EP9,OFFSET('Game Board'!F8:F55,0,DW1),EP11)</f>
        <v>0</v>
      </c>
      <c r="FH9" s="420">
        <f ca="1">SUMIFS(OFFSET('Game Board'!H8:H55,0,DW1),OFFSET('Game Board'!F8:F55,0,DW1),EP9,OFFSET('Game Board'!I8:I55,0,DW1),EP10)+SUMIFS(OFFSET('Game Board'!H8:H55,0,DW1),OFFSET('Game Board'!F8:F55,0,DW1),EP9,OFFSET('Game Board'!I8:I55,0,DW1),EP11)+SUMIFS(OFFSET('Game Board'!G8:G55,0,DW1),OFFSET('Game Board'!I8:I55,0,DW1),EP9,OFFSET('Game Board'!F8:F55,0,DW1),EP10)+SUMIFS(OFFSET('Game Board'!G8:G55,0,DW1),OFFSET('Game Board'!I8:I55,0,DW1),EP9,OFFSET('Game Board'!F8:F55,0,DW1),EP11)</f>
        <v>0</v>
      </c>
      <c r="FI9" s="420">
        <f t="shared" ca="1" si="223"/>
        <v>0</v>
      </c>
      <c r="FJ9" s="420">
        <f t="shared" ca="1" si="224"/>
        <v>0</v>
      </c>
      <c r="FK9" s="420">
        <f t="shared" ref="FK9" ca="1" si="841">IF(EP9&lt;&gt;"",SUMPRODUCT((EN8:EN11=EN9)*(FJ8:FJ11&gt;FJ9)*1),0)</f>
        <v>0</v>
      </c>
      <c r="FL9" s="420">
        <f t="shared" ref="FL9" ca="1" si="842">IF(EP9&lt;&gt;"",SUMPRODUCT((FK8:FK11=FK9)*(FI8:FI11&gt;FI9)*1),0)</f>
        <v>0</v>
      </c>
      <c r="FM9" s="420">
        <f t="shared" ca="1" si="225"/>
        <v>0</v>
      </c>
      <c r="FN9" s="420">
        <f t="shared" ref="FN9" ca="1" si="843">IF(EP9&lt;&gt;"",SUMPRODUCT((FM8:FM11=FM9)*(FK8:FK11=FK9)*(FG8:FG11&gt;FG9)*1),0)</f>
        <v>0</v>
      </c>
      <c r="FO9" s="420">
        <f t="shared" ca="1" si="226"/>
        <v>1</v>
      </c>
      <c r="FP9" s="420">
        <v>0</v>
      </c>
      <c r="FQ9" s="420">
        <v>0</v>
      </c>
      <c r="FR9" s="420">
        <v>0</v>
      </c>
      <c r="FS9" s="420">
        <v>0</v>
      </c>
      <c r="FT9" s="420">
        <v>0</v>
      </c>
      <c r="FU9" s="420">
        <v>0</v>
      </c>
      <c r="FV9" s="420">
        <v>0</v>
      </c>
      <c r="FW9" s="420">
        <v>0</v>
      </c>
      <c r="FX9" s="420">
        <v>0</v>
      </c>
      <c r="FY9" s="420">
        <v>0</v>
      </c>
      <c r="FZ9" s="420">
        <v>0</v>
      </c>
      <c r="GA9" s="420">
        <f t="shared" ca="1" si="389"/>
        <v>1</v>
      </c>
      <c r="GB9" s="420">
        <f t="shared" ref="GB9" ca="1" si="844">SUMPRODUCT((GA8:GA11=GA9)*(ED8:ED11&gt;ED9)*1)</f>
        <v>3</v>
      </c>
      <c r="GC9" s="420">
        <f t="shared" ca="1" si="227"/>
        <v>4</v>
      </c>
      <c r="GD9" s="420" t="str">
        <f t="shared" si="228"/>
        <v>Iran</v>
      </c>
      <c r="GE9" s="420">
        <f t="shared" ca="1" si="3"/>
        <v>0</v>
      </c>
      <c r="GF9" s="420">
        <f ca="1">SUMPRODUCT((OFFSET('Game Board'!G8:G55,0,GF1)&lt;&gt;"")*(OFFSET('Game Board'!F8:F55,0,GF1)=C9)*(OFFSET('Game Board'!G8:G55,0,GF1)&gt;OFFSET('Game Board'!H8:H55,0,GF1))*1)+SUMPRODUCT((OFFSET('Game Board'!G8:G55,0,GF1)&lt;&gt;"")*(OFFSET('Game Board'!I8:I55,0,GF1)=C9)*(OFFSET('Game Board'!H8:H55,0,GF1)&gt;OFFSET('Game Board'!G8:G55,0,GF1))*1)</f>
        <v>0</v>
      </c>
      <c r="GG9" s="420">
        <f ca="1">SUMPRODUCT((OFFSET('Game Board'!G8:G55,0,GF1)&lt;&gt;"")*(OFFSET('Game Board'!F8:F55,0,GF1)=C9)*(OFFSET('Game Board'!G8:G55,0,GF1)=OFFSET('Game Board'!H8:H55,0,GF1))*1)+SUMPRODUCT((OFFSET('Game Board'!G8:G55,0,GF1)&lt;&gt;"")*(OFFSET('Game Board'!I8:I55,0,GF1)=C9)*(OFFSET('Game Board'!G8:G55,0,GF1)=OFFSET('Game Board'!H8:H55,0,GF1))*1)</f>
        <v>0</v>
      </c>
      <c r="GH9" s="420">
        <f ca="1">SUMPRODUCT((OFFSET('Game Board'!G8:G55,0,GF1)&lt;&gt;"")*(OFFSET('Game Board'!F8:F55,0,GF1)=C9)*(OFFSET('Game Board'!G8:G55,0,GF1)&lt;OFFSET('Game Board'!H8:H55,0,GF1))*1)+SUMPRODUCT((OFFSET('Game Board'!G8:G55,0,GF1)&lt;&gt;"")*(OFFSET('Game Board'!I8:I55,0,GF1)=C9)*(OFFSET('Game Board'!H8:H55,0,GF1)&lt;OFFSET('Game Board'!G8:G55,0,GF1))*1)</f>
        <v>0</v>
      </c>
      <c r="GI9" s="420">
        <f ca="1">SUMIF(OFFSET('Game Board'!F8:F55,0,GF1),C9,OFFSET('Game Board'!G8:G55,0,GF1))+SUMIF(OFFSET('Game Board'!I8:I55,0,GF1),C9,OFFSET('Game Board'!H8:H55,0,GF1))</f>
        <v>0</v>
      </c>
      <c r="GJ9" s="420">
        <f ca="1">SUMIF(OFFSET('Game Board'!F8:F55,0,GF1),C9,OFFSET('Game Board'!H8:H55,0,GF1))+SUMIF(OFFSET('Game Board'!I8:I55,0,GF1),C9,OFFSET('Game Board'!G8:G55,0,GF1))</f>
        <v>0</v>
      </c>
      <c r="GK9" s="420">
        <f t="shared" ca="1" si="4"/>
        <v>0</v>
      </c>
      <c r="GL9" s="420">
        <f t="shared" ca="1" si="5"/>
        <v>0</v>
      </c>
      <c r="GM9" s="420">
        <f ca="1">INDEX(L4:L35,MATCH(GV9,C4:C35,0),0)</f>
        <v>1564</v>
      </c>
      <c r="GN9" s="424">
        <f>'Tournament Setup'!F11</f>
        <v>0</v>
      </c>
      <c r="GO9" s="420">
        <f t="shared" ref="GO9" ca="1" si="845">RANK(GL9,GL8:GL11)</f>
        <v>1</v>
      </c>
      <c r="GP9" s="420">
        <f t="shared" ref="GP9" ca="1" si="846">SUMPRODUCT((GO8:GO11=GO9)*(GK8:GK11&gt;GK9)*1)</f>
        <v>0</v>
      </c>
      <c r="GQ9" s="420">
        <f t="shared" ca="1" si="8"/>
        <v>1</v>
      </c>
      <c r="GR9" s="420">
        <f t="shared" ref="GR9" ca="1" si="847">SUMPRODUCT((GO8:GO11=GO9)*(GK8:GK11=GK9)*(GI8:GI11&gt;GI9)*1)</f>
        <v>0</v>
      </c>
      <c r="GS9" s="420">
        <f t="shared" ca="1" si="10"/>
        <v>1</v>
      </c>
      <c r="GT9" s="420">
        <f t="shared" ref="GT9" ca="1" si="848">RANK(GS9,GS8:GS11,1)+COUNTIF(GS8:GS9,GS9)-1</f>
        <v>2</v>
      </c>
      <c r="GU9" s="420">
        <v>2</v>
      </c>
      <c r="GV9" s="420" t="str">
        <f t="shared" ref="GV9" ca="1" si="849">INDEX(GD8:GD11,MATCH(GU9,GT8:GT11,0),0)</f>
        <v>Iran</v>
      </c>
      <c r="GW9" s="420">
        <f t="shared" ref="GW9" ca="1" si="850">INDEX(GS8:GS11,MATCH(GV9,GD8:GD11,0),0)</f>
        <v>1</v>
      </c>
      <c r="GX9" s="420" t="str">
        <f t="shared" ref="GX9" ca="1" si="851">IF(GX8&lt;&gt;"",GV9,"")</f>
        <v>Iran</v>
      </c>
      <c r="GY9" s="420" t="str">
        <f t="shared" ref="GY9" ca="1" si="852">IF(GW10=2,GV9,"")</f>
        <v/>
      </c>
      <c r="HA9" s="420">
        <f ca="1">SUMPRODUCT((OFFSET('Game Board'!F8:F55,0,GF1)=GX9)*(OFFSET('Game Board'!I8:I55,0,GF1)=GX8)*(OFFSET('Game Board'!G8:G55,0,GF1)&gt;OFFSET('Game Board'!H8:H55,0,GF1))*1)+SUMPRODUCT((OFFSET('Game Board'!I8:I55,0,GF1)=GX9)*(OFFSET('Game Board'!F8:F55,0,GF1)=GX8)*(OFFSET('Game Board'!H8:H55,0,GF1)&gt;OFFSET('Game Board'!G8:G55,0,GF1))*1)+SUMPRODUCT((OFFSET('Game Board'!F8:F55,0,GF1)=GX9)*(OFFSET('Game Board'!I8:I55,0,GF1)=GX10)*(OFFSET('Game Board'!G8:G55,0,GF1)&gt;OFFSET('Game Board'!H8:H55,0,GF1))*1)+SUMPRODUCT((OFFSET('Game Board'!I8:I55,0,GF1)=GX9)*(OFFSET('Game Board'!F8:F55,0,GF1)=GX10)*(OFFSET('Game Board'!H8:H55,0,GF1)&gt;OFFSET('Game Board'!G8:G55,0,GF1))*1)+SUMPRODUCT((OFFSET('Game Board'!F8:F55,0,GF1)=GX9)*(OFFSET('Game Board'!I8:I55,0,GF1)=GX11)*(OFFSET('Game Board'!G8:G55,0,GF1)&gt;OFFSET('Game Board'!H8:H55,0,GF1))*1)+SUMPRODUCT((OFFSET('Game Board'!I8:I55,0,GF1)=GX9)*(OFFSET('Game Board'!F8:F55,0,GF1)=GX11)*(OFFSET('Game Board'!H8:H55,0,GF1)&gt;OFFSET('Game Board'!G8:G55,0,GF1))*1)</f>
        <v>0</v>
      </c>
      <c r="HB9" s="420">
        <f ca="1">SUMPRODUCT((OFFSET('Game Board'!F8:F55,0,GF1)=GX9)*(OFFSET('Game Board'!I8:I55,0,GF1)=GX8)*(OFFSET('Game Board'!G8:G55,0,GF1)=OFFSET('Game Board'!H8:H55,0,GF1))*1)+SUMPRODUCT((OFFSET('Game Board'!I8:I55,0,GF1)=GX9)*(OFFSET('Game Board'!F8:F55,0,GF1)=GX8)*(OFFSET('Game Board'!G8:G55,0,GF1)=OFFSET('Game Board'!H8:H55,0,GF1))*1)+SUMPRODUCT((OFFSET('Game Board'!F8:F55,0,GF1)=GX9)*(OFFSET('Game Board'!I8:I55,0,GF1)=GX10)*(OFFSET('Game Board'!G8:G55,0,GF1)=OFFSET('Game Board'!H8:H55,0,GF1))*1)+SUMPRODUCT((OFFSET('Game Board'!I8:I55,0,GF1)=GX9)*(OFFSET('Game Board'!F8:F55,0,GF1)=GX10)*(OFFSET('Game Board'!G8:G55,0,GF1)=OFFSET('Game Board'!H8:H55,0,GF1))*1)+SUMPRODUCT((OFFSET('Game Board'!F8:F55,0,GF1)=GX9)*(OFFSET('Game Board'!I8:I55,0,GF1)=GX11)*(OFFSET('Game Board'!G8:G55,0,GF1)=OFFSET('Game Board'!H8:H55,0,GF1))*1)+SUMPRODUCT((OFFSET('Game Board'!I8:I55,0,GF1)=GX9)*(OFFSET('Game Board'!F8:F55,0,GF1)=GX11)*(OFFSET('Game Board'!G8:G55,0,GF1)=OFFSET('Game Board'!H8:H55,0,GF1))*1)</f>
        <v>3</v>
      </c>
      <c r="HC9" s="420">
        <f ca="1">SUMPRODUCT((OFFSET('Game Board'!F8:F55,0,GF1)=GX9)*(OFFSET('Game Board'!I8:I55,0,GF1)=GX8)*(OFFSET('Game Board'!G8:G55,0,GF1)&lt;OFFSET('Game Board'!H8:H55,0,GF1))*1)+SUMPRODUCT((OFFSET('Game Board'!I8:I55,0,GF1)=GX9)*(OFFSET('Game Board'!F8:F55,0,GF1)=GX8)*(OFFSET('Game Board'!H8:H55,0,GF1)&lt;OFFSET('Game Board'!G8:G55,0,GF1))*1)+SUMPRODUCT((OFFSET('Game Board'!F8:F55,0,GF1)=GX9)*(OFFSET('Game Board'!I8:I55,0,GF1)=GX10)*(OFFSET('Game Board'!G8:G55,0,GF1)&lt;OFFSET('Game Board'!H8:H55,0,GF1))*1)+SUMPRODUCT((OFFSET('Game Board'!I8:I55,0,GF1)=GX9)*(OFFSET('Game Board'!F8:F55,0,GF1)=GX10)*(OFFSET('Game Board'!H8:H55,0,GF1)&lt;OFFSET('Game Board'!G8:G55,0,GF1))*1)+SUMPRODUCT((OFFSET('Game Board'!F8:F55,0,GF1)=GX9)*(OFFSET('Game Board'!I8:I55,0,GF1)=GX11)*(OFFSET('Game Board'!G8:G55,0,GF1)&lt;OFFSET('Game Board'!H8:H55,0,GF1))*1)+SUMPRODUCT((OFFSET('Game Board'!I8:I55,0,GF1)=GX9)*(OFFSET('Game Board'!F8:F55,0,GF1)=GX11)*(OFFSET('Game Board'!H8:H55,0,GF1)&lt;OFFSET('Game Board'!G8:G55,0,GF1))*1)</f>
        <v>0</v>
      </c>
      <c r="HD9" s="420">
        <f ca="1">SUMIFS(OFFSET('Game Board'!G8:G55,0,GF1),OFFSET('Game Board'!F8:F55,0,GF1),GX9,OFFSET('Game Board'!I8:I55,0,GF1),GX8)+SUMIFS(OFFSET('Game Board'!G8:G55,0,GF1),OFFSET('Game Board'!F8:F55,0,GF1),GX9,OFFSET('Game Board'!I8:I55,0,GF1),GX10)+SUMIFS(OFFSET('Game Board'!G8:G55,0,GF1),OFFSET('Game Board'!F8:F55,0,GF1),GX9,OFFSET('Game Board'!I8:I55,0,GF1),GX11)+SUMIFS(OFFSET('Game Board'!H8:H55,0,GF1),OFFSET('Game Board'!I8:I55,0,GF1),GX9,OFFSET('Game Board'!F8:F55,0,GF1),GX8)+SUMIFS(OFFSET('Game Board'!H8:H55,0,GF1),OFFSET('Game Board'!I8:I55,0,GF1),GX9,OFFSET('Game Board'!F8:F55,0,GF1),GX10)+SUMIFS(OFFSET('Game Board'!H8:H55,0,GF1),OFFSET('Game Board'!I8:I55,0,GF1),GX9,OFFSET('Game Board'!F8:F55,0,GF1),GX11)</f>
        <v>0</v>
      </c>
      <c r="HE9" s="420">
        <f ca="1">SUMIFS(OFFSET('Game Board'!H8:H55,0,GF1),OFFSET('Game Board'!F8:F55,0,GF1),GX9,OFFSET('Game Board'!I8:I55,0,GF1),GX8)+SUMIFS(OFFSET('Game Board'!H8:H55,0,GF1),OFFSET('Game Board'!F8:F55,0,GF1),GX9,OFFSET('Game Board'!I8:I55,0,GF1),GX10)+SUMIFS(OFFSET('Game Board'!H8:H55,0,GF1),OFFSET('Game Board'!F8:F55,0,GF1),GX9,OFFSET('Game Board'!I8:I55,0,GF1),GX11)+SUMIFS(OFFSET('Game Board'!G8:G55,0,GF1),OFFSET('Game Board'!I8:I55,0,GF1),GX9,OFFSET('Game Board'!F8:F55,0,GF1),GX8)+SUMIFS(OFFSET('Game Board'!G8:G55,0,GF1),OFFSET('Game Board'!I8:I55,0,GF1),GX9,OFFSET('Game Board'!F8:F55,0,GF1),GX10)+SUMIFS(OFFSET('Game Board'!G8:G55,0,GF1),OFFSET('Game Board'!I8:I55,0,GF1),GX9,OFFSET('Game Board'!F8:F55,0,GF1),GX11)</f>
        <v>0</v>
      </c>
      <c r="HF9" s="420">
        <f t="shared" ca="1" si="15"/>
        <v>0</v>
      </c>
      <c r="HG9" s="420">
        <f t="shared" ca="1" si="16"/>
        <v>3</v>
      </c>
      <c r="HH9" s="420">
        <f t="shared" ref="HH9" ca="1" si="853">IF(GX9&lt;&gt;"",SUMPRODUCT((GW8:GW11=GW9)*(HG8:HG11&gt;HG9)*1),0)</f>
        <v>0</v>
      </c>
      <c r="HI9" s="420">
        <f t="shared" ref="HI9" ca="1" si="854">IF(GX9&lt;&gt;"",SUMPRODUCT((HH8:HH11=HH9)*(HF8:HF11&gt;HF9)*1),0)</f>
        <v>0</v>
      </c>
      <c r="HJ9" s="420">
        <f t="shared" ca="1" si="19"/>
        <v>0</v>
      </c>
      <c r="HK9" s="420">
        <f t="shared" ref="HK9" ca="1" si="855">IF(GX9&lt;&gt;"",SUMPRODUCT((HJ8:HJ11=HJ9)*(HH8:HH11=HH9)*(HD8:HD11&gt;HD9)*1),0)</f>
        <v>0</v>
      </c>
      <c r="HL9" s="420">
        <f t="shared" ca="1" si="21"/>
        <v>1</v>
      </c>
      <c r="HM9" s="420">
        <f ca="1">SUMPRODUCT((OFFSET('Game Board'!F8:F55,0,GF1)=GY9)*(OFFSET('Game Board'!I8:I55,0,GF1)=GY10)*(OFFSET('Game Board'!G8:G55,0,GF1)&gt;OFFSET('Game Board'!H8:H55,0,GF1))*1)+SUMPRODUCT((OFFSET('Game Board'!I8:I55,0,GF1)=GY9)*(OFFSET('Game Board'!F8:F55,0,GF1)=GY10)*(OFFSET('Game Board'!H8:H55,0,GF1)&gt;OFFSET('Game Board'!G8:G55,0,GF1))*1)+SUMPRODUCT((OFFSET('Game Board'!F8:F55,0,GF1)=GY9)*(OFFSET('Game Board'!I8:I55,0,GF1)=GY11)*(OFFSET('Game Board'!G8:G55,0,GF1)&gt;OFFSET('Game Board'!H8:H55,0,GF1))*1)+SUMPRODUCT((OFFSET('Game Board'!I8:I55,0,GF1)=GY9)*(OFFSET('Game Board'!F8:F55,0,GF1)=GY11)*(OFFSET('Game Board'!H8:H55,0,GF1)&gt;OFFSET('Game Board'!G8:G55,0,GF1))*1)</f>
        <v>0</v>
      </c>
      <c r="HN9" s="420">
        <f ca="1">SUMPRODUCT((OFFSET('Game Board'!F8:F55,0,GF1)=GY9)*(OFFSET('Game Board'!I8:I55,0,GF1)=GY10)*(OFFSET('Game Board'!G8:G55,0,GF1)=OFFSET('Game Board'!H8:H55,0,GF1))*1)+SUMPRODUCT((OFFSET('Game Board'!I8:I55,0,GF1)=GY9)*(OFFSET('Game Board'!F8:F55,0,GF1)=GY10)*(OFFSET('Game Board'!G8:G55,0,GF1)=OFFSET('Game Board'!H8:H55,0,GF1))*1)+SUMPRODUCT((OFFSET('Game Board'!F8:F55,0,GF1)=GY9)*(OFFSET('Game Board'!I8:I55,0,GF1)=GY11)*(OFFSET('Game Board'!G8:G55,0,GF1)=OFFSET('Game Board'!H8:H55,0,GF1))*1)+SUMPRODUCT((OFFSET('Game Board'!I8:I55,0,GF1)=GY9)*(OFFSET('Game Board'!F8:F55,0,GF1)=GY11)*(OFFSET('Game Board'!G8:G55,0,GF1)=OFFSET('Game Board'!H8:H55,0,GF1))*1)</f>
        <v>0</v>
      </c>
      <c r="HO9" s="420">
        <f ca="1">SUMPRODUCT((OFFSET('Game Board'!F8:F55,0,GF1)=GY9)*(OFFSET('Game Board'!I8:I55,0,GF1)=GY10)*(OFFSET('Game Board'!G8:G55,0,GF1)&lt;OFFSET('Game Board'!H8:H55,0,GF1))*1)+SUMPRODUCT((OFFSET('Game Board'!I8:I55,0,GF1)=GY9)*(OFFSET('Game Board'!F8:F55,0,GF1)=GY10)*(OFFSET('Game Board'!H8:H55,0,GF1)&lt;OFFSET('Game Board'!G8:G55,0,GF1))*1)+SUMPRODUCT((OFFSET('Game Board'!F8:F55,0,GF1)=GY9)*(OFFSET('Game Board'!I8:I55,0,GF1)=GY11)*(OFFSET('Game Board'!G8:G55,0,GF1)&lt;OFFSET('Game Board'!H8:H55,0,GF1))*1)+SUMPRODUCT((OFFSET('Game Board'!I8:I55,0,GF1)=GY9)*(OFFSET('Game Board'!F8:F55,0,GF1)=GY11)*(OFFSET('Game Board'!H8:H55,0,GF1)&lt;OFFSET('Game Board'!G8:G55,0,GF1))*1)</f>
        <v>0</v>
      </c>
      <c r="HP9" s="420">
        <f ca="1">SUMIFS(OFFSET('Game Board'!G8:G55,0,GF1),OFFSET('Game Board'!F8:F55,0,GF1),GY9,OFFSET('Game Board'!I8:I55,0,GF1),GY10)+SUMIFS(OFFSET('Game Board'!G8:G55,0,GF1),OFFSET('Game Board'!F8:F55,0,GF1),GY9,OFFSET('Game Board'!I8:I55,0,GF1),GY11)+SUMIFS(OFFSET('Game Board'!H8:H55,0,GF1),OFFSET('Game Board'!I8:I55,0,GF1),GY9,OFFSET('Game Board'!F8:F55,0,GF1),GY10)+SUMIFS(OFFSET('Game Board'!H8:H55,0,GF1),OFFSET('Game Board'!I8:I55,0,GF1),GY9,OFFSET('Game Board'!F8:F55,0,GF1),GY11)</f>
        <v>0</v>
      </c>
      <c r="HQ9" s="420">
        <f ca="1">SUMIFS(OFFSET('Game Board'!H8:H55,0,GF1),OFFSET('Game Board'!F8:F55,0,GF1),GY9,OFFSET('Game Board'!I8:I55,0,GF1),GY10)+SUMIFS(OFFSET('Game Board'!H8:H55,0,GF1),OFFSET('Game Board'!F8:F55,0,GF1),GY9,OFFSET('Game Board'!I8:I55,0,GF1),GY11)+SUMIFS(OFFSET('Game Board'!G8:G55,0,GF1),OFFSET('Game Board'!I8:I55,0,GF1),GY9,OFFSET('Game Board'!F8:F55,0,GF1),GY10)+SUMIFS(OFFSET('Game Board'!G8:G55,0,GF1),OFFSET('Game Board'!I8:I55,0,GF1),GY9,OFFSET('Game Board'!F8:F55,0,GF1),GY11)</f>
        <v>0</v>
      </c>
      <c r="HR9" s="420">
        <f t="shared" ca="1" si="240"/>
        <v>0</v>
      </c>
      <c r="HS9" s="420">
        <f t="shared" ca="1" si="241"/>
        <v>0</v>
      </c>
      <c r="HT9" s="420">
        <f t="shared" ref="HT9" ca="1" si="856">IF(GY9&lt;&gt;"",SUMPRODUCT((GW8:GW11=GW9)*(HS8:HS11&gt;HS9)*1),0)</f>
        <v>0</v>
      </c>
      <c r="HU9" s="420">
        <f t="shared" ref="HU9" ca="1" si="857">IF(GY9&lt;&gt;"",SUMPRODUCT((HT8:HT11=HT9)*(HR8:HR11&gt;HR9)*1),0)</f>
        <v>0</v>
      </c>
      <c r="HV9" s="420">
        <f t="shared" ca="1" si="244"/>
        <v>0</v>
      </c>
      <c r="HW9" s="420">
        <f t="shared" ref="HW9" ca="1" si="858">IF(GY9&lt;&gt;"",SUMPRODUCT((HV8:HV11=HV9)*(HT8:HT11=HT9)*(HP8:HP11&gt;HP9)*1),0)</f>
        <v>0</v>
      </c>
      <c r="HX9" s="420">
        <f t="shared" ca="1" si="22"/>
        <v>1</v>
      </c>
      <c r="HY9" s="420">
        <v>0</v>
      </c>
      <c r="HZ9" s="420">
        <v>0</v>
      </c>
      <c r="IA9" s="420">
        <v>0</v>
      </c>
      <c r="IB9" s="420">
        <v>0</v>
      </c>
      <c r="IC9" s="420">
        <v>0</v>
      </c>
      <c r="ID9" s="420">
        <v>0</v>
      </c>
      <c r="IE9" s="420">
        <v>0</v>
      </c>
      <c r="IF9" s="420">
        <v>0</v>
      </c>
      <c r="IG9" s="420">
        <v>0</v>
      </c>
      <c r="IH9" s="420">
        <v>0</v>
      </c>
      <c r="II9" s="420">
        <v>0</v>
      </c>
      <c r="IJ9" s="420">
        <f t="shared" ca="1" si="23"/>
        <v>1</v>
      </c>
      <c r="IK9" s="420">
        <f t="shared" ref="IK9" ca="1" si="859">SUMPRODUCT((IJ8:IJ11=IJ9)*(GM8:GM11&gt;GM9)*1)</f>
        <v>3</v>
      </c>
      <c r="IL9" s="420">
        <f t="shared" ca="1" si="25"/>
        <v>4</v>
      </c>
      <c r="IM9" s="420" t="str">
        <f t="shared" si="247"/>
        <v>Iran</v>
      </c>
      <c r="IN9" s="420">
        <f t="shared" ca="1" si="26"/>
        <v>0</v>
      </c>
      <c r="IO9" s="420">
        <f ca="1">SUMPRODUCT((OFFSET('Game Board'!G8:G55,0,IO1)&lt;&gt;"")*(OFFSET('Game Board'!F8:F55,0,IO1)=C9)*(OFFSET('Game Board'!G8:G55,0,IO1)&gt;OFFSET('Game Board'!H8:H55,0,IO1))*1)+SUMPRODUCT((OFFSET('Game Board'!G8:G55,0,IO1)&lt;&gt;"")*(OFFSET('Game Board'!I8:I55,0,IO1)=C9)*(OFFSET('Game Board'!H8:H55,0,IO1)&gt;OFFSET('Game Board'!G8:G55,0,IO1))*1)</f>
        <v>0</v>
      </c>
      <c r="IP9" s="420">
        <f ca="1">SUMPRODUCT((OFFSET('Game Board'!G8:G55,0,IO1)&lt;&gt;"")*(OFFSET('Game Board'!F8:F55,0,IO1)=C9)*(OFFSET('Game Board'!G8:G55,0,IO1)=OFFSET('Game Board'!H8:H55,0,IO1))*1)+SUMPRODUCT((OFFSET('Game Board'!G8:G55,0,IO1)&lt;&gt;"")*(OFFSET('Game Board'!I8:I55,0,IO1)=C9)*(OFFSET('Game Board'!G8:G55,0,IO1)=OFFSET('Game Board'!H8:H55,0,IO1))*1)</f>
        <v>0</v>
      </c>
      <c r="IQ9" s="420">
        <f ca="1">SUMPRODUCT((OFFSET('Game Board'!G8:G55,0,IO1)&lt;&gt;"")*(OFFSET('Game Board'!F8:F55,0,IO1)=C9)*(OFFSET('Game Board'!G8:G55,0,IO1)&lt;OFFSET('Game Board'!H8:H55,0,IO1))*1)+SUMPRODUCT((OFFSET('Game Board'!G8:G55,0,IO1)&lt;&gt;"")*(OFFSET('Game Board'!I8:I55,0,IO1)=C9)*(OFFSET('Game Board'!H8:H55,0,IO1)&lt;OFFSET('Game Board'!G8:G55,0,IO1))*1)</f>
        <v>0</v>
      </c>
      <c r="IR9" s="420">
        <f ca="1">SUMIF(OFFSET('Game Board'!F8:F55,0,IO1),C9,OFFSET('Game Board'!G8:G55,0,IO1))+SUMIF(OFFSET('Game Board'!I8:I55,0,IO1),C9,OFFSET('Game Board'!H8:H55,0,IO1))</f>
        <v>0</v>
      </c>
      <c r="IS9" s="420">
        <f ca="1">SUMIF(OFFSET('Game Board'!F8:F55,0,IO1),C9,OFFSET('Game Board'!H8:H55,0,IO1))+SUMIF(OFFSET('Game Board'!I8:I55,0,IO1),C9,OFFSET('Game Board'!G8:G55,0,IO1))</f>
        <v>0</v>
      </c>
      <c r="IT9" s="420">
        <f t="shared" ca="1" si="27"/>
        <v>0</v>
      </c>
      <c r="IU9" s="420">
        <f t="shared" ca="1" si="28"/>
        <v>0</v>
      </c>
      <c r="IV9" s="420">
        <f ca="1">INDEX(L4:L35,MATCH(JE9,C4:C35,0),0)</f>
        <v>1564</v>
      </c>
      <c r="IW9" s="424">
        <f>'Tournament Setup'!F11</f>
        <v>0</v>
      </c>
      <c r="IX9" s="420">
        <f t="shared" ref="IX9" ca="1" si="860">RANK(IU9,IU8:IU11)</f>
        <v>1</v>
      </c>
      <c r="IY9" s="420">
        <f t="shared" ref="IY9" ca="1" si="861">SUMPRODUCT((IX8:IX11=IX9)*(IT8:IT11&gt;IT9)*1)</f>
        <v>0</v>
      </c>
      <c r="IZ9" s="420">
        <f t="shared" ca="1" si="31"/>
        <v>1</v>
      </c>
      <c r="JA9" s="420">
        <f t="shared" ref="JA9" ca="1" si="862">SUMPRODUCT((IX8:IX11=IX9)*(IT8:IT11=IT9)*(IR8:IR11&gt;IR9)*1)</f>
        <v>0</v>
      </c>
      <c r="JB9" s="420">
        <f t="shared" ca="1" si="33"/>
        <v>1</v>
      </c>
      <c r="JC9" s="420">
        <f t="shared" ref="JC9" ca="1" si="863">RANK(JB9,JB8:JB11,1)+COUNTIF(JB8:JB9,JB9)-1</f>
        <v>2</v>
      </c>
      <c r="JD9" s="420">
        <v>2</v>
      </c>
      <c r="JE9" s="420" t="str">
        <f t="shared" ref="JE9" ca="1" si="864">INDEX(IM8:IM11,MATCH(JD9,JC8:JC11,0),0)</f>
        <v>Iran</v>
      </c>
      <c r="JF9" s="420">
        <f t="shared" ref="JF9" ca="1" si="865">INDEX(JB8:JB11,MATCH(JE9,IM8:IM11,0),0)</f>
        <v>1</v>
      </c>
      <c r="JG9" s="420" t="str">
        <f t="shared" ref="JG9" ca="1" si="866">IF(JG8&lt;&gt;"",JE9,"")</f>
        <v>Iran</v>
      </c>
      <c r="JH9" s="420" t="str">
        <f t="shared" ref="JH9" ca="1" si="867">IF(JF10=2,JE9,"")</f>
        <v/>
      </c>
      <c r="JJ9" s="420">
        <f ca="1">SUMPRODUCT((OFFSET('Game Board'!F8:F55,0,IO1)=JG9)*(OFFSET('Game Board'!I8:I55,0,IO1)=JG8)*(OFFSET('Game Board'!G8:G55,0,IO1)&gt;OFFSET('Game Board'!H8:H55,0,IO1))*1)+SUMPRODUCT((OFFSET('Game Board'!I8:I55,0,IO1)=JG9)*(OFFSET('Game Board'!F8:F55,0,IO1)=JG8)*(OFFSET('Game Board'!H8:H55,0,IO1)&gt;OFFSET('Game Board'!G8:G55,0,IO1))*1)+SUMPRODUCT((OFFSET('Game Board'!F8:F55,0,IO1)=JG9)*(OFFSET('Game Board'!I8:I55,0,IO1)=JG10)*(OFFSET('Game Board'!G8:G55,0,IO1)&gt;OFFSET('Game Board'!H8:H55,0,IO1))*1)+SUMPRODUCT((OFFSET('Game Board'!I8:I55,0,IO1)=JG9)*(OFFSET('Game Board'!F8:F55,0,IO1)=JG10)*(OFFSET('Game Board'!H8:H55,0,IO1)&gt;OFFSET('Game Board'!G8:G55,0,IO1))*1)+SUMPRODUCT((OFFSET('Game Board'!F8:F55,0,IO1)=JG9)*(OFFSET('Game Board'!I8:I55,0,IO1)=JG11)*(OFFSET('Game Board'!G8:G55,0,IO1)&gt;OFFSET('Game Board'!H8:H55,0,IO1))*1)+SUMPRODUCT((OFFSET('Game Board'!I8:I55,0,IO1)=JG9)*(OFFSET('Game Board'!F8:F55,0,IO1)=JG11)*(OFFSET('Game Board'!H8:H55,0,IO1)&gt;OFFSET('Game Board'!G8:G55,0,IO1))*1)</f>
        <v>0</v>
      </c>
      <c r="JK9" s="420">
        <f ca="1">SUMPRODUCT((OFFSET('Game Board'!F8:F55,0,IO1)=JG9)*(OFFSET('Game Board'!I8:I55,0,IO1)=JG8)*(OFFSET('Game Board'!G8:G55,0,IO1)=OFFSET('Game Board'!H8:H55,0,IO1))*1)+SUMPRODUCT((OFFSET('Game Board'!I8:I55,0,IO1)=JG9)*(OFFSET('Game Board'!F8:F55,0,IO1)=JG8)*(OFFSET('Game Board'!G8:G55,0,IO1)=OFFSET('Game Board'!H8:H55,0,IO1))*1)+SUMPRODUCT((OFFSET('Game Board'!F8:F55,0,IO1)=JG9)*(OFFSET('Game Board'!I8:I55,0,IO1)=JG10)*(OFFSET('Game Board'!G8:G55,0,IO1)=OFFSET('Game Board'!H8:H55,0,IO1))*1)+SUMPRODUCT((OFFSET('Game Board'!I8:I55,0,IO1)=JG9)*(OFFSET('Game Board'!F8:F55,0,IO1)=JG10)*(OFFSET('Game Board'!G8:G55,0,IO1)=OFFSET('Game Board'!H8:H55,0,IO1))*1)+SUMPRODUCT((OFFSET('Game Board'!F8:F55,0,IO1)=JG9)*(OFFSET('Game Board'!I8:I55,0,IO1)=JG11)*(OFFSET('Game Board'!G8:G55,0,IO1)=OFFSET('Game Board'!H8:H55,0,IO1))*1)+SUMPRODUCT((OFFSET('Game Board'!I8:I55,0,IO1)=JG9)*(OFFSET('Game Board'!F8:F55,0,IO1)=JG11)*(OFFSET('Game Board'!G8:G55,0,IO1)=OFFSET('Game Board'!H8:H55,0,IO1))*1)</f>
        <v>3</v>
      </c>
      <c r="JL9" s="420">
        <f ca="1">SUMPRODUCT((OFFSET('Game Board'!F8:F55,0,IO1)=JG9)*(OFFSET('Game Board'!I8:I55,0,IO1)=JG8)*(OFFSET('Game Board'!G8:G55,0,IO1)&lt;OFFSET('Game Board'!H8:H55,0,IO1))*1)+SUMPRODUCT((OFFSET('Game Board'!I8:I55,0,IO1)=JG9)*(OFFSET('Game Board'!F8:F55,0,IO1)=JG8)*(OFFSET('Game Board'!H8:H55,0,IO1)&lt;OFFSET('Game Board'!G8:G55,0,IO1))*1)+SUMPRODUCT((OFFSET('Game Board'!F8:F55,0,IO1)=JG9)*(OFFSET('Game Board'!I8:I55,0,IO1)=JG10)*(OFFSET('Game Board'!G8:G55,0,IO1)&lt;OFFSET('Game Board'!H8:H55,0,IO1))*1)+SUMPRODUCT((OFFSET('Game Board'!I8:I55,0,IO1)=JG9)*(OFFSET('Game Board'!F8:F55,0,IO1)=JG10)*(OFFSET('Game Board'!H8:H55,0,IO1)&lt;OFFSET('Game Board'!G8:G55,0,IO1))*1)+SUMPRODUCT((OFFSET('Game Board'!F8:F55,0,IO1)=JG9)*(OFFSET('Game Board'!I8:I55,0,IO1)=JG11)*(OFFSET('Game Board'!G8:G55,0,IO1)&lt;OFFSET('Game Board'!H8:H55,0,IO1))*1)+SUMPRODUCT((OFFSET('Game Board'!I8:I55,0,IO1)=JG9)*(OFFSET('Game Board'!F8:F55,0,IO1)=JG11)*(OFFSET('Game Board'!H8:H55,0,IO1)&lt;OFFSET('Game Board'!G8:G55,0,IO1))*1)</f>
        <v>0</v>
      </c>
      <c r="JM9" s="420">
        <f ca="1">SUMIFS(OFFSET('Game Board'!G8:G55,0,IO1),OFFSET('Game Board'!F8:F55,0,IO1),JG9,OFFSET('Game Board'!I8:I55,0,IO1),JG8)+SUMIFS(OFFSET('Game Board'!G8:G55,0,IO1),OFFSET('Game Board'!F8:F55,0,IO1),JG9,OFFSET('Game Board'!I8:I55,0,IO1),JG10)+SUMIFS(OFFSET('Game Board'!G8:G55,0,IO1),OFFSET('Game Board'!F8:F55,0,IO1),JG9,OFFSET('Game Board'!I8:I55,0,IO1),JG11)+SUMIFS(OFFSET('Game Board'!H8:H55,0,IO1),OFFSET('Game Board'!I8:I55,0,IO1),JG9,OFFSET('Game Board'!F8:F55,0,IO1),JG8)+SUMIFS(OFFSET('Game Board'!H8:H55,0,IO1),OFFSET('Game Board'!I8:I55,0,IO1),JG9,OFFSET('Game Board'!F8:F55,0,IO1),JG10)+SUMIFS(OFFSET('Game Board'!H8:H55,0,IO1),OFFSET('Game Board'!I8:I55,0,IO1),JG9,OFFSET('Game Board'!F8:F55,0,IO1),JG11)</f>
        <v>0</v>
      </c>
      <c r="JN9" s="420">
        <f ca="1">SUMIFS(OFFSET('Game Board'!H8:H55,0,IO1),OFFSET('Game Board'!F8:F55,0,IO1),JG9,OFFSET('Game Board'!I8:I55,0,IO1),JG8)+SUMIFS(OFFSET('Game Board'!H8:H55,0,IO1),OFFSET('Game Board'!F8:F55,0,IO1),JG9,OFFSET('Game Board'!I8:I55,0,IO1),JG10)+SUMIFS(OFFSET('Game Board'!H8:H55,0,IO1),OFFSET('Game Board'!F8:F55,0,IO1),JG9,OFFSET('Game Board'!I8:I55,0,IO1),JG11)+SUMIFS(OFFSET('Game Board'!G8:G55,0,IO1),OFFSET('Game Board'!I8:I55,0,IO1),JG9,OFFSET('Game Board'!F8:F55,0,IO1),JG8)+SUMIFS(OFFSET('Game Board'!G8:G55,0,IO1),OFFSET('Game Board'!I8:I55,0,IO1),JG9,OFFSET('Game Board'!F8:F55,0,IO1),JG10)+SUMIFS(OFFSET('Game Board'!G8:G55,0,IO1),OFFSET('Game Board'!I8:I55,0,IO1),JG9,OFFSET('Game Board'!F8:F55,0,IO1),JG11)</f>
        <v>0</v>
      </c>
      <c r="JO9" s="420">
        <f t="shared" ca="1" si="38"/>
        <v>0</v>
      </c>
      <c r="JP9" s="420">
        <f t="shared" ca="1" si="39"/>
        <v>3</v>
      </c>
      <c r="JQ9" s="420">
        <f t="shared" ref="JQ9" ca="1" si="868">IF(JG9&lt;&gt;"",SUMPRODUCT((JF8:JF11=JF9)*(JP8:JP11&gt;JP9)*1),0)</f>
        <v>0</v>
      </c>
      <c r="JR9" s="420">
        <f t="shared" ref="JR9" ca="1" si="869">IF(JG9&lt;&gt;"",SUMPRODUCT((JQ8:JQ11=JQ9)*(JO8:JO11&gt;JO9)*1),0)</f>
        <v>0</v>
      </c>
      <c r="JS9" s="420">
        <f t="shared" ca="1" si="42"/>
        <v>0</v>
      </c>
      <c r="JT9" s="420">
        <f t="shared" ref="JT9" ca="1" si="870">IF(JG9&lt;&gt;"",SUMPRODUCT((JS8:JS11=JS9)*(JQ8:JQ11=JQ9)*(JM8:JM11&gt;JM9)*1),0)</f>
        <v>0</v>
      </c>
      <c r="JU9" s="420">
        <f t="shared" ca="1" si="44"/>
        <v>1</v>
      </c>
      <c r="JV9" s="420">
        <f ca="1">SUMPRODUCT((OFFSET('Game Board'!F8:F55,0,IO1)=JH9)*(OFFSET('Game Board'!I8:I55,0,IO1)=JH10)*(OFFSET('Game Board'!G8:G55,0,IO1)&gt;OFFSET('Game Board'!H8:H55,0,IO1))*1)+SUMPRODUCT((OFFSET('Game Board'!I8:I55,0,IO1)=JH9)*(OFFSET('Game Board'!F8:F55,0,IO1)=JH10)*(OFFSET('Game Board'!H8:H55,0,IO1)&gt;OFFSET('Game Board'!G8:G55,0,IO1))*1)+SUMPRODUCT((OFFSET('Game Board'!F8:F55,0,IO1)=JH9)*(OFFSET('Game Board'!I8:I55,0,IO1)=JH11)*(OFFSET('Game Board'!G8:G55,0,IO1)&gt;OFFSET('Game Board'!H8:H55,0,IO1))*1)+SUMPRODUCT((OFFSET('Game Board'!I8:I55,0,IO1)=JH9)*(OFFSET('Game Board'!F8:F55,0,IO1)=JH11)*(OFFSET('Game Board'!H8:H55,0,IO1)&gt;OFFSET('Game Board'!G8:G55,0,IO1))*1)</f>
        <v>0</v>
      </c>
      <c r="JW9" s="420">
        <f ca="1">SUMPRODUCT((OFFSET('Game Board'!F8:F55,0,IO1)=JH9)*(OFFSET('Game Board'!I8:I55,0,IO1)=JH10)*(OFFSET('Game Board'!G8:G55,0,IO1)=OFFSET('Game Board'!H8:H55,0,IO1))*1)+SUMPRODUCT((OFFSET('Game Board'!I8:I55,0,IO1)=JH9)*(OFFSET('Game Board'!F8:F55,0,IO1)=JH10)*(OFFSET('Game Board'!G8:G55,0,IO1)=OFFSET('Game Board'!H8:H55,0,IO1))*1)+SUMPRODUCT((OFFSET('Game Board'!F8:F55,0,IO1)=JH9)*(OFFSET('Game Board'!I8:I55,0,IO1)=JH11)*(OFFSET('Game Board'!G8:G55,0,IO1)=OFFSET('Game Board'!H8:H55,0,IO1))*1)+SUMPRODUCT((OFFSET('Game Board'!I8:I55,0,IO1)=JH9)*(OFFSET('Game Board'!F8:F55,0,IO1)=JH11)*(OFFSET('Game Board'!G8:G55,0,IO1)=OFFSET('Game Board'!H8:H55,0,IO1))*1)</f>
        <v>0</v>
      </c>
      <c r="JX9" s="420">
        <f ca="1">SUMPRODUCT((OFFSET('Game Board'!F8:F55,0,IO1)=JH9)*(OFFSET('Game Board'!I8:I55,0,IO1)=JH10)*(OFFSET('Game Board'!G8:G55,0,IO1)&lt;OFFSET('Game Board'!H8:H55,0,IO1))*1)+SUMPRODUCT((OFFSET('Game Board'!I8:I55,0,IO1)=JH9)*(OFFSET('Game Board'!F8:F55,0,IO1)=JH10)*(OFFSET('Game Board'!H8:H55,0,IO1)&lt;OFFSET('Game Board'!G8:G55,0,IO1))*1)+SUMPRODUCT((OFFSET('Game Board'!F8:F55,0,IO1)=JH9)*(OFFSET('Game Board'!I8:I55,0,IO1)=JH11)*(OFFSET('Game Board'!G8:G55,0,IO1)&lt;OFFSET('Game Board'!H8:H55,0,IO1))*1)+SUMPRODUCT((OFFSET('Game Board'!I8:I55,0,IO1)=JH9)*(OFFSET('Game Board'!F8:F55,0,IO1)=JH11)*(OFFSET('Game Board'!H8:H55,0,IO1)&lt;OFFSET('Game Board'!G8:G55,0,IO1))*1)</f>
        <v>0</v>
      </c>
      <c r="JY9" s="420">
        <f ca="1">SUMIFS(OFFSET('Game Board'!G8:G55,0,IO1),OFFSET('Game Board'!F8:F55,0,IO1),JH9,OFFSET('Game Board'!I8:I55,0,IO1),JH10)+SUMIFS(OFFSET('Game Board'!G8:G55,0,IO1),OFFSET('Game Board'!F8:F55,0,IO1),JH9,OFFSET('Game Board'!I8:I55,0,IO1),JH11)+SUMIFS(OFFSET('Game Board'!H8:H55,0,IO1),OFFSET('Game Board'!I8:I55,0,IO1),JH9,OFFSET('Game Board'!F8:F55,0,IO1),JH10)+SUMIFS(OFFSET('Game Board'!H8:H55,0,IO1),OFFSET('Game Board'!I8:I55,0,IO1),JH9,OFFSET('Game Board'!F8:F55,0,IO1),JH11)</f>
        <v>0</v>
      </c>
      <c r="JZ9" s="420">
        <f ca="1">SUMIFS(OFFSET('Game Board'!H8:H55,0,IO1),OFFSET('Game Board'!F8:F55,0,IO1),JH9,OFFSET('Game Board'!I8:I55,0,IO1),JH10)+SUMIFS(OFFSET('Game Board'!H8:H55,0,IO1),OFFSET('Game Board'!F8:F55,0,IO1),JH9,OFFSET('Game Board'!I8:I55,0,IO1),JH11)+SUMIFS(OFFSET('Game Board'!G8:G55,0,IO1),OFFSET('Game Board'!I8:I55,0,IO1),JH9,OFFSET('Game Board'!F8:F55,0,IO1),JH10)+SUMIFS(OFFSET('Game Board'!G8:G55,0,IO1),OFFSET('Game Board'!I8:I55,0,IO1),JH9,OFFSET('Game Board'!F8:F55,0,IO1),JH11)</f>
        <v>0</v>
      </c>
      <c r="KA9" s="420">
        <f t="shared" ca="1" si="259"/>
        <v>0</v>
      </c>
      <c r="KB9" s="420">
        <f t="shared" ca="1" si="260"/>
        <v>0</v>
      </c>
      <c r="KC9" s="420">
        <f t="shared" ref="KC9" ca="1" si="871">IF(JH9&lt;&gt;"",SUMPRODUCT((JF8:JF11=JF9)*(KB8:KB11&gt;KB9)*1),0)</f>
        <v>0</v>
      </c>
      <c r="KD9" s="420">
        <f t="shared" ref="KD9" ca="1" si="872">IF(JH9&lt;&gt;"",SUMPRODUCT((KC8:KC11=KC9)*(KA8:KA11&gt;KA9)*1),0)</f>
        <v>0</v>
      </c>
      <c r="KE9" s="420">
        <f t="shared" ca="1" si="263"/>
        <v>0</v>
      </c>
      <c r="KF9" s="420">
        <f t="shared" ref="KF9" ca="1" si="873">IF(JH9&lt;&gt;"",SUMPRODUCT((KE8:KE11=KE9)*(KC8:KC11=KC9)*(JY8:JY11&gt;JY9)*1),0)</f>
        <v>0</v>
      </c>
      <c r="KG9" s="420">
        <f t="shared" ca="1" si="45"/>
        <v>1</v>
      </c>
      <c r="KH9" s="420">
        <v>0</v>
      </c>
      <c r="KI9" s="420">
        <v>0</v>
      </c>
      <c r="KJ9" s="420">
        <v>0</v>
      </c>
      <c r="KK9" s="420">
        <v>0</v>
      </c>
      <c r="KL9" s="420">
        <v>0</v>
      </c>
      <c r="KM9" s="420">
        <v>0</v>
      </c>
      <c r="KN9" s="420">
        <v>0</v>
      </c>
      <c r="KO9" s="420">
        <v>0</v>
      </c>
      <c r="KP9" s="420">
        <v>0</v>
      </c>
      <c r="KQ9" s="420">
        <v>0</v>
      </c>
      <c r="KR9" s="420">
        <v>0</v>
      </c>
      <c r="KS9" s="420">
        <f t="shared" ca="1" si="46"/>
        <v>1</v>
      </c>
      <c r="KT9" s="420">
        <f t="shared" ref="KT9" ca="1" si="874">SUMPRODUCT((KS8:KS11=KS9)*(IV8:IV11&gt;IV9)*1)</f>
        <v>3</v>
      </c>
      <c r="KU9" s="420">
        <f t="shared" ca="1" si="48"/>
        <v>4</v>
      </c>
      <c r="KV9" s="420" t="str">
        <f t="shared" si="266"/>
        <v>Iran</v>
      </c>
      <c r="KW9" s="420">
        <f t="shared" ca="1" si="49"/>
        <v>0</v>
      </c>
      <c r="KX9" s="420">
        <f ca="1">SUMPRODUCT((OFFSET('Game Board'!G8:G55,0,KX1)&lt;&gt;"")*(OFFSET('Game Board'!F8:F55,0,KX1)=C9)*(OFFSET('Game Board'!G8:G55,0,KX1)&gt;OFFSET('Game Board'!H8:H55,0,KX1))*1)+SUMPRODUCT((OFFSET('Game Board'!G8:G55,0,KX1)&lt;&gt;"")*(OFFSET('Game Board'!I8:I55,0,KX1)=C9)*(OFFSET('Game Board'!H8:H55,0,KX1)&gt;OFFSET('Game Board'!G8:G55,0,KX1))*1)</f>
        <v>0</v>
      </c>
      <c r="KY9" s="420">
        <f ca="1">SUMPRODUCT((OFFSET('Game Board'!G8:G55,0,KX1)&lt;&gt;"")*(OFFSET('Game Board'!F8:F55,0,KX1)=C9)*(OFFSET('Game Board'!G8:G55,0,KX1)=OFFSET('Game Board'!H8:H55,0,KX1))*1)+SUMPRODUCT((OFFSET('Game Board'!G8:G55,0,KX1)&lt;&gt;"")*(OFFSET('Game Board'!I8:I55,0,KX1)=C9)*(OFFSET('Game Board'!G8:G55,0,KX1)=OFFSET('Game Board'!H8:H55,0,KX1))*1)</f>
        <v>0</v>
      </c>
      <c r="KZ9" s="420">
        <f ca="1">SUMPRODUCT((OFFSET('Game Board'!G8:G55,0,KX1)&lt;&gt;"")*(OFFSET('Game Board'!F8:F55,0,KX1)=C9)*(OFFSET('Game Board'!G8:G55,0,KX1)&lt;OFFSET('Game Board'!H8:H55,0,KX1))*1)+SUMPRODUCT((OFFSET('Game Board'!G8:G55,0,KX1)&lt;&gt;"")*(OFFSET('Game Board'!I8:I55,0,KX1)=C9)*(OFFSET('Game Board'!H8:H55,0,KX1)&lt;OFFSET('Game Board'!G8:G55,0,KX1))*1)</f>
        <v>0</v>
      </c>
      <c r="LA9" s="420">
        <f ca="1">SUMIF(OFFSET('Game Board'!F8:F55,0,KX1),C9,OFFSET('Game Board'!G8:G55,0,KX1))+SUMIF(OFFSET('Game Board'!I8:I55,0,KX1),C9,OFFSET('Game Board'!H8:H55,0,KX1))</f>
        <v>0</v>
      </c>
      <c r="LB9" s="420">
        <f ca="1">SUMIF(OFFSET('Game Board'!F8:F55,0,KX1),C9,OFFSET('Game Board'!H8:H55,0,KX1))+SUMIF(OFFSET('Game Board'!I8:I55,0,KX1),C9,OFFSET('Game Board'!G8:G55,0,KX1))</f>
        <v>0</v>
      </c>
      <c r="LC9" s="420">
        <f t="shared" ca="1" si="50"/>
        <v>0</v>
      </c>
      <c r="LD9" s="420">
        <f t="shared" ca="1" si="51"/>
        <v>0</v>
      </c>
      <c r="LE9" s="420">
        <f ca="1">INDEX(L4:L35,MATCH(LN9,C4:C35,0),0)</f>
        <v>1564</v>
      </c>
      <c r="LF9" s="424">
        <f>'Tournament Setup'!F11</f>
        <v>0</v>
      </c>
      <c r="LG9" s="420">
        <f t="shared" ref="LG9" ca="1" si="875">RANK(LD9,LD8:LD11)</f>
        <v>1</v>
      </c>
      <c r="LH9" s="420">
        <f t="shared" ref="LH9" ca="1" si="876">SUMPRODUCT((LG8:LG11=LG9)*(LC8:LC11&gt;LC9)*1)</f>
        <v>0</v>
      </c>
      <c r="LI9" s="420">
        <f t="shared" ca="1" si="54"/>
        <v>1</v>
      </c>
      <c r="LJ9" s="420">
        <f t="shared" ref="LJ9" ca="1" si="877">SUMPRODUCT((LG8:LG11=LG9)*(LC8:LC11=LC9)*(LA8:LA11&gt;LA9)*1)</f>
        <v>0</v>
      </c>
      <c r="LK9" s="420">
        <f t="shared" ca="1" si="56"/>
        <v>1</v>
      </c>
      <c r="LL9" s="420">
        <f t="shared" ref="LL9" ca="1" si="878">RANK(LK9,LK8:LK11,1)+COUNTIF(LK8:LK9,LK9)-1</f>
        <v>2</v>
      </c>
      <c r="LM9" s="420">
        <v>2</v>
      </c>
      <c r="LN9" s="420" t="str">
        <f t="shared" ref="LN9" ca="1" si="879">INDEX(KV8:KV11,MATCH(LM9,LL8:LL11,0),0)</f>
        <v>Iran</v>
      </c>
      <c r="LO9" s="420">
        <f t="shared" ref="LO9" ca="1" si="880">INDEX(LK8:LK11,MATCH(LN9,KV8:KV11,0),0)</f>
        <v>1</v>
      </c>
      <c r="LP9" s="420" t="str">
        <f t="shared" ref="LP9" ca="1" si="881">IF(LP8&lt;&gt;"",LN9,"")</f>
        <v>Iran</v>
      </c>
      <c r="LQ9" s="420" t="str">
        <f t="shared" ref="LQ9" ca="1" si="882">IF(LO10=2,LN9,"")</f>
        <v/>
      </c>
      <c r="LS9" s="420">
        <f ca="1">SUMPRODUCT((OFFSET('Game Board'!F8:F55,0,KX1)=LP9)*(OFFSET('Game Board'!I8:I55,0,KX1)=LP8)*(OFFSET('Game Board'!G8:G55,0,KX1)&gt;OFFSET('Game Board'!H8:H55,0,KX1))*1)+SUMPRODUCT((OFFSET('Game Board'!I8:I55,0,KX1)=LP9)*(OFFSET('Game Board'!F8:F55,0,KX1)=LP8)*(OFFSET('Game Board'!H8:H55,0,KX1)&gt;OFFSET('Game Board'!G8:G55,0,KX1))*1)+SUMPRODUCT((OFFSET('Game Board'!F8:F55,0,KX1)=LP9)*(OFFSET('Game Board'!I8:I55,0,KX1)=LP10)*(OFFSET('Game Board'!G8:G55,0,KX1)&gt;OFFSET('Game Board'!H8:H55,0,KX1))*1)+SUMPRODUCT((OFFSET('Game Board'!I8:I55,0,KX1)=LP9)*(OFFSET('Game Board'!F8:F55,0,KX1)=LP10)*(OFFSET('Game Board'!H8:H55,0,KX1)&gt;OFFSET('Game Board'!G8:G55,0,KX1))*1)+SUMPRODUCT((OFFSET('Game Board'!F8:F55,0,KX1)=LP9)*(OFFSET('Game Board'!I8:I55,0,KX1)=LP11)*(OFFSET('Game Board'!G8:G55,0,KX1)&gt;OFFSET('Game Board'!H8:H55,0,KX1))*1)+SUMPRODUCT((OFFSET('Game Board'!I8:I55,0,KX1)=LP9)*(OFFSET('Game Board'!F8:F55,0,KX1)=LP11)*(OFFSET('Game Board'!H8:H55,0,KX1)&gt;OFFSET('Game Board'!G8:G55,0,KX1))*1)</f>
        <v>0</v>
      </c>
      <c r="LT9" s="420">
        <f ca="1">SUMPRODUCT((OFFSET('Game Board'!F8:F55,0,KX1)=LP9)*(OFFSET('Game Board'!I8:I55,0,KX1)=LP8)*(OFFSET('Game Board'!G8:G55,0,KX1)=OFFSET('Game Board'!H8:H55,0,KX1))*1)+SUMPRODUCT((OFFSET('Game Board'!I8:I55,0,KX1)=LP9)*(OFFSET('Game Board'!F8:F55,0,KX1)=LP8)*(OFFSET('Game Board'!G8:G55,0,KX1)=OFFSET('Game Board'!H8:H55,0,KX1))*1)+SUMPRODUCT((OFFSET('Game Board'!F8:F55,0,KX1)=LP9)*(OFFSET('Game Board'!I8:I55,0,KX1)=LP10)*(OFFSET('Game Board'!G8:G55,0,KX1)=OFFSET('Game Board'!H8:H55,0,KX1))*1)+SUMPRODUCT((OFFSET('Game Board'!I8:I55,0,KX1)=LP9)*(OFFSET('Game Board'!F8:F55,0,KX1)=LP10)*(OFFSET('Game Board'!G8:G55,0,KX1)=OFFSET('Game Board'!H8:H55,0,KX1))*1)+SUMPRODUCT((OFFSET('Game Board'!F8:F55,0,KX1)=LP9)*(OFFSET('Game Board'!I8:I55,0,KX1)=LP11)*(OFFSET('Game Board'!G8:G55,0,KX1)=OFFSET('Game Board'!H8:H55,0,KX1))*1)+SUMPRODUCT((OFFSET('Game Board'!I8:I55,0,KX1)=LP9)*(OFFSET('Game Board'!F8:F55,0,KX1)=LP11)*(OFFSET('Game Board'!G8:G55,0,KX1)=OFFSET('Game Board'!H8:H55,0,KX1))*1)</f>
        <v>3</v>
      </c>
      <c r="LU9" s="420">
        <f ca="1">SUMPRODUCT((OFFSET('Game Board'!F8:F55,0,KX1)=LP9)*(OFFSET('Game Board'!I8:I55,0,KX1)=LP8)*(OFFSET('Game Board'!G8:G55,0,KX1)&lt;OFFSET('Game Board'!H8:H55,0,KX1))*1)+SUMPRODUCT((OFFSET('Game Board'!I8:I55,0,KX1)=LP9)*(OFFSET('Game Board'!F8:F55,0,KX1)=LP8)*(OFFSET('Game Board'!H8:H55,0,KX1)&lt;OFFSET('Game Board'!G8:G55,0,KX1))*1)+SUMPRODUCT((OFFSET('Game Board'!F8:F55,0,KX1)=LP9)*(OFFSET('Game Board'!I8:I55,0,KX1)=LP10)*(OFFSET('Game Board'!G8:G55,0,KX1)&lt;OFFSET('Game Board'!H8:H55,0,KX1))*1)+SUMPRODUCT((OFFSET('Game Board'!I8:I55,0,KX1)=LP9)*(OFFSET('Game Board'!F8:F55,0,KX1)=LP10)*(OFFSET('Game Board'!H8:H55,0,KX1)&lt;OFFSET('Game Board'!G8:G55,0,KX1))*1)+SUMPRODUCT((OFFSET('Game Board'!F8:F55,0,KX1)=LP9)*(OFFSET('Game Board'!I8:I55,0,KX1)=LP11)*(OFFSET('Game Board'!G8:G55,0,KX1)&lt;OFFSET('Game Board'!H8:H55,0,KX1))*1)+SUMPRODUCT((OFFSET('Game Board'!I8:I55,0,KX1)=LP9)*(OFFSET('Game Board'!F8:F55,0,KX1)=LP11)*(OFFSET('Game Board'!H8:H55,0,KX1)&lt;OFFSET('Game Board'!G8:G55,0,KX1))*1)</f>
        <v>0</v>
      </c>
      <c r="LV9" s="420">
        <f ca="1">SUMIFS(OFFSET('Game Board'!G8:G55,0,KX1),OFFSET('Game Board'!F8:F55,0,KX1),LP9,OFFSET('Game Board'!I8:I55,0,KX1),LP8)+SUMIFS(OFFSET('Game Board'!G8:G55,0,KX1),OFFSET('Game Board'!F8:F55,0,KX1),LP9,OFFSET('Game Board'!I8:I55,0,KX1),LP10)+SUMIFS(OFFSET('Game Board'!G8:G55,0,KX1),OFFSET('Game Board'!F8:F55,0,KX1),LP9,OFFSET('Game Board'!I8:I55,0,KX1),LP11)+SUMIFS(OFFSET('Game Board'!H8:H55,0,KX1),OFFSET('Game Board'!I8:I55,0,KX1),LP9,OFFSET('Game Board'!F8:F55,0,KX1),LP8)+SUMIFS(OFFSET('Game Board'!H8:H55,0,KX1),OFFSET('Game Board'!I8:I55,0,KX1),LP9,OFFSET('Game Board'!F8:F55,0,KX1),LP10)+SUMIFS(OFFSET('Game Board'!H8:H55,0,KX1),OFFSET('Game Board'!I8:I55,0,KX1),LP9,OFFSET('Game Board'!F8:F55,0,KX1),LP11)</f>
        <v>0</v>
      </c>
      <c r="LW9" s="420">
        <f ca="1">SUMIFS(OFFSET('Game Board'!H8:H55,0,KX1),OFFSET('Game Board'!F8:F55,0,KX1),LP9,OFFSET('Game Board'!I8:I55,0,KX1),LP8)+SUMIFS(OFFSET('Game Board'!H8:H55,0,KX1),OFFSET('Game Board'!F8:F55,0,KX1),LP9,OFFSET('Game Board'!I8:I55,0,KX1),LP10)+SUMIFS(OFFSET('Game Board'!H8:H55,0,KX1),OFFSET('Game Board'!F8:F55,0,KX1),LP9,OFFSET('Game Board'!I8:I55,0,KX1),LP11)+SUMIFS(OFFSET('Game Board'!G8:G55,0,KX1),OFFSET('Game Board'!I8:I55,0,KX1),LP9,OFFSET('Game Board'!F8:F55,0,KX1),LP8)+SUMIFS(OFFSET('Game Board'!G8:G55,0,KX1),OFFSET('Game Board'!I8:I55,0,KX1),LP9,OFFSET('Game Board'!F8:F55,0,KX1),LP10)+SUMIFS(OFFSET('Game Board'!G8:G55,0,KX1),OFFSET('Game Board'!I8:I55,0,KX1),LP9,OFFSET('Game Board'!F8:F55,0,KX1),LP11)</f>
        <v>0</v>
      </c>
      <c r="LX9" s="420">
        <f t="shared" ca="1" si="61"/>
        <v>0</v>
      </c>
      <c r="LY9" s="420">
        <f t="shared" ca="1" si="62"/>
        <v>3</v>
      </c>
      <c r="LZ9" s="420">
        <f t="shared" ref="LZ9" ca="1" si="883">IF(LP9&lt;&gt;"",SUMPRODUCT((LO8:LO11=LO9)*(LY8:LY11&gt;LY9)*1),0)</f>
        <v>0</v>
      </c>
      <c r="MA9" s="420">
        <f t="shared" ref="MA9" ca="1" si="884">IF(LP9&lt;&gt;"",SUMPRODUCT((LZ8:LZ11=LZ9)*(LX8:LX11&gt;LX9)*1),0)</f>
        <v>0</v>
      </c>
      <c r="MB9" s="420">
        <f t="shared" ca="1" si="65"/>
        <v>0</v>
      </c>
      <c r="MC9" s="420">
        <f t="shared" ref="MC9" ca="1" si="885">IF(LP9&lt;&gt;"",SUMPRODUCT((MB8:MB11=MB9)*(LZ8:LZ11=LZ9)*(LV8:LV11&gt;LV9)*1),0)</f>
        <v>0</v>
      </c>
      <c r="MD9" s="420">
        <f t="shared" ca="1" si="67"/>
        <v>1</v>
      </c>
      <c r="ME9" s="420">
        <f ca="1">SUMPRODUCT((OFFSET('Game Board'!F8:F55,0,KX1)=LQ9)*(OFFSET('Game Board'!I8:I55,0,KX1)=LQ10)*(OFFSET('Game Board'!G8:G55,0,KX1)&gt;OFFSET('Game Board'!H8:H55,0,KX1))*1)+SUMPRODUCT((OFFSET('Game Board'!I8:I55,0,KX1)=LQ9)*(OFFSET('Game Board'!F8:F55,0,KX1)=LQ10)*(OFFSET('Game Board'!H8:H55,0,KX1)&gt;OFFSET('Game Board'!G8:G55,0,KX1))*1)+SUMPRODUCT((OFFSET('Game Board'!F8:F55,0,KX1)=LQ9)*(OFFSET('Game Board'!I8:I55,0,KX1)=LQ11)*(OFFSET('Game Board'!G8:G55,0,KX1)&gt;OFFSET('Game Board'!H8:H55,0,KX1))*1)+SUMPRODUCT((OFFSET('Game Board'!I8:I55,0,KX1)=LQ9)*(OFFSET('Game Board'!F8:F55,0,KX1)=LQ11)*(OFFSET('Game Board'!H8:H55,0,KX1)&gt;OFFSET('Game Board'!G8:G55,0,KX1))*1)</f>
        <v>0</v>
      </c>
      <c r="MF9" s="420">
        <f ca="1">SUMPRODUCT((OFFSET('Game Board'!F8:F55,0,KX1)=LQ9)*(OFFSET('Game Board'!I8:I55,0,KX1)=LQ10)*(OFFSET('Game Board'!G8:G55,0,KX1)=OFFSET('Game Board'!H8:H55,0,KX1))*1)+SUMPRODUCT((OFFSET('Game Board'!I8:I55,0,KX1)=LQ9)*(OFFSET('Game Board'!F8:F55,0,KX1)=LQ10)*(OFFSET('Game Board'!G8:G55,0,KX1)=OFFSET('Game Board'!H8:H55,0,KX1))*1)+SUMPRODUCT((OFFSET('Game Board'!F8:F55,0,KX1)=LQ9)*(OFFSET('Game Board'!I8:I55,0,KX1)=LQ11)*(OFFSET('Game Board'!G8:G55,0,KX1)=OFFSET('Game Board'!H8:H55,0,KX1))*1)+SUMPRODUCT((OFFSET('Game Board'!I8:I55,0,KX1)=LQ9)*(OFFSET('Game Board'!F8:F55,0,KX1)=LQ11)*(OFFSET('Game Board'!G8:G55,0,KX1)=OFFSET('Game Board'!H8:H55,0,KX1))*1)</f>
        <v>0</v>
      </c>
      <c r="MG9" s="420">
        <f ca="1">SUMPRODUCT((OFFSET('Game Board'!F8:F55,0,KX1)=LQ9)*(OFFSET('Game Board'!I8:I55,0,KX1)=LQ10)*(OFFSET('Game Board'!G8:G55,0,KX1)&lt;OFFSET('Game Board'!H8:H55,0,KX1))*1)+SUMPRODUCT((OFFSET('Game Board'!I8:I55,0,KX1)=LQ9)*(OFFSET('Game Board'!F8:F55,0,KX1)=LQ10)*(OFFSET('Game Board'!H8:H55,0,KX1)&lt;OFFSET('Game Board'!G8:G55,0,KX1))*1)+SUMPRODUCT((OFFSET('Game Board'!F8:F55,0,KX1)=LQ9)*(OFFSET('Game Board'!I8:I55,0,KX1)=LQ11)*(OFFSET('Game Board'!G8:G55,0,KX1)&lt;OFFSET('Game Board'!H8:H55,0,KX1))*1)+SUMPRODUCT((OFFSET('Game Board'!I8:I55,0,KX1)=LQ9)*(OFFSET('Game Board'!F8:F55,0,KX1)=LQ11)*(OFFSET('Game Board'!H8:H55,0,KX1)&lt;OFFSET('Game Board'!G8:G55,0,KX1))*1)</f>
        <v>0</v>
      </c>
      <c r="MH9" s="420">
        <f ca="1">SUMIFS(OFFSET('Game Board'!G8:G55,0,KX1),OFFSET('Game Board'!F8:F55,0,KX1),LQ9,OFFSET('Game Board'!I8:I55,0,KX1),LQ10)+SUMIFS(OFFSET('Game Board'!G8:G55,0,KX1),OFFSET('Game Board'!F8:F55,0,KX1),LQ9,OFFSET('Game Board'!I8:I55,0,KX1),LQ11)+SUMIFS(OFFSET('Game Board'!H8:H55,0,KX1),OFFSET('Game Board'!I8:I55,0,KX1),LQ9,OFFSET('Game Board'!F8:F55,0,KX1),LQ10)+SUMIFS(OFFSET('Game Board'!H8:H55,0,KX1),OFFSET('Game Board'!I8:I55,0,KX1),LQ9,OFFSET('Game Board'!F8:F55,0,KX1),LQ11)</f>
        <v>0</v>
      </c>
      <c r="MI9" s="420">
        <f ca="1">SUMIFS(OFFSET('Game Board'!H8:H55,0,KX1),OFFSET('Game Board'!F8:F55,0,KX1),LQ9,OFFSET('Game Board'!I8:I55,0,KX1),LQ10)+SUMIFS(OFFSET('Game Board'!H8:H55,0,KX1),OFFSET('Game Board'!F8:F55,0,KX1),LQ9,OFFSET('Game Board'!I8:I55,0,KX1),LQ11)+SUMIFS(OFFSET('Game Board'!G8:G55,0,KX1),OFFSET('Game Board'!I8:I55,0,KX1),LQ9,OFFSET('Game Board'!F8:F55,0,KX1),LQ10)+SUMIFS(OFFSET('Game Board'!G8:G55,0,KX1),OFFSET('Game Board'!I8:I55,0,KX1),LQ9,OFFSET('Game Board'!F8:F55,0,KX1),LQ11)</f>
        <v>0</v>
      </c>
      <c r="MJ9" s="420">
        <f t="shared" ca="1" si="278"/>
        <v>0</v>
      </c>
      <c r="MK9" s="420">
        <f t="shared" ca="1" si="279"/>
        <v>0</v>
      </c>
      <c r="ML9" s="420">
        <f t="shared" ref="ML9" ca="1" si="886">IF(LQ9&lt;&gt;"",SUMPRODUCT((LO8:LO11=LO9)*(MK8:MK11&gt;MK9)*1),0)</f>
        <v>0</v>
      </c>
      <c r="MM9" s="420">
        <f t="shared" ref="MM9" ca="1" si="887">IF(LQ9&lt;&gt;"",SUMPRODUCT((ML8:ML11=ML9)*(MJ8:MJ11&gt;MJ9)*1),0)</f>
        <v>0</v>
      </c>
      <c r="MN9" s="420">
        <f t="shared" ca="1" si="282"/>
        <v>0</v>
      </c>
      <c r="MO9" s="420">
        <f t="shared" ref="MO9" ca="1" si="888">IF(LQ9&lt;&gt;"",SUMPRODUCT((MN8:MN11=MN9)*(ML8:ML11=ML9)*(MH8:MH11&gt;MH9)*1),0)</f>
        <v>0</v>
      </c>
      <c r="MP9" s="420">
        <f t="shared" ca="1" si="68"/>
        <v>1</v>
      </c>
      <c r="MQ9" s="420">
        <v>0</v>
      </c>
      <c r="MR9" s="420">
        <v>0</v>
      </c>
      <c r="MS9" s="420">
        <v>0</v>
      </c>
      <c r="MT9" s="420">
        <v>0</v>
      </c>
      <c r="MU9" s="420">
        <v>0</v>
      </c>
      <c r="MV9" s="420">
        <v>0</v>
      </c>
      <c r="MW9" s="420">
        <v>0</v>
      </c>
      <c r="MX9" s="420">
        <v>0</v>
      </c>
      <c r="MY9" s="420">
        <v>0</v>
      </c>
      <c r="MZ9" s="420">
        <v>0</v>
      </c>
      <c r="NA9" s="420">
        <v>0</v>
      </c>
      <c r="NB9" s="420">
        <f t="shared" ca="1" si="69"/>
        <v>1</v>
      </c>
      <c r="NC9" s="420">
        <f t="shared" ref="NC9" ca="1" si="889">SUMPRODUCT((NB8:NB11=NB9)*(LE8:LE11&gt;LE9)*1)</f>
        <v>3</v>
      </c>
      <c r="ND9" s="420">
        <f t="shared" ca="1" si="71"/>
        <v>4</v>
      </c>
      <c r="NE9" s="420" t="str">
        <f t="shared" si="285"/>
        <v>Iran</v>
      </c>
      <c r="NF9" s="420">
        <f t="shared" ca="1" si="72"/>
        <v>0</v>
      </c>
      <c r="NG9" s="420">
        <f ca="1">SUMPRODUCT((OFFSET('Game Board'!G8:G55,0,NG1)&lt;&gt;"")*(OFFSET('Game Board'!F8:F55,0,NG1)=C9)*(OFFSET('Game Board'!G8:G55,0,NG1)&gt;OFFSET('Game Board'!H8:H55,0,NG1))*1)+SUMPRODUCT((OFFSET('Game Board'!G8:G55,0,NG1)&lt;&gt;"")*(OFFSET('Game Board'!I8:I55,0,NG1)=C9)*(OFFSET('Game Board'!H8:H55,0,NG1)&gt;OFFSET('Game Board'!G8:G55,0,NG1))*1)</f>
        <v>0</v>
      </c>
      <c r="NH9" s="420">
        <f ca="1">SUMPRODUCT((OFFSET('Game Board'!G8:G55,0,NG1)&lt;&gt;"")*(OFFSET('Game Board'!F8:F55,0,NG1)=C9)*(OFFSET('Game Board'!G8:G55,0,NG1)=OFFSET('Game Board'!H8:H55,0,NG1))*1)+SUMPRODUCT((OFFSET('Game Board'!G8:G55,0,NG1)&lt;&gt;"")*(OFFSET('Game Board'!I8:I55,0,NG1)=C9)*(OFFSET('Game Board'!G8:G55,0,NG1)=OFFSET('Game Board'!H8:H55,0,NG1))*1)</f>
        <v>0</v>
      </c>
      <c r="NI9" s="420">
        <f ca="1">SUMPRODUCT((OFFSET('Game Board'!G8:G55,0,NG1)&lt;&gt;"")*(OFFSET('Game Board'!F8:F55,0,NG1)=C9)*(OFFSET('Game Board'!G8:G55,0,NG1)&lt;OFFSET('Game Board'!H8:H55,0,NG1))*1)+SUMPRODUCT((OFFSET('Game Board'!G8:G55,0,NG1)&lt;&gt;"")*(OFFSET('Game Board'!I8:I55,0,NG1)=C9)*(OFFSET('Game Board'!H8:H55,0,NG1)&lt;OFFSET('Game Board'!G8:G55,0,NG1))*1)</f>
        <v>0</v>
      </c>
      <c r="NJ9" s="420">
        <f ca="1">SUMIF(OFFSET('Game Board'!F8:F55,0,NG1),C9,OFFSET('Game Board'!G8:G55,0,NG1))+SUMIF(OFFSET('Game Board'!I8:I55,0,NG1),C9,OFFSET('Game Board'!H8:H55,0,NG1))</f>
        <v>0</v>
      </c>
      <c r="NK9" s="420">
        <f ca="1">SUMIF(OFFSET('Game Board'!F8:F55,0,NG1),C9,OFFSET('Game Board'!H8:H55,0,NG1))+SUMIF(OFFSET('Game Board'!I8:I55,0,NG1),C9,OFFSET('Game Board'!G8:G55,0,NG1))</f>
        <v>0</v>
      </c>
      <c r="NL9" s="420">
        <f t="shared" ca="1" si="73"/>
        <v>0</v>
      </c>
      <c r="NM9" s="420">
        <f t="shared" ca="1" si="74"/>
        <v>0</v>
      </c>
      <c r="NN9" s="420">
        <f ca="1">INDEX(L4:L35,MATCH(NW9,C4:C35,0),0)</f>
        <v>1564</v>
      </c>
      <c r="NO9" s="424">
        <f>'Tournament Setup'!F11</f>
        <v>0</v>
      </c>
      <c r="NP9" s="420">
        <f t="shared" ref="NP9" ca="1" si="890">RANK(NM9,NM8:NM11)</f>
        <v>1</v>
      </c>
      <c r="NQ9" s="420">
        <f t="shared" ref="NQ9" ca="1" si="891">SUMPRODUCT((NP8:NP11=NP9)*(NL8:NL11&gt;NL9)*1)</f>
        <v>0</v>
      </c>
      <c r="NR9" s="420">
        <f t="shared" ca="1" si="77"/>
        <v>1</v>
      </c>
      <c r="NS9" s="420">
        <f t="shared" ref="NS9" ca="1" si="892">SUMPRODUCT((NP8:NP11=NP9)*(NL8:NL11=NL9)*(NJ8:NJ11&gt;NJ9)*1)</f>
        <v>0</v>
      </c>
      <c r="NT9" s="420">
        <f t="shared" ca="1" si="79"/>
        <v>1</v>
      </c>
      <c r="NU9" s="420">
        <f t="shared" ref="NU9" ca="1" si="893">RANK(NT9,NT8:NT11,1)+COUNTIF(NT8:NT9,NT9)-1</f>
        <v>2</v>
      </c>
      <c r="NV9" s="420">
        <v>2</v>
      </c>
      <c r="NW9" s="420" t="str">
        <f t="shared" ref="NW9" ca="1" si="894">INDEX(NE8:NE11,MATCH(NV9,NU8:NU11,0),0)</f>
        <v>Iran</v>
      </c>
      <c r="NX9" s="420">
        <f t="shared" ref="NX9" ca="1" si="895">INDEX(NT8:NT11,MATCH(NW9,NE8:NE11,0),0)</f>
        <v>1</v>
      </c>
      <c r="NY9" s="420" t="str">
        <f t="shared" ref="NY9" ca="1" si="896">IF(NY8&lt;&gt;"",NW9,"")</f>
        <v>Iran</v>
      </c>
      <c r="NZ9" s="420" t="str">
        <f t="shared" ref="NZ9" ca="1" si="897">IF(NX10=2,NW9,"")</f>
        <v/>
      </c>
      <c r="OB9" s="420">
        <f ca="1">SUMPRODUCT((OFFSET('Game Board'!F8:F55,0,NG1)=NY9)*(OFFSET('Game Board'!I8:I55,0,NG1)=NY8)*(OFFSET('Game Board'!G8:G55,0,NG1)&gt;OFFSET('Game Board'!H8:H55,0,NG1))*1)+SUMPRODUCT((OFFSET('Game Board'!I8:I55,0,NG1)=NY9)*(OFFSET('Game Board'!F8:F55,0,NG1)=NY8)*(OFFSET('Game Board'!H8:H55,0,NG1)&gt;OFFSET('Game Board'!G8:G55,0,NG1))*1)+SUMPRODUCT((OFFSET('Game Board'!F8:F55,0,NG1)=NY9)*(OFFSET('Game Board'!I8:I55,0,NG1)=NY10)*(OFFSET('Game Board'!G8:G55,0,NG1)&gt;OFFSET('Game Board'!H8:H55,0,NG1))*1)+SUMPRODUCT((OFFSET('Game Board'!I8:I55,0,NG1)=NY9)*(OFFSET('Game Board'!F8:F55,0,NG1)=NY10)*(OFFSET('Game Board'!H8:H55,0,NG1)&gt;OFFSET('Game Board'!G8:G55,0,NG1))*1)+SUMPRODUCT((OFFSET('Game Board'!F8:F55,0,NG1)=NY9)*(OFFSET('Game Board'!I8:I55,0,NG1)=NY11)*(OFFSET('Game Board'!G8:G55,0,NG1)&gt;OFFSET('Game Board'!H8:H55,0,NG1))*1)+SUMPRODUCT((OFFSET('Game Board'!I8:I55,0,NG1)=NY9)*(OFFSET('Game Board'!F8:F55,0,NG1)=NY11)*(OFFSET('Game Board'!H8:H55,0,NG1)&gt;OFFSET('Game Board'!G8:G55,0,NG1))*1)</f>
        <v>0</v>
      </c>
      <c r="OC9" s="420">
        <f ca="1">SUMPRODUCT((OFFSET('Game Board'!F8:F55,0,NG1)=NY9)*(OFFSET('Game Board'!I8:I55,0,NG1)=NY8)*(OFFSET('Game Board'!G8:G55,0,NG1)=OFFSET('Game Board'!H8:H55,0,NG1))*1)+SUMPRODUCT((OFFSET('Game Board'!I8:I55,0,NG1)=NY9)*(OFFSET('Game Board'!F8:F55,0,NG1)=NY8)*(OFFSET('Game Board'!G8:G55,0,NG1)=OFFSET('Game Board'!H8:H55,0,NG1))*1)+SUMPRODUCT((OFFSET('Game Board'!F8:F55,0,NG1)=NY9)*(OFFSET('Game Board'!I8:I55,0,NG1)=NY10)*(OFFSET('Game Board'!G8:G55,0,NG1)=OFFSET('Game Board'!H8:H55,0,NG1))*1)+SUMPRODUCT((OFFSET('Game Board'!I8:I55,0,NG1)=NY9)*(OFFSET('Game Board'!F8:F55,0,NG1)=NY10)*(OFFSET('Game Board'!G8:G55,0,NG1)=OFFSET('Game Board'!H8:H55,0,NG1))*1)+SUMPRODUCT((OFFSET('Game Board'!F8:F55,0,NG1)=NY9)*(OFFSET('Game Board'!I8:I55,0,NG1)=NY11)*(OFFSET('Game Board'!G8:G55,0,NG1)=OFFSET('Game Board'!H8:H55,0,NG1))*1)+SUMPRODUCT((OFFSET('Game Board'!I8:I55,0,NG1)=NY9)*(OFFSET('Game Board'!F8:F55,0,NG1)=NY11)*(OFFSET('Game Board'!G8:G55,0,NG1)=OFFSET('Game Board'!H8:H55,0,NG1))*1)</f>
        <v>3</v>
      </c>
      <c r="OD9" s="420">
        <f ca="1">SUMPRODUCT((OFFSET('Game Board'!F8:F55,0,NG1)=NY9)*(OFFSET('Game Board'!I8:I55,0,NG1)=NY8)*(OFFSET('Game Board'!G8:G55,0,NG1)&lt;OFFSET('Game Board'!H8:H55,0,NG1))*1)+SUMPRODUCT((OFFSET('Game Board'!I8:I55,0,NG1)=NY9)*(OFFSET('Game Board'!F8:F55,0,NG1)=NY8)*(OFFSET('Game Board'!H8:H55,0,NG1)&lt;OFFSET('Game Board'!G8:G55,0,NG1))*1)+SUMPRODUCT((OFFSET('Game Board'!F8:F55,0,NG1)=NY9)*(OFFSET('Game Board'!I8:I55,0,NG1)=NY10)*(OFFSET('Game Board'!G8:G55,0,NG1)&lt;OFFSET('Game Board'!H8:H55,0,NG1))*1)+SUMPRODUCT((OFFSET('Game Board'!I8:I55,0,NG1)=NY9)*(OFFSET('Game Board'!F8:F55,0,NG1)=NY10)*(OFFSET('Game Board'!H8:H55,0,NG1)&lt;OFFSET('Game Board'!G8:G55,0,NG1))*1)+SUMPRODUCT((OFFSET('Game Board'!F8:F55,0,NG1)=NY9)*(OFFSET('Game Board'!I8:I55,0,NG1)=NY11)*(OFFSET('Game Board'!G8:G55,0,NG1)&lt;OFFSET('Game Board'!H8:H55,0,NG1))*1)+SUMPRODUCT((OFFSET('Game Board'!I8:I55,0,NG1)=NY9)*(OFFSET('Game Board'!F8:F55,0,NG1)=NY11)*(OFFSET('Game Board'!H8:H55,0,NG1)&lt;OFFSET('Game Board'!G8:G55,0,NG1))*1)</f>
        <v>0</v>
      </c>
      <c r="OE9" s="420">
        <f ca="1">SUMIFS(OFFSET('Game Board'!G8:G55,0,NG1),OFFSET('Game Board'!F8:F55,0,NG1),NY9,OFFSET('Game Board'!I8:I55,0,NG1),NY8)+SUMIFS(OFFSET('Game Board'!G8:G55,0,NG1),OFFSET('Game Board'!F8:F55,0,NG1),NY9,OFFSET('Game Board'!I8:I55,0,NG1),NY10)+SUMIFS(OFFSET('Game Board'!G8:G55,0,NG1),OFFSET('Game Board'!F8:F55,0,NG1),NY9,OFFSET('Game Board'!I8:I55,0,NG1),NY11)+SUMIFS(OFFSET('Game Board'!H8:H55,0,NG1),OFFSET('Game Board'!I8:I55,0,NG1),NY9,OFFSET('Game Board'!F8:F55,0,NG1),NY8)+SUMIFS(OFFSET('Game Board'!H8:H55,0,NG1),OFFSET('Game Board'!I8:I55,0,NG1),NY9,OFFSET('Game Board'!F8:F55,0,NG1),NY10)+SUMIFS(OFFSET('Game Board'!H8:H55,0,NG1),OFFSET('Game Board'!I8:I55,0,NG1),NY9,OFFSET('Game Board'!F8:F55,0,NG1),NY11)</f>
        <v>0</v>
      </c>
      <c r="OF9" s="420">
        <f ca="1">SUMIFS(OFFSET('Game Board'!H8:H55,0,NG1),OFFSET('Game Board'!F8:F55,0,NG1),NY9,OFFSET('Game Board'!I8:I55,0,NG1),NY8)+SUMIFS(OFFSET('Game Board'!H8:H55,0,NG1),OFFSET('Game Board'!F8:F55,0,NG1),NY9,OFFSET('Game Board'!I8:I55,0,NG1),NY10)+SUMIFS(OFFSET('Game Board'!H8:H55,0,NG1),OFFSET('Game Board'!F8:F55,0,NG1),NY9,OFFSET('Game Board'!I8:I55,0,NG1),NY11)+SUMIFS(OFFSET('Game Board'!G8:G55,0,NG1),OFFSET('Game Board'!I8:I55,0,NG1),NY9,OFFSET('Game Board'!F8:F55,0,NG1),NY8)+SUMIFS(OFFSET('Game Board'!G8:G55,0,NG1),OFFSET('Game Board'!I8:I55,0,NG1),NY9,OFFSET('Game Board'!F8:F55,0,NG1),NY10)+SUMIFS(OFFSET('Game Board'!G8:G55,0,NG1),OFFSET('Game Board'!I8:I55,0,NG1),NY9,OFFSET('Game Board'!F8:F55,0,NG1),NY11)</f>
        <v>0</v>
      </c>
      <c r="OG9" s="420">
        <f t="shared" ca="1" si="84"/>
        <v>0</v>
      </c>
      <c r="OH9" s="420">
        <f t="shared" ca="1" si="85"/>
        <v>3</v>
      </c>
      <c r="OI9" s="420">
        <f t="shared" ref="OI9" ca="1" si="898">IF(NY9&lt;&gt;"",SUMPRODUCT((NX8:NX11=NX9)*(OH8:OH11&gt;OH9)*1),0)</f>
        <v>0</v>
      </c>
      <c r="OJ9" s="420">
        <f t="shared" ref="OJ9" ca="1" si="899">IF(NY9&lt;&gt;"",SUMPRODUCT((OI8:OI11=OI9)*(OG8:OG11&gt;OG9)*1),0)</f>
        <v>0</v>
      </c>
      <c r="OK9" s="420">
        <f t="shared" ca="1" si="88"/>
        <v>0</v>
      </c>
      <c r="OL9" s="420">
        <f t="shared" ref="OL9" ca="1" si="900">IF(NY9&lt;&gt;"",SUMPRODUCT((OK8:OK11=OK9)*(OI8:OI11=OI9)*(OE8:OE11&gt;OE9)*1),0)</f>
        <v>0</v>
      </c>
      <c r="OM9" s="420">
        <f t="shared" ca="1" si="90"/>
        <v>1</v>
      </c>
      <c r="ON9" s="420">
        <f ca="1">SUMPRODUCT((OFFSET('Game Board'!F8:F55,0,NG1)=NZ9)*(OFFSET('Game Board'!I8:I55,0,NG1)=NZ10)*(OFFSET('Game Board'!G8:G55,0,NG1)&gt;OFFSET('Game Board'!H8:H55,0,NG1))*1)+SUMPRODUCT((OFFSET('Game Board'!I8:I55,0,NG1)=NZ9)*(OFFSET('Game Board'!F8:F55,0,NG1)=NZ10)*(OFFSET('Game Board'!H8:H55,0,NG1)&gt;OFFSET('Game Board'!G8:G55,0,NG1))*1)+SUMPRODUCT((OFFSET('Game Board'!F8:F55,0,NG1)=NZ9)*(OFFSET('Game Board'!I8:I55,0,NG1)=NZ11)*(OFFSET('Game Board'!G8:G55,0,NG1)&gt;OFFSET('Game Board'!H8:H55,0,NG1))*1)+SUMPRODUCT((OFFSET('Game Board'!I8:I55,0,NG1)=NZ9)*(OFFSET('Game Board'!F8:F55,0,NG1)=NZ11)*(OFFSET('Game Board'!H8:H55,0,NG1)&gt;OFFSET('Game Board'!G8:G55,0,NG1))*1)</f>
        <v>0</v>
      </c>
      <c r="OO9" s="420">
        <f ca="1">SUMPRODUCT((OFFSET('Game Board'!F8:F55,0,NG1)=NZ9)*(OFFSET('Game Board'!I8:I55,0,NG1)=NZ10)*(OFFSET('Game Board'!G8:G55,0,NG1)=OFFSET('Game Board'!H8:H55,0,NG1))*1)+SUMPRODUCT((OFFSET('Game Board'!I8:I55,0,NG1)=NZ9)*(OFFSET('Game Board'!F8:F55,0,NG1)=NZ10)*(OFFSET('Game Board'!G8:G55,0,NG1)=OFFSET('Game Board'!H8:H55,0,NG1))*1)+SUMPRODUCT((OFFSET('Game Board'!F8:F55,0,NG1)=NZ9)*(OFFSET('Game Board'!I8:I55,0,NG1)=NZ11)*(OFFSET('Game Board'!G8:G55,0,NG1)=OFFSET('Game Board'!H8:H55,0,NG1))*1)+SUMPRODUCT((OFFSET('Game Board'!I8:I55,0,NG1)=NZ9)*(OFFSET('Game Board'!F8:F55,0,NG1)=NZ11)*(OFFSET('Game Board'!G8:G55,0,NG1)=OFFSET('Game Board'!H8:H55,0,NG1))*1)</f>
        <v>0</v>
      </c>
      <c r="OP9" s="420">
        <f ca="1">SUMPRODUCT((OFFSET('Game Board'!F8:F55,0,NG1)=NZ9)*(OFFSET('Game Board'!I8:I55,0,NG1)=NZ10)*(OFFSET('Game Board'!G8:G55,0,NG1)&lt;OFFSET('Game Board'!H8:H55,0,NG1))*1)+SUMPRODUCT((OFFSET('Game Board'!I8:I55,0,NG1)=NZ9)*(OFFSET('Game Board'!F8:F55,0,NG1)=NZ10)*(OFFSET('Game Board'!H8:H55,0,NG1)&lt;OFFSET('Game Board'!G8:G55,0,NG1))*1)+SUMPRODUCT((OFFSET('Game Board'!F8:F55,0,NG1)=NZ9)*(OFFSET('Game Board'!I8:I55,0,NG1)=NZ11)*(OFFSET('Game Board'!G8:G55,0,NG1)&lt;OFFSET('Game Board'!H8:H55,0,NG1))*1)+SUMPRODUCT((OFFSET('Game Board'!I8:I55,0,NG1)=NZ9)*(OFFSET('Game Board'!F8:F55,0,NG1)=NZ11)*(OFFSET('Game Board'!H8:H55,0,NG1)&lt;OFFSET('Game Board'!G8:G55,0,NG1))*1)</f>
        <v>0</v>
      </c>
      <c r="OQ9" s="420">
        <f ca="1">SUMIFS(OFFSET('Game Board'!G8:G55,0,NG1),OFFSET('Game Board'!F8:F55,0,NG1),NZ9,OFFSET('Game Board'!I8:I55,0,NG1),NZ10)+SUMIFS(OFFSET('Game Board'!G8:G55,0,NG1),OFFSET('Game Board'!F8:F55,0,NG1),NZ9,OFFSET('Game Board'!I8:I55,0,NG1),NZ11)+SUMIFS(OFFSET('Game Board'!H8:H55,0,NG1),OFFSET('Game Board'!I8:I55,0,NG1),NZ9,OFFSET('Game Board'!F8:F55,0,NG1),NZ10)+SUMIFS(OFFSET('Game Board'!H8:H55,0,NG1),OFFSET('Game Board'!I8:I55,0,NG1),NZ9,OFFSET('Game Board'!F8:F55,0,NG1),NZ11)</f>
        <v>0</v>
      </c>
      <c r="OR9" s="420">
        <f ca="1">SUMIFS(OFFSET('Game Board'!H8:H55,0,NG1),OFFSET('Game Board'!F8:F55,0,NG1),NZ9,OFFSET('Game Board'!I8:I55,0,NG1),NZ10)+SUMIFS(OFFSET('Game Board'!H8:H55,0,NG1),OFFSET('Game Board'!F8:F55,0,NG1),NZ9,OFFSET('Game Board'!I8:I55,0,NG1),NZ11)+SUMIFS(OFFSET('Game Board'!G8:G55,0,NG1),OFFSET('Game Board'!I8:I55,0,NG1),NZ9,OFFSET('Game Board'!F8:F55,0,NG1),NZ10)+SUMIFS(OFFSET('Game Board'!G8:G55,0,NG1),OFFSET('Game Board'!I8:I55,0,NG1),NZ9,OFFSET('Game Board'!F8:F55,0,NG1),NZ11)</f>
        <v>0</v>
      </c>
      <c r="OS9" s="420">
        <f t="shared" ca="1" si="297"/>
        <v>0</v>
      </c>
      <c r="OT9" s="420">
        <f t="shared" ca="1" si="298"/>
        <v>0</v>
      </c>
      <c r="OU9" s="420">
        <f t="shared" ref="OU9" ca="1" si="901">IF(NZ9&lt;&gt;"",SUMPRODUCT((NX8:NX11=NX9)*(OT8:OT11&gt;OT9)*1),0)</f>
        <v>0</v>
      </c>
      <c r="OV9" s="420">
        <f t="shared" ref="OV9" ca="1" si="902">IF(NZ9&lt;&gt;"",SUMPRODUCT((OU8:OU11=OU9)*(OS8:OS11&gt;OS9)*1),0)</f>
        <v>0</v>
      </c>
      <c r="OW9" s="420">
        <f t="shared" ca="1" si="301"/>
        <v>0</v>
      </c>
      <c r="OX9" s="420">
        <f t="shared" ref="OX9" ca="1" si="903">IF(NZ9&lt;&gt;"",SUMPRODUCT((OW8:OW11=OW9)*(OU8:OU11=OU9)*(OQ8:OQ11&gt;OQ9)*1),0)</f>
        <v>0</v>
      </c>
      <c r="OY9" s="420">
        <f t="shared" ca="1" si="91"/>
        <v>1</v>
      </c>
      <c r="OZ9" s="420">
        <v>0</v>
      </c>
      <c r="PA9" s="420">
        <v>0</v>
      </c>
      <c r="PB9" s="420">
        <v>0</v>
      </c>
      <c r="PC9" s="420">
        <v>0</v>
      </c>
      <c r="PD9" s="420">
        <v>0</v>
      </c>
      <c r="PE9" s="420">
        <v>0</v>
      </c>
      <c r="PF9" s="420">
        <v>0</v>
      </c>
      <c r="PG9" s="420">
        <v>0</v>
      </c>
      <c r="PH9" s="420">
        <v>0</v>
      </c>
      <c r="PI9" s="420">
        <v>0</v>
      </c>
      <c r="PJ9" s="420">
        <v>0</v>
      </c>
      <c r="PK9" s="420">
        <f t="shared" ca="1" si="92"/>
        <v>1</v>
      </c>
      <c r="PL9" s="420">
        <f t="shared" ref="PL9" ca="1" si="904">SUMPRODUCT((PK8:PK11=PK9)*(NN8:NN11&gt;NN9)*1)</f>
        <v>3</v>
      </c>
      <c r="PM9" s="420">
        <f t="shared" ca="1" si="94"/>
        <v>4</v>
      </c>
      <c r="PN9" s="420" t="str">
        <f t="shared" si="304"/>
        <v>Iran</v>
      </c>
      <c r="PO9" s="420">
        <f t="shared" ca="1" si="95"/>
        <v>0</v>
      </c>
      <c r="PP9" s="420">
        <f ca="1">SUMPRODUCT((OFFSET('Game Board'!G8:G55,0,PP1)&lt;&gt;"")*(OFFSET('Game Board'!F8:F55,0,PP1)=C9)*(OFFSET('Game Board'!G8:G55,0,PP1)&gt;OFFSET('Game Board'!H8:H55,0,PP1))*1)+SUMPRODUCT((OFFSET('Game Board'!G8:G55,0,PP1)&lt;&gt;"")*(OFFSET('Game Board'!I8:I55,0,PP1)=C9)*(OFFSET('Game Board'!H8:H55,0,PP1)&gt;OFFSET('Game Board'!G8:G55,0,PP1))*1)</f>
        <v>0</v>
      </c>
      <c r="PQ9" s="420">
        <f ca="1">SUMPRODUCT((OFFSET('Game Board'!G8:G55,0,PP1)&lt;&gt;"")*(OFFSET('Game Board'!F8:F55,0,PP1)=C9)*(OFFSET('Game Board'!G8:G55,0,PP1)=OFFSET('Game Board'!H8:H55,0,PP1))*1)+SUMPRODUCT((OFFSET('Game Board'!G8:G55,0,PP1)&lt;&gt;"")*(OFFSET('Game Board'!I8:I55,0,PP1)=C9)*(OFFSET('Game Board'!G8:G55,0,PP1)=OFFSET('Game Board'!H8:H55,0,PP1))*1)</f>
        <v>0</v>
      </c>
      <c r="PR9" s="420">
        <f ca="1">SUMPRODUCT((OFFSET('Game Board'!G8:G55,0,PP1)&lt;&gt;"")*(OFFSET('Game Board'!F8:F55,0,PP1)=C9)*(OFFSET('Game Board'!G8:G55,0,PP1)&lt;OFFSET('Game Board'!H8:H55,0,PP1))*1)+SUMPRODUCT((OFFSET('Game Board'!G8:G55,0,PP1)&lt;&gt;"")*(OFFSET('Game Board'!I8:I55,0,PP1)=C9)*(OFFSET('Game Board'!H8:H55,0,PP1)&lt;OFFSET('Game Board'!G8:G55,0,PP1))*1)</f>
        <v>0</v>
      </c>
      <c r="PS9" s="420">
        <f ca="1">SUMIF(OFFSET('Game Board'!F8:F55,0,PP1),C9,OFFSET('Game Board'!G8:G55,0,PP1))+SUMIF(OFFSET('Game Board'!I8:I55,0,PP1),C9,OFFSET('Game Board'!H8:H55,0,PP1))</f>
        <v>0</v>
      </c>
      <c r="PT9" s="420">
        <f ca="1">SUMIF(OFFSET('Game Board'!F8:F55,0,PP1),C9,OFFSET('Game Board'!H8:H55,0,PP1))+SUMIF(OFFSET('Game Board'!I8:I55,0,PP1),C9,OFFSET('Game Board'!G8:G55,0,PP1))</f>
        <v>0</v>
      </c>
      <c r="PU9" s="420">
        <f t="shared" ca="1" si="96"/>
        <v>0</v>
      </c>
      <c r="PV9" s="420">
        <f t="shared" ca="1" si="97"/>
        <v>0</v>
      </c>
      <c r="PW9" s="420">
        <f ca="1">INDEX(L4:L35,MATCH(QF9,C4:C35,0),0)</f>
        <v>1564</v>
      </c>
      <c r="PX9" s="424">
        <f>'Tournament Setup'!F11</f>
        <v>0</v>
      </c>
      <c r="PY9" s="420">
        <f t="shared" ref="PY9" ca="1" si="905">RANK(PV9,PV8:PV11)</f>
        <v>1</v>
      </c>
      <c r="PZ9" s="420">
        <f t="shared" ref="PZ9" ca="1" si="906">SUMPRODUCT((PY8:PY11=PY9)*(PU8:PU11&gt;PU9)*1)</f>
        <v>0</v>
      </c>
      <c r="QA9" s="420">
        <f t="shared" ca="1" si="100"/>
        <v>1</v>
      </c>
      <c r="QB9" s="420">
        <f t="shared" ref="QB9" ca="1" si="907">SUMPRODUCT((PY8:PY11=PY9)*(PU8:PU11=PU9)*(PS8:PS11&gt;PS9)*1)</f>
        <v>0</v>
      </c>
      <c r="QC9" s="420">
        <f t="shared" ca="1" si="102"/>
        <v>1</v>
      </c>
      <c r="QD9" s="420">
        <f t="shared" ref="QD9" ca="1" si="908">RANK(QC9,QC8:QC11,1)+COUNTIF(QC8:QC9,QC9)-1</f>
        <v>2</v>
      </c>
      <c r="QE9" s="420">
        <v>2</v>
      </c>
      <c r="QF9" s="420" t="str">
        <f t="shared" ref="QF9" ca="1" si="909">INDEX(PN8:PN11,MATCH(QE9,QD8:QD11,0),0)</f>
        <v>Iran</v>
      </c>
      <c r="QG9" s="420">
        <f t="shared" ref="QG9" ca="1" si="910">INDEX(QC8:QC11,MATCH(QF9,PN8:PN11,0),0)</f>
        <v>1</v>
      </c>
      <c r="QH9" s="420" t="str">
        <f t="shared" ref="QH9" ca="1" si="911">IF(QH8&lt;&gt;"",QF9,"")</f>
        <v>Iran</v>
      </c>
      <c r="QI9" s="420" t="str">
        <f t="shared" ref="QI9" ca="1" si="912">IF(QG10=2,QF9,"")</f>
        <v/>
      </c>
      <c r="QK9" s="420">
        <f ca="1">SUMPRODUCT((OFFSET('Game Board'!F8:F55,0,PP1)=QH9)*(OFFSET('Game Board'!I8:I55,0,PP1)=QH8)*(OFFSET('Game Board'!G8:G55,0,PP1)&gt;OFFSET('Game Board'!H8:H55,0,PP1))*1)+SUMPRODUCT((OFFSET('Game Board'!I8:I55,0,PP1)=QH9)*(OFFSET('Game Board'!F8:F55,0,PP1)=QH8)*(OFFSET('Game Board'!H8:H55,0,PP1)&gt;OFFSET('Game Board'!G8:G55,0,PP1))*1)+SUMPRODUCT((OFFSET('Game Board'!F8:F55,0,PP1)=QH9)*(OFFSET('Game Board'!I8:I55,0,PP1)=QH10)*(OFFSET('Game Board'!G8:G55,0,PP1)&gt;OFFSET('Game Board'!H8:H55,0,PP1))*1)+SUMPRODUCT((OFFSET('Game Board'!I8:I55,0,PP1)=QH9)*(OFFSET('Game Board'!F8:F55,0,PP1)=QH10)*(OFFSET('Game Board'!H8:H55,0,PP1)&gt;OFFSET('Game Board'!G8:G55,0,PP1))*1)+SUMPRODUCT((OFFSET('Game Board'!F8:F55,0,PP1)=QH9)*(OFFSET('Game Board'!I8:I55,0,PP1)=QH11)*(OFFSET('Game Board'!G8:G55,0,PP1)&gt;OFFSET('Game Board'!H8:H55,0,PP1))*1)+SUMPRODUCT((OFFSET('Game Board'!I8:I55,0,PP1)=QH9)*(OFFSET('Game Board'!F8:F55,0,PP1)=QH11)*(OFFSET('Game Board'!H8:H55,0,PP1)&gt;OFFSET('Game Board'!G8:G55,0,PP1))*1)</f>
        <v>0</v>
      </c>
      <c r="QL9" s="420">
        <f ca="1">SUMPRODUCT((OFFSET('Game Board'!F8:F55,0,PP1)=QH9)*(OFFSET('Game Board'!I8:I55,0,PP1)=QH8)*(OFFSET('Game Board'!G8:G55,0,PP1)=OFFSET('Game Board'!H8:H55,0,PP1))*1)+SUMPRODUCT((OFFSET('Game Board'!I8:I55,0,PP1)=QH9)*(OFFSET('Game Board'!F8:F55,0,PP1)=QH8)*(OFFSET('Game Board'!G8:G55,0,PP1)=OFFSET('Game Board'!H8:H55,0,PP1))*1)+SUMPRODUCT((OFFSET('Game Board'!F8:F55,0,PP1)=QH9)*(OFFSET('Game Board'!I8:I55,0,PP1)=QH10)*(OFFSET('Game Board'!G8:G55,0,PP1)=OFFSET('Game Board'!H8:H55,0,PP1))*1)+SUMPRODUCT((OFFSET('Game Board'!I8:I55,0,PP1)=QH9)*(OFFSET('Game Board'!F8:F55,0,PP1)=QH10)*(OFFSET('Game Board'!G8:G55,0,PP1)=OFFSET('Game Board'!H8:H55,0,PP1))*1)+SUMPRODUCT((OFFSET('Game Board'!F8:F55,0,PP1)=QH9)*(OFFSET('Game Board'!I8:I55,0,PP1)=QH11)*(OFFSET('Game Board'!G8:G55,0,PP1)=OFFSET('Game Board'!H8:H55,0,PP1))*1)+SUMPRODUCT((OFFSET('Game Board'!I8:I55,0,PP1)=QH9)*(OFFSET('Game Board'!F8:F55,0,PP1)=QH11)*(OFFSET('Game Board'!G8:G55,0,PP1)=OFFSET('Game Board'!H8:H55,0,PP1))*1)</f>
        <v>3</v>
      </c>
      <c r="QM9" s="420">
        <f ca="1">SUMPRODUCT((OFFSET('Game Board'!F8:F55,0,PP1)=QH9)*(OFFSET('Game Board'!I8:I55,0,PP1)=QH8)*(OFFSET('Game Board'!G8:G55,0,PP1)&lt;OFFSET('Game Board'!H8:H55,0,PP1))*1)+SUMPRODUCT((OFFSET('Game Board'!I8:I55,0,PP1)=QH9)*(OFFSET('Game Board'!F8:F55,0,PP1)=QH8)*(OFFSET('Game Board'!H8:H55,0,PP1)&lt;OFFSET('Game Board'!G8:G55,0,PP1))*1)+SUMPRODUCT((OFFSET('Game Board'!F8:F55,0,PP1)=QH9)*(OFFSET('Game Board'!I8:I55,0,PP1)=QH10)*(OFFSET('Game Board'!G8:G55,0,PP1)&lt;OFFSET('Game Board'!H8:H55,0,PP1))*1)+SUMPRODUCT((OFFSET('Game Board'!I8:I55,0,PP1)=QH9)*(OFFSET('Game Board'!F8:F55,0,PP1)=QH10)*(OFFSET('Game Board'!H8:H55,0,PP1)&lt;OFFSET('Game Board'!G8:G55,0,PP1))*1)+SUMPRODUCT((OFFSET('Game Board'!F8:F55,0,PP1)=QH9)*(OFFSET('Game Board'!I8:I55,0,PP1)=QH11)*(OFFSET('Game Board'!G8:G55,0,PP1)&lt;OFFSET('Game Board'!H8:H55,0,PP1))*1)+SUMPRODUCT((OFFSET('Game Board'!I8:I55,0,PP1)=QH9)*(OFFSET('Game Board'!F8:F55,0,PP1)=QH11)*(OFFSET('Game Board'!H8:H55,0,PP1)&lt;OFFSET('Game Board'!G8:G55,0,PP1))*1)</f>
        <v>0</v>
      </c>
      <c r="QN9" s="420">
        <f ca="1">SUMIFS(OFFSET('Game Board'!G8:G55,0,PP1),OFFSET('Game Board'!F8:F55,0,PP1),QH9,OFFSET('Game Board'!I8:I55,0,PP1),QH8)+SUMIFS(OFFSET('Game Board'!G8:G55,0,PP1),OFFSET('Game Board'!F8:F55,0,PP1),QH9,OFFSET('Game Board'!I8:I55,0,PP1),QH10)+SUMIFS(OFFSET('Game Board'!G8:G55,0,PP1),OFFSET('Game Board'!F8:F55,0,PP1),QH9,OFFSET('Game Board'!I8:I55,0,PP1),QH11)+SUMIFS(OFFSET('Game Board'!H8:H55,0,PP1),OFFSET('Game Board'!I8:I55,0,PP1),QH9,OFFSET('Game Board'!F8:F55,0,PP1),QH8)+SUMIFS(OFFSET('Game Board'!H8:H55,0,PP1),OFFSET('Game Board'!I8:I55,0,PP1),QH9,OFFSET('Game Board'!F8:F55,0,PP1),QH10)+SUMIFS(OFFSET('Game Board'!H8:H55,0,PP1),OFFSET('Game Board'!I8:I55,0,PP1),QH9,OFFSET('Game Board'!F8:F55,0,PP1),QH11)</f>
        <v>0</v>
      </c>
      <c r="QO9" s="420">
        <f ca="1">SUMIFS(OFFSET('Game Board'!H8:H55,0,PP1),OFFSET('Game Board'!F8:F55,0,PP1),QH9,OFFSET('Game Board'!I8:I55,0,PP1),QH8)+SUMIFS(OFFSET('Game Board'!H8:H55,0,PP1),OFFSET('Game Board'!F8:F55,0,PP1),QH9,OFFSET('Game Board'!I8:I55,0,PP1),QH10)+SUMIFS(OFFSET('Game Board'!H8:H55,0,PP1),OFFSET('Game Board'!F8:F55,0,PP1),QH9,OFFSET('Game Board'!I8:I55,0,PP1),QH11)+SUMIFS(OFFSET('Game Board'!G8:G55,0,PP1),OFFSET('Game Board'!I8:I55,0,PP1),QH9,OFFSET('Game Board'!F8:F55,0,PP1),QH8)+SUMIFS(OFFSET('Game Board'!G8:G55,0,PP1),OFFSET('Game Board'!I8:I55,0,PP1),QH9,OFFSET('Game Board'!F8:F55,0,PP1),QH10)+SUMIFS(OFFSET('Game Board'!G8:G55,0,PP1),OFFSET('Game Board'!I8:I55,0,PP1),QH9,OFFSET('Game Board'!F8:F55,0,PP1),QH11)</f>
        <v>0</v>
      </c>
      <c r="QP9" s="420">
        <f t="shared" ca="1" si="107"/>
        <v>0</v>
      </c>
      <c r="QQ9" s="420">
        <f t="shared" ca="1" si="108"/>
        <v>3</v>
      </c>
      <c r="QR9" s="420">
        <f t="shared" ref="QR9" ca="1" si="913">IF(QH9&lt;&gt;"",SUMPRODUCT((QG8:QG11=QG9)*(QQ8:QQ11&gt;QQ9)*1),0)</f>
        <v>0</v>
      </c>
      <c r="QS9" s="420">
        <f t="shared" ref="QS9" ca="1" si="914">IF(QH9&lt;&gt;"",SUMPRODUCT((QR8:QR11=QR9)*(QP8:QP11&gt;QP9)*1),0)</f>
        <v>0</v>
      </c>
      <c r="QT9" s="420">
        <f t="shared" ca="1" si="111"/>
        <v>0</v>
      </c>
      <c r="QU9" s="420">
        <f t="shared" ref="QU9" ca="1" si="915">IF(QH9&lt;&gt;"",SUMPRODUCT((QT8:QT11=QT9)*(QR8:QR11=QR9)*(QN8:QN11&gt;QN9)*1),0)</f>
        <v>0</v>
      </c>
      <c r="QV9" s="420">
        <f t="shared" ca="1" si="113"/>
        <v>1</v>
      </c>
      <c r="QW9" s="420">
        <f ca="1">SUMPRODUCT((OFFSET('Game Board'!F8:F55,0,PP1)=QI9)*(OFFSET('Game Board'!I8:I55,0,PP1)=QI10)*(OFFSET('Game Board'!G8:G55,0,PP1)&gt;OFFSET('Game Board'!H8:H55,0,PP1))*1)+SUMPRODUCT((OFFSET('Game Board'!I8:I55,0,PP1)=QI9)*(OFFSET('Game Board'!F8:F55,0,PP1)=QI10)*(OFFSET('Game Board'!H8:H55,0,PP1)&gt;OFFSET('Game Board'!G8:G55,0,PP1))*1)+SUMPRODUCT((OFFSET('Game Board'!F8:F55,0,PP1)=QI9)*(OFFSET('Game Board'!I8:I55,0,PP1)=QI11)*(OFFSET('Game Board'!G8:G55,0,PP1)&gt;OFFSET('Game Board'!H8:H55,0,PP1))*1)+SUMPRODUCT((OFFSET('Game Board'!I8:I55,0,PP1)=QI9)*(OFFSET('Game Board'!F8:F55,0,PP1)=QI11)*(OFFSET('Game Board'!H8:H55,0,PP1)&gt;OFFSET('Game Board'!G8:G55,0,PP1))*1)</f>
        <v>0</v>
      </c>
      <c r="QX9" s="420">
        <f ca="1">SUMPRODUCT((OFFSET('Game Board'!F8:F55,0,PP1)=QI9)*(OFFSET('Game Board'!I8:I55,0,PP1)=QI10)*(OFFSET('Game Board'!G8:G55,0,PP1)=OFFSET('Game Board'!H8:H55,0,PP1))*1)+SUMPRODUCT((OFFSET('Game Board'!I8:I55,0,PP1)=QI9)*(OFFSET('Game Board'!F8:F55,0,PP1)=QI10)*(OFFSET('Game Board'!G8:G55,0,PP1)=OFFSET('Game Board'!H8:H55,0,PP1))*1)+SUMPRODUCT((OFFSET('Game Board'!F8:F55,0,PP1)=QI9)*(OFFSET('Game Board'!I8:I55,0,PP1)=QI11)*(OFFSET('Game Board'!G8:G55,0,PP1)=OFFSET('Game Board'!H8:H55,0,PP1))*1)+SUMPRODUCT((OFFSET('Game Board'!I8:I55,0,PP1)=QI9)*(OFFSET('Game Board'!F8:F55,0,PP1)=QI11)*(OFFSET('Game Board'!G8:G55,0,PP1)=OFFSET('Game Board'!H8:H55,0,PP1))*1)</f>
        <v>0</v>
      </c>
      <c r="QY9" s="420">
        <f ca="1">SUMPRODUCT((OFFSET('Game Board'!F8:F55,0,PP1)=QI9)*(OFFSET('Game Board'!I8:I55,0,PP1)=QI10)*(OFFSET('Game Board'!G8:G55,0,PP1)&lt;OFFSET('Game Board'!H8:H55,0,PP1))*1)+SUMPRODUCT((OFFSET('Game Board'!I8:I55,0,PP1)=QI9)*(OFFSET('Game Board'!F8:F55,0,PP1)=QI10)*(OFFSET('Game Board'!H8:H55,0,PP1)&lt;OFFSET('Game Board'!G8:G55,0,PP1))*1)+SUMPRODUCT((OFFSET('Game Board'!F8:F55,0,PP1)=QI9)*(OFFSET('Game Board'!I8:I55,0,PP1)=QI11)*(OFFSET('Game Board'!G8:G55,0,PP1)&lt;OFFSET('Game Board'!H8:H55,0,PP1))*1)+SUMPRODUCT((OFFSET('Game Board'!I8:I55,0,PP1)=QI9)*(OFFSET('Game Board'!F8:F55,0,PP1)=QI11)*(OFFSET('Game Board'!H8:H55,0,PP1)&lt;OFFSET('Game Board'!G8:G55,0,PP1))*1)</f>
        <v>0</v>
      </c>
      <c r="QZ9" s="420">
        <f ca="1">SUMIFS(OFFSET('Game Board'!G8:G55,0,PP1),OFFSET('Game Board'!F8:F55,0,PP1),QI9,OFFSET('Game Board'!I8:I55,0,PP1),QI10)+SUMIFS(OFFSET('Game Board'!G8:G55,0,PP1),OFFSET('Game Board'!F8:F55,0,PP1),QI9,OFFSET('Game Board'!I8:I55,0,PP1),QI11)+SUMIFS(OFFSET('Game Board'!H8:H55,0,PP1),OFFSET('Game Board'!I8:I55,0,PP1),QI9,OFFSET('Game Board'!F8:F55,0,PP1),QI10)+SUMIFS(OFFSET('Game Board'!H8:H55,0,PP1),OFFSET('Game Board'!I8:I55,0,PP1),QI9,OFFSET('Game Board'!F8:F55,0,PP1),QI11)</f>
        <v>0</v>
      </c>
      <c r="RA9" s="420">
        <f ca="1">SUMIFS(OFFSET('Game Board'!H8:H55,0,PP1),OFFSET('Game Board'!F8:F55,0,PP1),QI9,OFFSET('Game Board'!I8:I55,0,PP1),QI10)+SUMIFS(OFFSET('Game Board'!H8:H55,0,PP1),OFFSET('Game Board'!F8:F55,0,PP1),QI9,OFFSET('Game Board'!I8:I55,0,PP1),QI11)+SUMIFS(OFFSET('Game Board'!G8:G55,0,PP1),OFFSET('Game Board'!I8:I55,0,PP1),QI9,OFFSET('Game Board'!F8:F55,0,PP1),QI10)+SUMIFS(OFFSET('Game Board'!G8:G55,0,PP1),OFFSET('Game Board'!I8:I55,0,PP1),QI9,OFFSET('Game Board'!F8:F55,0,PP1),QI11)</f>
        <v>0</v>
      </c>
      <c r="RB9" s="420">
        <f t="shared" ca="1" si="316"/>
        <v>0</v>
      </c>
      <c r="RC9" s="420">
        <f t="shared" ca="1" si="317"/>
        <v>0</v>
      </c>
      <c r="RD9" s="420">
        <f t="shared" ref="RD9" ca="1" si="916">IF(QI9&lt;&gt;"",SUMPRODUCT((QG8:QG11=QG9)*(RC8:RC11&gt;RC9)*1),0)</f>
        <v>0</v>
      </c>
      <c r="RE9" s="420">
        <f t="shared" ref="RE9" ca="1" si="917">IF(QI9&lt;&gt;"",SUMPRODUCT((RD8:RD11=RD9)*(RB8:RB11&gt;RB9)*1),0)</f>
        <v>0</v>
      </c>
      <c r="RF9" s="420">
        <f t="shared" ca="1" si="320"/>
        <v>0</v>
      </c>
      <c r="RG9" s="420">
        <f t="shared" ref="RG9" ca="1" si="918">IF(QI9&lt;&gt;"",SUMPRODUCT((RF8:RF11=RF9)*(RD8:RD11=RD9)*(QZ8:QZ11&gt;QZ9)*1),0)</f>
        <v>0</v>
      </c>
      <c r="RH9" s="420">
        <f t="shared" ca="1" si="114"/>
        <v>1</v>
      </c>
      <c r="RI9" s="420">
        <v>0</v>
      </c>
      <c r="RJ9" s="420">
        <v>0</v>
      </c>
      <c r="RK9" s="420">
        <v>0</v>
      </c>
      <c r="RL9" s="420">
        <v>0</v>
      </c>
      <c r="RM9" s="420">
        <v>0</v>
      </c>
      <c r="RN9" s="420">
        <v>0</v>
      </c>
      <c r="RO9" s="420">
        <v>0</v>
      </c>
      <c r="RP9" s="420">
        <v>0</v>
      </c>
      <c r="RQ9" s="420">
        <v>0</v>
      </c>
      <c r="RR9" s="420">
        <v>0</v>
      </c>
      <c r="RS9" s="420">
        <v>0</v>
      </c>
      <c r="RT9" s="420">
        <f t="shared" ca="1" si="115"/>
        <v>1</v>
      </c>
      <c r="RU9" s="420">
        <f t="shared" ref="RU9" ca="1" si="919">SUMPRODUCT((RT8:RT11=RT9)*(PW8:PW11&gt;PW9)*1)</f>
        <v>3</v>
      </c>
      <c r="RV9" s="420">
        <f t="shared" ca="1" si="117"/>
        <v>4</v>
      </c>
      <c r="RW9" s="420" t="str">
        <f t="shared" si="323"/>
        <v>Iran</v>
      </c>
      <c r="RX9" s="420">
        <f t="shared" ca="1" si="118"/>
        <v>0</v>
      </c>
      <c r="RY9" s="420">
        <f ca="1">SUMPRODUCT((OFFSET('Game Board'!G8:G55,0,RY1)&lt;&gt;"")*(OFFSET('Game Board'!F8:F55,0,RY1)=C9)*(OFFSET('Game Board'!G8:G55,0,RY1)&gt;OFFSET('Game Board'!H8:H55,0,RY1))*1)+SUMPRODUCT((OFFSET('Game Board'!G8:G55,0,RY1)&lt;&gt;"")*(OFFSET('Game Board'!I8:I55,0,RY1)=C9)*(OFFSET('Game Board'!H8:H55,0,RY1)&gt;OFFSET('Game Board'!G8:G55,0,RY1))*1)</f>
        <v>0</v>
      </c>
      <c r="RZ9" s="420">
        <f ca="1">SUMPRODUCT((OFFSET('Game Board'!G8:G55,0,RY1)&lt;&gt;"")*(OFFSET('Game Board'!F8:F55,0,RY1)=C9)*(OFFSET('Game Board'!G8:G55,0,RY1)=OFFSET('Game Board'!H8:H55,0,RY1))*1)+SUMPRODUCT((OFFSET('Game Board'!G8:G55,0,RY1)&lt;&gt;"")*(OFFSET('Game Board'!I8:I55,0,RY1)=C9)*(OFFSET('Game Board'!G8:G55,0,RY1)=OFFSET('Game Board'!H8:H55,0,RY1))*1)</f>
        <v>0</v>
      </c>
      <c r="SA9" s="420">
        <f ca="1">SUMPRODUCT((OFFSET('Game Board'!G8:G55,0,RY1)&lt;&gt;"")*(OFFSET('Game Board'!F8:F55,0,RY1)=C9)*(OFFSET('Game Board'!G8:G55,0,RY1)&lt;OFFSET('Game Board'!H8:H55,0,RY1))*1)+SUMPRODUCT((OFFSET('Game Board'!G8:G55,0,RY1)&lt;&gt;"")*(OFFSET('Game Board'!I8:I55,0,RY1)=C9)*(OFFSET('Game Board'!H8:H55,0,RY1)&lt;OFFSET('Game Board'!G8:G55,0,RY1))*1)</f>
        <v>0</v>
      </c>
      <c r="SB9" s="420">
        <f ca="1">SUMIF(OFFSET('Game Board'!F8:F55,0,RY1),C9,OFFSET('Game Board'!G8:G55,0,RY1))+SUMIF(OFFSET('Game Board'!I8:I55,0,RY1),C9,OFFSET('Game Board'!H8:H55,0,RY1))</f>
        <v>0</v>
      </c>
      <c r="SC9" s="420">
        <f ca="1">SUMIF(OFFSET('Game Board'!F8:F55,0,RY1),C9,OFFSET('Game Board'!H8:H55,0,RY1))+SUMIF(OFFSET('Game Board'!I8:I55,0,RY1),C9,OFFSET('Game Board'!G8:G55,0,RY1))</f>
        <v>0</v>
      </c>
      <c r="SD9" s="420">
        <f t="shared" ca="1" si="119"/>
        <v>0</v>
      </c>
      <c r="SE9" s="420">
        <f t="shared" ca="1" si="120"/>
        <v>0</v>
      </c>
      <c r="SF9" s="420">
        <f ca="1">INDEX(L4:L35,MATCH(SO9,C4:C35,0),0)</f>
        <v>1564</v>
      </c>
      <c r="SG9" s="424">
        <f>'Tournament Setup'!F11</f>
        <v>0</v>
      </c>
      <c r="SH9" s="420">
        <f t="shared" ref="SH9" ca="1" si="920">RANK(SE9,SE8:SE11)</f>
        <v>1</v>
      </c>
      <c r="SI9" s="420">
        <f t="shared" ref="SI9" ca="1" si="921">SUMPRODUCT((SH8:SH11=SH9)*(SD8:SD11&gt;SD9)*1)</f>
        <v>0</v>
      </c>
      <c r="SJ9" s="420">
        <f t="shared" ca="1" si="123"/>
        <v>1</v>
      </c>
      <c r="SK9" s="420">
        <f t="shared" ref="SK9" ca="1" si="922">SUMPRODUCT((SH8:SH11=SH9)*(SD8:SD11=SD9)*(SB8:SB11&gt;SB9)*1)</f>
        <v>0</v>
      </c>
      <c r="SL9" s="420">
        <f t="shared" ca="1" si="125"/>
        <v>1</v>
      </c>
      <c r="SM9" s="420">
        <f t="shared" ref="SM9" ca="1" si="923">RANK(SL9,SL8:SL11,1)+COUNTIF(SL8:SL9,SL9)-1</f>
        <v>2</v>
      </c>
      <c r="SN9" s="420">
        <v>2</v>
      </c>
      <c r="SO9" s="420" t="str">
        <f t="shared" ref="SO9" ca="1" si="924">INDEX(RW8:RW11,MATCH(SN9,SM8:SM11,0),0)</f>
        <v>Iran</v>
      </c>
      <c r="SP9" s="420">
        <f t="shared" ref="SP9" ca="1" si="925">INDEX(SL8:SL11,MATCH(SO9,RW8:RW11,0),0)</f>
        <v>1</v>
      </c>
      <c r="SQ9" s="420" t="str">
        <f t="shared" ref="SQ9" ca="1" si="926">IF(SQ8&lt;&gt;"",SO9,"")</f>
        <v>Iran</v>
      </c>
      <c r="SR9" s="420" t="str">
        <f t="shared" ref="SR9" ca="1" si="927">IF(SP10=2,SO9,"")</f>
        <v/>
      </c>
      <c r="ST9" s="420">
        <f ca="1">SUMPRODUCT((OFFSET('Game Board'!F8:F55,0,RY1)=SQ9)*(OFFSET('Game Board'!I8:I55,0,RY1)=SQ8)*(OFFSET('Game Board'!G8:G55,0,RY1)&gt;OFFSET('Game Board'!H8:H55,0,RY1))*1)+SUMPRODUCT((OFFSET('Game Board'!I8:I55,0,RY1)=SQ9)*(OFFSET('Game Board'!F8:F55,0,RY1)=SQ8)*(OFFSET('Game Board'!H8:H55,0,RY1)&gt;OFFSET('Game Board'!G8:G55,0,RY1))*1)+SUMPRODUCT((OFFSET('Game Board'!F8:F55,0,RY1)=SQ9)*(OFFSET('Game Board'!I8:I55,0,RY1)=SQ10)*(OFFSET('Game Board'!G8:G55,0,RY1)&gt;OFFSET('Game Board'!H8:H55,0,RY1))*1)+SUMPRODUCT((OFFSET('Game Board'!I8:I55,0,RY1)=SQ9)*(OFFSET('Game Board'!F8:F55,0,RY1)=SQ10)*(OFFSET('Game Board'!H8:H55,0,RY1)&gt;OFFSET('Game Board'!G8:G55,0,RY1))*1)+SUMPRODUCT((OFFSET('Game Board'!F8:F55,0,RY1)=SQ9)*(OFFSET('Game Board'!I8:I55,0,RY1)=SQ11)*(OFFSET('Game Board'!G8:G55,0,RY1)&gt;OFFSET('Game Board'!H8:H55,0,RY1))*1)+SUMPRODUCT((OFFSET('Game Board'!I8:I55,0,RY1)=SQ9)*(OFFSET('Game Board'!F8:F55,0,RY1)=SQ11)*(OFFSET('Game Board'!H8:H55,0,RY1)&gt;OFFSET('Game Board'!G8:G55,0,RY1))*1)</f>
        <v>0</v>
      </c>
      <c r="SU9" s="420">
        <f ca="1">SUMPRODUCT((OFFSET('Game Board'!F8:F55,0,RY1)=SQ9)*(OFFSET('Game Board'!I8:I55,0,RY1)=SQ8)*(OFFSET('Game Board'!G8:G55,0,RY1)=OFFSET('Game Board'!H8:H55,0,RY1))*1)+SUMPRODUCT((OFFSET('Game Board'!I8:I55,0,RY1)=SQ9)*(OFFSET('Game Board'!F8:F55,0,RY1)=SQ8)*(OFFSET('Game Board'!G8:G55,0,RY1)=OFFSET('Game Board'!H8:H55,0,RY1))*1)+SUMPRODUCT((OFFSET('Game Board'!F8:F55,0,RY1)=SQ9)*(OFFSET('Game Board'!I8:I55,0,RY1)=SQ10)*(OFFSET('Game Board'!G8:G55,0,RY1)=OFFSET('Game Board'!H8:H55,0,RY1))*1)+SUMPRODUCT((OFFSET('Game Board'!I8:I55,0,RY1)=SQ9)*(OFFSET('Game Board'!F8:F55,0,RY1)=SQ10)*(OFFSET('Game Board'!G8:G55,0,RY1)=OFFSET('Game Board'!H8:H55,0,RY1))*1)+SUMPRODUCT((OFFSET('Game Board'!F8:F55,0,RY1)=SQ9)*(OFFSET('Game Board'!I8:I55,0,RY1)=SQ11)*(OFFSET('Game Board'!G8:G55,0,RY1)=OFFSET('Game Board'!H8:H55,0,RY1))*1)+SUMPRODUCT((OFFSET('Game Board'!I8:I55,0,RY1)=SQ9)*(OFFSET('Game Board'!F8:F55,0,RY1)=SQ11)*(OFFSET('Game Board'!G8:G55,0,RY1)=OFFSET('Game Board'!H8:H55,0,RY1))*1)</f>
        <v>3</v>
      </c>
      <c r="SV9" s="420">
        <f ca="1">SUMPRODUCT((OFFSET('Game Board'!F8:F55,0,RY1)=SQ9)*(OFFSET('Game Board'!I8:I55,0,RY1)=SQ8)*(OFFSET('Game Board'!G8:G55,0,RY1)&lt;OFFSET('Game Board'!H8:H55,0,RY1))*1)+SUMPRODUCT((OFFSET('Game Board'!I8:I55,0,RY1)=SQ9)*(OFFSET('Game Board'!F8:F55,0,RY1)=SQ8)*(OFFSET('Game Board'!H8:H55,0,RY1)&lt;OFFSET('Game Board'!G8:G55,0,RY1))*1)+SUMPRODUCT((OFFSET('Game Board'!F8:F55,0,RY1)=SQ9)*(OFFSET('Game Board'!I8:I55,0,RY1)=SQ10)*(OFFSET('Game Board'!G8:G55,0,RY1)&lt;OFFSET('Game Board'!H8:H55,0,RY1))*1)+SUMPRODUCT((OFFSET('Game Board'!I8:I55,0,RY1)=SQ9)*(OFFSET('Game Board'!F8:F55,0,RY1)=SQ10)*(OFFSET('Game Board'!H8:H55,0,RY1)&lt;OFFSET('Game Board'!G8:G55,0,RY1))*1)+SUMPRODUCT((OFFSET('Game Board'!F8:F55,0,RY1)=SQ9)*(OFFSET('Game Board'!I8:I55,0,RY1)=SQ11)*(OFFSET('Game Board'!G8:G55,0,RY1)&lt;OFFSET('Game Board'!H8:H55,0,RY1))*1)+SUMPRODUCT((OFFSET('Game Board'!I8:I55,0,RY1)=SQ9)*(OFFSET('Game Board'!F8:F55,0,RY1)=SQ11)*(OFFSET('Game Board'!H8:H55,0,RY1)&lt;OFFSET('Game Board'!G8:G55,0,RY1))*1)</f>
        <v>0</v>
      </c>
      <c r="SW9" s="420">
        <f ca="1">SUMIFS(OFFSET('Game Board'!G8:G55,0,RY1),OFFSET('Game Board'!F8:F55,0,RY1),SQ9,OFFSET('Game Board'!I8:I55,0,RY1),SQ8)+SUMIFS(OFFSET('Game Board'!G8:G55,0,RY1),OFFSET('Game Board'!F8:F55,0,RY1),SQ9,OFFSET('Game Board'!I8:I55,0,RY1),SQ10)+SUMIFS(OFFSET('Game Board'!G8:G55,0,RY1),OFFSET('Game Board'!F8:F55,0,RY1),SQ9,OFFSET('Game Board'!I8:I55,0,RY1),SQ11)+SUMIFS(OFFSET('Game Board'!H8:H55,0,RY1),OFFSET('Game Board'!I8:I55,0,RY1),SQ9,OFFSET('Game Board'!F8:F55,0,RY1),SQ8)+SUMIFS(OFFSET('Game Board'!H8:H55,0,RY1),OFFSET('Game Board'!I8:I55,0,RY1),SQ9,OFFSET('Game Board'!F8:F55,0,RY1),SQ10)+SUMIFS(OFFSET('Game Board'!H8:H55,0,RY1),OFFSET('Game Board'!I8:I55,0,RY1),SQ9,OFFSET('Game Board'!F8:F55,0,RY1),SQ11)</f>
        <v>0</v>
      </c>
      <c r="SX9" s="420">
        <f ca="1">SUMIFS(OFFSET('Game Board'!H8:H55,0,RY1),OFFSET('Game Board'!F8:F55,0,RY1),SQ9,OFFSET('Game Board'!I8:I55,0,RY1),SQ8)+SUMIFS(OFFSET('Game Board'!H8:H55,0,RY1),OFFSET('Game Board'!F8:F55,0,RY1),SQ9,OFFSET('Game Board'!I8:I55,0,RY1),SQ10)+SUMIFS(OFFSET('Game Board'!H8:H55,0,RY1),OFFSET('Game Board'!F8:F55,0,RY1),SQ9,OFFSET('Game Board'!I8:I55,0,RY1),SQ11)+SUMIFS(OFFSET('Game Board'!G8:G55,0,RY1),OFFSET('Game Board'!I8:I55,0,RY1),SQ9,OFFSET('Game Board'!F8:F55,0,RY1),SQ8)+SUMIFS(OFFSET('Game Board'!G8:G55,0,RY1),OFFSET('Game Board'!I8:I55,0,RY1),SQ9,OFFSET('Game Board'!F8:F55,0,RY1),SQ10)+SUMIFS(OFFSET('Game Board'!G8:G55,0,RY1),OFFSET('Game Board'!I8:I55,0,RY1),SQ9,OFFSET('Game Board'!F8:F55,0,RY1),SQ11)</f>
        <v>0</v>
      </c>
      <c r="SY9" s="420">
        <f t="shared" ca="1" si="130"/>
        <v>0</v>
      </c>
      <c r="SZ9" s="420">
        <f t="shared" ca="1" si="131"/>
        <v>3</v>
      </c>
      <c r="TA9" s="420">
        <f t="shared" ref="TA9" ca="1" si="928">IF(SQ9&lt;&gt;"",SUMPRODUCT((SP8:SP11=SP9)*(SZ8:SZ11&gt;SZ9)*1),0)</f>
        <v>0</v>
      </c>
      <c r="TB9" s="420">
        <f t="shared" ref="TB9" ca="1" si="929">IF(SQ9&lt;&gt;"",SUMPRODUCT((TA8:TA11=TA9)*(SY8:SY11&gt;SY9)*1),0)</f>
        <v>0</v>
      </c>
      <c r="TC9" s="420">
        <f t="shared" ca="1" si="134"/>
        <v>0</v>
      </c>
      <c r="TD9" s="420">
        <f t="shared" ref="TD9" ca="1" si="930">IF(SQ9&lt;&gt;"",SUMPRODUCT((TC8:TC11=TC9)*(TA8:TA11=TA9)*(SW8:SW11&gt;SW9)*1),0)</f>
        <v>0</v>
      </c>
      <c r="TE9" s="420">
        <f t="shared" ca="1" si="136"/>
        <v>1</v>
      </c>
      <c r="TF9" s="420">
        <f ca="1">SUMPRODUCT((OFFSET('Game Board'!F8:F55,0,RY1)=SR9)*(OFFSET('Game Board'!I8:I55,0,RY1)=SR10)*(OFFSET('Game Board'!G8:G55,0,RY1)&gt;OFFSET('Game Board'!H8:H55,0,RY1))*1)+SUMPRODUCT((OFFSET('Game Board'!I8:I55,0,RY1)=SR9)*(OFFSET('Game Board'!F8:F55,0,RY1)=SR10)*(OFFSET('Game Board'!H8:H55,0,RY1)&gt;OFFSET('Game Board'!G8:G55,0,RY1))*1)+SUMPRODUCT((OFFSET('Game Board'!F8:F55,0,RY1)=SR9)*(OFFSET('Game Board'!I8:I55,0,RY1)=SR11)*(OFFSET('Game Board'!G8:G55,0,RY1)&gt;OFFSET('Game Board'!H8:H55,0,RY1))*1)+SUMPRODUCT((OFFSET('Game Board'!I8:I55,0,RY1)=SR9)*(OFFSET('Game Board'!F8:F55,0,RY1)=SR11)*(OFFSET('Game Board'!H8:H55,0,RY1)&gt;OFFSET('Game Board'!G8:G55,0,RY1))*1)</f>
        <v>0</v>
      </c>
      <c r="TG9" s="420">
        <f ca="1">SUMPRODUCT((OFFSET('Game Board'!F8:F55,0,RY1)=SR9)*(OFFSET('Game Board'!I8:I55,0,RY1)=SR10)*(OFFSET('Game Board'!G8:G55,0,RY1)=OFFSET('Game Board'!H8:H55,0,RY1))*1)+SUMPRODUCT((OFFSET('Game Board'!I8:I55,0,RY1)=SR9)*(OFFSET('Game Board'!F8:F55,0,RY1)=SR10)*(OFFSET('Game Board'!G8:G55,0,RY1)=OFFSET('Game Board'!H8:H55,0,RY1))*1)+SUMPRODUCT((OFFSET('Game Board'!F8:F55,0,RY1)=SR9)*(OFFSET('Game Board'!I8:I55,0,RY1)=SR11)*(OFFSET('Game Board'!G8:G55,0,RY1)=OFFSET('Game Board'!H8:H55,0,RY1))*1)+SUMPRODUCT((OFFSET('Game Board'!I8:I55,0,RY1)=SR9)*(OFFSET('Game Board'!F8:F55,0,RY1)=SR11)*(OFFSET('Game Board'!G8:G55,0,RY1)=OFFSET('Game Board'!H8:H55,0,RY1))*1)</f>
        <v>0</v>
      </c>
      <c r="TH9" s="420">
        <f ca="1">SUMPRODUCT((OFFSET('Game Board'!F8:F55,0,RY1)=SR9)*(OFFSET('Game Board'!I8:I55,0,RY1)=SR10)*(OFFSET('Game Board'!G8:G55,0,RY1)&lt;OFFSET('Game Board'!H8:H55,0,RY1))*1)+SUMPRODUCT((OFFSET('Game Board'!I8:I55,0,RY1)=SR9)*(OFFSET('Game Board'!F8:F55,0,RY1)=SR10)*(OFFSET('Game Board'!H8:H55,0,RY1)&lt;OFFSET('Game Board'!G8:G55,0,RY1))*1)+SUMPRODUCT((OFFSET('Game Board'!F8:F55,0,RY1)=SR9)*(OFFSET('Game Board'!I8:I55,0,RY1)=SR11)*(OFFSET('Game Board'!G8:G55,0,RY1)&lt;OFFSET('Game Board'!H8:H55,0,RY1))*1)+SUMPRODUCT((OFFSET('Game Board'!I8:I55,0,RY1)=SR9)*(OFFSET('Game Board'!F8:F55,0,RY1)=SR11)*(OFFSET('Game Board'!H8:H55,0,RY1)&lt;OFFSET('Game Board'!G8:G55,0,RY1))*1)</f>
        <v>0</v>
      </c>
      <c r="TI9" s="420">
        <f ca="1">SUMIFS(OFFSET('Game Board'!G8:G55,0,RY1),OFFSET('Game Board'!F8:F55,0,RY1),SR9,OFFSET('Game Board'!I8:I55,0,RY1),SR10)+SUMIFS(OFFSET('Game Board'!G8:G55,0,RY1),OFFSET('Game Board'!F8:F55,0,RY1),SR9,OFFSET('Game Board'!I8:I55,0,RY1),SR11)+SUMIFS(OFFSET('Game Board'!H8:H55,0,RY1),OFFSET('Game Board'!I8:I55,0,RY1),SR9,OFFSET('Game Board'!F8:F55,0,RY1),SR10)+SUMIFS(OFFSET('Game Board'!H8:H55,0,RY1),OFFSET('Game Board'!I8:I55,0,RY1),SR9,OFFSET('Game Board'!F8:F55,0,RY1),SR11)</f>
        <v>0</v>
      </c>
      <c r="TJ9" s="420">
        <f ca="1">SUMIFS(OFFSET('Game Board'!H8:H55,0,RY1),OFFSET('Game Board'!F8:F55,0,RY1),SR9,OFFSET('Game Board'!I8:I55,0,RY1),SR10)+SUMIFS(OFFSET('Game Board'!H8:H55,0,RY1),OFFSET('Game Board'!F8:F55,0,RY1),SR9,OFFSET('Game Board'!I8:I55,0,RY1),SR11)+SUMIFS(OFFSET('Game Board'!G8:G55,0,RY1),OFFSET('Game Board'!I8:I55,0,RY1),SR9,OFFSET('Game Board'!F8:F55,0,RY1),SR10)+SUMIFS(OFFSET('Game Board'!G8:G55,0,RY1),OFFSET('Game Board'!I8:I55,0,RY1),SR9,OFFSET('Game Board'!F8:F55,0,RY1),SR11)</f>
        <v>0</v>
      </c>
      <c r="TK9" s="420">
        <f t="shared" ca="1" si="335"/>
        <v>0</v>
      </c>
      <c r="TL9" s="420">
        <f t="shared" ca="1" si="336"/>
        <v>0</v>
      </c>
      <c r="TM9" s="420">
        <f t="shared" ref="TM9" ca="1" si="931">IF(SR9&lt;&gt;"",SUMPRODUCT((SP8:SP11=SP9)*(TL8:TL11&gt;TL9)*1),0)</f>
        <v>0</v>
      </c>
      <c r="TN9" s="420">
        <f t="shared" ref="TN9" ca="1" si="932">IF(SR9&lt;&gt;"",SUMPRODUCT((TM8:TM11=TM9)*(TK8:TK11&gt;TK9)*1),0)</f>
        <v>0</v>
      </c>
      <c r="TO9" s="420">
        <f t="shared" ca="1" si="339"/>
        <v>0</v>
      </c>
      <c r="TP9" s="420">
        <f t="shared" ref="TP9" ca="1" si="933">IF(SR9&lt;&gt;"",SUMPRODUCT((TO8:TO11=TO9)*(TM8:TM11=TM9)*(TI8:TI11&gt;TI9)*1),0)</f>
        <v>0</v>
      </c>
      <c r="TQ9" s="420">
        <f t="shared" ca="1" si="137"/>
        <v>1</v>
      </c>
      <c r="TR9" s="420">
        <v>0</v>
      </c>
      <c r="TS9" s="420">
        <v>0</v>
      </c>
      <c r="TT9" s="420">
        <v>0</v>
      </c>
      <c r="TU9" s="420">
        <v>0</v>
      </c>
      <c r="TV9" s="420">
        <v>0</v>
      </c>
      <c r="TW9" s="420">
        <v>0</v>
      </c>
      <c r="TX9" s="420">
        <v>0</v>
      </c>
      <c r="TY9" s="420">
        <v>0</v>
      </c>
      <c r="TZ9" s="420">
        <v>0</v>
      </c>
      <c r="UA9" s="420">
        <v>0</v>
      </c>
      <c r="UB9" s="420">
        <v>0</v>
      </c>
      <c r="UC9" s="420">
        <f t="shared" ca="1" si="138"/>
        <v>1</v>
      </c>
      <c r="UD9" s="420">
        <f t="shared" ref="UD9" ca="1" si="934">SUMPRODUCT((UC8:UC11=UC9)*(SF8:SF11&gt;SF9)*1)</f>
        <v>3</v>
      </c>
      <c r="UE9" s="420">
        <f t="shared" ca="1" si="140"/>
        <v>4</v>
      </c>
      <c r="UF9" s="420" t="str">
        <f t="shared" si="342"/>
        <v>Iran</v>
      </c>
      <c r="UG9" s="420">
        <f t="shared" ca="1" si="141"/>
        <v>0</v>
      </c>
      <c r="UH9" s="420">
        <f ca="1">SUMPRODUCT((OFFSET('Game Board'!G8:G55,0,UH1)&lt;&gt;"")*(OFFSET('Game Board'!F8:F55,0,UH1)=C9)*(OFFSET('Game Board'!G8:G55,0,UH1)&gt;OFFSET('Game Board'!H8:H55,0,UH1))*1)+SUMPRODUCT((OFFSET('Game Board'!G8:G55,0,UH1)&lt;&gt;"")*(OFFSET('Game Board'!I8:I55,0,UH1)=C9)*(OFFSET('Game Board'!H8:H55,0,UH1)&gt;OFFSET('Game Board'!G8:G55,0,UH1))*1)</f>
        <v>0</v>
      </c>
      <c r="UI9" s="420">
        <f ca="1">SUMPRODUCT((OFFSET('Game Board'!G8:G55,0,UH1)&lt;&gt;"")*(OFFSET('Game Board'!F8:F55,0,UH1)=C9)*(OFFSET('Game Board'!G8:G55,0,UH1)=OFFSET('Game Board'!H8:H55,0,UH1))*1)+SUMPRODUCT((OFFSET('Game Board'!G8:G55,0,UH1)&lt;&gt;"")*(OFFSET('Game Board'!I8:I55,0,UH1)=C9)*(OFFSET('Game Board'!G8:G55,0,UH1)=OFFSET('Game Board'!H8:H55,0,UH1))*1)</f>
        <v>0</v>
      </c>
      <c r="UJ9" s="420">
        <f ca="1">SUMPRODUCT((OFFSET('Game Board'!G8:G55,0,UH1)&lt;&gt;"")*(OFFSET('Game Board'!F8:F55,0,UH1)=C9)*(OFFSET('Game Board'!G8:G55,0,UH1)&lt;OFFSET('Game Board'!H8:H55,0,UH1))*1)+SUMPRODUCT((OFFSET('Game Board'!G8:G55,0,UH1)&lt;&gt;"")*(OFFSET('Game Board'!I8:I55,0,UH1)=C9)*(OFFSET('Game Board'!H8:H55,0,UH1)&lt;OFFSET('Game Board'!G8:G55,0,UH1))*1)</f>
        <v>0</v>
      </c>
      <c r="UK9" s="420">
        <f ca="1">SUMIF(OFFSET('Game Board'!F8:F55,0,UH1),C9,OFFSET('Game Board'!G8:G55,0,UH1))+SUMIF(OFFSET('Game Board'!I8:I55,0,UH1),C9,OFFSET('Game Board'!H8:H55,0,UH1))</f>
        <v>0</v>
      </c>
      <c r="UL9" s="420">
        <f ca="1">SUMIF(OFFSET('Game Board'!F8:F55,0,UH1),C9,OFFSET('Game Board'!H8:H55,0,UH1))+SUMIF(OFFSET('Game Board'!I8:I55,0,UH1),C9,OFFSET('Game Board'!G8:G55,0,UH1))</f>
        <v>0</v>
      </c>
      <c r="UM9" s="420">
        <f t="shared" ca="1" si="142"/>
        <v>0</v>
      </c>
      <c r="UN9" s="420">
        <f t="shared" ca="1" si="143"/>
        <v>0</v>
      </c>
      <c r="UO9" s="420">
        <f ca="1">INDEX(L4:L35,MATCH(UX9,C4:C35,0),0)</f>
        <v>1564</v>
      </c>
      <c r="UP9" s="424">
        <f>'Tournament Setup'!F11</f>
        <v>0</v>
      </c>
      <c r="UQ9" s="420">
        <f t="shared" ref="UQ9" ca="1" si="935">RANK(UN9,UN8:UN11)</f>
        <v>1</v>
      </c>
      <c r="UR9" s="420">
        <f t="shared" ref="UR9" ca="1" si="936">SUMPRODUCT((UQ8:UQ11=UQ9)*(UM8:UM11&gt;UM9)*1)</f>
        <v>0</v>
      </c>
      <c r="US9" s="420">
        <f t="shared" ca="1" si="146"/>
        <v>1</v>
      </c>
      <c r="UT9" s="420">
        <f t="shared" ref="UT9" ca="1" si="937">SUMPRODUCT((UQ8:UQ11=UQ9)*(UM8:UM11=UM9)*(UK8:UK11&gt;UK9)*1)</f>
        <v>0</v>
      </c>
      <c r="UU9" s="420">
        <f t="shared" ca="1" si="148"/>
        <v>1</v>
      </c>
      <c r="UV9" s="420">
        <f t="shared" ref="UV9" ca="1" si="938">RANK(UU9,UU8:UU11,1)+COUNTIF(UU8:UU9,UU9)-1</f>
        <v>2</v>
      </c>
      <c r="UW9" s="420">
        <v>2</v>
      </c>
      <c r="UX9" s="420" t="str">
        <f t="shared" ref="UX9" ca="1" si="939">INDEX(UF8:UF11,MATCH(UW9,UV8:UV11,0),0)</f>
        <v>Iran</v>
      </c>
      <c r="UY9" s="420">
        <f t="shared" ref="UY9" ca="1" si="940">INDEX(UU8:UU11,MATCH(UX9,UF8:UF11,0),0)</f>
        <v>1</v>
      </c>
      <c r="UZ9" s="420" t="str">
        <f t="shared" ref="UZ9" ca="1" si="941">IF(UZ8&lt;&gt;"",UX9,"")</f>
        <v>Iran</v>
      </c>
      <c r="VA9" s="420" t="str">
        <f t="shared" ref="VA9" ca="1" si="942">IF(UY10=2,UX9,"")</f>
        <v/>
      </c>
      <c r="VC9" s="420">
        <f ca="1">SUMPRODUCT((OFFSET('Game Board'!F8:F55,0,UH1)=UZ9)*(OFFSET('Game Board'!I8:I55,0,UH1)=UZ8)*(OFFSET('Game Board'!G8:G55,0,UH1)&gt;OFFSET('Game Board'!H8:H55,0,UH1))*1)+SUMPRODUCT((OFFSET('Game Board'!I8:I55,0,UH1)=UZ9)*(OFFSET('Game Board'!F8:F55,0,UH1)=UZ8)*(OFFSET('Game Board'!H8:H55,0,UH1)&gt;OFFSET('Game Board'!G8:G55,0,UH1))*1)+SUMPRODUCT((OFFSET('Game Board'!F8:F55,0,UH1)=UZ9)*(OFFSET('Game Board'!I8:I55,0,UH1)=UZ10)*(OFFSET('Game Board'!G8:G55,0,UH1)&gt;OFFSET('Game Board'!H8:H55,0,UH1))*1)+SUMPRODUCT((OFFSET('Game Board'!I8:I55,0,UH1)=UZ9)*(OFFSET('Game Board'!F8:F55,0,UH1)=UZ10)*(OFFSET('Game Board'!H8:H55,0,UH1)&gt;OFFSET('Game Board'!G8:G55,0,UH1))*1)+SUMPRODUCT((OFFSET('Game Board'!F8:F55,0,UH1)=UZ9)*(OFFSET('Game Board'!I8:I55,0,UH1)=UZ11)*(OFFSET('Game Board'!G8:G55,0,UH1)&gt;OFFSET('Game Board'!H8:H55,0,UH1))*1)+SUMPRODUCT((OFFSET('Game Board'!I8:I55,0,UH1)=UZ9)*(OFFSET('Game Board'!F8:F55,0,UH1)=UZ11)*(OFFSET('Game Board'!H8:H55,0,UH1)&gt;OFFSET('Game Board'!G8:G55,0,UH1))*1)</f>
        <v>0</v>
      </c>
      <c r="VD9" s="420">
        <f ca="1">SUMPRODUCT((OFFSET('Game Board'!F8:F55,0,UH1)=UZ9)*(OFFSET('Game Board'!I8:I55,0,UH1)=UZ8)*(OFFSET('Game Board'!G8:G55,0,UH1)=OFFSET('Game Board'!H8:H55,0,UH1))*1)+SUMPRODUCT((OFFSET('Game Board'!I8:I55,0,UH1)=UZ9)*(OFFSET('Game Board'!F8:F55,0,UH1)=UZ8)*(OFFSET('Game Board'!G8:G55,0,UH1)=OFFSET('Game Board'!H8:H55,0,UH1))*1)+SUMPRODUCT((OFFSET('Game Board'!F8:F55,0,UH1)=UZ9)*(OFFSET('Game Board'!I8:I55,0,UH1)=UZ10)*(OFFSET('Game Board'!G8:G55,0,UH1)=OFFSET('Game Board'!H8:H55,0,UH1))*1)+SUMPRODUCT((OFFSET('Game Board'!I8:I55,0,UH1)=UZ9)*(OFFSET('Game Board'!F8:F55,0,UH1)=UZ10)*(OFFSET('Game Board'!G8:G55,0,UH1)=OFFSET('Game Board'!H8:H55,0,UH1))*1)+SUMPRODUCT((OFFSET('Game Board'!F8:F55,0,UH1)=UZ9)*(OFFSET('Game Board'!I8:I55,0,UH1)=UZ11)*(OFFSET('Game Board'!G8:G55,0,UH1)=OFFSET('Game Board'!H8:H55,0,UH1))*1)+SUMPRODUCT((OFFSET('Game Board'!I8:I55,0,UH1)=UZ9)*(OFFSET('Game Board'!F8:F55,0,UH1)=UZ11)*(OFFSET('Game Board'!G8:G55,0,UH1)=OFFSET('Game Board'!H8:H55,0,UH1))*1)</f>
        <v>3</v>
      </c>
      <c r="VE9" s="420">
        <f ca="1">SUMPRODUCT((OFFSET('Game Board'!F8:F55,0,UH1)=UZ9)*(OFFSET('Game Board'!I8:I55,0,UH1)=UZ8)*(OFFSET('Game Board'!G8:G55,0,UH1)&lt;OFFSET('Game Board'!H8:H55,0,UH1))*1)+SUMPRODUCT((OFFSET('Game Board'!I8:I55,0,UH1)=UZ9)*(OFFSET('Game Board'!F8:F55,0,UH1)=UZ8)*(OFFSET('Game Board'!H8:H55,0,UH1)&lt;OFFSET('Game Board'!G8:G55,0,UH1))*1)+SUMPRODUCT((OFFSET('Game Board'!F8:F55,0,UH1)=UZ9)*(OFFSET('Game Board'!I8:I55,0,UH1)=UZ10)*(OFFSET('Game Board'!G8:G55,0,UH1)&lt;OFFSET('Game Board'!H8:H55,0,UH1))*1)+SUMPRODUCT((OFFSET('Game Board'!I8:I55,0,UH1)=UZ9)*(OFFSET('Game Board'!F8:F55,0,UH1)=UZ10)*(OFFSET('Game Board'!H8:H55,0,UH1)&lt;OFFSET('Game Board'!G8:G55,0,UH1))*1)+SUMPRODUCT((OFFSET('Game Board'!F8:F55,0,UH1)=UZ9)*(OFFSET('Game Board'!I8:I55,0,UH1)=UZ11)*(OFFSET('Game Board'!G8:G55,0,UH1)&lt;OFFSET('Game Board'!H8:H55,0,UH1))*1)+SUMPRODUCT((OFFSET('Game Board'!I8:I55,0,UH1)=UZ9)*(OFFSET('Game Board'!F8:F55,0,UH1)=UZ11)*(OFFSET('Game Board'!H8:H55,0,UH1)&lt;OFFSET('Game Board'!G8:G55,0,UH1))*1)</f>
        <v>0</v>
      </c>
      <c r="VF9" s="420">
        <f ca="1">SUMIFS(OFFSET('Game Board'!G8:G55,0,UH1),OFFSET('Game Board'!F8:F55,0,UH1),UZ9,OFFSET('Game Board'!I8:I55,0,UH1),UZ8)+SUMIFS(OFFSET('Game Board'!G8:G55,0,UH1),OFFSET('Game Board'!F8:F55,0,UH1),UZ9,OFFSET('Game Board'!I8:I55,0,UH1),UZ10)+SUMIFS(OFFSET('Game Board'!G8:G55,0,UH1),OFFSET('Game Board'!F8:F55,0,UH1),UZ9,OFFSET('Game Board'!I8:I55,0,UH1),UZ11)+SUMIFS(OFFSET('Game Board'!H8:H55,0,UH1),OFFSET('Game Board'!I8:I55,0,UH1),UZ9,OFFSET('Game Board'!F8:F55,0,UH1),UZ8)+SUMIFS(OFFSET('Game Board'!H8:H55,0,UH1),OFFSET('Game Board'!I8:I55,0,UH1),UZ9,OFFSET('Game Board'!F8:F55,0,UH1),UZ10)+SUMIFS(OFFSET('Game Board'!H8:H55,0,UH1),OFFSET('Game Board'!I8:I55,0,UH1),UZ9,OFFSET('Game Board'!F8:F55,0,UH1),UZ11)</f>
        <v>0</v>
      </c>
      <c r="VG9" s="420">
        <f ca="1">SUMIFS(OFFSET('Game Board'!H8:H55,0,UH1),OFFSET('Game Board'!F8:F55,0,UH1),UZ9,OFFSET('Game Board'!I8:I55,0,UH1),UZ8)+SUMIFS(OFFSET('Game Board'!H8:H55,0,UH1),OFFSET('Game Board'!F8:F55,0,UH1),UZ9,OFFSET('Game Board'!I8:I55,0,UH1),UZ10)+SUMIFS(OFFSET('Game Board'!H8:H55,0,UH1),OFFSET('Game Board'!F8:F55,0,UH1),UZ9,OFFSET('Game Board'!I8:I55,0,UH1),UZ11)+SUMIFS(OFFSET('Game Board'!G8:G55,0,UH1),OFFSET('Game Board'!I8:I55,0,UH1),UZ9,OFFSET('Game Board'!F8:F55,0,UH1),UZ8)+SUMIFS(OFFSET('Game Board'!G8:G55,0,UH1),OFFSET('Game Board'!I8:I55,0,UH1),UZ9,OFFSET('Game Board'!F8:F55,0,UH1),UZ10)+SUMIFS(OFFSET('Game Board'!G8:G55,0,UH1),OFFSET('Game Board'!I8:I55,0,UH1),UZ9,OFFSET('Game Board'!F8:F55,0,UH1),UZ11)</f>
        <v>0</v>
      </c>
      <c r="VH9" s="420">
        <f t="shared" ca="1" si="153"/>
        <v>0</v>
      </c>
      <c r="VI9" s="420">
        <f t="shared" ca="1" si="154"/>
        <v>3</v>
      </c>
      <c r="VJ9" s="420">
        <f t="shared" ref="VJ9" ca="1" si="943">IF(UZ9&lt;&gt;"",SUMPRODUCT((UY8:UY11=UY9)*(VI8:VI11&gt;VI9)*1),0)</f>
        <v>0</v>
      </c>
      <c r="VK9" s="420">
        <f t="shared" ref="VK9" ca="1" si="944">IF(UZ9&lt;&gt;"",SUMPRODUCT((VJ8:VJ11=VJ9)*(VH8:VH11&gt;VH9)*1),0)</f>
        <v>0</v>
      </c>
      <c r="VL9" s="420">
        <f t="shared" ca="1" si="157"/>
        <v>0</v>
      </c>
      <c r="VM9" s="420">
        <f t="shared" ref="VM9" ca="1" si="945">IF(UZ9&lt;&gt;"",SUMPRODUCT((VL8:VL11=VL9)*(VJ8:VJ11=VJ9)*(VF8:VF11&gt;VF9)*1),0)</f>
        <v>0</v>
      </c>
      <c r="VN9" s="420">
        <f t="shared" ca="1" si="159"/>
        <v>1</v>
      </c>
      <c r="VO9" s="420">
        <f ca="1">SUMPRODUCT((OFFSET('Game Board'!F8:F55,0,UH1)=VA9)*(OFFSET('Game Board'!I8:I55,0,UH1)=VA10)*(OFFSET('Game Board'!G8:G55,0,UH1)&gt;OFFSET('Game Board'!H8:H55,0,UH1))*1)+SUMPRODUCT((OFFSET('Game Board'!I8:I55,0,UH1)=VA9)*(OFFSET('Game Board'!F8:F55,0,UH1)=VA10)*(OFFSET('Game Board'!H8:H55,0,UH1)&gt;OFFSET('Game Board'!G8:G55,0,UH1))*1)+SUMPRODUCT((OFFSET('Game Board'!F8:F55,0,UH1)=VA9)*(OFFSET('Game Board'!I8:I55,0,UH1)=VA11)*(OFFSET('Game Board'!G8:G55,0,UH1)&gt;OFFSET('Game Board'!H8:H55,0,UH1))*1)+SUMPRODUCT((OFFSET('Game Board'!I8:I55,0,UH1)=VA9)*(OFFSET('Game Board'!F8:F55,0,UH1)=VA11)*(OFFSET('Game Board'!H8:H55,0,UH1)&gt;OFFSET('Game Board'!G8:G55,0,UH1))*1)</f>
        <v>0</v>
      </c>
      <c r="VP9" s="420">
        <f ca="1">SUMPRODUCT((OFFSET('Game Board'!F8:F55,0,UH1)=VA9)*(OFFSET('Game Board'!I8:I55,0,UH1)=VA10)*(OFFSET('Game Board'!G8:G55,0,UH1)=OFFSET('Game Board'!H8:H55,0,UH1))*1)+SUMPRODUCT((OFFSET('Game Board'!I8:I55,0,UH1)=VA9)*(OFFSET('Game Board'!F8:F55,0,UH1)=VA10)*(OFFSET('Game Board'!G8:G55,0,UH1)=OFFSET('Game Board'!H8:H55,0,UH1))*1)+SUMPRODUCT((OFFSET('Game Board'!F8:F55,0,UH1)=VA9)*(OFFSET('Game Board'!I8:I55,0,UH1)=VA11)*(OFFSET('Game Board'!G8:G55,0,UH1)=OFFSET('Game Board'!H8:H55,0,UH1))*1)+SUMPRODUCT((OFFSET('Game Board'!I8:I55,0,UH1)=VA9)*(OFFSET('Game Board'!F8:F55,0,UH1)=VA11)*(OFFSET('Game Board'!G8:G55,0,UH1)=OFFSET('Game Board'!H8:H55,0,UH1))*1)</f>
        <v>0</v>
      </c>
      <c r="VQ9" s="420">
        <f ca="1">SUMPRODUCT((OFFSET('Game Board'!F8:F55,0,UH1)=VA9)*(OFFSET('Game Board'!I8:I55,0,UH1)=VA10)*(OFFSET('Game Board'!G8:G55,0,UH1)&lt;OFFSET('Game Board'!H8:H55,0,UH1))*1)+SUMPRODUCT((OFFSET('Game Board'!I8:I55,0,UH1)=VA9)*(OFFSET('Game Board'!F8:F55,0,UH1)=VA10)*(OFFSET('Game Board'!H8:H55,0,UH1)&lt;OFFSET('Game Board'!G8:G55,0,UH1))*1)+SUMPRODUCT((OFFSET('Game Board'!F8:F55,0,UH1)=VA9)*(OFFSET('Game Board'!I8:I55,0,UH1)=VA11)*(OFFSET('Game Board'!G8:G55,0,UH1)&lt;OFFSET('Game Board'!H8:H55,0,UH1))*1)+SUMPRODUCT((OFFSET('Game Board'!I8:I55,0,UH1)=VA9)*(OFFSET('Game Board'!F8:F55,0,UH1)=VA11)*(OFFSET('Game Board'!H8:H55,0,UH1)&lt;OFFSET('Game Board'!G8:G55,0,UH1))*1)</f>
        <v>0</v>
      </c>
      <c r="VR9" s="420">
        <f ca="1">SUMIFS(OFFSET('Game Board'!G8:G55,0,UH1),OFFSET('Game Board'!F8:F55,0,UH1),VA9,OFFSET('Game Board'!I8:I55,0,UH1),VA10)+SUMIFS(OFFSET('Game Board'!G8:G55,0,UH1),OFFSET('Game Board'!F8:F55,0,UH1),VA9,OFFSET('Game Board'!I8:I55,0,UH1),VA11)+SUMIFS(OFFSET('Game Board'!H8:H55,0,UH1),OFFSET('Game Board'!I8:I55,0,UH1),VA9,OFFSET('Game Board'!F8:F55,0,UH1),VA10)+SUMIFS(OFFSET('Game Board'!H8:H55,0,UH1),OFFSET('Game Board'!I8:I55,0,UH1),VA9,OFFSET('Game Board'!F8:F55,0,UH1),VA11)</f>
        <v>0</v>
      </c>
      <c r="VS9" s="420">
        <f ca="1">SUMIFS(OFFSET('Game Board'!H8:H55,0,UH1),OFFSET('Game Board'!F8:F55,0,UH1),VA9,OFFSET('Game Board'!I8:I55,0,UH1),VA10)+SUMIFS(OFFSET('Game Board'!H8:H55,0,UH1),OFFSET('Game Board'!F8:F55,0,UH1),VA9,OFFSET('Game Board'!I8:I55,0,UH1),VA11)+SUMIFS(OFFSET('Game Board'!G8:G55,0,UH1),OFFSET('Game Board'!I8:I55,0,UH1),VA9,OFFSET('Game Board'!F8:F55,0,UH1),VA10)+SUMIFS(OFFSET('Game Board'!G8:G55,0,UH1),OFFSET('Game Board'!I8:I55,0,UH1),VA9,OFFSET('Game Board'!F8:F55,0,UH1),VA11)</f>
        <v>0</v>
      </c>
      <c r="VT9" s="420">
        <f t="shared" ca="1" si="354"/>
        <v>0</v>
      </c>
      <c r="VU9" s="420">
        <f t="shared" ca="1" si="355"/>
        <v>0</v>
      </c>
      <c r="VV9" s="420">
        <f t="shared" ref="VV9" ca="1" si="946">IF(VA9&lt;&gt;"",SUMPRODUCT((UY8:UY11=UY9)*(VU8:VU11&gt;VU9)*1),0)</f>
        <v>0</v>
      </c>
      <c r="VW9" s="420">
        <f t="shared" ref="VW9" ca="1" si="947">IF(VA9&lt;&gt;"",SUMPRODUCT((VV8:VV11=VV9)*(VT8:VT11&gt;VT9)*1),0)</f>
        <v>0</v>
      </c>
      <c r="VX9" s="420">
        <f t="shared" ca="1" si="358"/>
        <v>0</v>
      </c>
      <c r="VY9" s="420">
        <f t="shared" ref="VY9" ca="1" si="948">IF(VA9&lt;&gt;"",SUMPRODUCT((VX8:VX11=VX9)*(VV8:VV11=VV9)*(VR8:VR11&gt;VR9)*1),0)</f>
        <v>0</v>
      </c>
      <c r="VZ9" s="420">
        <f t="shared" ca="1" si="160"/>
        <v>1</v>
      </c>
      <c r="WA9" s="420">
        <v>0</v>
      </c>
      <c r="WB9" s="420">
        <v>0</v>
      </c>
      <c r="WC9" s="420">
        <v>0</v>
      </c>
      <c r="WD9" s="420">
        <v>0</v>
      </c>
      <c r="WE9" s="420">
        <v>0</v>
      </c>
      <c r="WF9" s="420">
        <v>0</v>
      </c>
      <c r="WG9" s="420">
        <v>0</v>
      </c>
      <c r="WH9" s="420">
        <v>0</v>
      </c>
      <c r="WI9" s="420">
        <v>0</v>
      </c>
      <c r="WJ9" s="420">
        <v>0</v>
      </c>
      <c r="WK9" s="420">
        <v>0</v>
      </c>
      <c r="WL9" s="420">
        <f t="shared" ca="1" si="161"/>
        <v>1</v>
      </c>
      <c r="WM9" s="420">
        <f t="shared" ref="WM9" ca="1" si="949">SUMPRODUCT((WL8:WL11=WL9)*(UO8:UO11&gt;UO9)*1)</f>
        <v>3</v>
      </c>
      <c r="WN9" s="420">
        <f t="shared" ca="1" si="163"/>
        <v>4</v>
      </c>
      <c r="WO9" s="420" t="str">
        <f t="shared" si="361"/>
        <v>Iran</v>
      </c>
      <c r="WP9" s="420">
        <f t="shared" ca="1" si="164"/>
        <v>0</v>
      </c>
      <c r="WQ9" s="420">
        <f ca="1">SUMPRODUCT((OFFSET('Game Board'!G8:G55,0,WQ1)&lt;&gt;"")*(OFFSET('Game Board'!F8:F55,0,WQ1)=C9)*(OFFSET('Game Board'!G8:G55,0,WQ1)&gt;OFFSET('Game Board'!H8:H55,0,WQ1))*1)+SUMPRODUCT((OFFSET('Game Board'!G8:G55,0,WQ1)&lt;&gt;"")*(OFFSET('Game Board'!I8:I55,0,WQ1)=C9)*(OFFSET('Game Board'!H8:H55,0,WQ1)&gt;OFFSET('Game Board'!G8:G55,0,WQ1))*1)</f>
        <v>0</v>
      </c>
      <c r="WR9" s="420">
        <f ca="1">SUMPRODUCT((OFFSET('Game Board'!G8:G55,0,WQ1)&lt;&gt;"")*(OFFSET('Game Board'!F8:F55,0,WQ1)=C9)*(OFFSET('Game Board'!G8:G55,0,WQ1)=OFFSET('Game Board'!H8:H55,0,WQ1))*1)+SUMPRODUCT((OFFSET('Game Board'!G8:G55,0,WQ1)&lt;&gt;"")*(OFFSET('Game Board'!I8:I55,0,WQ1)=C9)*(OFFSET('Game Board'!G8:G55,0,WQ1)=OFFSET('Game Board'!H8:H55,0,WQ1))*1)</f>
        <v>0</v>
      </c>
      <c r="WS9" s="420">
        <f ca="1">SUMPRODUCT((OFFSET('Game Board'!G8:G55,0,WQ1)&lt;&gt;"")*(OFFSET('Game Board'!F8:F55,0,WQ1)=C9)*(OFFSET('Game Board'!G8:G55,0,WQ1)&lt;OFFSET('Game Board'!H8:H55,0,WQ1))*1)+SUMPRODUCT((OFFSET('Game Board'!G8:G55,0,WQ1)&lt;&gt;"")*(OFFSET('Game Board'!I8:I55,0,WQ1)=C9)*(OFFSET('Game Board'!H8:H55,0,WQ1)&lt;OFFSET('Game Board'!G8:G55,0,WQ1))*1)</f>
        <v>0</v>
      </c>
      <c r="WT9" s="420">
        <f ca="1">SUMIF(OFFSET('Game Board'!F8:F55,0,WQ1),C9,OFFSET('Game Board'!G8:G55,0,WQ1))+SUMIF(OFFSET('Game Board'!I8:I55,0,WQ1),C9,OFFSET('Game Board'!H8:H55,0,WQ1))</f>
        <v>0</v>
      </c>
      <c r="WU9" s="420">
        <f ca="1">SUMIF(OFFSET('Game Board'!F8:F55,0,WQ1),C9,OFFSET('Game Board'!H8:H55,0,WQ1))+SUMIF(OFFSET('Game Board'!I8:I55,0,WQ1),C9,OFFSET('Game Board'!G8:G55,0,WQ1))</f>
        <v>0</v>
      </c>
      <c r="WV9" s="420">
        <f t="shared" ca="1" si="165"/>
        <v>0</v>
      </c>
      <c r="WW9" s="420">
        <f t="shared" ca="1" si="166"/>
        <v>0</v>
      </c>
      <c r="WX9" s="420">
        <f ca="1">INDEX(L4:L35,MATCH(XG9,C4:C35,0),0)</f>
        <v>1564</v>
      </c>
      <c r="WY9" s="424">
        <f>'Tournament Setup'!F11</f>
        <v>0</v>
      </c>
      <c r="WZ9" s="420">
        <f t="shared" ref="WZ9" ca="1" si="950">RANK(WW9,WW8:WW11)</f>
        <v>1</v>
      </c>
      <c r="XA9" s="420">
        <f t="shared" ref="XA9" ca="1" si="951">SUMPRODUCT((WZ8:WZ11=WZ9)*(WV8:WV11&gt;WV9)*1)</f>
        <v>0</v>
      </c>
      <c r="XB9" s="420">
        <f t="shared" ca="1" si="169"/>
        <v>1</v>
      </c>
      <c r="XC9" s="420">
        <f t="shared" ref="XC9" ca="1" si="952">SUMPRODUCT((WZ8:WZ11=WZ9)*(WV8:WV11=WV9)*(WT8:WT11&gt;WT9)*1)</f>
        <v>0</v>
      </c>
      <c r="XD9" s="420">
        <f t="shared" ca="1" si="171"/>
        <v>1</v>
      </c>
      <c r="XE9" s="420">
        <f t="shared" ref="XE9" ca="1" si="953">RANK(XD9,XD8:XD11,1)+COUNTIF(XD8:XD9,XD9)-1</f>
        <v>2</v>
      </c>
      <c r="XF9" s="420">
        <v>2</v>
      </c>
      <c r="XG9" s="420" t="str">
        <f t="shared" ref="XG9" ca="1" si="954">INDEX(WO8:WO11,MATCH(XF9,XE8:XE11,0),0)</f>
        <v>Iran</v>
      </c>
      <c r="XH9" s="420">
        <f t="shared" ref="XH9" ca="1" si="955">INDEX(XD8:XD11,MATCH(XG9,WO8:WO11,0),0)</f>
        <v>1</v>
      </c>
      <c r="XI9" s="420" t="str">
        <f t="shared" ref="XI9" ca="1" si="956">IF(XI8&lt;&gt;"",XG9,"")</f>
        <v>Iran</v>
      </c>
      <c r="XJ9" s="420" t="str">
        <f t="shared" ref="XJ9" ca="1" si="957">IF(XH10=2,XG9,"")</f>
        <v/>
      </c>
      <c r="XL9" s="420">
        <f ca="1">SUMPRODUCT((OFFSET('Game Board'!F8:F55,0,WQ1)=XI9)*(OFFSET('Game Board'!I8:I55,0,WQ1)=XI8)*(OFFSET('Game Board'!G8:G55,0,WQ1)&gt;OFFSET('Game Board'!H8:H55,0,WQ1))*1)+SUMPRODUCT((OFFSET('Game Board'!I8:I55,0,WQ1)=XI9)*(OFFSET('Game Board'!F8:F55,0,WQ1)=XI8)*(OFFSET('Game Board'!H8:H55,0,WQ1)&gt;OFFSET('Game Board'!G8:G55,0,WQ1))*1)+SUMPRODUCT((OFFSET('Game Board'!F8:F55,0,WQ1)=XI9)*(OFFSET('Game Board'!I8:I55,0,WQ1)=XI10)*(OFFSET('Game Board'!G8:G55,0,WQ1)&gt;OFFSET('Game Board'!H8:H55,0,WQ1))*1)+SUMPRODUCT((OFFSET('Game Board'!I8:I55,0,WQ1)=XI9)*(OFFSET('Game Board'!F8:F55,0,WQ1)=XI10)*(OFFSET('Game Board'!H8:H55,0,WQ1)&gt;OFFSET('Game Board'!G8:G55,0,WQ1))*1)+SUMPRODUCT((OFFSET('Game Board'!F8:F55,0,WQ1)=XI9)*(OFFSET('Game Board'!I8:I55,0,WQ1)=XI11)*(OFFSET('Game Board'!G8:G55,0,WQ1)&gt;OFFSET('Game Board'!H8:H55,0,WQ1))*1)+SUMPRODUCT((OFFSET('Game Board'!I8:I55,0,WQ1)=XI9)*(OFFSET('Game Board'!F8:F55,0,WQ1)=XI11)*(OFFSET('Game Board'!H8:H55,0,WQ1)&gt;OFFSET('Game Board'!G8:G55,0,WQ1))*1)</f>
        <v>0</v>
      </c>
      <c r="XM9" s="420">
        <f ca="1">SUMPRODUCT((OFFSET('Game Board'!F8:F55,0,WQ1)=XI9)*(OFFSET('Game Board'!I8:I55,0,WQ1)=XI8)*(OFFSET('Game Board'!G8:G55,0,WQ1)=OFFSET('Game Board'!H8:H55,0,WQ1))*1)+SUMPRODUCT((OFFSET('Game Board'!I8:I55,0,WQ1)=XI9)*(OFFSET('Game Board'!F8:F55,0,WQ1)=XI8)*(OFFSET('Game Board'!G8:G55,0,WQ1)=OFFSET('Game Board'!H8:H55,0,WQ1))*1)+SUMPRODUCT((OFFSET('Game Board'!F8:F55,0,WQ1)=XI9)*(OFFSET('Game Board'!I8:I55,0,WQ1)=XI10)*(OFFSET('Game Board'!G8:G55,0,WQ1)=OFFSET('Game Board'!H8:H55,0,WQ1))*1)+SUMPRODUCT((OFFSET('Game Board'!I8:I55,0,WQ1)=XI9)*(OFFSET('Game Board'!F8:F55,0,WQ1)=XI10)*(OFFSET('Game Board'!G8:G55,0,WQ1)=OFFSET('Game Board'!H8:H55,0,WQ1))*1)+SUMPRODUCT((OFFSET('Game Board'!F8:F55,0,WQ1)=XI9)*(OFFSET('Game Board'!I8:I55,0,WQ1)=XI11)*(OFFSET('Game Board'!G8:G55,0,WQ1)=OFFSET('Game Board'!H8:H55,0,WQ1))*1)+SUMPRODUCT((OFFSET('Game Board'!I8:I55,0,WQ1)=XI9)*(OFFSET('Game Board'!F8:F55,0,WQ1)=XI11)*(OFFSET('Game Board'!G8:G55,0,WQ1)=OFFSET('Game Board'!H8:H55,0,WQ1))*1)</f>
        <v>3</v>
      </c>
      <c r="XN9" s="420">
        <f ca="1">SUMPRODUCT((OFFSET('Game Board'!F8:F55,0,WQ1)=XI9)*(OFFSET('Game Board'!I8:I55,0,WQ1)=XI8)*(OFFSET('Game Board'!G8:G55,0,WQ1)&lt;OFFSET('Game Board'!H8:H55,0,WQ1))*1)+SUMPRODUCT((OFFSET('Game Board'!I8:I55,0,WQ1)=XI9)*(OFFSET('Game Board'!F8:F55,0,WQ1)=XI8)*(OFFSET('Game Board'!H8:H55,0,WQ1)&lt;OFFSET('Game Board'!G8:G55,0,WQ1))*1)+SUMPRODUCT((OFFSET('Game Board'!F8:F55,0,WQ1)=XI9)*(OFFSET('Game Board'!I8:I55,0,WQ1)=XI10)*(OFFSET('Game Board'!G8:G55,0,WQ1)&lt;OFFSET('Game Board'!H8:H55,0,WQ1))*1)+SUMPRODUCT((OFFSET('Game Board'!I8:I55,0,WQ1)=XI9)*(OFFSET('Game Board'!F8:F55,0,WQ1)=XI10)*(OFFSET('Game Board'!H8:H55,0,WQ1)&lt;OFFSET('Game Board'!G8:G55,0,WQ1))*1)+SUMPRODUCT((OFFSET('Game Board'!F8:F55,0,WQ1)=XI9)*(OFFSET('Game Board'!I8:I55,0,WQ1)=XI11)*(OFFSET('Game Board'!G8:G55,0,WQ1)&lt;OFFSET('Game Board'!H8:H55,0,WQ1))*1)+SUMPRODUCT((OFFSET('Game Board'!I8:I55,0,WQ1)=XI9)*(OFFSET('Game Board'!F8:F55,0,WQ1)=XI11)*(OFFSET('Game Board'!H8:H55,0,WQ1)&lt;OFFSET('Game Board'!G8:G55,0,WQ1))*1)</f>
        <v>0</v>
      </c>
      <c r="XO9" s="420">
        <f ca="1">SUMIFS(OFFSET('Game Board'!G8:G55,0,WQ1),OFFSET('Game Board'!F8:F55,0,WQ1),XI9,OFFSET('Game Board'!I8:I55,0,WQ1),XI8)+SUMIFS(OFFSET('Game Board'!G8:G55,0,WQ1),OFFSET('Game Board'!F8:F55,0,WQ1),XI9,OFFSET('Game Board'!I8:I55,0,WQ1),XI10)+SUMIFS(OFFSET('Game Board'!G8:G55,0,WQ1),OFFSET('Game Board'!F8:F55,0,WQ1),XI9,OFFSET('Game Board'!I8:I55,0,WQ1),XI11)+SUMIFS(OFFSET('Game Board'!H8:H55,0,WQ1),OFFSET('Game Board'!I8:I55,0,WQ1),XI9,OFFSET('Game Board'!F8:F55,0,WQ1),XI8)+SUMIFS(OFFSET('Game Board'!H8:H55,0,WQ1),OFFSET('Game Board'!I8:I55,0,WQ1),XI9,OFFSET('Game Board'!F8:F55,0,WQ1),XI10)+SUMIFS(OFFSET('Game Board'!H8:H55,0,WQ1),OFFSET('Game Board'!I8:I55,0,WQ1),XI9,OFFSET('Game Board'!F8:F55,0,WQ1),XI11)</f>
        <v>0</v>
      </c>
      <c r="XP9" s="420">
        <f ca="1">SUMIFS(OFFSET('Game Board'!H8:H55,0,WQ1),OFFSET('Game Board'!F8:F55,0,WQ1),XI9,OFFSET('Game Board'!I8:I55,0,WQ1),XI8)+SUMIFS(OFFSET('Game Board'!H8:H55,0,WQ1),OFFSET('Game Board'!F8:F55,0,WQ1),XI9,OFFSET('Game Board'!I8:I55,0,WQ1),XI10)+SUMIFS(OFFSET('Game Board'!H8:H55,0,WQ1),OFFSET('Game Board'!F8:F55,0,WQ1),XI9,OFFSET('Game Board'!I8:I55,0,WQ1),XI11)+SUMIFS(OFFSET('Game Board'!G8:G55,0,WQ1),OFFSET('Game Board'!I8:I55,0,WQ1),XI9,OFFSET('Game Board'!F8:F55,0,WQ1),XI8)+SUMIFS(OFFSET('Game Board'!G8:G55,0,WQ1),OFFSET('Game Board'!I8:I55,0,WQ1),XI9,OFFSET('Game Board'!F8:F55,0,WQ1),XI10)+SUMIFS(OFFSET('Game Board'!G8:G55,0,WQ1),OFFSET('Game Board'!I8:I55,0,WQ1),XI9,OFFSET('Game Board'!F8:F55,0,WQ1),XI11)</f>
        <v>0</v>
      </c>
      <c r="XQ9" s="420">
        <f t="shared" ca="1" si="176"/>
        <v>0</v>
      </c>
      <c r="XR9" s="420">
        <f t="shared" ca="1" si="177"/>
        <v>3</v>
      </c>
      <c r="XS9" s="420">
        <f t="shared" ref="XS9" ca="1" si="958">IF(XI9&lt;&gt;"",SUMPRODUCT((XH8:XH11=XH9)*(XR8:XR11&gt;XR9)*1),0)</f>
        <v>0</v>
      </c>
      <c r="XT9" s="420">
        <f t="shared" ref="XT9" ca="1" si="959">IF(XI9&lt;&gt;"",SUMPRODUCT((XS8:XS11=XS9)*(XQ8:XQ11&gt;XQ9)*1),0)</f>
        <v>0</v>
      </c>
      <c r="XU9" s="420">
        <f t="shared" ca="1" si="180"/>
        <v>0</v>
      </c>
      <c r="XV9" s="420">
        <f t="shared" ref="XV9" ca="1" si="960">IF(XI9&lt;&gt;"",SUMPRODUCT((XU8:XU11=XU9)*(XS8:XS11=XS9)*(XO8:XO11&gt;XO9)*1),0)</f>
        <v>0</v>
      </c>
      <c r="XW9" s="420">
        <f t="shared" ca="1" si="182"/>
        <v>1</v>
      </c>
      <c r="XX9" s="420">
        <f ca="1">SUMPRODUCT((OFFSET('Game Board'!F8:F55,0,WQ1)=XJ9)*(OFFSET('Game Board'!I8:I55,0,WQ1)=XJ10)*(OFFSET('Game Board'!G8:G55,0,WQ1)&gt;OFFSET('Game Board'!H8:H55,0,WQ1))*1)+SUMPRODUCT((OFFSET('Game Board'!I8:I55,0,WQ1)=XJ9)*(OFFSET('Game Board'!F8:F55,0,WQ1)=XJ10)*(OFFSET('Game Board'!H8:H55,0,WQ1)&gt;OFFSET('Game Board'!G8:G55,0,WQ1))*1)+SUMPRODUCT((OFFSET('Game Board'!F8:F55,0,WQ1)=XJ9)*(OFFSET('Game Board'!I8:I55,0,WQ1)=XJ11)*(OFFSET('Game Board'!G8:G55,0,WQ1)&gt;OFFSET('Game Board'!H8:H55,0,WQ1))*1)+SUMPRODUCT((OFFSET('Game Board'!I8:I55,0,WQ1)=XJ9)*(OFFSET('Game Board'!F8:F55,0,WQ1)=XJ11)*(OFFSET('Game Board'!H8:H55,0,WQ1)&gt;OFFSET('Game Board'!G8:G55,0,WQ1))*1)</f>
        <v>0</v>
      </c>
      <c r="XY9" s="420">
        <f ca="1">SUMPRODUCT((OFFSET('Game Board'!F8:F55,0,WQ1)=XJ9)*(OFFSET('Game Board'!I8:I55,0,WQ1)=XJ10)*(OFFSET('Game Board'!G8:G55,0,WQ1)=OFFSET('Game Board'!H8:H55,0,WQ1))*1)+SUMPRODUCT((OFFSET('Game Board'!I8:I55,0,WQ1)=XJ9)*(OFFSET('Game Board'!F8:F55,0,WQ1)=XJ10)*(OFFSET('Game Board'!G8:G55,0,WQ1)=OFFSET('Game Board'!H8:H55,0,WQ1))*1)+SUMPRODUCT((OFFSET('Game Board'!F8:F55,0,WQ1)=XJ9)*(OFFSET('Game Board'!I8:I55,0,WQ1)=XJ11)*(OFFSET('Game Board'!G8:G55,0,WQ1)=OFFSET('Game Board'!H8:H55,0,WQ1))*1)+SUMPRODUCT((OFFSET('Game Board'!I8:I55,0,WQ1)=XJ9)*(OFFSET('Game Board'!F8:F55,0,WQ1)=XJ11)*(OFFSET('Game Board'!G8:G55,0,WQ1)=OFFSET('Game Board'!H8:H55,0,WQ1))*1)</f>
        <v>0</v>
      </c>
      <c r="XZ9" s="420">
        <f ca="1">SUMPRODUCT((OFFSET('Game Board'!F8:F55,0,WQ1)=XJ9)*(OFFSET('Game Board'!I8:I55,0,WQ1)=XJ10)*(OFFSET('Game Board'!G8:G55,0,WQ1)&lt;OFFSET('Game Board'!H8:H55,0,WQ1))*1)+SUMPRODUCT((OFFSET('Game Board'!I8:I55,0,WQ1)=XJ9)*(OFFSET('Game Board'!F8:F55,0,WQ1)=XJ10)*(OFFSET('Game Board'!H8:H55,0,WQ1)&lt;OFFSET('Game Board'!G8:G55,0,WQ1))*1)+SUMPRODUCT((OFFSET('Game Board'!F8:F55,0,WQ1)=XJ9)*(OFFSET('Game Board'!I8:I55,0,WQ1)=XJ11)*(OFFSET('Game Board'!G8:G55,0,WQ1)&lt;OFFSET('Game Board'!H8:H55,0,WQ1))*1)+SUMPRODUCT((OFFSET('Game Board'!I8:I55,0,WQ1)=XJ9)*(OFFSET('Game Board'!F8:F55,0,WQ1)=XJ11)*(OFFSET('Game Board'!H8:H55,0,WQ1)&lt;OFFSET('Game Board'!G8:G55,0,WQ1))*1)</f>
        <v>0</v>
      </c>
      <c r="YA9" s="420">
        <f ca="1">SUMIFS(OFFSET('Game Board'!G8:G55,0,WQ1),OFFSET('Game Board'!F8:F55,0,WQ1),XJ9,OFFSET('Game Board'!I8:I55,0,WQ1),XJ10)+SUMIFS(OFFSET('Game Board'!G8:G55,0,WQ1),OFFSET('Game Board'!F8:F55,0,WQ1),XJ9,OFFSET('Game Board'!I8:I55,0,WQ1),XJ11)+SUMIFS(OFFSET('Game Board'!H8:H55,0,WQ1),OFFSET('Game Board'!I8:I55,0,WQ1),XJ9,OFFSET('Game Board'!F8:F55,0,WQ1),XJ10)+SUMIFS(OFFSET('Game Board'!H8:H55,0,WQ1),OFFSET('Game Board'!I8:I55,0,WQ1),XJ9,OFFSET('Game Board'!F8:F55,0,WQ1),XJ11)</f>
        <v>0</v>
      </c>
      <c r="YB9" s="420">
        <f ca="1">SUMIFS(OFFSET('Game Board'!H8:H55,0,WQ1),OFFSET('Game Board'!F8:F55,0,WQ1),XJ9,OFFSET('Game Board'!I8:I55,0,WQ1),XJ10)+SUMIFS(OFFSET('Game Board'!H8:H55,0,WQ1),OFFSET('Game Board'!F8:F55,0,WQ1),XJ9,OFFSET('Game Board'!I8:I55,0,WQ1),XJ11)+SUMIFS(OFFSET('Game Board'!G8:G55,0,WQ1),OFFSET('Game Board'!I8:I55,0,WQ1),XJ9,OFFSET('Game Board'!F8:F55,0,WQ1),XJ10)+SUMIFS(OFFSET('Game Board'!G8:G55,0,WQ1),OFFSET('Game Board'!I8:I55,0,WQ1),XJ9,OFFSET('Game Board'!F8:F55,0,WQ1),XJ11)</f>
        <v>0</v>
      </c>
      <c r="YC9" s="420">
        <f t="shared" ca="1" si="373"/>
        <v>0</v>
      </c>
      <c r="YD9" s="420">
        <f t="shared" ca="1" si="374"/>
        <v>0</v>
      </c>
      <c r="YE9" s="420">
        <f t="shared" ref="YE9" ca="1" si="961">IF(XJ9&lt;&gt;"",SUMPRODUCT((XH8:XH11=XH9)*(YD8:YD11&gt;YD9)*1),0)</f>
        <v>0</v>
      </c>
      <c r="YF9" s="420">
        <f t="shared" ref="YF9" ca="1" si="962">IF(XJ9&lt;&gt;"",SUMPRODUCT((YE8:YE11=YE9)*(YC8:YC11&gt;YC9)*1),0)</f>
        <v>0</v>
      </c>
      <c r="YG9" s="420">
        <f t="shared" ca="1" si="377"/>
        <v>0</v>
      </c>
      <c r="YH9" s="420">
        <f t="shared" ref="YH9" ca="1" si="963">IF(XJ9&lt;&gt;"",SUMPRODUCT((YG8:YG11=YG9)*(YE8:YE11=YE9)*(YA8:YA11&gt;YA9)*1),0)</f>
        <v>0</v>
      </c>
      <c r="YI9" s="420">
        <f t="shared" ca="1" si="183"/>
        <v>1</v>
      </c>
      <c r="YJ9" s="420">
        <v>0</v>
      </c>
      <c r="YK9" s="420">
        <v>0</v>
      </c>
      <c r="YL9" s="420">
        <v>0</v>
      </c>
      <c r="YM9" s="420">
        <v>0</v>
      </c>
      <c r="YN9" s="420">
        <v>0</v>
      </c>
      <c r="YO9" s="420">
        <v>0</v>
      </c>
      <c r="YP9" s="420">
        <v>0</v>
      </c>
      <c r="YQ9" s="420">
        <v>0</v>
      </c>
      <c r="YR9" s="420">
        <v>0</v>
      </c>
      <c r="YS9" s="420">
        <v>0</v>
      </c>
      <c r="YT9" s="420">
        <v>0</v>
      </c>
      <c r="YU9" s="420">
        <f t="shared" ca="1" si="184"/>
        <v>1</v>
      </c>
      <c r="YV9" s="420">
        <f t="shared" ref="YV9" ca="1" si="964">SUMPRODUCT((YU8:YU11=YU9)*(WX8:WX11&gt;WX9)*1)</f>
        <v>3</v>
      </c>
      <c r="YW9" s="420">
        <f t="shared" ca="1" si="186"/>
        <v>4</v>
      </c>
      <c r="YX9" s="420" t="str">
        <f t="shared" si="380"/>
        <v>Iran</v>
      </c>
    </row>
    <row r="10" spans="1:682" x14ac:dyDescent="0.35">
      <c r="A10" s="420">
        <f>INDEX(M4:M35,MATCH(U10,C4:C35,0),0)</f>
        <v>1634</v>
      </c>
      <c r="B10" s="420">
        <f t="shared" si="815"/>
        <v>3</v>
      </c>
      <c r="C10" s="420" t="str">
        <f>'Tournament Setup'!D12</f>
        <v>United States</v>
      </c>
      <c r="D10" s="420">
        <f t="shared" si="187"/>
        <v>0</v>
      </c>
      <c r="E10" s="420">
        <f>SUMPRODUCT(('Game Board'!G8:G55&lt;&gt;"")*('Game Board'!F8:F55=C10)*('Game Board'!G8:G55&gt;'Game Board'!H8:H55)*1)+SUMPRODUCT(('Game Board'!G8:G55&lt;&gt;"")*('Game Board'!I8:I55=C10)*('Game Board'!H8:H55&gt;'Game Board'!G8:G55)*1)</f>
        <v>0</v>
      </c>
      <c r="F10" s="420">
        <f>SUMPRODUCT(('Game Board'!G8:G55&lt;&gt;"")*('Game Board'!F8:F55=C10)*('Game Board'!G8:G55='Game Board'!H8:H55)*1)+SUMPRODUCT(('Game Board'!G8:G55&lt;&gt;"")*('Game Board'!I8:I55=C10)*('Game Board'!G8:G55='Game Board'!H8:H55)*1)</f>
        <v>0</v>
      </c>
      <c r="G10" s="420">
        <f>SUMPRODUCT(('Game Board'!G8:G55&lt;&gt;"")*('Game Board'!F8:F55=C10)*('Game Board'!G8:G55&lt;'Game Board'!H8:H55)*1)+SUMPRODUCT(('Game Board'!G8:G55&lt;&gt;"")*('Game Board'!I8:I55=C10)*('Game Board'!H8:H55&lt;'Game Board'!G8:G55)*1)</f>
        <v>0</v>
      </c>
      <c r="H10" s="420">
        <f>SUMIF('Game Board'!F8:F55,C10,'Game Board'!G8:G55)+SUMIF('Game Board'!I8:I55,C10,'Game Board'!H8:H55)</f>
        <v>0</v>
      </c>
      <c r="I10" s="420">
        <f>SUMIF('Game Board'!F8:F55,C10,'Game Board'!H8:H55)+SUMIF('Game Board'!I8:I55,C10,'Game Board'!G8:G55)</f>
        <v>0</v>
      </c>
      <c r="J10" s="420">
        <f t="shared" si="188"/>
        <v>0</v>
      </c>
      <c r="K10" s="420">
        <f t="shared" si="189"/>
        <v>0</v>
      </c>
      <c r="L10" s="424">
        <f>'Tournament Setup'!E12</f>
        <v>1634</v>
      </c>
      <c r="M10" s="420">
        <f>IF('Tournament Setup'!F12&lt;&gt;"",-'Tournament Setup'!F12,'Tournament Setup'!E12)</f>
        <v>1634</v>
      </c>
      <c r="N10" s="420">
        <f>RANK(K10,K8:K11)</f>
        <v>1</v>
      </c>
      <c r="O10" s="420">
        <f>SUMPRODUCT((N8:N11=N10)*(J8:J11&gt;J10)*1)</f>
        <v>0</v>
      </c>
      <c r="P10" s="420">
        <f t="shared" si="190"/>
        <v>1</v>
      </c>
      <c r="Q10" s="420">
        <f>SUMPRODUCT((N8:N11=N10)*(J8:J11=J10)*(H8:H11&gt;H10)*1)</f>
        <v>0</v>
      </c>
      <c r="R10" s="420">
        <f t="shared" si="191"/>
        <v>1</v>
      </c>
      <c r="S10" s="420">
        <f>RANK(R10,R8:R11,1)+COUNTIF(R8:R10,R10)-1</f>
        <v>3</v>
      </c>
      <c r="T10" s="420">
        <v>3</v>
      </c>
      <c r="U10" s="420" t="str">
        <f t="shared" ref="U10" si="965">INDEX(C8:C11,MATCH(T10,S8:S11,0),0)</f>
        <v>United States</v>
      </c>
      <c r="V10" s="420">
        <f>INDEX(R8:R11,MATCH(U10,C8:C11,0),0)</f>
        <v>1</v>
      </c>
      <c r="W10" s="420" t="str">
        <f t="shared" ref="W10:W11" si="966">IF(AND(W9&lt;&gt;"",V10=1),U10,"")</f>
        <v>United States</v>
      </c>
      <c r="X10" s="420" t="str">
        <f t="shared" ref="X10" si="967">IF(X9&lt;&gt;"",U10,"")</f>
        <v/>
      </c>
      <c r="Y10" s="420" t="str">
        <f t="shared" ref="Y10" si="968">IF(V11=3,U10,"")</f>
        <v/>
      </c>
      <c r="Z10" s="420">
        <f>SUMPRODUCT(('Game Board'!F8:F55=W10)*('Game Board'!I8:I55=W8)*('Game Board'!G8:G55&gt;'Game Board'!H8:H55)*1)+SUMPRODUCT(('Game Board'!I8:I55=W10)*('Game Board'!F8:F55=W8)*('Game Board'!H8:H55&gt;'Game Board'!G8:G55)*1)+SUMPRODUCT(('Game Board'!F8:F55=W10)*('Game Board'!I8:I55=W9)*('Game Board'!G8:G55&gt;'Game Board'!H8:H55)*1)+SUMPRODUCT(('Game Board'!I8:I55=W10)*('Game Board'!F8:F55=W9)*('Game Board'!H8:H55&gt;'Game Board'!G8:G55)*1)+SUMPRODUCT(('Game Board'!F8:F55=W10)*('Game Board'!I8:I55=W11)*('Game Board'!G8:G55&gt;'Game Board'!H8:H55)*1)+SUMPRODUCT(('Game Board'!I8:I55=W10)*('Game Board'!F8:F55=W11)*('Game Board'!H8:H55&gt;'Game Board'!G8:G55)*1)</f>
        <v>0</v>
      </c>
      <c r="AA10" s="420">
        <f>SUMPRODUCT(('Game Board'!F8:F55=W10)*('Game Board'!I8:I55=W8)*('Game Board'!G8:G55='Game Board'!H8:H55)*1)+SUMPRODUCT(('Game Board'!I8:I55=W10)*('Game Board'!F8:F55=W8)*('Game Board'!G8:G55='Game Board'!H8:H55)*1)+SUMPRODUCT(('Game Board'!F8:F55=W10)*('Game Board'!I8:I55=W9)*('Game Board'!G8:G55='Game Board'!H8:H55)*1)+SUMPRODUCT(('Game Board'!I8:I55=W10)*('Game Board'!F8:F55=W9)*('Game Board'!G8:G55='Game Board'!H8:H55)*1)+SUMPRODUCT(('Game Board'!F8:F55=W10)*('Game Board'!I8:I55=W11)*('Game Board'!G8:G55='Game Board'!H8:H55)*1)+SUMPRODUCT(('Game Board'!I8:I55=W10)*('Game Board'!F8:F55=W11)*('Game Board'!G8:G55='Game Board'!H8:H55)*1)</f>
        <v>3</v>
      </c>
      <c r="AB10" s="420">
        <f>SUMPRODUCT(('Game Board'!F8:F55=W10)*('Game Board'!I8:I55=W8)*('Game Board'!G8:G55&lt;'Game Board'!H8:H55)*1)+SUMPRODUCT(('Game Board'!I8:I55=W10)*('Game Board'!F8:F55=W8)*('Game Board'!H8:H55&lt;'Game Board'!G8:G55)*1)+SUMPRODUCT(('Game Board'!F8:F55=W10)*('Game Board'!I8:I55=W9)*('Game Board'!G8:G55&lt;'Game Board'!H8:H55)*1)+SUMPRODUCT(('Game Board'!I8:I55=W10)*('Game Board'!F8:F55=W9)*('Game Board'!H8:H55&lt;'Game Board'!G8:G55)*1)+SUMPRODUCT(('Game Board'!F8:F55=W10)*('Game Board'!I8:I55=W11)*('Game Board'!G8:G55&lt;'Game Board'!H8:H55)*1)+SUMPRODUCT(('Game Board'!I8:I55=W10)*('Game Board'!F8:F55=W11)*('Game Board'!H8:H55&lt;'Game Board'!G8:G55)*1)</f>
        <v>0</v>
      </c>
      <c r="AC10" s="420">
        <f>SUMIFS('Game Board'!G8:G55,'Game Board'!F8:F55,W10,'Game Board'!I8:I55,W8)+SUMIFS('Game Board'!G8:G55,'Game Board'!F8:F55,W10,'Game Board'!I8:I55,W9)+SUMIFS('Game Board'!G8:G55,'Game Board'!F8:F55,W10,'Game Board'!I8:I55,W11)+SUMIFS('Game Board'!H8:H55,'Game Board'!I8:I55,W10,'Game Board'!F8:F55,W8)+SUMIFS('Game Board'!H8:H55,'Game Board'!I8:I55,W10,'Game Board'!F8:F55,W9)+SUMIFS('Game Board'!H8:H55,'Game Board'!I8:I55,W10,'Game Board'!F8:F55,W11)</f>
        <v>0</v>
      </c>
      <c r="AD10" s="420">
        <f>SUMIFS('Game Board'!H8:H55,'Game Board'!F8:F55,W10,'Game Board'!I8:I55,W8)+SUMIFS('Game Board'!H8:H55,'Game Board'!F8:F55,W10,'Game Board'!I8:I55,W9)+SUMIFS('Game Board'!H8:H55,'Game Board'!F8:F55,W10,'Game Board'!I8:I55,W11)+SUMIFS('Game Board'!G8:G55,'Game Board'!I8:I55,W10,'Game Board'!F8:F55,W8)+SUMIFS('Game Board'!G8:G55,'Game Board'!I8:I55,W10,'Game Board'!F8:F55,W9)+SUMIFS('Game Board'!G8:G55,'Game Board'!I8:I55,W10,'Game Board'!F8:F55,W11)</f>
        <v>0</v>
      </c>
      <c r="AE10" s="420">
        <f t="shared" si="192"/>
        <v>0</v>
      </c>
      <c r="AF10" s="420">
        <f t="shared" si="193"/>
        <v>3</v>
      </c>
      <c r="AG10" s="420">
        <f t="shared" ref="AG10" si="969">IF(W10&lt;&gt;"",SUMPRODUCT((V8:V11=V10)*(AF8:AF11&gt;AF10)*1),0)</f>
        <v>0</v>
      </c>
      <c r="AH10" s="420">
        <f t="shared" ref="AH10" si="970">IF(W10&lt;&gt;"",SUMPRODUCT((AG8:AG11=AG10)*(AE8:AE11&gt;AE10)*1),0)</f>
        <v>0</v>
      </c>
      <c r="AI10" s="420">
        <f t="shared" si="0"/>
        <v>0</v>
      </c>
      <c r="AJ10" s="420">
        <f t="shared" ref="AJ10" si="971">IF(W10&lt;&gt;"",SUMPRODUCT((AI8:AI11=AI10)*(AG8:AG11=AG10)*(AC8:AC11&gt;AC10)*1),0)</f>
        <v>0</v>
      </c>
      <c r="AK10" s="420">
        <f t="shared" si="194"/>
        <v>1</v>
      </c>
      <c r="AL10" s="420">
        <f>SUMPRODUCT(('Game Board'!F8:F55=X10)*('Game Board'!I8:I55=X9)*('Game Board'!G8:G55&gt;'Game Board'!H8:H55)*1)+SUMPRODUCT(('Game Board'!I8:I55=X10)*('Game Board'!F8:F55=X9)*('Game Board'!H8:H55&gt;'Game Board'!G8:G55)*1)+SUMPRODUCT(('Game Board'!F8:F55=X10)*('Game Board'!I8:I55=X11)*('Game Board'!G8:G55&gt;'Game Board'!H8:H55)*1)+SUMPRODUCT(('Game Board'!I8:I55=X10)*('Game Board'!F8:F55=X11)*('Game Board'!H8:H55&gt;'Game Board'!G8:G55)*1)</f>
        <v>0</v>
      </c>
      <c r="AM10" s="420">
        <f>SUMPRODUCT(('Game Board'!F8:F55=X10)*('Game Board'!I8:I55=X9)*('Game Board'!G8:G55='Game Board'!H8:H55)*1)+SUMPRODUCT(('Game Board'!I8:I55=X10)*('Game Board'!F8:F55=X9)*('Game Board'!G8:G55='Game Board'!H8:H55)*1)+SUMPRODUCT(('Game Board'!F8:F55=X10)*('Game Board'!I8:I55=X11)*('Game Board'!G8:G55='Game Board'!H8:H55)*1)+SUMPRODUCT(('Game Board'!I8:I55=X10)*('Game Board'!F8:F55=X11)*('Game Board'!G8:G55='Game Board'!H8:H55)*1)</f>
        <v>0</v>
      </c>
      <c r="AN10" s="420">
        <f>SUMPRODUCT(('Game Board'!F8:F55=X10)*('Game Board'!I8:I55=X9)*('Game Board'!G8:G55&lt;'Game Board'!H8:H55)*1)+SUMPRODUCT(('Game Board'!I8:I55=X10)*('Game Board'!F8:F55=X9)*('Game Board'!H8:H55&lt;'Game Board'!G8:G55)*1)+SUMPRODUCT(('Game Board'!F8:F55=X10)*('Game Board'!I8:I55=X11)*('Game Board'!G8:G55&lt;'Game Board'!H8:H55)*1)+SUMPRODUCT(('Game Board'!I8:I55=X10)*('Game Board'!F8:F55=X11)*('Game Board'!H8:H55&lt;'Game Board'!G8:G55)*1)</f>
        <v>0</v>
      </c>
      <c r="AO10" s="420">
        <f>SUMIFS('Game Board'!G8:G55,'Game Board'!F8:F55,X10,'Game Board'!I8:I55,X9)+SUMIFS('Game Board'!G8:G55,'Game Board'!F8:F55,X10,'Game Board'!I8:I55,X11)+SUMIFS('Game Board'!H8:H55,'Game Board'!I8:I55,X10,'Game Board'!F8:F55,X9)+SUMIFS('Game Board'!H8:H55,'Game Board'!I8:I55,X10,'Game Board'!F8:F55,X11)</f>
        <v>0</v>
      </c>
      <c r="AP10" s="420">
        <f>SUMIFS('Game Board'!H8:H55,'Game Board'!F8:F55,X10,'Game Board'!I8:I55,X9)+SUMIFS('Game Board'!H8:H55,'Game Board'!F8:F55,X10,'Game Board'!I8:I55,X11)+SUMIFS('Game Board'!G8:G55,'Game Board'!I8:I55,X10,'Game Board'!F8:F55,X9)+SUMIFS('Game Board'!G8:G55,'Game Board'!I8:I55,X10,'Game Board'!F8:F55,X11)</f>
        <v>0</v>
      </c>
      <c r="AQ10" s="420">
        <f t="shared" si="195"/>
        <v>0</v>
      </c>
      <c r="AR10" s="420">
        <f t="shared" si="196"/>
        <v>0</v>
      </c>
      <c r="AS10" s="420">
        <f t="shared" ref="AS10" si="972">IF(X10&lt;&gt;"",SUMPRODUCT((V8:V11=V10)*(AR8:AR11&gt;AR10)*1),0)</f>
        <v>0</v>
      </c>
      <c r="AT10" s="420">
        <f t="shared" ref="AT10" si="973">IF(X10&lt;&gt;"",SUMPRODUCT((AS8:AS11=AS10)*(AQ8:AQ11&gt;AQ10)*1),0)</f>
        <v>0</v>
      </c>
      <c r="AU10" s="420">
        <f t="shared" si="197"/>
        <v>0</v>
      </c>
      <c r="AV10" s="420">
        <f t="shared" ref="AV10" si="974">IF(X10&lt;&gt;"",SUMPRODUCT((AU8:AU11=AU10)*(AS8:AS11=AS10)*(AO8:AO11&gt;AO10)*1),0)</f>
        <v>0</v>
      </c>
      <c r="AW10" s="420">
        <f t="shared" si="198"/>
        <v>1</v>
      </c>
      <c r="AX10" s="420">
        <f>SUMPRODUCT(('Game Board'!F8:F55=Y10)*('Game Board'!I8:I55=Y11)*('Game Board'!G8:G55&gt;'Game Board'!H8:H55)*1)+SUMPRODUCT(('Game Board'!I8:I55=Y10)*('Game Board'!F8:F55=Y11)*('Game Board'!H8:H55&gt;'Game Board'!G8:G55)*1)</f>
        <v>0</v>
      </c>
      <c r="AY10" s="420">
        <f>SUMPRODUCT(('Game Board'!F8:F55=Y10)*('Game Board'!I8:I55=Y11)*('Game Board'!G8:G55='Game Board'!H8:H55)*1)+SUMPRODUCT(('Game Board'!I8:I55=Y10)*('Game Board'!F8:F55=Y11)*('Game Board'!H8:H55='Game Board'!G8:G55)*1)</f>
        <v>0</v>
      </c>
      <c r="AZ10" s="420">
        <f>SUMPRODUCT(('Game Board'!F8:F55=Y10)*('Game Board'!I8:I55=Y11)*('Game Board'!G8:G55&lt;'Game Board'!H8:H55)*1)+SUMPRODUCT(('Game Board'!I8:I55=Y10)*('Game Board'!F8:F55=Y11)*('Game Board'!H8:H55&lt;'Game Board'!G8:G55)*1)</f>
        <v>0</v>
      </c>
      <c r="BA10" s="420">
        <f>SUMIFS('Game Board'!G8:G55,'Game Board'!F8:F55,Y10,'Game Board'!I8:I55,Y11)+SUMIFS('Game Board'!H8:H55,'Game Board'!I8:I55,Y10,'Game Board'!F8:F55,Y11)</f>
        <v>0</v>
      </c>
      <c r="BB10" s="420">
        <f>SUMIFS('Game Board'!H8:H55,'Game Board'!F8:F55,Y10,'Game Board'!I8:I55,Y11)+SUMIFS('Game Board'!G8:G55,'Game Board'!I8:I55,Y10,'Game Board'!F8:F55,Y11)</f>
        <v>0</v>
      </c>
      <c r="BC10" s="420">
        <f t="shared" ref="BC10:BC11" si="975">BA10-BB10</f>
        <v>0</v>
      </c>
      <c r="BD10" s="420">
        <f t="shared" ref="BD10:BD11" si="976">AY10*1+AX10*3</f>
        <v>0</v>
      </c>
      <c r="BE10" s="420">
        <f t="shared" ref="BE10" si="977">IF(Y10&lt;&gt;"",SUMPRODUCT((AH8:AH11=AH10)*(BD8:BD11&gt;BD10)*1),0)</f>
        <v>0</v>
      </c>
      <c r="BF10" s="420">
        <f t="shared" ref="BF10" si="978">IF(Y10&lt;&gt;"",SUMPRODUCT((BE8:BE11=BE10)*(BC8:BC11&gt;BC10)*1),0)</f>
        <v>0</v>
      </c>
      <c r="BG10" s="420">
        <f t="shared" ref="BG10:BG11" si="979">BE10+BF10</f>
        <v>0</v>
      </c>
      <c r="BH10" s="420">
        <f t="shared" ref="BH10" si="980">IF(Y10&lt;&gt;"",SUMPRODUCT((BG8:BG11=BG10)*(BE8:BE11=BE10)*(BA8:BA11&gt;BA10)*1),0)</f>
        <v>0</v>
      </c>
      <c r="BI10" s="420">
        <f t="shared" si="383"/>
        <v>1</v>
      </c>
      <c r="BJ10" s="420">
        <f>SUMPRODUCT((BI8:BI11=BI10)*(A8:A11&gt;A10)*1)</f>
        <v>1</v>
      </c>
      <c r="BK10" s="420">
        <f t="shared" si="199"/>
        <v>2</v>
      </c>
      <c r="BL10" s="420" t="str">
        <f t="shared" si="200"/>
        <v>United States</v>
      </c>
      <c r="BM10" s="420">
        <f t="shared" ca="1" si="201"/>
        <v>0</v>
      </c>
      <c r="BN10" s="420">
        <f ca="1">SUMPRODUCT((OFFSET('Game Board'!G8:G55,0,BN1)&lt;&gt;"")*(OFFSET('Game Board'!F8:F55,0,BN1)=C10)*(OFFSET('Game Board'!G8:G55,0,BN1)&gt;OFFSET('Game Board'!H8:H55,0,BN1))*1)+SUMPRODUCT((OFFSET('Game Board'!G8:G55,0,BN1)&lt;&gt;"")*(OFFSET('Game Board'!I8:I55,0,BN1)=C10)*(OFFSET('Game Board'!H8:H55,0,BN1)&gt;OFFSET('Game Board'!G8:G55,0,BN1))*1)</f>
        <v>0</v>
      </c>
      <c r="BO10" s="420">
        <f ca="1">SUMPRODUCT((OFFSET('Game Board'!G8:G55,0,BN1)&lt;&gt;"")*(OFFSET('Game Board'!F8:F55,0,BN1)=C10)*(OFFSET('Game Board'!G8:G55,0,BN1)=OFFSET('Game Board'!H8:H55,0,BN1))*1)+SUMPRODUCT((OFFSET('Game Board'!G8:G55,0,BN1)&lt;&gt;"")*(OFFSET('Game Board'!I8:I55,0,BN1)=C10)*(OFFSET('Game Board'!G8:G55,0,BN1)=OFFSET('Game Board'!H8:H55,0,BN1))*1)</f>
        <v>0</v>
      </c>
      <c r="BP10" s="420">
        <f ca="1">SUMPRODUCT((OFFSET('Game Board'!G8:G55,0,BN1)&lt;&gt;"")*(OFFSET('Game Board'!F8:F55,0,BN1)=C10)*(OFFSET('Game Board'!G8:G55,0,BN1)&lt;OFFSET('Game Board'!H8:H55,0,BN1))*1)+SUMPRODUCT((OFFSET('Game Board'!G8:G55,0,BN1)&lt;&gt;"")*(OFFSET('Game Board'!I8:I55,0,BN1)=C10)*(OFFSET('Game Board'!H8:H55,0,BN1)&lt;OFFSET('Game Board'!G8:G55,0,BN1))*1)</f>
        <v>0</v>
      </c>
      <c r="BQ10" s="420">
        <f ca="1">SUMIF(OFFSET('Game Board'!F8:F55,0,BN1),C10,OFFSET('Game Board'!G8:G55,0,BN1))+SUMIF(OFFSET('Game Board'!I8:I55,0,BN1),C10,OFFSET('Game Board'!H8:H55,0,BN1))</f>
        <v>0</v>
      </c>
      <c r="BR10" s="420">
        <f ca="1">SUMIF(OFFSET('Game Board'!F8:F55,0,BN1),C10,OFFSET('Game Board'!H8:H55,0,BN1))+SUMIF(OFFSET('Game Board'!I8:I55,0,BN1),C10,OFFSET('Game Board'!G8:G55,0,BN1))</f>
        <v>0</v>
      </c>
      <c r="BS10" s="420">
        <f t="shared" ca="1" si="202"/>
        <v>0</v>
      </c>
      <c r="BT10" s="420">
        <f t="shared" ca="1" si="203"/>
        <v>0</v>
      </c>
      <c r="BU10" s="420">
        <f ca="1">INDEX(L4:L35,MATCH(CD10,C4:C35,0),0)</f>
        <v>1634</v>
      </c>
      <c r="BV10" s="424">
        <f>'Tournament Setup'!F12</f>
        <v>0</v>
      </c>
      <c r="BW10" s="420">
        <f ca="1">RANK(BT10,BT8:BT11)</f>
        <v>1</v>
      </c>
      <c r="BX10" s="420">
        <f ca="1">SUMPRODUCT((BW8:BW11=BW10)*(BS8:BS11&gt;BS10)*1)</f>
        <v>0</v>
      </c>
      <c r="BY10" s="420">
        <f t="shared" ca="1" si="204"/>
        <v>1</v>
      </c>
      <c r="BZ10" s="420">
        <f ca="1">SUMPRODUCT((BW8:BW11=BW10)*(BS8:BS11=BS10)*(BQ8:BQ11&gt;BQ10)*1)</f>
        <v>0</v>
      </c>
      <c r="CA10" s="420">
        <f t="shared" ca="1" si="205"/>
        <v>1</v>
      </c>
      <c r="CB10" s="420">
        <f ca="1">RANK(CA10,CA8:CA11,1)+COUNTIF(CA8:CA10,CA10)-1</f>
        <v>3</v>
      </c>
      <c r="CC10" s="420">
        <v>3</v>
      </c>
      <c r="CD10" s="420" t="str">
        <f t="shared" ref="CD10" ca="1" si="981">INDEX(BL8:BL11,MATCH(CC10,CB8:CB11,0),0)</f>
        <v>United States</v>
      </c>
      <c r="CE10" s="420">
        <f ca="1">INDEX(CA8:CA11,MATCH(CD10,BL8:BL11,0),0)</f>
        <v>1</v>
      </c>
      <c r="CF10" s="420" t="str">
        <f t="shared" ref="CF10:CF11" ca="1" si="982">IF(AND(CF9&lt;&gt;"",CE10=1),CD10,"")</f>
        <v>United States</v>
      </c>
      <c r="CG10" s="420" t="str">
        <f t="shared" ref="CG10" ca="1" si="983">IF(CG9&lt;&gt;"",CD10,"")</f>
        <v/>
      </c>
      <c r="CH10" s="420" t="str">
        <f t="shared" ref="CH10" ca="1" si="984">IF(CE11=3,CD10,"")</f>
        <v/>
      </c>
      <c r="CI10" s="420">
        <f ca="1">SUMPRODUCT((OFFSET('Game Board'!F8:F55,0,BN1)=CF10)*(OFFSET('Game Board'!I8:I55,0,BN1)=CF8)*(OFFSET('Game Board'!G8:G55,0,BN1)&gt;OFFSET('Game Board'!H8:H55,0,BN1))*1)+SUMPRODUCT((OFFSET('Game Board'!I8:I55,0,BN1)=CF10)*(OFFSET('Game Board'!F8:F55,0,BN1)=CF8)*(OFFSET('Game Board'!H8:H55,0,BN1)&gt;OFFSET('Game Board'!G8:G55,0,BN1))*1)+SUMPRODUCT((OFFSET('Game Board'!F8:F55,0,BN1)=CF10)*(OFFSET('Game Board'!I8:I55,0,BN1)=CF9)*(OFFSET('Game Board'!G8:G55,0,BN1)&gt;OFFSET('Game Board'!H8:H55,0,BN1))*1)+SUMPRODUCT((OFFSET('Game Board'!I8:I55,0,BN1)=CF10)*(OFFSET('Game Board'!F8:F55,0,BN1)=CF9)*(OFFSET('Game Board'!H8:H55,0,BN1)&gt;OFFSET('Game Board'!G8:G55,0,BN1))*1)+SUMPRODUCT((OFFSET('Game Board'!F8:F55,0,BN1)=CF10)*(OFFSET('Game Board'!I8:I55,0,BN1)=CF11)*(OFFSET('Game Board'!G8:G55,0,BN1)&gt;OFFSET('Game Board'!H8:H55,0,BN1))*1)+SUMPRODUCT((OFFSET('Game Board'!I8:I55,0,BN1)=CF10)*(OFFSET('Game Board'!F8:F55,0,BN1)=CF11)*(OFFSET('Game Board'!H8:H55,0,BN1)&gt;OFFSET('Game Board'!G8:G55,0,BN1))*1)</f>
        <v>0</v>
      </c>
      <c r="CJ10" s="420">
        <f ca="1">SUMPRODUCT((OFFSET('Game Board'!F8:F55,0,BN1)=CF10)*(OFFSET('Game Board'!I8:I55,0,BN1)=CF8)*(OFFSET('Game Board'!G8:G55,0,BN1)=OFFSET('Game Board'!H8:H55,0,BN1))*1)+SUMPRODUCT((OFFSET('Game Board'!I8:I55,0,BN1)=CF10)*(OFFSET('Game Board'!F8:F55,0,BN1)=CF8)*(OFFSET('Game Board'!G8:G55,0,BN1)=OFFSET('Game Board'!H8:H55,0,BN1))*1)+SUMPRODUCT((OFFSET('Game Board'!F8:F55,0,BN1)=CF10)*(OFFSET('Game Board'!I8:I55,0,BN1)=CF9)*(OFFSET('Game Board'!G8:G55,0,BN1)=OFFSET('Game Board'!H8:H55,0,BN1))*1)+SUMPRODUCT((OFFSET('Game Board'!I8:I55,0,BN1)=CF10)*(OFFSET('Game Board'!F8:F55,0,BN1)=CF9)*(OFFSET('Game Board'!G8:G55,0,BN1)=OFFSET('Game Board'!H8:H55,0,BN1))*1)+SUMPRODUCT((OFFSET('Game Board'!F8:F55,0,BN1)=CF10)*(OFFSET('Game Board'!I8:I55,0,BN1)=CF11)*(OFFSET('Game Board'!G8:G55,0,BN1)=OFFSET('Game Board'!H8:H55,0,BN1))*1)+SUMPRODUCT((OFFSET('Game Board'!I8:I55,0,BN1)=CF10)*(OFFSET('Game Board'!F8:F55,0,BN1)=CF11)*(OFFSET('Game Board'!G8:G55,0,BN1)=OFFSET('Game Board'!H8:H55,0,BN1))*1)</f>
        <v>3</v>
      </c>
      <c r="CK10" s="420">
        <f ca="1">SUMPRODUCT((OFFSET('Game Board'!F8:F55,0,BN1)=CF10)*(OFFSET('Game Board'!I8:I55,0,BN1)=CF8)*(OFFSET('Game Board'!G8:G55,0,BN1)&lt;OFFSET('Game Board'!H8:H55,0,BN1))*1)+SUMPRODUCT((OFFSET('Game Board'!I8:I55,0,BN1)=CF10)*(OFFSET('Game Board'!F8:F55,0,BN1)=CF8)*(OFFSET('Game Board'!H8:H55,0,BN1)&lt;OFFSET('Game Board'!G8:G55,0,BN1))*1)+SUMPRODUCT((OFFSET('Game Board'!F8:F55,0,BN1)=CF10)*(OFFSET('Game Board'!I8:I55,0,BN1)=CF9)*(OFFSET('Game Board'!G8:G55,0,BN1)&lt;OFFSET('Game Board'!H8:H55,0,BN1))*1)+SUMPRODUCT((OFFSET('Game Board'!I8:I55,0,BN1)=CF10)*(OFFSET('Game Board'!F8:F55,0,BN1)=CF9)*(OFFSET('Game Board'!H8:H55,0,BN1)&lt;OFFSET('Game Board'!G8:G55,0,BN1))*1)+SUMPRODUCT((OFFSET('Game Board'!F8:F55,0,BN1)=CF10)*(OFFSET('Game Board'!I8:I55,0,BN1)=CF11)*(OFFSET('Game Board'!G8:G55,0,BN1)&lt;OFFSET('Game Board'!H8:H55,0,BN1))*1)+SUMPRODUCT((OFFSET('Game Board'!I8:I55,0,BN1)=CF10)*(OFFSET('Game Board'!F8:F55,0,BN1)=CF11)*(OFFSET('Game Board'!H8:H55,0,BN1)&lt;OFFSET('Game Board'!G8:G55,0,BN1))*1)</f>
        <v>0</v>
      </c>
      <c r="CL10" s="420">
        <f ca="1">SUMIFS(OFFSET('Game Board'!G8:G55,0,BN1),OFFSET('Game Board'!F8:F55,0,BN1),CF10,OFFSET('Game Board'!I8:I55,0,BN1),CF8)+SUMIFS(OFFSET('Game Board'!G8:G55,0,BN1),OFFSET('Game Board'!F8:F55,0,BN1),CF10,OFFSET('Game Board'!I8:I55,0,BN1),CF9)+SUMIFS(OFFSET('Game Board'!G8:G55,0,BN1),OFFSET('Game Board'!F8:F55,0,BN1),CF10,OFFSET('Game Board'!I8:I55,0,BN1),CF11)+SUMIFS(OFFSET('Game Board'!H8:H55,0,BN1),OFFSET('Game Board'!I8:I55,0,BN1),CF10,OFFSET('Game Board'!F8:F55,0,BN1),CF8)+SUMIFS(OFFSET('Game Board'!H8:H55,0,BN1),OFFSET('Game Board'!I8:I55,0,BN1),CF10,OFFSET('Game Board'!F8:F55,0,BN1),CF9)+SUMIFS(OFFSET('Game Board'!H8:H55,0,BN1),OFFSET('Game Board'!I8:I55,0,BN1),CF10,OFFSET('Game Board'!F8:F55,0,BN1),CF11)</f>
        <v>0</v>
      </c>
      <c r="CM10" s="420">
        <f ca="1">SUMIFS(OFFSET('Game Board'!H8:H55,0,BN1),OFFSET('Game Board'!F8:F55,0,BN1),CF10,OFFSET('Game Board'!I8:I55,0,BN1),CF8)+SUMIFS(OFFSET('Game Board'!H8:H55,0,BN1),OFFSET('Game Board'!F8:F55,0,BN1),CF10,OFFSET('Game Board'!I8:I55,0,BN1),CF9)+SUMIFS(OFFSET('Game Board'!H8:H55,0,BN1),OFFSET('Game Board'!F8:F55,0,BN1),CF10,OFFSET('Game Board'!I8:I55,0,BN1),CF11)+SUMIFS(OFFSET('Game Board'!G8:G55,0,BN1),OFFSET('Game Board'!I8:I55,0,BN1),CF10,OFFSET('Game Board'!F8:F55,0,BN1),CF8)+SUMIFS(OFFSET('Game Board'!G8:G55,0,BN1),OFFSET('Game Board'!I8:I55,0,BN1),CF10,OFFSET('Game Board'!F8:F55,0,BN1),CF9)+SUMIFS(OFFSET('Game Board'!G8:G55,0,BN1),OFFSET('Game Board'!I8:I55,0,BN1),CF10,OFFSET('Game Board'!F8:F55,0,BN1),CF11)</f>
        <v>0</v>
      </c>
      <c r="CN10" s="420">
        <f t="shared" ca="1" si="206"/>
        <v>0</v>
      </c>
      <c r="CO10" s="420">
        <f t="shared" ca="1" si="207"/>
        <v>3</v>
      </c>
      <c r="CP10" s="420">
        <f t="shared" ref="CP10" ca="1" si="985">IF(CF10&lt;&gt;"",SUMPRODUCT((CE8:CE11=CE10)*(CO8:CO11&gt;CO10)*1),0)</f>
        <v>0</v>
      </c>
      <c r="CQ10" s="420">
        <f t="shared" ref="CQ10" ca="1" si="986">IF(CF10&lt;&gt;"",SUMPRODUCT((CP8:CP11=CP10)*(CN8:CN11&gt;CN10)*1),0)</f>
        <v>0</v>
      </c>
      <c r="CR10" s="420">
        <f t="shared" ca="1" si="1"/>
        <v>0</v>
      </c>
      <c r="CS10" s="420">
        <f t="shared" ref="CS10" ca="1" si="987">IF(CF10&lt;&gt;"",SUMPRODUCT((CR8:CR11=CR10)*(CP8:CP11=CP10)*(CL8:CL11&gt;CL10)*1),0)</f>
        <v>0</v>
      </c>
      <c r="CT10" s="420">
        <f t="shared" ca="1" si="208"/>
        <v>1</v>
      </c>
      <c r="CU10" s="420">
        <f ca="1">SUMPRODUCT((OFFSET('Game Board'!F8:F55,0,BN1)=CG10)*(OFFSET('Game Board'!I8:I55,0,BN1)=CG9)*(OFFSET('Game Board'!G8:G55,0,BN1)&gt;OFFSET('Game Board'!H8:H55,0,BN1))*1)+SUMPRODUCT((OFFSET('Game Board'!I8:I55,0,BN1)=CG10)*(OFFSET('Game Board'!F8:F55,0,BN1)=CG9)*(OFFSET('Game Board'!H8:H55,0,BN1)&gt;OFFSET('Game Board'!G8:G55,0,BN1))*1)+SUMPRODUCT((OFFSET('Game Board'!F8:F55,0,BN1)=CG10)*(OFFSET('Game Board'!I8:I55,0,BN1)=CG11)*(OFFSET('Game Board'!G8:G55,0,BN1)&gt;OFFSET('Game Board'!H8:H55,0,BN1))*1)+SUMPRODUCT((OFFSET('Game Board'!I8:I55,0,BN1)=CG10)*(OFFSET('Game Board'!F8:F55,0,BN1)=CG11)*(OFFSET('Game Board'!H8:H55,0,BN1)&gt;OFFSET('Game Board'!G8:G55,0,BN1))*1)</f>
        <v>0</v>
      </c>
      <c r="CV10" s="420">
        <f ca="1">SUMPRODUCT((OFFSET('Game Board'!F8:F55,0,BN1)=CG10)*(OFFSET('Game Board'!I8:I55,0,BN1)=CG9)*(OFFSET('Game Board'!G8:G55,0,BN1)=OFFSET('Game Board'!H8:H55,0,BN1))*1)+SUMPRODUCT((OFFSET('Game Board'!I8:I55,0,BN1)=CG10)*(OFFSET('Game Board'!F8:F55,0,BN1)=CG9)*(OFFSET('Game Board'!G8:G55,0,BN1)=OFFSET('Game Board'!H8:H55,0,BN1))*1)+SUMPRODUCT((OFFSET('Game Board'!F8:F55,0,BN1)=CG10)*(OFFSET('Game Board'!I8:I55,0,BN1)=CG11)*(OFFSET('Game Board'!G8:G55,0,BN1)=OFFSET('Game Board'!H8:H55,0,BN1))*1)+SUMPRODUCT((OFFSET('Game Board'!I8:I55,0,BN1)=CG10)*(OFFSET('Game Board'!F8:F55,0,BN1)=CG11)*(OFFSET('Game Board'!G8:G55,0,BN1)=OFFSET('Game Board'!H8:H55,0,BN1))*1)</f>
        <v>0</v>
      </c>
      <c r="CW10" s="420">
        <f ca="1">SUMPRODUCT((OFFSET('Game Board'!F8:F55,0,BN1)=CG10)*(OFFSET('Game Board'!I8:I55,0,BN1)=CG9)*(OFFSET('Game Board'!G8:G55,0,BN1)&lt;OFFSET('Game Board'!H8:H55,0,BN1))*1)+SUMPRODUCT((OFFSET('Game Board'!I8:I55,0,BN1)=CG10)*(OFFSET('Game Board'!F8:F55,0,BN1)=CG9)*(OFFSET('Game Board'!H8:H55,0,BN1)&lt;OFFSET('Game Board'!G8:G55,0,BN1))*1)+SUMPRODUCT((OFFSET('Game Board'!F8:F55,0,BN1)=CG10)*(OFFSET('Game Board'!I8:I55,0,BN1)=CG11)*(OFFSET('Game Board'!G8:G55,0,BN1)&lt;OFFSET('Game Board'!H8:H55,0,BN1))*1)+SUMPRODUCT((OFFSET('Game Board'!I8:I55,0,BN1)=CG10)*(OFFSET('Game Board'!F8:F55,0,BN1)=CG11)*(OFFSET('Game Board'!H8:H55,0,BN1)&lt;OFFSET('Game Board'!G8:G55,0,BN1))*1)</f>
        <v>0</v>
      </c>
      <c r="CX10" s="420">
        <f ca="1">SUMIFS(OFFSET('Game Board'!G8:G55,0,BN1),OFFSET('Game Board'!F8:F55,0,BN1),CG10,OFFSET('Game Board'!I8:I55,0,BN1),CG9)+SUMIFS(OFFSET('Game Board'!G8:G55,0,BN1),OFFSET('Game Board'!F8:F55,0,BN1),CG10,OFFSET('Game Board'!I8:I55,0,BN1),CG11)+SUMIFS(OFFSET('Game Board'!H8:H55,0,BN1),OFFSET('Game Board'!I8:I55,0,BN1),CG10,OFFSET('Game Board'!F8:F55,0,BN1),CG9)+SUMIFS(OFFSET('Game Board'!H8:H55,0,BN1),OFFSET('Game Board'!I8:I55,0,BN1),CG10,OFFSET('Game Board'!F8:F55,0,BN1),CG11)</f>
        <v>0</v>
      </c>
      <c r="CY10" s="420">
        <f ca="1">SUMIFS(OFFSET('Game Board'!H8:H55,0,BN1),OFFSET('Game Board'!F8:F55,0,BN1),CG10,OFFSET('Game Board'!I8:I55,0,BN1),CG9)+SUMIFS(OFFSET('Game Board'!H8:H55,0,BN1),OFFSET('Game Board'!F8:F55,0,BN1),CG10,OFFSET('Game Board'!I8:I55,0,BN1),CG11)+SUMIFS(OFFSET('Game Board'!G8:G55,0,BN1),OFFSET('Game Board'!I8:I55,0,BN1),CG10,OFFSET('Game Board'!F8:F55,0,BN1),CG9)+SUMIFS(OFFSET('Game Board'!G8:G55,0,BN1),OFFSET('Game Board'!I8:I55,0,BN1),CG10,OFFSET('Game Board'!F8:F55,0,BN1),CG11)</f>
        <v>0</v>
      </c>
      <c r="CZ10" s="420">
        <f t="shared" ca="1" si="209"/>
        <v>0</v>
      </c>
      <c r="DA10" s="420">
        <f t="shared" ca="1" si="210"/>
        <v>0</v>
      </c>
      <c r="DB10" s="420">
        <f t="shared" ref="DB10" ca="1" si="988">IF(CG10&lt;&gt;"",SUMPRODUCT((CE8:CE11=CE10)*(DA8:DA11&gt;DA10)*1),0)</f>
        <v>0</v>
      </c>
      <c r="DC10" s="420">
        <f t="shared" ref="DC10" ca="1" si="989">IF(CG10&lt;&gt;"",SUMPRODUCT((DB8:DB11=DB10)*(CZ8:CZ11&gt;CZ10)*1),0)</f>
        <v>0</v>
      </c>
      <c r="DD10" s="420">
        <f t="shared" ca="1" si="211"/>
        <v>0</v>
      </c>
      <c r="DE10" s="420">
        <f t="shared" ref="DE10" ca="1" si="990">IF(CG10&lt;&gt;"",SUMPRODUCT((DD8:DD11=DD10)*(DB8:DB11=DB10)*(CX8:CX11&gt;CX10)*1),0)</f>
        <v>0</v>
      </c>
      <c r="DF10" s="420">
        <f t="shared" ca="1" si="212"/>
        <v>1</v>
      </c>
      <c r="DG10" s="420">
        <f ca="1">SUMPRODUCT((OFFSET('Game Board'!F8:F55,0,BN1)=CH10)*(OFFSET('Game Board'!I8:I55,0,BN1)=CH11)*(OFFSET('Game Board'!G8:G55,0,BN1)&gt;OFFSET('Game Board'!H8:H55,0,BN1))*1)+SUMPRODUCT((OFFSET('Game Board'!I8:I55,0,BN1)=CH10)*(OFFSET('Game Board'!F8:F55,0,BN1)=CH11)*(OFFSET('Game Board'!H8:H55,0,BN1)&gt;OFFSET('Game Board'!G8:G55,0,BN1))*1)</f>
        <v>0</v>
      </c>
      <c r="DH10" s="420">
        <f ca="1">SUMPRODUCT((OFFSET('Game Board'!F8:F55,0,BN1)=CH10)*(OFFSET('Game Board'!I8:I55,0,BN1)=CH11)*(OFFSET('Game Board'!G8:G55,0,BN1)=OFFSET('Game Board'!H8:H55,0,BN1))*1)+SUMPRODUCT((OFFSET('Game Board'!I8:I55,0,BN1)=CH10)*(OFFSET('Game Board'!F8:F55,0,BN1)=CH11)*(OFFSET('Game Board'!H8:H55,0,BN1)=OFFSET('Game Board'!G8:G55,0,BN1))*1)</f>
        <v>0</v>
      </c>
      <c r="DI10" s="420">
        <f ca="1">SUMPRODUCT((OFFSET('Game Board'!F8:F55,0,BN1)=CH10)*(OFFSET('Game Board'!I8:I55,0,BN1)=CH11)*(OFFSET('Game Board'!G8:G55,0,BN1)&lt;OFFSET('Game Board'!H8:H55,0,BN1))*1)+SUMPRODUCT((OFFSET('Game Board'!I8:I55,0,BN1)=CH10)*(OFFSET('Game Board'!F8:F55,0,BN1)=CH11)*(OFFSET('Game Board'!H8:H55,0,BN1)&lt;OFFSET('Game Board'!G8:G55,0,BN1))*1)</f>
        <v>0</v>
      </c>
      <c r="DJ10" s="420">
        <f ca="1">SUMIFS(OFFSET('Game Board'!G8:G55,0,BN1),OFFSET('Game Board'!F8:F55,0,BN1),CH10,OFFSET('Game Board'!I8:I55,0,BN1),CH11)+SUMIFS(OFFSET('Game Board'!H8:H55,0,BN1),OFFSET('Game Board'!I8:I55,0,BN1),CH10,OFFSET('Game Board'!F8:F55,0,BN1),CH11)</f>
        <v>0</v>
      </c>
      <c r="DK10" s="420">
        <f ca="1">SUMIFS(OFFSET('Game Board'!H8:H55,0,BN1),OFFSET('Game Board'!F8:F55,0,BN1),CH10,OFFSET('Game Board'!I8:I55,0,BN1),CH11)+SUMIFS(OFFSET('Game Board'!G8:G55,0,BN1),OFFSET('Game Board'!I8:I55,0,BN1),CH10,OFFSET('Game Board'!F8:F55,0,BN1),CH11)</f>
        <v>0</v>
      </c>
      <c r="DL10" s="420">
        <f t="shared" ref="DL10:DL11" ca="1" si="991">DJ10-DK10</f>
        <v>0</v>
      </c>
      <c r="DM10" s="420">
        <f t="shared" ref="DM10:DM11" ca="1" si="992">DH10*1+DG10*3</f>
        <v>0</v>
      </c>
      <c r="DN10" s="420">
        <f t="shared" ref="DN10" ca="1" si="993">IF(CH10&lt;&gt;"",SUMPRODUCT((CQ8:CQ11=CQ10)*(DM8:DM11&gt;DM10)*1),0)</f>
        <v>0</v>
      </c>
      <c r="DO10" s="420">
        <f t="shared" ref="DO10" ca="1" si="994">IF(CH10&lt;&gt;"",SUMPRODUCT((DN8:DN11=DN10)*(DL8:DL11&gt;DL10)*1),0)</f>
        <v>0</v>
      </c>
      <c r="DP10" s="420">
        <f t="shared" ref="DP10:DP11" ca="1" si="995">DN10+DO10</f>
        <v>0</v>
      </c>
      <c r="DQ10" s="420">
        <f t="shared" ref="DQ10" ca="1" si="996">IF(CH10&lt;&gt;"",SUMPRODUCT((DP8:DP11=DP10)*(DN8:DN11=DN10)*(DJ8:DJ11&gt;DJ10)*1),0)</f>
        <v>0</v>
      </c>
      <c r="DR10" s="420">
        <f t="shared" ca="1" si="386"/>
        <v>1</v>
      </c>
      <c r="DS10" s="420">
        <f t="shared" ref="DS10" ca="1" si="997">SUMPRODUCT((DR8:DR11=DR10)*(BU8:BU11&gt;BU10)*1)</f>
        <v>1</v>
      </c>
      <c r="DT10" s="420">
        <f t="shared" ca="1" si="213"/>
        <v>2</v>
      </c>
      <c r="DU10" s="420" t="str">
        <f t="shared" si="214"/>
        <v>United States</v>
      </c>
      <c r="DV10" s="420">
        <f t="shared" ca="1" si="215"/>
        <v>0</v>
      </c>
      <c r="DW10" s="420">
        <f ca="1">SUMPRODUCT((OFFSET('Game Board'!G8:G55,0,DW1)&lt;&gt;"")*(OFFSET('Game Board'!F8:F55,0,DW1)=C10)*(OFFSET('Game Board'!G8:G55,0,DW1)&gt;OFFSET('Game Board'!H8:H55,0,DW1))*1)+SUMPRODUCT((OFFSET('Game Board'!G8:G55,0,DW1)&lt;&gt;"")*(OFFSET('Game Board'!I8:I55,0,DW1)=C10)*(OFFSET('Game Board'!H8:H55,0,DW1)&gt;OFFSET('Game Board'!G8:G55,0,DW1))*1)</f>
        <v>0</v>
      </c>
      <c r="DX10" s="420">
        <f ca="1">SUMPRODUCT((OFFSET('Game Board'!G8:G55,0,DW1)&lt;&gt;"")*(OFFSET('Game Board'!F8:F55,0,DW1)=C10)*(OFFSET('Game Board'!G8:G55,0,DW1)=OFFSET('Game Board'!H8:H55,0,DW1))*1)+SUMPRODUCT((OFFSET('Game Board'!G8:G55,0,DW1)&lt;&gt;"")*(OFFSET('Game Board'!I8:I55,0,DW1)=C10)*(OFFSET('Game Board'!G8:G55,0,DW1)=OFFSET('Game Board'!H8:H55,0,DW1))*1)</f>
        <v>0</v>
      </c>
      <c r="DY10" s="420">
        <f ca="1">SUMPRODUCT((OFFSET('Game Board'!G8:G55,0,DW1)&lt;&gt;"")*(OFFSET('Game Board'!F8:F55,0,DW1)=C10)*(OFFSET('Game Board'!G8:G55,0,DW1)&lt;OFFSET('Game Board'!H8:H55,0,DW1))*1)+SUMPRODUCT((OFFSET('Game Board'!G8:G55,0,DW1)&lt;&gt;"")*(OFFSET('Game Board'!I8:I55,0,DW1)=C10)*(OFFSET('Game Board'!H8:H55,0,DW1)&lt;OFFSET('Game Board'!G8:G55,0,DW1))*1)</f>
        <v>0</v>
      </c>
      <c r="DZ10" s="420">
        <f ca="1">SUMIF(OFFSET('Game Board'!F8:F55,0,DW1),C10,OFFSET('Game Board'!G8:G55,0,DW1))+SUMIF(OFFSET('Game Board'!I8:I55,0,DW1),C10,OFFSET('Game Board'!H8:H55,0,DW1))</f>
        <v>0</v>
      </c>
      <c r="EA10" s="420">
        <f ca="1">SUMIF(OFFSET('Game Board'!F8:F55,0,DW1),C10,OFFSET('Game Board'!H8:H55,0,DW1))+SUMIF(OFFSET('Game Board'!I8:I55,0,DW1),C10,OFFSET('Game Board'!G8:G55,0,DW1))</f>
        <v>0</v>
      </c>
      <c r="EB10" s="420">
        <f t="shared" ca="1" si="216"/>
        <v>0</v>
      </c>
      <c r="EC10" s="420">
        <f t="shared" ca="1" si="217"/>
        <v>0</v>
      </c>
      <c r="ED10" s="420">
        <f ca="1">INDEX(L4:L35,MATCH(EM10,C4:C35,0),0)</f>
        <v>1634</v>
      </c>
      <c r="EE10" s="424">
        <f>'Tournament Setup'!F12</f>
        <v>0</v>
      </c>
      <c r="EF10" s="420">
        <f ca="1">RANK(EC10,EC8:EC11)</f>
        <v>1</v>
      </c>
      <c r="EG10" s="420">
        <f ca="1">SUMPRODUCT((EF8:EF11=EF10)*(EB8:EB11&gt;EB10)*1)</f>
        <v>0</v>
      </c>
      <c r="EH10" s="420">
        <f t="shared" ca="1" si="218"/>
        <v>1</v>
      </c>
      <c r="EI10" s="420">
        <f ca="1">SUMPRODUCT((EF8:EF11=EF10)*(EB8:EB11=EB10)*(DZ8:DZ11&gt;DZ10)*1)</f>
        <v>0</v>
      </c>
      <c r="EJ10" s="420">
        <f t="shared" ca="1" si="219"/>
        <v>1</v>
      </c>
      <c r="EK10" s="420">
        <f ca="1">RANK(EJ10,EJ8:EJ11,1)+COUNTIF(EJ8:EJ10,EJ10)-1</f>
        <v>3</v>
      </c>
      <c r="EL10" s="420">
        <v>3</v>
      </c>
      <c r="EM10" s="420" t="str">
        <f t="shared" ref="EM10" ca="1" si="998">INDEX(DU8:DU11,MATCH(EL10,EK8:EK11,0),0)</f>
        <v>United States</v>
      </c>
      <c r="EN10" s="420">
        <f ca="1">INDEX(EJ8:EJ11,MATCH(EM10,DU8:DU11,0),0)</f>
        <v>1</v>
      </c>
      <c r="EO10" s="420" t="str">
        <f t="shared" ref="EO10:EO11" ca="1" si="999">IF(AND(EO9&lt;&gt;"",EN10=1),EM10,"")</f>
        <v>United States</v>
      </c>
      <c r="EP10" s="420" t="str">
        <f t="shared" ref="EP10" ca="1" si="1000">IF(EP9&lt;&gt;"",EM10,"")</f>
        <v/>
      </c>
      <c r="EQ10" s="420" t="str">
        <f t="shared" ref="EQ10" ca="1" si="1001">IF(EN11=3,EM10,"")</f>
        <v/>
      </c>
      <c r="ER10" s="420">
        <f ca="1">SUMPRODUCT((OFFSET('Game Board'!F8:F55,0,DW1)=EO10)*(OFFSET('Game Board'!I8:I55,0,DW1)=EO8)*(OFFSET('Game Board'!G8:G55,0,DW1)&gt;OFFSET('Game Board'!H8:H55,0,DW1))*1)+SUMPRODUCT((OFFSET('Game Board'!I8:I55,0,DW1)=EO10)*(OFFSET('Game Board'!F8:F55,0,DW1)=EO8)*(OFFSET('Game Board'!H8:H55,0,DW1)&gt;OFFSET('Game Board'!G8:G55,0,DW1))*1)+SUMPRODUCT((OFFSET('Game Board'!F8:F55,0,DW1)=EO10)*(OFFSET('Game Board'!I8:I55,0,DW1)=EO9)*(OFFSET('Game Board'!G8:G55,0,DW1)&gt;OFFSET('Game Board'!H8:H55,0,DW1))*1)+SUMPRODUCT((OFFSET('Game Board'!I8:I55,0,DW1)=EO10)*(OFFSET('Game Board'!F8:F55,0,DW1)=EO9)*(OFFSET('Game Board'!H8:H55,0,DW1)&gt;OFFSET('Game Board'!G8:G55,0,DW1))*1)+SUMPRODUCT((OFFSET('Game Board'!F8:F55,0,DW1)=EO10)*(OFFSET('Game Board'!I8:I55,0,DW1)=EO11)*(OFFSET('Game Board'!G8:G55,0,DW1)&gt;OFFSET('Game Board'!H8:H55,0,DW1))*1)+SUMPRODUCT((OFFSET('Game Board'!I8:I55,0,DW1)=EO10)*(OFFSET('Game Board'!F8:F55,0,DW1)=EO11)*(OFFSET('Game Board'!H8:H55,0,DW1)&gt;OFFSET('Game Board'!G8:G55,0,DW1))*1)</f>
        <v>0</v>
      </c>
      <c r="ES10" s="420">
        <f ca="1">SUMPRODUCT((OFFSET('Game Board'!F8:F55,0,DW1)=EO10)*(OFFSET('Game Board'!I8:I55,0,DW1)=EO8)*(OFFSET('Game Board'!G8:G55,0,DW1)=OFFSET('Game Board'!H8:H55,0,DW1))*1)+SUMPRODUCT((OFFSET('Game Board'!I8:I55,0,DW1)=EO10)*(OFFSET('Game Board'!F8:F55,0,DW1)=EO8)*(OFFSET('Game Board'!G8:G55,0,DW1)=OFFSET('Game Board'!H8:H55,0,DW1))*1)+SUMPRODUCT((OFFSET('Game Board'!F8:F55,0,DW1)=EO10)*(OFFSET('Game Board'!I8:I55,0,DW1)=EO9)*(OFFSET('Game Board'!G8:G55,0,DW1)=OFFSET('Game Board'!H8:H55,0,DW1))*1)+SUMPRODUCT((OFFSET('Game Board'!I8:I55,0,DW1)=EO10)*(OFFSET('Game Board'!F8:F55,0,DW1)=EO9)*(OFFSET('Game Board'!G8:G55,0,DW1)=OFFSET('Game Board'!H8:H55,0,DW1))*1)+SUMPRODUCT((OFFSET('Game Board'!F8:F55,0,DW1)=EO10)*(OFFSET('Game Board'!I8:I55,0,DW1)=EO11)*(OFFSET('Game Board'!G8:G55,0,DW1)=OFFSET('Game Board'!H8:H55,0,DW1))*1)+SUMPRODUCT((OFFSET('Game Board'!I8:I55,0,DW1)=EO10)*(OFFSET('Game Board'!F8:F55,0,DW1)=EO11)*(OFFSET('Game Board'!G8:G55,0,DW1)=OFFSET('Game Board'!H8:H55,0,DW1))*1)</f>
        <v>3</v>
      </c>
      <c r="ET10" s="420">
        <f ca="1">SUMPRODUCT((OFFSET('Game Board'!F8:F55,0,DW1)=EO10)*(OFFSET('Game Board'!I8:I55,0,DW1)=EO8)*(OFFSET('Game Board'!G8:G55,0,DW1)&lt;OFFSET('Game Board'!H8:H55,0,DW1))*1)+SUMPRODUCT((OFFSET('Game Board'!I8:I55,0,DW1)=EO10)*(OFFSET('Game Board'!F8:F55,0,DW1)=EO8)*(OFFSET('Game Board'!H8:H55,0,DW1)&lt;OFFSET('Game Board'!G8:G55,0,DW1))*1)+SUMPRODUCT((OFFSET('Game Board'!F8:F55,0,DW1)=EO10)*(OFFSET('Game Board'!I8:I55,0,DW1)=EO9)*(OFFSET('Game Board'!G8:G55,0,DW1)&lt;OFFSET('Game Board'!H8:H55,0,DW1))*1)+SUMPRODUCT((OFFSET('Game Board'!I8:I55,0,DW1)=EO10)*(OFFSET('Game Board'!F8:F55,0,DW1)=EO9)*(OFFSET('Game Board'!H8:H55,0,DW1)&lt;OFFSET('Game Board'!G8:G55,0,DW1))*1)+SUMPRODUCT((OFFSET('Game Board'!F8:F55,0,DW1)=EO10)*(OFFSET('Game Board'!I8:I55,0,DW1)=EO11)*(OFFSET('Game Board'!G8:G55,0,DW1)&lt;OFFSET('Game Board'!H8:H55,0,DW1))*1)+SUMPRODUCT((OFFSET('Game Board'!I8:I55,0,DW1)=EO10)*(OFFSET('Game Board'!F8:F55,0,DW1)=EO11)*(OFFSET('Game Board'!H8:H55,0,DW1)&lt;OFFSET('Game Board'!G8:G55,0,DW1))*1)</f>
        <v>0</v>
      </c>
      <c r="EU10" s="420">
        <f ca="1">SUMIFS(OFFSET('Game Board'!G8:G55,0,DW1),OFFSET('Game Board'!F8:F55,0,DW1),EO10,OFFSET('Game Board'!I8:I55,0,DW1),EO8)+SUMIFS(OFFSET('Game Board'!G8:G55,0,DW1),OFFSET('Game Board'!F8:F55,0,DW1),EO10,OFFSET('Game Board'!I8:I55,0,DW1),EO9)+SUMIFS(OFFSET('Game Board'!G8:G55,0,DW1),OFFSET('Game Board'!F8:F55,0,DW1),EO10,OFFSET('Game Board'!I8:I55,0,DW1),EO11)+SUMIFS(OFFSET('Game Board'!H8:H55,0,DW1),OFFSET('Game Board'!I8:I55,0,DW1),EO10,OFFSET('Game Board'!F8:F55,0,DW1),EO8)+SUMIFS(OFFSET('Game Board'!H8:H55,0,DW1),OFFSET('Game Board'!I8:I55,0,DW1),EO10,OFFSET('Game Board'!F8:F55,0,DW1),EO9)+SUMIFS(OFFSET('Game Board'!H8:H55,0,DW1),OFFSET('Game Board'!I8:I55,0,DW1),EO10,OFFSET('Game Board'!F8:F55,0,DW1),EO11)</f>
        <v>0</v>
      </c>
      <c r="EV10" s="420">
        <f ca="1">SUMIFS(OFFSET('Game Board'!H8:H55,0,DW1),OFFSET('Game Board'!F8:F55,0,DW1),EO10,OFFSET('Game Board'!I8:I55,0,DW1),EO8)+SUMIFS(OFFSET('Game Board'!H8:H55,0,DW1),OFFSET('Game Board'!F8:F55,0,DW1),EO10,OFFSET('Game Board'!I8:I55,0,DW1),EO9)+SUMIFS(OFFSET('Game Board'!H8:H55,0,DW1),OFFSET('Game Board'!F8:F55,0,DW1),EO10,OFFSET('Game Board'!I8:I55,0,DW1),EO11)+SUMIFS(OFFSET('Game Board'!G8:G55,0,DW1),OFFSET('Game Board'!I8:I55,0,DW1),EO10,OFFSET('Game Board'!F8:F55,0,DW1),EO8)+SUMIFS(OFFSET('Game Board'!G8:G55,0,DW1),OFFSET('Game Board'!I8:I55,0,DW1),EO10,OFFSET('Game Board'!F8:F55,0,DW1),EO9)+SUMIFS(OFFSET('Game Board'!G8:G55,0,DW1),OFFSET('Game Board'!I8:I55,0,DW1),EO10,OFFSET('Game Board'!F8:F55,0,DW1),EO11)</f>
        <v>0</v>
      </c>
      <c r="EW10" s="420">
        <f t="shared" ca="1" si="220"/>
        <v>0</v>
      </c>
      <c r="EX10" s="420">
        <f t="shared" ca="1" si="221"/>
        <v>3</v>
      </c>
      <c r="EY10" s="420">
        <f t="shared" ref="EY10" ca="1" si="1002">IF(EO10&lt;&gt;"",SUMPRODUCT((EN8:EN11=EN10)*(EX8:EX11&gt;EX10)*1),0)</f>
        <v>0</v>
      </c>
      <c r="EZ10" s="420">
        <f t="shared" ref="EZ10" ca="1" si="1003">IF(EO10&lt;&gt;"",SUMPRODUCT((EY8:EY11=EY10)*(EW8:EW11&gt;EW10)*1),0)</f>
        <v>0</v>
      </c>
      <c r="FA10" s="420">
        <f t="shared" ca="1" si="2"/>
        <v>0</v>
      </c>
      <c r="FB10" s="420">
        <f t="shared" ref="FB10" ca="1" si="1004">IF(EO10&lt;&gt;"",SUMPRODUCT((FA8:FA11=FA10)*(EY8:EY11=EY10)*(EU8:EU11&gt;EU10)*1),0)</f>
        <v>0</v>
      </c>
      <c r="FC10" s="420">
        <f t="shared" ca="1" si="222"/>
        <v>1</v>
      </c>
      <c r="FD10" s="420">
        <f ca="1">SUMPRODUCT((OFFSET('Game Board'!F8:F55,0,DW1)=EP10)*(OFFSET('Game Board'!I8:I55,0,DW1)=EP9)*(OFFSET('Game Board'!G8:G55,0,DW1)&gt;OFFSET('Game Board'!H8:H55,0,DW1))*1)+SUMPRODUCT((OFFSET('Game Board'!I8:I55,0,DW1)=EP10)*(OFFSET('Game Board'!F8:F55,0,DW1)=EP9)*(OFFSET('Game Board'!H8:H55,0,DW1)&gt;OFFSET('Game Board'!G8:G55,0,DW1))*1)+SUMPRODUCT((OFFSET('Game Board'!F8:F55,0,DW1)=EP10)*(OFFSET('Game Board'!I8:I55,0,DW1)=EP11)*(OFFSET('Game Board'!G8:G55,0,DW1)&gt;OFFSET('Game Board'!H8:H55,0,DW1))*1)+SUMPRODUCT((OFFSET('Game Board'!I8:I55,0,DW1)=EP10)*(OFFSET('Game Board'!F8:F55,0,DW1)=EP11)*(OFFSET('Game Board'!H8:H55,0,DW1)&gt;OFFSET('Game Board'!G8:G55,0,DW1))*1)</f>
        <v>0</v>
      </c>
      <c r="FE10" s="420">
        <f ca="1">SUMPRODUCT((OFFSET('Game Board'!F8:F55,0,DW1)=EP10)*(OFFSET('Game Board'!I8:I55,0,DW1)=EP9)*(OFFSET('Game Board'!G8:G55,0,DW1)=OFFSET('Game Board'!H8:H55,0,DW1))*1)+SUMPRODUCT((OFFSET('Game Board'!I8:I55,0,DW1)=EP10)*(OFFSET('Game Board'!F8:F55,0,DW1)=EP9)*(OFFSET('Game Board'!G8:G55,0,DW1)=OFFSET('Game Board'!H8:H55,0,DW1))*1)+SUMPRODUCT((OFFSET('Game Board'!F8:F55,0,DW1)=EP10)*(OFFSET('Game Board'!I8:I55,0,DW1)=EP11)*(OFFSET('Game Board'!G8:G55,0,DW1)=OFFSET('Game Board'!H8:H55,0,DW1))*1)+SUMPRODUCT((OFFSET('Game Board'!I8:I55,0,DW1)=EP10)*(OFFSET('Game Board'!F8:F55,0,DW1)=EP11)*(OFFSET('Game Board'!G8:G55,0,DW1)=OFFSET('Game Board'!H8:H55,0,DW1))*1)</f>
        <v>0</v>
      </c>
      <c r="FF10" s="420">
        <f ca="1">SUMPRODUCT((OFFSET('Game Board'!F8:F55,0,DW1)=EP10)*(OFFSET('Game Board'!I8:I55,0,DW1)=EP9)*(OFFSET('Game Board'!G8:G55,0,DW1)&lt;OFFSET('Game Board'!H8:H55,0,DW1))*1)+SUMPRODUCT((OFFSET('Game Board'!I8:I55,0,DW1)=EP10)*(OFFSET('Game Board'!F8:F55,0,DW1)=EP9)*(OFFSET('Game Board'!H8:H55,0,DW1)&lt;OFFSET('Game Board'!G8:G55,0,DW1))*1)+SUMPRODUCT((OFFSET('Game Board'!F8:F55,0,DW1)=EP10)*(OFFSET('Game Board'!I8:I55,0,DW1)=EP11)*(OFFSET('Game Board'!G8:G55,0,DW1)&lt;OFFSET('Game Board'!H8:H55,0,DW1))*1)+SUMPRODUCT((OFFSET('Game Board'!I8:I55,0,DW1)=EP10)*(OFFSET('Game Board'!F8:F55,0,DW1)=EP11)*(OFFSET('Game Board'!H8:H55,0,DW1)&lt;OFFSET('Game Board'!G8:G55,0,DW1))*1)</f>
        <v>0</v>
      </c>
      <c r="FG10" s="420">
        <f ca="1">SUMIFS(OFFSET('Game Board'!G8:G55,0,DW1),OFFSET('Game Board'!F8:F55,0,DW1),EP10,OFFSET('Game Board'!I8:I55,0,DW1),EP9)+SUMIFS(OFFSET('Game Board'!G8:G55,0,DW1),OFFSET('Game Board'!F8:F55,0,DW1),EP10,OFFSET('Game Board'!I8:I55,0,DW1),EP11)+SUMIFS(OFFSET('Game Board'!H8:H55,0,DW1),OFFSET('Game Board'!I8:I55,0,DW1),EP10,OFFSET('Game Board'!F8:F55,0,DW1),EP9)+SUMIFS(OFFSET('Game Board'!H8:H55,0,DW1),OFFSET('Game Board'!I8:I55,0,DW1),EP10,OFFSET('Game Board'!F8:F55,0,DW1),EP11)</f>
        <v>0</v>
      </c>
      <c r="FH10" s="420">
        <f ca="1">SUMIFS(OFFSET('Game Board'!H8:H55,0,DW1),OFFSET('Game Board'!F8:F55,0,DW1),EP10,OFFSET('Game Board'!I8:I55,0,DW1),EP9)+SUMIFS(OFFSET('Game Board'!H8:H55,0,DW1),OFFSET('Game Board'!F8:F55,0,DW1),EP10,OFFSET('Game Board'!I8:I55,0,DW1),EP11)+SUMIFS(OFFSET('Game Board'!G8:G55,0,DW1),OFFSET('Game Board'!I8:I55,0,DW1),EP10,OFFSET('Game Board'!F8:F55,0,DW1),EP9)+SUMIFS(OFFSET('Game Board'!G8:G55,0,DW1),OFFSET('Game Board'!I8:I55,0,DW1),EP10,OFFSET('Game Board'!F8:F55,0,DW1),EP11)</f>
        <v>0</v>
      </c>
      <c r="FI10" s="420">
        <f t="shared" ca="1" si="223"/>
        <v>0</v>
      </c>
      <c r="FJ10" s="420">
        <f t="shared" ca="1" si="224"/>
        <v>0</v>
      </c>
      <c r="FK10" s="420">
        <f t="shared" ref="FK10" ca="1" si="1005">IF(EP10&lt;&gt;"",SUMPRODUCT((EN8:EN11=EN10)*(FJ8:FJ11&gt;FJ10)*1),0)</f>
        <v>0</v>
      </c>
      <c r="FL10" s="420">
        <f t="shared" ref="FL10" ca="1" si="1006">IF(EP10&lt;&gt;"",SUMPRODUCT((FK8:FK11=FK10)*(FI8:FI11&gt;FI10)*1),0)</f>
        <v>0</v>
      </c>
      <c r="FM10" s="420">
        <f t="shared" ca="1" si="225"/>
        <v>0</v>
      </c>
      <c r="FN10" s="420">
        <f t="shared" ref="FN10" ca="1" si="1007">IF(EP10&lt;&gt;"",SUMPRODUCT((FM8:FM11=FM10)*(FK8:FK11=FK10)*(FG8:FG11&gt;FG10)*1),0)</f>
        <v>0</v>
      </c>
      <c r="FO10" s="420">
        <f t="shared" ca="1" si="226"/>
        <v>1</v>
      </c>
      <c r="FP10" s="420">
        <f ca="1">SUMPRODUCT((OFFSET('Game Board'!F8:F55,0,DW1)=EQ10)*(OFFSET('Game Board'!I8:I55,0,DW1)=EQ11)*(OFFSET('Game Board'!G8:G55,0,DW1)&gt;OFFSET('Game Board'!H8:H55,0,DW1))*1)+SUMPRODUCT((OFFSET('Game Board'!I8:I55,0,DW1)=EQ10)*(OFFSET('Game Board'!F8:F55,0,DW1)=EQ11)*(OFFSET('Game Board'!H8:H55,0,DW1)&gt;OFFSET('Game Board'!G8:G55,0,DW1))*1)</f>
        <v>0</v>
      </c>
      <c r="FQ10" s="420">
        <f ca="1">SUMPRODUCT((OFFSET('Game Board'!F8:F55,0,DW1)=EQ10)*(OFFSET('Game Board'!I8:I55,0,DW1)=EQ11)*(OFFSET('Game Board'!G8:G55,0,DW1)=OFFSET('Game Board'!H8:H55,0,DW1))*1)+SUMPRODUCT((OFFSET('Game Board'!I8:I55,0,DW1)=EQ10)*(OFFSET('Game Board'!F8:F55,0,DW1)=EQ11)*(OFFSET('Game Board'!H8:H55,0,DW1)=OFFSET('Game Board'!G8:G55,0,DW1))*1)</f>
        <v>0</v>
      </c>
      <c r="FR10" s="420">
        <f ca="1">SUMPRODUCT((OFFSET('Game Board'!F8:F55,0,DW1)=EQ10)*(OFFSET('Game Board'!I8:I55,0,DW1)=EQ11)*(OFFSET('Game Board'!G8:G55,0,DW1)&lt;OFFSET('Game Board'!H8:H55,0,DW1))*1)+SUMPRODUCT((OFFSET('Game Board'!I8:I55,0,DW1)=EQ10)*(OFFSET('Game Board'!F8:F55,0,DW1)=EQ11)*(OFFSET('Game Board'!H8:H55,0,DW1)&lt;OFFSET('Game Board'!G8:G55,0,DW1))*1)</f>
        <v>0</v>
      </c>
      <c r="FS10" s="420">
        <f ca="1">SUMIFS(OFFSET('Game Board'!G8:G55,0,DW1),OFFSET('Game Board'!F8:F55,0,DW1),EQ10,OFFSET('Game Board'!I8:I55,0,DW1),EQ11)+SUMIFS(OFFSET('Game Board'!H8:H55,0,DW1),OFFSET('Game Board'!I8:I55,0,DW1),EQ10,OFFSET('Game Board'!F8:F55,0,DW1),EQ11)</f>
        <v>0</v>
      </c>
      <c r="FT10" s="420">
        <f ca="1">SUMIFS(OFFSET('Game Board'!H8:H55,0,DW1),OFFSET('Game Board'!F8:F55,0,DW1),EQ10,OFFSET('Game Board'!I8:I55,0,DW1),EQ11)+SUMIFS(OFFSET('Game Board'!G8:G55,0,DW1),OFFSET('Game Board'!I8:I55,0,DW1),EQ10,OFFSET('Game Board'!F8:F55,0,DW1),EQ11)</f>
        <v>0</v>
      </c>
      <c r="FU10" s="420">
        <f t="shared" ref="FU10:FU11" ca="1" si="1008">FS10-FT10</f>
        <v>0</v>
      </c>
      <c r="FV10" s="420">
        <f t="shared" ref="FV10:FV11" ca="1" si="1009">FQ10*1+FP10*3</f>
        <v>0</v>
      </c>
      <c r="FW10" s="420">
        <f t="shared" ref="FW10" ca="1" si="1010">IF(EQ10&lt;&gt;"",SUMPRODUCT((EZ8:EZ11=EZ10)*(FV8:FV11&gt;FV10)*1),0)</f>
        <v>0</v>
      </c>
      <c r="FX10" s="420">
        <f t="shared" ref="FX10" ca="1" si="1011">IF(EQ10&lt;&gt;"",SUMPRODUCT((FW8:FW11=FW10)*(FU8:FU11&gt;FU10)*1),0)</f>
        <v>0</v>
      </c>
      <c r="FY10" s="420">
        <f t="shared" ref="FY10:FY11" ca="1" si="1012">FW10+FX10</f>
        <v>0</v>
      </c>
      <c r="FZ10" s="420">
        <f t="shared" ref="FZ10" ca="1" si="1013">IF(EQ10&lt;&gt;"",SUMPRODUCT((FY8:FY11=FY10)*(FW8:FW11=FW10)*(FS8:FS11&gt;FS10)*1),0)</f>
        <v>0</v>
      </c>
      <c r="GA10" s="420">
        <f t="shared" ca="1" si="389"/>
        <v>1</v>
      </c>
      <c r="GB10" s="420">
        <f t="shared" ref="GB10" ca="1" si="1014">SUMPRODUCT((GA8:GA11=GA10)*(ED8:ED11&gt;ED10)*1)</f>
        <v>1</v>
      </c>
      <c r="GC10" s="420">
        <f t="shared" ca="1" si="227"/>
        <v>2</v>
      </c>
      <c r="GD10" s="420" t="str">
        <f t="shared" si="228"/>
        <v>United States</v>
      </c>
      <c r="GE10" s="420">
        <f t="shared" ca="1" si="3"/>
        <v>0</v>
      </c>
      <c r="GF10" s="420">
        <f ca="1">SUMPRODUCT((OFFSET('Game Board'!G8:G55,0,GF1)&lt;&gt;"")*(OFFSET('Game Board'!F8:F55,0,GF1)=C10)*(OFFSET('Game Board'!G8:G55,0,GF1)&gt;OFFSET('Game Board'!H8:H55,0,GF1))*1)+SUMPRODUCT((OFFSET('Game Board'!G8:G55,0,GF1)&lt;&gt;"")*(OFFSET('Game Board'!I8:I55,0,GF1)=C10)*(OFFSET('Game Board'!H8:H55,0,GF1)&gt;OFFSET('Game Board'!G8:G55,0,GF1))*1)</f>
        <v>0</v>
      </c>
      <c r="GG10" s="420">
        <f ca="1">SUMPRODUCT((OFFSET('Game Board'!G8:G55,0,GF1)&lt;&gt;"")*(OFFSET('Game Board'!F8:F55,0,GF1)=C10)*(OFFSET('Game Board'!G8:G55,0,GF1)=OFFSET('Game Board'!H8:H55,0,GF1))*1)+SUMPRODUCT((OFFSET('Game Board'!G8:G55,0,GF1)&lt;&gt;"")*(OFFSET('Game Board'!I8:I55,0,GF1)=C10)*(OFFSET('Game Board'!G8:G55,0,GF1)=OFFSET('Game Board'!H8:H55,0,GF1))*1)</f>
        <v>0</v>
      </c>
      <c r="GH10" s="420">
        <f ca="1">SUMPRODUCT((OFFSET('Game Board'!G8:G55,0,GF1)&lt;&gt;"")*(OFFSET('Game Board'!F8:F55,0,GF1)=C10)*(OFFSET('Game Board'!G8:G55,0,GF1)&lt;OFFSET('Game Board'!H8:H55,0,GF1))*1)+SUMPRODUCT((OFFSET('Game Board'!G8:G55,0,GF1)&lt;&gt;"")*(OFFSET('Game Board'!I8:I55,0,GF1)=C10)*(OFFSET('Game Board'!H8:H55,0,GF1)&lt;OFFSET('Game Board'!G8:G55,0,GF1))*1)</f>
        <v>0</v>
      </c>
      <c r="GI10" s="420">
        <f ca="1">SUMIF(OFFSET('Game Board'!F8:F55,0,GF1),C10,OFFSET('Game Board'!G8:G55,0,GF1))+SUMIF(OFFSET('Game Board'!I8:I55,0,GF1),C10,OFFSET('Game Board'!H8:H55,0,GF1))</f>
        <v>0</v>
      </c>
      <c r="GJ10" s="420">
        <f ca="1">SUMIF(OFFSET('Game Board'!F8:F55,0,GF1),C10,OFFSET('Game Board'!H8:H55,0,GF1))+SUMIF(OFFSET('Game Board'!I8:I55,0,GF1),C10,OFFSET('Game Board'!G8:G55,0,GF1))</f>
        <v>0</v>
      </c>
      <c r="GK10" s="420">
        <f t="shared" ca="1" si="4"/>
        <v>0</v>
      </c>
      <c r="GL10" s="420">
        <f t="shared" ca="1" si="5"/>
        <v>0</v>
      </c>
      <c r="GM10" s="420">
        <f ca="1">INDEX(L4:L35,MATCH(GV10,C4:C35,0),0)</f>
        <v>1634</v>
      </c>
      <c r="GN10" s="424">
        <f>'Tournament Setup'!F12</f>
        <v>0</v>
      </c>
      <c r="GO10" s="420">
        <f t="shared" ref="GO10" ca="1" si="1015">RANK(GL10,GL8:GL11)</f>
        <v>1</v>
      </c>
      <c r="GP10" s="420">
        <f t="shared" ref="GP10" ca="1" si="1016">SUMPRODUCT((GO8:GO11=GO10)*(GK8:GK11&gt;GK10)*1)</f>
        <v>0</v>
      </c>
      <c r="GQ10" s="420">
        <f t="shared" ca="1" si="8"/>
        <v>1</v>
      </c>
      <c r="GR10" s="420">
        <f t="shared" ref="GR10" ca="1" si="1017">SUMPRODUCT((GO8:GO11=GO10)*(GK8:GK11=GK10)*(GI8:GI11&gt;GI10)*1)</f>
        <v>0</v>
      </c>
      <c r="GS10" s="420">
        <f t="shared" ca="1" si="10"/>
        <v>1</v>
      </c>
      <c r="GT10" s="420">
        <f t="shared" ref="GT10" ca="1" si="1018">RANK(GS10,GS8:GS11,1)+COUNTIF(GS8:GS10,GS10)-1</f>
        <v>3</v>
      </c>
      <c r="GU10" s="420">
        <v>3</v>
      </c>
      <c r="GV10" s="420" t="str">
        <f t="shared" ref="GV10" ca="1" si="1019">INDEX(GD8:GD11,MATCH(GU10,GT8:GT11,0),0)</f>
        <v>United States</v>
      </c>
      <c r="GW10" s="420">
        <f t="shared" ref="GW10" ca="1" si="1020">INDEX(GS8:GS11,MATCH(GV10,GD8:GD11,0),0)</f>
        <v>1</v>
      </c>
      <c r="GX10" s="420" t="str">
        <f t="shared" ref="GX10:GX11" ca="1" si="1021">IF(AND(GX9&lt;&gt;"",GW10=1),GV10,"")</f>
        <v>United States</v>
      </c>
      <c r="GY10" s="420" t="str">
        <f t="shared" ref="GY10" ca="1" si="1022">IF(GY9&lt;&gt;"",GV10,"")</f>
        <v/>
      </c>
      <c r="GZ10" s="420" t="str">
        <f t="shared" ref="GZ10" ca="1" si="1023">IF(GW11=3,GV10,"")</f>
        <v/>
      </c>
      <c r="HA10" s="420">
        <f ca="1">SUMPRODUCT((OFFSET('Game Board'!F8:F55,0,GF1)=GX10)*(OFFSET('Game Board'!I8:I55,0,GF1)=GX8)*(OFFSET('Game Board'!G8:G55,0,GF1)&gt;OFFSET('Game Board'!H8:H55,0,GF1))*1)+SUMPRODUCT((OFFSET('Game Board'!I8:I55,0,GF1)=GX10)*(OFFSET('Game Board'!F8:F55,0,GF1)=GX8)*(OFFSET('Game Board'!H8:H55,0,GF1)&gt;OFFSET('Game Board'!G8:G55,0,GF1))*1)+SUMPRODUCT((OFFSET('Game Board'!F8:F55,0,GF1)=GX10)*(OFFSET('Game Board'!I8:I55,0,GF1)=GX9)*(OFFSET('Game Board'!G8:G55,0,GF1)&gt;OFFSET('Game Board'!H8:H55,0,GF1))*1)+SUMPRODUCT((OFFSET('Game Board'!I8:I55,0,GF1)=GX10)*(OFFSET('Game Board'!F8:F55,0,GF1)=GX9)*(OFFSET('Game Board'!H8:H55,0,GF1)&gt;OFFSET('Game Board'!G8:G55,0,GF1))*1)+SUMPRODUCT((OFFSET('Game Board'!F8:F55,0,GF1)=GX10)*(OFFSET('Game Board'!I8:I55,0,GF1)=GX11)*(OFFSET('Game Board'!G8:G55,0,GF1)&gt;OFFSET('Game Board'!H8:H55,0,GF1))*1)+SUMPRODUCT((OFFSET('Game Board'!I8:I55,0,GF1)=GX10)*(OFFSET('Game Board'!F8:F55,0,GF1)=GX11)*(OFFSET('Game Board'!H8:H55,0,GF1)&gt;OFFSET('Game Board'!G8:G55,0,GF1))*1)</f>
        <v>0</v>
      </c>
      <c r="HB10" s="420">
        <f ca="1">SUMPRODUCT((OFFSET('Game Board'!F8:F55,0,GF1)=GX10)*(OFFSET('Game Board'!I8:I55,0,GF1)=GX8)*(OFFSET('Game Board'!G8:G55,0,GF1)=OFFSET('Game Board'!H8:H55,0,GF1))*1)+SUMPRODUCT((OFFSET('Game Board'!I8:I55,0,GF1)=GX10)*(OFFSET('Game Board'!F8:F55,0,GF1)=GX8)*(OFFSET('Game Board'!G8:G55,0,GF1)=OFFSET('Game Board'!H8:H55,0,GF1))*1)+SUMPRODUCT((OFFSET('Game Board'!F8:F55,0,GF1)=GX10)*(OFFSET('Game Board'!I8:I55,0,GF1)=GX9)*(OFFSET('Game Board'!G8:G55,0,GF1)=OFFSET('Game Board'!H8:H55,0,GF1))*1)+SUMPRODUCT((OFFSET('Game Board'!I8:I55,0,GF1)=GX10)*(OFFSET('Game Board'!F8:F55,0,GF1)=GX9)*(OFFSET('Game Board'!G8:G55,0,GF1)=OFFSET('Game Board'!H8:H55,0,GF1))*1)+SUMPRODUCT((OFFSET('Game Board'!F8:F55,0,GF1)=GX10)*(OFFSET('Game Board'!I8:I55,0,GF1)=GX11)*(OFFSET('Game Board'!G8:G55,0,GF1)=OFFSET('Game Board'!H8:H55,0,GF1))*1)+SUMPRODUCT((OFFSET('Game Board'!I8:I55,0,GF1)=GX10)*(OFFSET('Game Board'!F8:F55,0,GF1)=GX11)*(OFFSET('Game Board'!G8:G55,0,GF1)=OFFSET('Game Board'!H8:H55,0,GF1))*1)</f>
        <v>3</v>
      </c>
      <c r="HC10" s="420">
        <f ca="1">SUMPRODUCT((OFFSET('Game Board'!F8:F55,0,GF1)=GX10)*(OFFSET('Game Board'!I8:I55,0,GF1)=GX8)*(OFFSET('Game Board'!G8:G55,0,GF1)&lt;OFFSET('Game Board'!H8:H55,0,GF1))*1)+SUMPRODUCT((OFFSET('Game Board'!I8:I55,0,GF1)=GX10)*(OFFSET('Game Board'!F8:F55,0,GF1)=GX8)*(OFFSET('Game Board'!H8:H55,0,GF1)&lt;OFFSET('Game Board'!G8:G55,0,GF1))*1)+SUMPRODUCT((OFFSET('Game Board'!F8:F55,0,GF1)=GX10)*(OFFSET('Game Board'!I8:I55,0,GF1)=GX9)*(OFFSET('Game Board'!G8:G55,0,GF1)&lt;OFFSET('Game Board'!H8:H55,0,GF1))*1)+SUMPRODUCT((OFFSET('Game Board'!I8:I55,0,GF1)=GX10)*(OFFSET('Game Board'!F8:F55,0,GF1)=GX9)*(OFFSET('Game Board'!H8:H55,0,GF1)&lt;OFFSET('Game Board'!G8:G55,0,GF1))*1)+SUMPRODUCT((OFFSET('Game Board'!F8:F55,0,GF1)=GX10)*(OFFSET('Game Board'!I8:I55,0,GF1)=GX11)*(OFFSET('Game Board'!G8:G55,0,GF1)&lt;OFFSET('Game Board'!H8:H55,0,GF1))*1)+SUMPRODUCT((OFFSET('Game Board'!I8:I55,0,GF1)=GX10)*(OFFSET('Game Board'!F8:F55,0,GF1)=GX11)*(OFFSET('Game Board'!H8:H55,0,GF1)&lt;OFFSET('Game Board'!G8:G55,0,GF1))*1)</f>
        <v>0</v>
      </c>
      <c r="HD10" s="420">
        <f ca="1">SUMIFS(OFFSET('Game Board'!G8:G55,0,GF1),OFFSET('Game Board'!F8:F55,0,GF1),GX10,OFFSET('Game Board'!I8:I55,0,GF1),GX8)+SUMIFS(OFFSET('Game Board'!G8:G55,0,GF1),OFFSET('Game Board'!F8:F55,0,GF1),GX10,OFFSET('Game Board'!I8:I55,0,GF1),GX9)+SUMIFS(OFFSET('Game Board'!G8:G55,0,GF1),OFFSET('Game Board'!F8:F55,0,GF1),GX10,OFFSET('Game Board'!I8:I55,0,GF1),GX11)+SUMIFS(OFFSET('Game Board'!H8:H55,0,GF1),OFFSET('Game Board'!I8:I55,0,GF1),GX10,OFFSET('Game Board'!F8:F55,0,GF1),GX8)+SUMIFS(OFFSET('Game Board'!H8:H55,0,GF1),OFFSET('Game Board'!I8:I55,0,GF1),GX10,OFFSET('Game Board'!F8:F55,0,GF1),GX9)+SUMIFS(OFFSET('Game Board'!H8:H55,0,GF1),OFFSET('Game Board'!I8:I55,0,GF1),GX10,OFFSET('Game Board'!F8:F55,0,GF1),GX11)</f>
        <v>0</v>
      </c>
      <c r="HE10" s="420">
        <f ca="1">SUMIFS(OFFSET('Game Board'!H8:H55,0,GF1),OFFSET('Game Board'!F8:F55,0,GF1),GX10,OFFSET('Game Board'!I8:I55,0,GF1),GX8)+SUMIFS(OFFSET('Game Board'!H8:H55,0,GF1),OFFSET('Game Board'!F8:F55,0,GF1),GX10,OFFSET('Game Board'!I8:I55,0,GF1),GX9)+SUMIFS(OFFSET('Game Board'!H8:H55,0,GF1),OFFSET('Game Board'!F8:F55,0,GF1),GX10,OFFSET('Game Board'!I8:I55,0,GF1),GX11)+SUMIFS(OFFSET('Game Board'!G8:G55,0,GF1),OFFSET('Game Board'!I8:I55,0,GF1),GX10,OFFSET('Game Board'!F8:F55,0,GF1),GX8)+SUMIFS(OFFSET('Game Board'!G8:G55,0,GF1),OFFSET('Game Board'!I8:I55,0,GF1),GX10,OFFSET('Game Board'!F8:F55,0,GF1),GX9)+SUMIFS(OFFSET('Game Board'!G8:G55,0,GF1),OFFSET('Game Board'!I8:I55,0,GF1),GX10,OFFSET('Game Board'!F8:F55,0,GF1),GX11)</f>
        <v>0</v>
      </c>
      <c r="HF10" s="420">
        <f t="shared" ca="1" si="15"/>
        <v>0</v>
      </c>
      <c r="HG10" s="420">
        <f t="shared" ca="1" si="16"/>
        <v>3</v>
      </c>
      <c r="HH10" s="420">
        <f t="shared" ref="HH10" ca="1" si="1024">IF(GX10&lt;&gt;"",SUMPRODUCT((GW8:GW11=GW10)*(HG8:HG11&gt;HG10)*1),0)</f>
        <v>0</v>
      </c>
      <c r="HI10" s="420">
        <f t="shared" ref="HI10" ca="1" si="1025">IF(GX10&lt;&gt;"",SUMPRODUCT((HH8:HH11=HH10)*(HF8:HF11&gt;HF10)*1),0)</f>
        <v>0</v>
      </c>
      <c r="HJ10" s="420">
        <f t="shared" ca="1" si="19"/>
        <v>0</v>
      </c>
      <c r="HK10" s="420">
        <f t="shared" ref="HK10" ca="1" si="1026">IF(GX10&lt;&gt;"",SUMPRODUCT((HJ8:HJ11=HJ10)*(HH8:HH11=HH10)*(HD8:HD11&gt;HD10)*1),0)</f>
        <v>0</v>
      </c>
      <c r="HL10" s="420">
        <f t="shared" ca="1" si="21"/>
        <v>1</v>
      </c>
      <c r="HM10" s="420">
        <f ca="1">SUMPRODUCT((OFFSET('Game Board'!F8:F55,0,GF1)=GY10)*(OFFSET('Game Board'!I8:I55,0,GF1)=GY9)*(OFFSET('Game Board'!G8:G55,0,GF1)&gt;OFFSET('Game Board'!H8:H55,0,GF1))*1)+SUMPRODUCT((OFFSET('Game Board'!I8:I55,0,GF1)=GY10)*(OFFSET('Game Board'!F8:F55,0,GF1)=GY9)*(OFFSET('Game Board'!H8:H55,0,GF1)&gt;OFFSET('Game Board'!G8:G55,0,GF1))*1)+SUMPRODUCT((OFFSET('Game Board'!F8:F55,0,GF1)=GY10)*(OFFSET('Game Board'!I8:I55,0,GF1)=GY11)*(OFFSET('Game Board'!G8:G55,0,GF1)&gt;OFFSET('Game Board'!H8:H55,0,GF1))*1)+SUMPRODUCT((OFFSET('Game Board'!I8:I55,0,GF1)=GY10)*(OFFSET('Game Board'!F8:F55,0,GF1)=GY11)*(OFFSET('Game Board'!H8:H55,0,GF1)&gt;OFFSET('Game Board'!G8:G55,0,GF1))*1)</f>
        <v>0</v>
      </c>
      <c r="HN10" s="420">
        <f ca="1">SUMPRODUCT((OFFSET('Game Board'!F8:F55,0,GF1)=GY10)*(OFFSET('Game Board'!I8:I55,0,GF1)=GY9)*(OFFSET('Game Board'!G8:G55,0,GF1)=OFFSET('Game Board'!H8:H55,0,GF1))*1)+SUMPRODUCT((OFFSET('Game Board'!I8:I55,0,GF1)=GY10)*(OFFSET('Game Board'!F8:F55,0,GF1)=GY9)*(OFFSET('Game Board'!G8:G55,0,GF1)=OFFSET('Game Board'!H8:H55,0,GF1))*1)+SUMPRODUCT((OFFSET('Game Board'!F8:F55,0,GF1)=GY10)*(OFFSET('Game Board'!I8:I55,0,GF1)=GY11)*(OFFSET('Game Board'!G8:G55,0,GF1)=OFFSET('Game Board'!H8:H55,0,GF1))*1)+SUMPRODUCT((OFFSET('Game Board'!I8:I55,0,GF1)=GY10)*(OFFSET('Game Board'!F8:F55,0,GF1)=GY11)*(OFFSET('Game Board'!G8:G55,0,GF1)=OFFSET('Game Board'!H8:H55,0,GF1))*1)</f>
        <v>0</v>
      </c>
      <c r="HO10" s="420">
        <f ca="1">SUMPRODUCT((OFFSET('Game Board'!F8:F55,0,GF1)=GY10)*(OFFSET('Game Board'!I8:I55,0,GF1)=GY9)*(OFFSET('Game Board'!G8:G55,0,GF1)&lt;OFFSET('Game Board'!H8:H55,0,GF1))*1)+SUMPRODUCT((OFFSET('Game Board'!I8:I55,0,GF1)=GY10)*(OFFSET('Game Board'!F8:F55,0,GF1)=GY9)*(OFFSET('Game Board'!H8:H55,0,GF1)&lt;OFFSET('Game Board'!G8:G55,0,GF1))*1)+SUMPRODUCT((OFFSET('Game Board'!F8:F55,0,GF1)=GY10)*(OFFSET('Game Board'!I8:I55,0,GF1)=GY11)*(OFFSET('Game Board'!G8:G55,0,GF1)&lt;OFFSET('Game Board'!H8:H55,0,GF1))*1)+SUMPRODUCT((OFFSET('Game Board'!I8:I55,0,GF1)=GY10)*(OFFSET('Game Board'!F8:F55,0,GF1)=GY11)*(OFFSET('Game Board'!H8:H55,0,GF1)&lt;OFFSET('Game Board'!G8:G55,0,GF1))*1)</f>
        <v>0</v>
      </c>
      <c r="HP10" s="420">
        <f ca="1">SUMIFS(OFFSET('Game Board'!G8:G55,0,GF1),OFFSET('Game Board'!F8:F55,0,GF1),GY10,OFFSET('Game Board'!I8:I55,0,GF1),GY9)+SUMIFS(OFFSET('Game Board'!G8:G55,0,GF1),OFFSET('Game Board'!F8:F55,0,GF1),GY10,OFFSET('Game Board'!I8:I55,0,GF1),GY11)+SUMIFS(OFFSET('Game Board'!H8:H55,0,GF1),OFFSET('Game Board'!I8:I55,0,GF1),GY10,OFFSET('Game Board'!F8:F55,0,GF1),GY9)+SUMIFS(OFFSET('Game Board'!H8:H55,0,GF1),OFFSET('Game Board'!I8:I55,0,GF1),GY10,OFFSET('Game Board'!F8:F55,0,GF1),GY11)</f>
        <v>0</v>
      </c>
      <c r="HQ10" s="420">
        <f ca="1">SUMIFS(OFFSET('Game Board'!H8:H55,0,GF1),OFFSET('Game Board'!F8:F55,0,GF1),GY10,OFFSET('Game Board'!I8:I55,0,GF1),GY9)+SUMIFS(OFFSET('Game Board'!H8:H55,0,GF1),OFFSET('Game Board'!F8:F55,0,GF1),GY10,OFFSET('Game Board'!I8:I55,0,GF1),GY11)+SUMIFS(OFFSET('Game Board'!G8:G55,0,GF1),OFFSET('Game Board'!I8:I55,0,GF1),GY10,OFFSET('Game Board'!F8:F55,0,GF1),GY9)+SUMIFS(OFFSET('Game Board'!G8:G55,0,GF1),OFFSET('Game Board'!I8:I55,0,GF1),GY10,OFFSET('Game Board'!F8:F55,0,GF1),GY11)</f>
        <v>0</v>
      </c>
      <c r="HR10" s="420">
        <f t="shared" ca="1" si="240"/>
        <v>0</v>
      </c>
      <c r="HS10" s="420">
        <f t="shared" ca="1" si="241"/>
        <v>0</v>
      </c>
      <c r="HT10" s="420">
        <f t="shared" ref="HT10" ca="1" si="1027">IF(GY10&lt;&gt;"",SUMPRODUCT((GW8:GW11=GW10)*(HS8:HS11&gt;HS10)*1),0)</f>
        <v>0</v>
      </c>
      <c r="HU10" s="420">
        <f t="shared" ref="HU10" ca="1" si="1028">IF(GY10&lt;&gt;"",SUMPRODUCT((HT8:HT11=HT10)*(HR8:HR11&gt;HR10)*1),0)</f>
        <v>0</v>
      </c>
      <c r="HV10" s="420">
        <f t="shared" ca="1" si="244"/>
        <v>0</v>
      </c>
      <c r="HW10" s="420">
        <f t="shared" ref="HW10" ca="1" si="1029">IF(GY10&lt;&gt;"",SUMPRODUCT((HV8:HV11=HV10)*(HT8:HT11=HT10)*(HP8:HP11&gt;HP10)*1),0)</f>
        <v>0</v>
      </c>
      <c r="HX10" s="420">
        <f t="shared" ca="1" si="22"/>
        <v>1</v>
      </c>
      <c r="HY10" s="420">
        <f ca="1">SUMPRODUCT((OFFSET('Game Board'!F8:F55,0,GF1)=GZ10)*(OFFSET('Game Board'!I8:I55,0,GF1)=GZ11)*(OFFSET('Game Board'!G8:G55,0,GF1)&gt;OFFSET('Game Board'!H8:H55,0,GF1))*1)+SUMPRODUCT((OFFSET('Game Board'!I8:I55,0,GF1)=GZ10)*(OFFSET('Game Board'!F8:F55,0,GF1)=GZ11)*(OFFSET('Game Board'!H8:H55,0,GF1)&gt;OFFSET('Game Board'!G8:G55,0,GF1))*1)</f>
        <v>0</v>
      </c>
      <c r="HZ10" s="420">
        <f ca="1">SUMPRODUCT((OFFSET('Game Board'!F8:F55,0,GF1)=GZ10)*(OFFSET('Game Board'!I8:I55,0,GF1)=GZ11)*(OFFSET('Game Board'!G8:G55,0,GF1)=OFFSET('Game Board'!H8:H55,0,GF1))*1)+SUMPRODUCT((OFFSET('Game Board'!I8:I55,0,GF1)=GZ10)*(OFFSET('Game Board'!F8:F55,0,GF1)=GZ11)*(OFFSET('Game Board'!H8:H55,0,GF1)=OFFSET('Game Board'!G8:G55,0,GF1))*1)</f>
        <v>0</v>
      </c>
      <c r="IA10" s="420">
        <f ca="1">SUMPRODUCT((OFFSET('Game Board'!F8:F55,0,GF1)=GZ10)*(OFFSET('Game Board'!I8:I55,0,GF1)=GZ11)*(OFFSET('Game Board'!G8:G55,0,GF1)&lt;OFFSET('Game Board'!H8:H55,0,GF1))*1)+SUMPRODUCT((OFFSET('Game Board'!I8:I55,0,GF1)=GZ10)*(OFFSET('Game Board'!F8:F55,0,GF1)=GZ11)*(OFFSET('Game Board'!H8:H55,0,GF1)&lt;OFFSET('Game Board'!G8:G55,0,GF1))*1)</f>
        <v>0</v>
      </c>
      <c r="IB10" s="420">
        <f ca="1">SUMIFS(OFFSET('Game Board'!G8:G55,0,GF1),OFFSET('Game Board'!F8:F55,0,GF1),GZ10,OFFSET('Game Board'!I8:I55,0,GF1),GZ11)+SUMIFS(OFFSET('Game Board'!H8:H55,0,GF1),OFFSET('Game Board'!I8:I55,0,GF1),GZ10,OFFSET('Game Board'!F8:F55,0,GF1),GZ11)</f>
        <v>0</v>
      </c>
      <c r="IC10" s="420">
        <f ca="1">SUMIFS(OFFSET('Game Board'!H8:H55,0,GF1),OFFSET('Game Board'!F8:F55,0,GF1),GZ10,OFFSET('Game Board'!I8:I55,0,GF1),GZ11)+SUMIFS(OFFSET('Game Board'!G8:G55,0,GF1),OFFSET('Game Board'!I8:I55,0,GF1),GZ10,OFFSET('Game Board'!F8:F55,0,GF1),GZ11)</f>
        <v>0</v>
      </c>
      <c r="ID10" s="420">
        <f t="shared" ref="ID10:ID11" ca="1" si="1030">IB10-IC10</f>
        <v>0</v>
      </c>
      <c r="IE10" s="420">
        <f t="shared" ref="IE10:IE11" ca="1" si="1031">HZ10*1+HY10*3</f>
        <v>0</v>
      </c>
      <c r="IF10" s="420">
        <f t="shared" ref="IF10" ca="1" si="1032">IF(GZ10&lt;&gt;"",SUMPRODUCT((HI8:HI11=HI10)*(IE8:IE11&gt;IE10)*1),0)</f>
        <v>0</v>
      </c>
      <c r="IG10" s="420">
        <f t="shared" ref="IG10" ca="1" si="1033">IF(GZ10&lt;&gt;"",SUMPRODUCT((IF8:IF11=IF10)*(ID8:ID11&gt;ID10)*1),0)</f>
        <v>0</v>
      </c>
      <c r="IH10" s="420">
        <f t="shared" ref="IH10:IH11" ca="1" si="1034">IF10+IG10</f>
        <v>0</v>
      </c>
      <c r="II10" s="420">
        <f t="shared" ref="II10" ca="1" si="1035">IF(GZ10&lt;&gt;"",SUMPRODUCT((IH8:IH11=IH10)*(IF8:IF11=IF10)*(IB8:IB11&gt;IB10)*1),0)</f>
        <v>0</v>
      </c>
      <c r="IJ10" s="420">
        <f t="shared" ca="1" si="23"/>
        <v>1</v>
      </c>
      <c r="IK10" s="420">
        <f t="shared" ref="IK10" ca="1" si="1036">SUMPRODUCT((IJ8:IJ11=IJ10)*(GM8:GM11&gt;GM10)*1)</f>
        <v>1</v>
      </c>
      <c r="IL10" s="420">
        <f t="shared" ca="1" si="25"/>
        <v>2</v>
      </c>
      <c r="IM10" s="420" t="str">
        <f t="shared" si="247"/>
        <v>United States</v>
      </c>
      <c r="IN10" s="420">
        <f t="shared" ca="1" si="26"/>
        <v>0</v>
      </c>
      <c r="IO10" s="420">
        <f ca="1">SUMPRODUCT((OFFSET('Game Board'!G8:G55,0,IO1)&lt;&gt;"")*(OFFSET('Game Board'!F8:F55,0,IO1)=C10)*(OFFSET('Game Board'!G8:G55,0,IO1)&gt;OFFSET('Game Board'!H8:H55,0,IO1))*1)+SUMPRODUCT((OFFSET('Game Board'!G8:G55,0,IO1)&lt;&gt;"")*(OFFSET('Game Board'!I8:I55,0,IO1)=C10)*(OFFSET('Game Board'!H8:H55,0,IO1)&gt;OFFSET('Game Board'!G8:G55,0,IO1))*1)</f>
        <v>0</v>
      </c>
      <c r="IP10" s="420">
        <f ca="1">SUMPRODUCT((OFFSET('Game Board'!G8:G55,0,IO1)&lt;&gt;"")*(OFFSET('Game Board'!F8:F55,0,IO1)=C10)*(OFFSET('Game Board'!G8:G55,0,IO1)=OFFSET('Game Board'!H8:H55,0,IO1))*1)+SUMPRODUCT((OFFSET('Game Board'!G8:G55,0,IO1)&lt;&gt;"")*(OFFSET('Game Board'!I8:I55,0,IO1)=C10)*(OFFSET('Game Board'!G8:G55,0,IO1)=OFFSET('Game Board'!H8:H55,0,IO1))*1)</f>
        <v>0</v>
      </c>
      <c r="IQ10" s="420">
        <f ca="1">SUMPRODUCT((OFFSET('Game Board'!G8:G55,0,IO1)&lt;&gt;"")*(OFFSET('Game Board'!F8:F55,0,IO1)=C10)*(OFFSET('Game Board'!G8:G55,0,IO1)&lt;OFFSET('Game Board'!H8:H55,0,IO1))*1)+SUMPRODUCT((OFFSET('Game Board'!G8:G55,0,IO1)&lt;&gt;"")*(OFFSET('Game Board'!I8:I55,0,IO1)=C10)*(OFFSET('Game Board'!H8:H55,0,IO1)&lt;OFFSET('Game Board'!G8:G55,0,IO1))*1)</f>
        <v>0</v>
      </c>
      <c r="IR10" s="420">
        <f ca="1">SUMIF(OFFSET('Game Board'!F8:F55,0,IO1),C10,OFFSET('Game Board'!G8:G55,0,IO1))+SUMIF(OFFSET('Game Board'!I8:I55,0,IO1),C10,OFFSET('Game Board'!H8:H55,0,IO1))</f>
        <v>0</v>
      </c>
      <c r="IS10" s="420">
        <f ca="1">SUMIF(OFFSET('Game Board'!F8:F55,0,IO1),C10,OFFSET('Game Board'!H8:H55,0,IO1))+SUMIF(OFFSET('Game Board'!I8:I55,0,IO1),C10,OFFSET('Game Board'!G8:G55,0,IO1))</f>
        <v>0</v>
      </c>
      <c r="IT10" s="420">
        <f t="shared" ca="1" si="27"/>
        <v>0</v>
      </c>
      <c r="IU10" s="420">
        <f t="shared" ca="1" si="28"/>
        <v>0</v>
      </c>
      <c r="IV10" s="420">
        <f ca="1">INDEX(L4:L35,MATCH(JE10,C4:C35,0),0)</f>
        <v>1634</v>
      </c>
      <c r="IW10" s="424">
        <f>'Tournament Setup'!F12</f>
        <v>0</v>
      </c>
      <c r="IX10" s="420">
        <f t="shared" ref="IX10" ca="1" si="1037">RANK(IU10,IU8:IU11)</f>
        <v>1</v>
      </c>
      <c r="IY10" s="420">
        <f t="shared" ref="IY10" ca="1" si="1038">SUMPRODUCT((IX8:IX11=IX10)*(IT8:IT11&gt;IT10)*1)</f>
        <v>0</v>
      </c>
      <c r="IZ10" s="420">
        <f t="shared" ca="1" si="31"/>
        <v>1</v>
      </c>
      <c r="JA10" s="420">
        <f t="shared" ref="JA10" ca="1" si="1039">SUMPRODUCT((IX8:IX11=IX10)*(IT8:IT11=IT10)*(IR8:IR11&gt;IR10)*1)</f>
        <v>0</v>
      </c>
      <c r="JB10" s="420">
        <f t="shared" ca="1" si="33"/>
        <v>1</v>
      </c>
      <c r="JC10" s="420">
        <f t="shared" ref="JC10" ca="1" si="1040">RANK(JB10,JB8:JB11,1)+COUNTIF(JB8:JB10,JB10)-1</f>
        <v>3</v>
      </c>
      <c r="JD10" s="420">
        <v>3</v>
      </c>
      <c r="JE10" s="420" t="str">
        <f t="shared" ref="JE10" ca="1" si="1041">INDEX(IM8:IM11,MATCH(JD10,JC8:JC11,0),0)</f>
        <v>United States</v>
      </c>
      <c r="JF10" s="420">
        <f t="shared" ref="JF10" ca="1" si="1042">INDEX(JB8:JB11,MATCH(JE10,IM8:IM11,0),0)</f>
        <v>1</v>
      </c>
      <c r="JG10" s="420" t="str">
        <f t="shared" ref="JG10:JG11" ca="1" si="1043">IF(AND(JG9&lt;&gt;"",JF10=1),JE10,"")</f>
        <v>United States</v>
      </c>
      <c r="JH10" s="420" t="str">
        <f t="shared" ref="JH10" ca="1" si="1044">IF(JH9&lt;&gt;"",JE10,"")</f>
        <v/>
      </c>
      <c r="JI10" s="420" t="str">
        <f t="shared" ref="JI10" ca="1" si="1045">IF(JF11=3,JE10,"")</f>
        <v/>
      </c>
      <c r="JJ10" s="420">
        <f ca="1">SUMPRODUCT((OFFSET('Game Board'!F8:F55,0,IO1)=JG10)*(OFFSET('Game Board'!I8:I55,0,IO1)=JG8)*(OFFSET('Game Board'!G8:G55,0,IO1)&gt;OFFSET('Game Board'!H8:H55,0,IO1))*1)+SUMPRODUCT((OFFSET('Game Board'!I8:I55,0,IO1)=JG10)*(OFFSET('Game Board'!F8:F55,0,IO1)=JG8)*(OFFSET('Game Board'!H8:H55,0,IO1)&gt;OFFSET('Game Board'!G8:G55,0,IO1))*1)+SUMPRODUCT((OFFSET('Game Board'!F8:F55,0,IO1)=JG10)*(OFFSET('Game Board'!I8:I55,0,IO1)=JG9)*(OFFSET('Game Board'!G8:G55,0,IO1)&gt;OFFSET('Game Board'!H8:H55,0,IO1))*1)+SUMPRODUCT((OFFSET('Game Board'!I8:I55,0,IO1)=JG10)*(OFFSET('Game Board'!F8:F55,0,IO1)=JG9)*(OFFSET('Game Board'!H8:H55,0,IO1)&gt;OFFSET('Game Board'!G8:G55,0,IO1))*1)+SUMPRODUCT((OFFSET('Game Board'!F8:F55,0,IO1)=JG10)*(OFFSET('Game Board'!I8:I55,0,IO1)=JG11)*(OFFSET('Game Board'!G8:G55,0,IO1)&gt;OFFSET('Game Board'!H8:H55,0,IO1))*1)+SUMPRODUCT((OFFSET('Game Board'!I8:I55,0,IO1)=JG10)*(OFFSET('Game Board'!F8:F55,0,IO1)=JG11)*(OFFSET('Game Board'!H8:H55,0,IO1)&gt;OFFSET('Game Board'!G8:G55,0,IO1))*1)</f>
        <v>0</v>
      </c>
      <c r="JK10" s="420">
        <f ca="1">SUMPRODUCT((OFFSET('Game Board'!F8:F55,0,IO1)=JG10)*(OFFSET('Game Board'!I8:I55,0,IO1)=JG8)*(OFFSET('Game Board'!G8:G55,0,IO1)=OFFSET('Game Board'!H8:H55,0,IO1))*1)+SUMPRODUCT((OFFSET('Game Board'!I8:I55,0,IO1)=JG10)*(OFFSET('Game Board'!F8:F55,0,IO1)=JG8)*(OFFSET('Game Board'!G8:G55,0,IO1)=OFFSET('Game Board'!H8:H55,0,IO1))*1)+SUMPRODUCT((OFFSET('Game Board'!F8:F55,0,IO1)=JG10)*(OFFSET('Game Board'!I8:I55,0,IO1)=JG9)*(OFFSET('Game Board'!G8:G55,0,IO1)=OFFSET('Game Board'!H8:H55,0,IO1))*1)+SUMPRODUCT((OFFSET('Game Board'!I8:I55,0,IO1)=JG10)*(OFFSET('Game Board'!F8:F55,0,IO1)=JG9)*(OFFSET('Game Board'!G8:G55,0,IO1)=OFFSET('Game Board'!H8:H55,0,IO1))*1)+SUMPRODUCT((OFFSET('Game Board'!F8:F55,0,IO1)=JG10)*(OFFSET('Game Board'!I8:I55,0,IO1)=JG11)*(OFFSET('Game Board'!G8:G55,0,IO1)=OFFSET('Game Board'!H8:H55,0,IO1))*1)+SUMPRODUCT((OFFSET('Game Board'!I8:I55,0,IO1)=JG10)*(OFFSET('Game Board'!F8:F55,0,IO1)=JG11)*(OFFSET('Game Board'!G8:G55,0,IO1)=OFFSET('Game Board'!H8:H55,0,IO1))*1)</f>
        <v>3</v>
      </c>
      <c r="JL10" s="420">
        <f ca="1">SUMPRODUCT((OFFSET('Game Board'!F8:F55,0,IO1)=JG10)*(OFFSET('Game Board'!I8:I55,0,IO1)=JG8)*(OFFSET('Game Board'!G8:G55,0,IO1)&lt;OFFSET('Game Board'!H8:H55,0,IO1))*1)+SUMPRODUCT((OFFSET('Game Board'!I8:I55,0,IO1)=JG10)*(OFFSET('Game Board'!F8:F55,0,IO1)=JG8)*(OFFSET('Game Board'!H8:H55,0,IO1)&lt;OFFSET('Game Board'!G8:G55,0,IO1))*1)+SUMPRODUCT((OFFSET('Game Board'!F8:F55,0,IO1)=JG10)*(OFFSET('Game Board'!I8:I55,0,IO1)=JG9)*(OFFSET('Game Board'!G8:G55,0,IO1)&lt;OFFSET('Game Board'!H8:H55,0,IO1))*1)+SUMPRODUCT((OFFSET('Game Board'!I8:I55,0,IO1)=JG10)*(OFFSET('Game Board'!F8:F55,0,IO1)=JG9)*(OFFSET('Game Board'!H8:H55,0,IO1)&lt;OFFSET('Game Board'!G8:G55,0,IO1))*1)+SUMPRODUCT((OFFSET('Game Board'!F8:F55,0,IO1)=JG10)*(OFFSET('Game Board'!I8:I55,0,IO1)=JG11)*(OFFSET('Game Board'!G8:G55,0,IO1)&lt;OFFSET('Game Board'!H8:H55,0,IO1))*1)+SUMPRODUCT((OFFSET('Game Board'!I8:I55,0,IO1)=JG10)*(OFFSET('Game Board'!F8:F55,0,IO1)=JG11)*(OFFSET('Game Board'!H8:H55,0,IO1)&lt;OFFSET('Game Board'!G8:G55,0,IO1))*1)</f>
        <v>0</v>
      </c>
      <c r="JM10" s="420">
        <f ca="1">SUMIFS(OFFSET('Game Board'!G8:G55,0,IO1),OFFSET('Game Board'!F8:F55,0,IO1),JG10,OFFSET('Game Board'!I8:I55,0,IO1),JG8)+SUMIFS(OFFSET('Game Board'!G8:G55,0,IO1),OFFSET('Game Board'!F8:F55,0,IO1),JG10,OFFSET('Game Board'!I8:I55,0,IO1),JG9)+SUMIFS(OFFSET('Game Board'!G8:G55,0,IO1),OFFSET('Game Board'!F8:F55,0,IO1),JG10,OFFSET('Game Board'!I8:I55,0,IO1),JG11)+SUMIFS(OFFSET('Game Board'!H8:H55,0,IO1),OFFSET('Game Board'!I8:I55,0,IO1),JG10,OFFSET('Game Board'!F8:F55,0,IO1),JG8)+SUMIFS(OFFSET('Game Board'!H8:H55,0,IO1),OFFSET('Game Board'!I8:I55,0,IO1),JG10,OFFSET('Game Board'!F8:F55,0,IO1),JG9)+SUMIFS(OFFSET('Game Board'!H8:H55,0,IO1),OFFSET('Game Board'!I8:I55,0,IO1),JG10,OFFSET('Game Board'!F8:F55,0,IO1),JG11)</f>
        <v>0</v>
      </c>
      <c r="JN10" s="420">
        <f ca="1">SUMIFS(OFFSET('Game Board'!H8:H55,0,IO1),OFFSET('Game Board'!F8:F55,0,IO1),JG10,OFFSET('Game Board'!I8:I55,0,IO1),JG8)+SUMIFS(OFFSET('Game Board'!H8:H55,0,IO1),OFFSET('Game Board'!F8:F55,0,IO1),JG10,OFFSET('Game Board'!I8:I55,0,IO1),JG9)+SUMIFS(OFFSET('Game Board'!H8:H55,0,IO1),OFFSET('Game Board'!F8:F55,0,IO1),JG10,OFFSET('Game Board'!I8:I55,0,IO1),JG11)+SUMIFS(OFFSET('Game Board'!G8:G55,0,IO1),OFFSET('Game Board'!I8:I55,0,IO1),JG10,OFFSET('Game Board'!F8:F55,0,IO1),JG8)+SUMIFS(OFFSET('Game Board'!G8:G55,0,IO1),OFFSET('Game Board'!I8:I55,0,IO1),JG10,OFFSET('Game Board'!F8:F55,0,IO1),JG9)+SUMIFS(OFFSET('Game Board'!G8:G55,0,IO1),OFFSET('Game Board'!I8:I55,0,IO1),JG10,OFFSET('Game Board'!F8:F55,0,IO1),JG11)</f>
        <v>0</v>
      </c>
      <c r="JO10" s="420">
        <f t="shared" ca="1" si="38"/>
        <v>0</v>
      </c>
      <c r="JP10" s="420">
        <f t="shared" ca="1" si="39"/>
        <v>3</v>
      </c>
      <c r="JQ10" s="420">
        <f t="shared" ref="JQ10" ca="1" si="1046">IF(JG10&lt;&gt;"",SUMPRODUCT((JF8:JF11=JF10)*(JP8:JP11&gt;JP10)*1),0)</f>
        <v>0</v>
      </c>
      <c r="JR10" s="420">
        <f t="shared" ref="JR10" ca="1" si="1047">IF(JG10&lt;&gt;"",SUMPRODUCT((JQ8:JQ11=JQ10)*(JO8:JO11&gt;JO10)*1),0)</f>
        <v>0</v>
      </c>
      <c r="JS10" s="420">
        <f t="shared" ca="1" si="42"/>
        <v>0</v>
      </c>
      <c r="JT10" s="420">
        <f t="shared" ref="JT10" ca="1" si="1048">IF(JG10&lt;&gt;"",SUMPRODUCT((JS8:JS11=JS10)*(JQ8:JQ11=JQ10)*(JM8:JM11&gt;JM10)*1),0)</f>
        <v>0</v>
      </c>
      <c r="JU10" s="420">
        <f t="shared" ca="1" si="44"/>
        <v>1</v>
      </c>
      <c r="JV10" s="420">
        <f ca="1">SUMPRODUCT((OFFSET('Game Board'!F8:F55,0,IO1)=JH10)*(OFFSET('Game Board'!I8:I55,0,IO1)=JH9)*(OFFSET('Game Board'!G8:G55,0,IO1)&gt;OFFSET('Game Board'!H8:H55,0,IO1))*1)+SUMPRODUCT((OFFSET('Game Board'!I8:I55,0,IO1)=JH10)*(OFFSET('Game Board'!F8:F55,0,IO1)=JH9)*(OFFSET('Game Board'!H8:H55,0,IO1)&gt;OFFSET('Game Board'!G8:G55,0,IO1))*1)+SUMPRODUCT((OFFSET('Game Board'!F8:F55,0,IO1)=JH10)*(OFFSET('Game Board'!I8:I55,0,IO1)=JH11)*(OFFSET('Game Board'!G8:G55,0,IO1)&gt;OFFSET('Game Board'!H8:H55,0,IO1))*1)+SUMPRODUCT((OFFSET('Game Board'!I8:I55,0,IO1)=JH10)*(OFFSET('Game Board'!F8:F55,0,IO1)=JH11)*(OFFSET('Game Board'!H8:H55,0,IO1)&gt;OFFSET('Game Board'!G8:G55,0,IO1))*1)</f>
        <v>0</v>
      </c>
      <c r="JW10" s="420">
        <f ca="1">SUMPRODUCT((OFFSET('Game Board'!F8:F55,0,IO1)=JH10)*(OFFSET('Game Board'!I8:I55,0,IO1)=JH9)*(OFFSET('Game Board'!G8:G55,0,IO1)=OFFSET('Game Board'!H8:H55,0,IO1))*1)+SUMPRODUCT((OFFSET('Game Board'!I8:I55,0,IO1)=JH10)*(OFFSET('Game Board'!F8:F55,0,IO1)=JH9)*(OFFSET('Game Board'!G8:G55,0,IO1)=OFFSET('Game Board'!H8:H55,0,IO1))*1)+SUMPRODUCT((OFFSET('Game Board'!F8:F55,0,IO1)=JH10)*(OFFSET('Game Board'!I8:I55,0,IO1)=JH11)*(OFFSET('Game Board'!G8:G55,0,IO1)=OFFSET('Game Board'!H8:H55,0,IO1))*1)+SUMPRODUCT((OFFSET('Game Board'!I8:I55,0,IO1)=JH10)*(OFFSET('Game Board'!F8:F55,0,IO1)=JH11)*(OFFSET('Game Board'!G8:G55,0,IO1)=OFFSET('Game Board'!H8:H55,0,IO1))*1)</f>
        <v>0</v>
      </c>
      <c r="JX10" s="420">
        <f ca="1">SUMPRODUCT((OFFSET('Game Board'!F8:F55,0,IO1)=JH10)*(OFFSET('Game Board'!I8:I55,0,IO1)=JH9)*(OFFSET('Game Board'!G8:G55,0,IO1)&lt;OFFSET('Game Board'!H8:H55,0,IO1))*1)+SUMPRODUCT((OFFSET('Game Board'!I8:I55,0,IO1)=JH10)*(OFFSET('Game Board'!F8:F55,0,IO1)=JH9)*(OFFSET('Game Board'!H8:H55,0,IO1)&lt;OFFSET('Game Board'!G8:G55,0,IO1))*1)+SUMPRODUCT((OFFSET('Game Board'!F8:F55,0,IO1)=JH10)*(OFFSET('Game Board'!I8:I55,0,IO1)=JH11)*(OFFSET('Game Board'!G8:G55,0,IO1)&lt;OFFSET('Game Board'!H8:H55,0,IO1))*1)+SUMPRODUCT((OFFSET('Game Board'!I8:I55,0,IO1)=JH10)*(OFFSET('Game Board'!F8:F55,0,IO1)=JH11)*(OFFSET('Game Board'!H8:H55,0,IO1)&lt;OFFSET('Game Board'!G8:G55,0,IO1))*1)</f>
        <v>0</v>
      </c>
      <c r="JY10" s="420">
        <f ca="1">SUMIFS(OFFSET('Game Board'!G8:G55,0,IO1),OFFSET('Game Board'!F8:F55,0,IO1),JH10,OFFSET('Game Board'!I8:I55,0,IO1),JH9)+SUMIFS(OFFSET('Game Board'!G8:G55,0,IO1),OFFSET('Game Board'!F8:F55,0,IO1),JH10,OFFSET('Game Board'!I8:I55,0,IO1),JH11)+SUMIFS(OFFSET('Game Board'!H8:H55,0,IO1),OFFSET('Game Board'!I8:I55,0,IO1),JH10,OFFSET('Game Board'!F8:F55,0,IO1),JH9)+SUMIFS(OFFSET('Game Board'!H8:H55,0,IO1),OFFSET('Game Board'!I8:I55,0,IO1),JH10,OFFSET('Game Board'!F8:F55,0,IO1),JH11)</f>
        <v>0</v>
      </c>
      <c r="JZ10" s="420">
        <f ca="1">SUMIFS(OFFSET('Game Board'!H8:H55,0,IO1),OFFSET('Game Board'!F8:F55,0,IO1),JH10,OFFSET('Game Board'!I8:I55,0,IO1),JH9)+SUMIFS(OFFSET('Game Board'!H8:H55,0,IO1),OFFSET('Game Board'!F8:F55,0,IO1),JH10,OFFSET('Game Board'!I8:I55,0,IO1),JH11)+SUMIFS(OFFSET('Game Board'!G8:G55,0,IO1),OFFSET('Game Board'!I8:I55,0,IO1),JH10,OFFSET('Game Board'!F8:F55,0,IO1),JH9)+SUMIFS(OFFSET('Game Board'!G8:G55,0,IO1),OFFSET('Game Board'!I8:I55,0,IO1),JH10,OFFSET('Game Board'!F8:F55,0,IO1),JH11)</f>
        <v>0</v>
      </c>
      <c r="KA10" s="420">
        <f t="shared" ca="1" si="259"/>
        <v>0</v>
      </c>
      <c r="KB10" s="420">
        <f t="shared" ca="1" si="260"/>
        <v>0</v>
      </c>
      <c r="KC10" s="420">
        <f t="shared" ref="KC10" ca="1" si="1049">IF(JH10&lt;&gt;"",SUMPRODUCT((JF8:JF11=JF10)*(KB8:KB11&gt;KB10)*1),0)</f>
        <v>0</v>
      </c>
      <c r="KD10" s="420">
        <f t="shared" ref="KD10" ca="1" si="1050">IF(JH10&lt;&gt;"",SUMPRODUCT((KC8:KC11=KC10)*(KA8:KA11&gt;KA10)*1),0)</f>
        <v>0</v>
      </c>
      <c r="KE10" s="420">
        <f t="shared" ca="1" si="263"/>
        <v>0</v>
      </c>
      <c r="KF10" s="420">
        <f t="shared" ref="KF10" ca="1" si="1051">IF(JH10&lt;&gt;"",SUMPRODUCT((KE8:KE11=KE10)*(KC8:KC11=KC10)*(JY8:JY11&gt;JY10)*1),0)</f>
        <v>0</v>
      </c>
      <c r="KG10" s="420">
        <f t="shared" ca="1" si="45"/>
        <v>1</v>
      </c>
      <c r="KH10" s="420">
        <f ca="1">SUMPRODUCT((OFFSET('Game Board'!F8:F55,0,IO1)=JI10)*(OFFSET('Game Board'!I8:I55,0,IO1)=JI11)*(OFFSET('Game Board'!G8:G55,0,IO1)&gt;OFFSET('Game Board'!H8:H55,0,IO1))*1)+SUMPRODUCT((OFFSET('Game Board'!I8:I55,0,IO1)=JI10)*(OFFSET('Game Board'!F8:F55,0,IO1)=JI11)*(OFFSET('Game Board'!H8:H55,0,IO1)&gt;OFFSET('Game Board'!G8:G55,0,IO1))*1)</f>
        <v>0</v>
      </c>
      <c r="KI10" s="420">
        <f ca="1">SUMPRODUCT((OFFSET('Game Board'!F8:F55,0,IO1)=JI10)*(OFFSET('Game Board'!I8:I55,0,IO1)=JI11)*(OFFSET('Game Board'!G8:G55,0,IO1)=OFFSET('Game Board'!H8:H55,0,IO1))*1)+SUMPRODUCT((OFFSET('Game Board'!I8:I55,0,IO1)=JI10)*(OFFSET('Game Board'!F8:F55,0,IO1)=JI11)*(OFFSET('Game Board'!H8:H55,0,IO1)=OFFSET('Game Board'!G8:G55,0,IO1))*1)</f>
        <v>0</v>
      </c>
      <c r="KJ10" s="420">
        <f ca="1">SUMPRODUCT((OFFSET('Game Board'!F8:F55,0,IO1)=JI10)*(OFFSET('Game Board'!I8:I55,0,IO1)=JI11)*(OFFSET('Game Board'!G8:G55,0,IO1)&lt;OFFSET('Game Board'!H8:H55,0,IO1))*1)+SUMPRODUCT((OFFSET('Game Board'!I8:I55,0,IO1)=JI10)*(OFFSET('Game Board'!F8:F55,0,IO1)=JI11)*(OFFSET('Game Board'!H8:H55,0,IO1)&lt;OFFSET('Game Board'!G8:G55,0,IO1))*1)</f>
        <v>0</v>
      </c>
      <c r="KK10" s="420">
        <f ca="1">SUMIFS(OFFSET('Game Board'!G8:G55,0,IO1),OFFSET('Game Board'!F8:F55,0,IO1),JI10,OFFSET('Game Board'!I8:I55,0,IO1),JI11)+SUMIFS(OFFSET('Game Board'!H8:H55,0,IO1),OFFSET('Game Board'!I8:I55,0,IO1),JI10,OFFSET('Game Board'!F8:F55,0,IO1),JI11)</f>
        <v>0</v>
      </c>
      <c r="KL10" s="420">
        <f ca="1">SUMIFS(OFFSET('Game Board'!H8:H55,0,IO1),OFFSET('Game Board'!F8:F55,0,IO1),JI10,OFFSET('Game Board'!I8:I55,0,IO1),JI11)+SUMIFS(OFFSET('Game Board'!G8:G55,0,IO1),OFFSET('Game Board'!I8:I55,0,IO1),JI10,OFFSET('Game Board'!F8:F55,0,IO1),JI11)</f>
        <v>0</v>
      </c>
      <c r="KM10" s="420">
        <f t="shared" ref="KM10:KM11" ca="1" si="1052">KK10-KL10</f>
        <v>0</v>
      </c>
      <c r="KN10" s="420">
        <f t="shared" ref="KN10:KN11" ca="1" si="1053">KI10*1+KH10*3</f>
        <v>0</v>
      </c>
      <c r="KO10" s="420">
        <f t="shared" ref="KO10" ca="1" si="1054">IF(JI10&lt;&gt;"",SUMPRODUCT((JR8:JR11=JR10)*(KN8:KN11&gt;KN10)*1),0)</f>
        <v>0</v>
      </c>
      <c r="KP10" s="420">
        <f t="shared" ref="KP10" ca="1" si="1055">IF(JI10&lt;&gt;"",SUMPRODUCT((KO8:KO11=KO10)*(KM8:KM11&gt;KM10)*1),0)</f>
        <v>0</v>
      </c>
      <c r="KQ10" s="420">
        <f t="shared" ref="KQ10:KQ11" ca="1" si="1056">KO10+KP10</f>
        <v>0</v>
      </c>
      <c r="KR10" s="420">
        <f t="shared" ref="KR10" ca="1" si="1057">IF(JI10&lt;&gt;"",SUMPRODUCT((KQ8:KQ11=KQ10)*(KO8:KO11=KO10)*(KK8:KK11&gt;KK10)*1),0)</f>
        <v>0</v>
      </c>
      <c r="KS10" s="420">
        <f t="shared" ca="1" si="46"/>
        <v>1</v>
      </c>
      <c r="KT10" s="420">
        <f t="shared" ref="KT10" ca="1" si="1058">SUMPRODUCT((KS8:KS11=KS10)*(IV8:IV11&gt;IV10)*1)</f>
        <v>1</v>
      </c>
      <c r="KU10" s="420">
        <f t="shared" ca="1" si="48"/>
        <v>2</v>
      </c>
      <c r="KV10" s="420" t="str">
        <f t="shared" si="266"/>
        <v>United States</v>
      </c>
      <c r="KW10" s="420">
        <f t="shared" ca="1" si="49"/>
        <v>0</v>
      </c>
      <c r="KX10" s="420">
        <f ca="1">SUMPRODUCT((OFFSET('Game Board'!G8:G55,0,KX1)&lt;&gt;"")*(OFFSET('Game Board'!F8:F55,0,KX1)=C10)*(OFFSET('Game Board'!G8:G55,0,KX1)&gt;OFFSET('Game Board'!H8:H55,0,KX1))*1)+SUMPRODUCT((OFFSET('Game Board'!G8:G55,0,KX1)&lt;&gt;"")*(OFFSET('Game Board'!I8:I55,0,KX1)=C10)*(OFFSET('Game Board'!H8:H55,0,KX1)&gt;OFFSET('Game Board'!G8:G55,0,KX1))*1)</f>
        <v>0</v>
      </c>
      <c r="KY10" s="420">
        <f ca="1">SUMPRODUCT((OFFSET('Game Board'!G8:G55,0,KX1)&lt;&gt;"")*(OFFSET('Game Board'!F8:F55,0,KX1)=C10)*(OFFSET('Game Board'!G8:G55,0,KX1)=OFFSET('Game Board'!H8:H55,0,KX1))*1)+SUMPRODUCT((OFFSET('Game Board'!G8:G55,0,KX1)&lt;&gt;"")*(OFFSET('Game Board'!I8:I55,0,KX1)=C10)*(OFFSET('Game Board'!G8:G55,0,KX1)=OFFSET('Game Board'!H8:H55,0,KX1))*1)</f>
        <v>0</v>
      </c>
      <c r="KZ10" s="420">
        <f ca="1">SUMPRODUCT((OFFSET('Game Board'!G8:G55,0,KX1)&lt;&gt;"")*(OFFSET('Game Board'!F8:F55,0,KX1)=C10)*(OFFSET('Game Board'!G8:G55,0,KX1)&lt;OFFSET('Game Board'!H8:H55,0,KX1))*1)+SUMPRODUCT((OFFSET('Game Board'!G8:G55,0,KX1)&lt;&gt;"")*(OFFSET('Game Board'!I8:I55,0,KX1)=C10)*(OFFSET('Game Board'!H8:H55,0,KX1)&lt;OFFSET('Game Board'!G8:G55,0,KX1))*1)</f>
        <v>0</v>
      </c>
      <c r="LA10" s="420">
        <f ca="1">SUMIF(OFFSET('Game Board'!F8:F55,0,KX1),C10,OFFSET('Game Board'!G8:G55,0,KX1))+SUMIF(OFFSET('Game Board'!I8:I55,0,KX1),C10,OFFSET('Game Board'!H8:H55,0,KX1))</f>
        <v>0</v>
      </c>
      <c r="LB10" s="420">
        <f ca="1">SUMIF(OFFSET('Game Board'!F8:F55,0,KX1),C10,OFFSET('Game Board'!H8:H55,0,KX1))+SUMIF(OFFSET('Game Board'!I8:I55,0,KX1),C10,OFFSET('Game Board'!G8:G55,0,KX1))</f>
        <v>0</v>
      </c>
      <c r="LC10" s="420">
        <f t="shared" ca="1" si="50"/>
        <v>0</v>
      </c>
      <c r="LD10" s="420">
        <f t="shared" ca="1" si="51"/>
        <v>0</v>
      </c>
      <c r="LE10" s="420">
        <f ca="1">INDEX(L4:L35,MATCH(LN10,C4:C35,0),0)</f>
        <v>1634</v>
      </c>
      <c r="LF10" s="424">
        <f>'Tournament Setup'!F12</f>
        <v>0</v>
      </c>
      <c r="LG10" s="420">
        <f t="shared" ref="LG10" ca="1" si="1059">RANK(LD10,LD8:LD11)</f>
        <v>1</v>
      </c>
      <c r="LH10" s="420">
        <f t="shared" ref="LH10" ca="1" si="1060">SUMPRODUCT((LG8:LG11=LG10)*(LC8:LC11&gt;LC10)*1)</f>
        <v>0</v>
      </c>
      <c r="LI10" s="420">
        <f t="shared" ca="1" si="54"/>
        <v>1</v>
      </c>
      <c r="LJ10" s="420">
        <f t="shared" ref="LJ10" ca="1" si="1061">SUMPRODUCT((LG8:LG11=LG10)*(LC8:LC11=LC10)*(LA8:LA11&gt;LA10)*1)</f>
        <v>0</v>
      </c>
      <c r="LK10" s="420">
        <f t="shared" ca="1" si="56"/>
        <v>1</v>
      </c>
      <c r="LL10" s="420">
        <f t="shared" ref="LL10" ca="1" si="1062">RANK(LK10,LK8:LK11,1)+COUNTIF(LK8:LK10,LK10)-1</f>
        <v>3</v>
      </c>
      <c r="LM10" s="420">
        <v>3</v>
      </c>
      <c r="LN10" s="420" t="str">
        <f t="shared" ref="LN10" ca="1" si="1063">INDEX(KV8:KV11,MATCH(LM10,LL8:LL11,0),0)</f>
        <v>United States</v>
      </c>
      <c r="LO10" s="420">
        <f t="shared" ref="LO10" ca="1" si="1064">INDEX(LK8:LK11,MATCH(LN10,KV8:KV11,0),0)</f>
        <v>1</v>
      </c>
      <c r="LP10" s="420" t="str">
        <f t="shared" ref="LP10:LP11" ca="1" si="1065">IF(AND(LP9&lt;&gt;"",LO10=1),LN10,"")</f>
        <v>United States</v>
      </c>
      <c r="LQ10" s="420" t="str">
        <f t="shared" ref="LQ10" ca="1" si="1066">IF(LQ9&lt;&gt;"",LN10,"")</f>
        <v/>
      </c>
      <c r="LR10" s="420" t="str">
        <f t="shared" ref="LR10" ca="1" si="1067">IF(LO11=3,LN10,"")</f>
        <v/>
      </c>
      <c r="LS10" s="420">
        <f ca="1">SUMPRODUCT((OFFSET('Game Board'!F8:F55,0,KX1)=LP10)*(OFFSET('Game Board'!I8:I55,0,KX1)=LP8)*(OFFSET('Game Board'!G8:G55,0,KX1)&gt;OFFSET('Game Board'!H8:H55,0,KX1))*1)+SUMPRODUCT((OFFSET('Game Board'!I8:I55,0,KX1)=LP10)*(OFFSET('Game Board'!F8:F55,0,KX1)=LP8)*(OFFSET('Game Board'!H8:H55,0,KX1)&gt;OFFSET('Game Board'!G8:G55,0,KX1))*1)+SUMPRODUCT((OFFSET('Game Board'!F8:F55,0,KX1)=LP10)*(OFFSET('Game Board'!I8:I55,0,KX1)=LP9)*(OFFSET('Game Board'!G8:G55,0,KX1)&gt;OFFSET('Game Board'!H8:H55,0,KX1))*1)+SUMPRODUCT((OFFSET('Game Board'!I8:I55,0,KX1)=LP10)*(OFFSET('Game Board'!F8:F55,0,KX1)=LP9)*(OFFSET('Game Board'!H8:H55,0,KX1)&gt;OFFSET('Game Board'!G8:G55,0,KX1))*1)+SUMPRODUCT((OFFSET('Game Board'!F8:F55,0,KX1)=LP10)*(OFFSET('Game Board'!I8:I55,0,KX1)=LP11)*(OFFSET('Game Board'!G8:G55,0,KX1)&gt;OFFSET('Game Board'!H8:H55,0,KX1))*1)+SUMPRODUCT((OFFSET('Game Board'!I8:I55,0,KX1)=LP10)*(OFFSET('Game Board'!F8:F55,0,KX1)=LP11)*(OFFSET('Game Board'!H8:H55,0,KX1)&gt;OFFSET('Game Board'!G8:G55,0,KX1))*1)</f>
        <v>0</v>
      </c>
      <c r="LT10" s="420">
        <f ca="1">SUMPRODUCT((OFFSET('Game Board'!F8:F55,0,KX1)=LP10)*(OFFSET('Game Board'!I8:I55,0,KX1)=LP8)*(OFFSET('Game Board'!G8:G55,0,KX1)=OFFSET('Game Board'!H8:H55,0,KX1))*1)+SUMPRODUCT((OFFSET('Game Board'!I8:I55,0,KX1)=LP10)*(OFFSET('Game Board'!F8:F55,0,KX1)=LP8)*(OFFSET('Game Board'!G8:G55,0,KX1)=OFFSET('Game Board'!H8:H55,0,KX1))*1)+SUMPRODUCT((OFFSET('Game Board'!F8:F55,0,KX1)=LP10)*(OFFSET('Game Board'!I8:I55,0,KX1)=LP9)*(OFFSET('Game Board'!G8:G55,0,KX1)=OFFSET('Game Board'!H8:H55,0,KX1))*1)+SUMPRODUCT((OFFSET('Game Board'!I8:I55,0,KX1)=LP10)*(OFFSET('Game Board'!F8:F55,0,KX1)=LP9)*(OFFSET('Game Board'!G8:G55,0,KX1)=OFFSET('Game Board'!H8:H55,0,KX1))*1)+SUMPRODUCT((OFFSET('Game Board'!F8:F55,0,KX1)=LP10)*(OFFSET('Game Board'!I8:I55,0,KX1)=LP11)*(OFFSET('Game Board'!G8:G55,0,KX1)=OFFSET('Game Board'!H8:H55,0,KX1))*1)+SUMPRODUCT((OFFSET('Game Board'!I8:I55,0,KX1)=LP10)*(OFFSET('Game Board'!F8:F55,0,KX1)=LP11)*(OFFSET('Game Board'!G8:G55,0,KX1)=OFFSET('Game Board'!H8:H55,0,KX1))*1)</f>
        <v>3</v>
      </c>
      <c r="LU10" s="420">
        <f ca="1">SUMPRODUCT((OFFSET('Game Board'!F8:F55,0,KX1)=LP10)*(OFFSET('Game Board'!I8:I55,0,KX1)=LP8)*(OFFSET('Game Board'!G8:G55,0,KX1)&lt;OFFSET('Game Board'!H8:H55,0,KX1))*1)+SUMPRODUCT((OFFSET('Game Board'!I8:I55,0,KX1)=LP10)*(OFFSET('Game Board'!F8:F55,0,KX1)=LP8)*(OFFSET('Game Board'!H8:H55,0,KX1)&lt;OFFSET('Game Board'!G8:G55,0,KX1))*1)+SUMPRODUCT((OFFSET('Game Board'!F8:F55,0,KX1)=LP10)*(OFFSET('Game Board'!I8:I55,0,KX1)=LP9)*(OFFSET('Game Board'!G8:G55,0,KX1)&lt;OFFSET('Game Board'!H8:H55,0,KX1))*1)+SUMPRODUCT((OFFSET('Game Board'!I8:I55,0,KX1)=LP10)*(OFFSET('Game Board'!F8:F55,0,KX1)=LP9)*(OFFSET('Game Board'!H8:H55,0,KX1)&lt;OFFSET('Game Board'!G8:G55,0,KX1))*1)+SUMPRODUCT((OFFSET('Game Board'!F8:F55,0,KX1)=LP10)*(OFFSET('Game Board'!I8:I55,0,KX1)=LP11)*(OFFSET('Game Board'!G8:G55,0,KX1)&lt;OFFSET('Game Board'!H8:H55,0,KX1))*1)+SUMPRODUCT((OFFSET('Game Board'!I8:I55,0,KX1)=LP10)*(OFFSET('Game Board'!F8:F55,0,KX1)=LP11)*(OFFSET('Game Board'!H8:H55,0,KX1)&lt;OFFSET('Game Board'!G8:G55,0,KX1))*1)</f>
        <v>0</v>
      </c>
      <c r="LV10" s="420">
        <f ca="1">SUMIFS(OFFSET('Game Board'!G8:G55,0,KX1),OFFSET('Game Board'!F8:F55,0,KX1),LP10,OFFSET('Game Board'!I8:I55,0,KX1),LP8)+SUMIFS(OFFSET('Game Board'!G8:G55,0,KX1),OFFSET('Game Board'!F8:F55,0,KX1),LP10,OFFSET('Game Board'!I8:I55,0,KX1),LP9)+SUMIFS(OFFSET('Game Board'!G8:G55,0,KX1),OFFSET('Game Board'!F8:F55,0,KX1),LP10,OFFSET('Game Board'!I8:I55,0,KX1),LP11)+SUMIFS(OFFSET('Game Board'!H8:H55,0,KX1),OFFSET('Game Board'!I8:I55,0,KX1),LP10,OFFSET('Game Board'!F8:F55,0,KX1),LP8)+SUMIFS(OFFSET('Game Board'!H8:H55,0,KX1),OFFSET('Game Board'!I8:I55,0,KX1),LP10,OFFSET('Game Board'!F8:F55,0,KX1),LP9)+SUMIFS(OFFSET('Game Board'!H8:H55,0,KX1),OFFSET('Game Board'!I8:I55,0,KX1),LP10,OFFSET('Game Board'!F8:F55,0,KX1),LP11)</f>
        <v>0</v>
      </c>
      <c r="LW10" s="420">
        <f ca="1">SUMIFS(OFFSET('Game Board'!H8:H55,0,KX1),OFFSET('Game Board'!F8:F55,0,KX1),LP10,OFFSET('Game Board'!I8:I55,0,KX1),LP8)+SUMIFS(OFFSET('Game Board'!H8:H55,0,KX1),OFFSET('Game Board'!F8:F55,0,KX1),LP10,OFFSET('Game Board'!I8:I55,0,KX1),LP9)+SUMIFS(OFFSET('Game Board'!H8:H55,0,KX1),OFFSET('Game Board'!F8:F55,0,KX1),LP10,OFFSET('Game Board'!I8:I55,0,KX1),LP11)+SUMIFS(OFFSET('Game Board'!G8:G55,0,KX1),OFFSET('Game Board'!I8:I55,0,KX1),LP10,OFFSET('Game Board'!F8:F55,0,KX1),LP8)+SUMIFS(OFFSET('Game Board'!G8:G55,0,KX1),OFFSET('Game Board'!I8:I55,0,KX1),LP10,OFFSET('Game Board'!F8:F55,0,KX1),LP9)+SUMIFS(OFFSET('Game Board'!G8:G55,0,KX1),OFFSET('Game Board'!I8:I55,0,KX1),LP10,OFFSET('Game Board'!F8:F55,0,KX1),LP11)</f>
        <v>0</v>
      </c>
      <c r="LX10" s="420">
        <f t="shared" ca="1" si="61"/>
        <v>0</v>
      </c>
      <c r="LY10" s="420">
        <f t="shared" ca="1" si="62"/>
        <v>3</v>
      </c>
      <c r="LZ10" s="420">
        <f t="shared" ref="LZ10" ca="1" si="1068">IF(LP10&lt;&gt;"",SUMPRODUCT((LO8:LO11=LO10)*(LY8:LY11&gt;LY10)*1),0)</f>
        <v>0</v>
      </c>
      <c r="MA10" s="420">
        <f t="shared" ref="MA10" ca="1" si="1069">IF(LP10&lt;&gt;"",SUMPRODUCT((LZ8:LZ11=LZ10)*(LX8:LX11&gt;LX10)*1),0)</f>
        <v>0</v>
      </c>
      <c r="MB10" s="420">
        <f t="shared" ca="1" si="65"/>
        <v>0</v>
      </c>
      <c r="MC10" s="420">
        <f t="shared" ref="MC10" ca="1" si="1070">IF(LP10&lt;&gt;"",SUMPRODUCT((MB8:MB11=MB10)*(LZ8:LZ11=LZ10)*(LV8:LV11&gt;LV10)*1),0)</f>
        <v>0</v>
      </c>
      <c r="MD10" s="420">
        <f t="shared" ca="1" si="67"/>
        <v>1</v>
      </c>
      <c r="ME10" s="420">
        <f ca="1">SUMPRODUCT((OFFSET('Game Board'!F8:F55,0,KX1)=LQ10)*(OFFSET('Game Board'!I8:I55,0,KX1)=LQ9)*(OFFSET('Game Board'!G8:G55,0,KX1)&gt;OFFSET('Game Board'!H8:H55,0,KX1))*1)+SUMPRODUCT((OFFSET('Game Board'!I8:I55,0,KX1)=LQ10)*(OFFSET('Game Board'!F8:F55,0,KX1)=LQ9)*(OFFSET('Game Board'!H8:H55,0,KX1)&gt;OFFSET('Game Board'!G8:G55,0,KX1))*1)+SUMPRODUCT((OFFSET('Game Board'!F8:F55,0,KX1)=LQ10)*(OFFSET('Game Board'!I8:I55,0,KX1)=LQ11)*(OFFSET('Game Board'!G8:G55,0,KX1)&gt;OFFSET('Game Board'!H8:H55,0,KX1))*1)+SUMPRODUCT((OFFSET('Game Board'!I8:I55,0,KX1)=LQ10)*(OFFSET('Game Board'!F8:F55,0,KX1)=LQ11)*(OFFSET('Game Board'!H8:H55,0,KX1)&gt;OFFSET('Game Board'!G8:G55,0,KX1))*1)</f>
        <v>0</v>
      </c>
      <c r="MF10" s="420">
        <f ca="1">SUMPRODUCT((OFFSET('Game Board'!F8:F55,0,KX1)=LQ10)*(OFFSET('Game Board'!I8:I55,0,KX1)=LQ9)*(OFFSET('Game Board'!G8:G55,0,KX1)=OFFSET('Game Board'!H8:H55,0,KX1))*1)+SUMPRODUCT((OFFSET('Game Board'!I8:I55,0,KX1)=LQ10)*(OFFSET('Game Board'!F8:F55,0,KX1)=LQ9)*(OFFSET('Game Board'!G8:G55,0,KX1)=OFFSET('Game Board'!H8:H55,0,KX1))*1)+SUMPRODUCT((OFFSET('Game Board'!F8:F55,0,KX1)=LQ10)*(OFFSET('Game Board'!I8:I55,0,KX1)=LQ11)*(OFFSET('Game Board'!G8:G55,0,KX1)=OFFSET('Game Board'!H8:H55,0,KX1))*1)+SUMPRODUCT((OFFSET('Game Board'!I8:I55,0,KX1)=LQ10)*(OFFSET('Game Board'!F8:F55,0,KX1)=LQ11)*(OFFSET('Game Board'!G8:G55,0,KX1)=OFFSET('Game Board'!H8:H55,0,KX1))*1)</f>
        <v>0</v>
      </c>
      <c r="MG10" s="420">
        <f ca="1">SUMPRODUCT((OFFSET('Game Board'!F8:F55,0,KX1)=LQ10)*(OFFSET('Game Board'!I8:I55,0,KX1)=LQ9)*(OFFSET('Game Board'!G8:G55,0,KX1)&lt;OFFSET('Game Board'!H8:H55,0,KX1))*1)+SUMPRODUCT((OFFSET('Game Board'!I8:I55,0,KX1)=LQ10)*(OFFSET('Game Board'!F8:F55,0,KX1)=LQ9)*(OFFSET('Game Board'!H8:H55,0,KX1)&lt;OFFSET('Game Board'!G8:G55,0,KX1))*1)+SUMPRODUCT((OFFSET('Game Board'!F8:F55,0,KX1)=LQ10)*(OFFSET('Game Board'!I8:I55,0,KX1)=LQ11)*(OFFSET('Game Board'!G8:G55,0,KX1)&lt;OFFSET('Game Board'!H8:H55,0,KX1))*1)+SUMPRODUCT((OFFSET('Game Board'!I8:I55,0,KX1)=LQ10)*(OFFSET('Game Board'!F8:F55,0,KX1)=LQ11)*(OFFSET('Game Board'!H8:H55,0,KX1)&lt;OFFSET('Game Board'!G8:G55,0,KX1))*1)</f>
        <v>0</v>
      </c>
      <c r="MH10" s="420">
        <f ca="1">SUMIFS(OFFSET('Game Board'!G8:G55,0,KX1),OFFSET('Game Board'!F8:F55,0,KX1),LQ10,OFFSET('Game Board'!I8:I55,0,KX1),LQ9)+SUMIFS(OFFSET('Game Board'!G8:G55,0,KX1),OFFSET('Game Board'!F8:F55,0,KX1),LQ10,OFFSET('Game Board'!I8:I55,0,KX1),LQ11)+SUMIFS(OFFSET('Game Board'!H8:H55,0,KX1),OFFSET('Game Board'!I8:I55,0,KX1),LQ10,OFFSET('Game Board'!F8:F55,0,KX1),LQ9)+SUMIFS(OFFSET('Game Board'!H8:H55,0,KX1),OFFSET('Game Board'!I8:I55,0,KX1),LQ10,OFFSET('Game Board'!F8:F55,0,KX1),LQ11)</f>
        <v>0</v>
      </c>
      <c r="MI10" s="420">
        <f ca="1">SUMIFS(OFFSET('Game Board'!H8:H55,0,KX1),OFFSET('Game Board'!F8:F55,0,KX1),LQ10,OFFSET('Game Board'!I8:I55,0,KX1),LQ9)+SUMIFS(OFFSET('Game Board'!H8:H55,0,KX1),OFFSET('Game Board'!F8:F55,0,KX1),LQ10,OFFSET('Game Board'!I8:I55,0,KX1),LQ11)+SUMIFS(OFFSET('Game Board'!G8:G55,0,KX1),OFFSET('Game Board'!I8:I55,0,KX1),LQ10,OFFSET('Game Board'!F8:F55,0,KX1),LQ9)+SUMIFS(OFFSET('Game Board'!G8:G55,0,KX1),OFFSET('Game Board'!I8:I55,0,KX1),LQ10,OFFSET('Game Board'!F8:F55,0,KX1),LQ11)</f>
        <v>0</v>
      </c>
      <c r="MJ10" s="420">
        <f t="shared" ca="1" si="278"/>
        <v>0</v>
      </c>
      <c r="MK10" s="420">
        <f t="shared" ca="1" si="279"/>
        <v>0</v>
      </c>
      <c r="ML10" s="420">
        <f t="shared" ref="ML10" ca="1" si="1071">IF(LQ10&lt;&gt;"",SUMPRODUCT((LO8:LO11=LO10)*(MK8:MK11&gt;MK10)*1),0)</f>
        <v>0</v>
      </c>
      <c r="MM10" s="420">
        <f t="shared" ref="MM10" ca="1" si="1072">IF(LQ10&lt;&gt;"",SUMPRODUCT((ML8:ML11=ML10)*(MJ8:MJ11&gt;MJ10)*1),0)</f>
        <v>0</v>
      </c>
      <c r="MN10" s="420">
        <f t="shared" ca="1" si="282"/>
        <v>0</v>
      </c>
      <c r="MO10" s="420">
        <f t="shared" ref="MO10" ca="1" si="1073">IF(LQ10&lt;&gt;"",SUMPRODUCT((MN8:MN11=MN10)*(ML8:ML11=ML10)*(MH8:MH11&gt;MH10)*1),0)</f>
        <v>0</v>
      </c>
      <c r="MP10" s="420">
        <f t="shared" ca="1" si="68"/>
        <v>1</v>
      </c>
      <c r="MQ10" s="420">
        <f ca="1">SUMPRODUCT((OFFSET('Game Board'!F8:F55,0,KX1)=LR10)*(OFFSET('Game Board'!I8:I55,0,KX1)=LR11)*(OFFSET('Game Board'!G8:G55,0,KX1)&gt;OFFSET('Game Board'!H8:H55,0,KX1))*1)+SUMPRODUCT((OFFSET('Game Board'!I8:I55,0,KX1)=LR10)*(OFFSET('Game Board'!F8:F55,0,KX1)=LR11)*(OFFSET('Game Board'!H8:H55,0,KX1)&gt;OFFSET('Game Board'!G8:G55,0,KX1))*1)</f>
        <v>0</v>
      </c>
      <c r="MR10" s="420">
        <f ca="1">SUMPRODUCT((OFFSET('Game Board'!F8:F55,0,KX1)=LR10)*(OFFSET('Game Board'!I8:I55,0,KX1)=LR11)*(OFFSET('Game Board'!G8:G55,0,KX1)=OFFSET('Game Board'!H8:H55,0,KX1))*1)+SUMPRODUCT((OFFSET('Game Board'!I8:I55,0,KX1)=LR10)*(OFFSET('Game Board'!F8:F55,0,KX1)=LR11)*(OFFSET('Game Board'!H8:H55,0,KX1)=OFFSET('Game Board'!G8:G55,0,KX1))*1)</f>
        <v>0</v>
      </c>
      <c r="MS10" s="420">
        <f ca="1">SUMPRODUCT((OFFSET('Game Board'!F8:F55,0,KX1)=LR10)*(OFFSET('Game Board'!I8:I55,0,KX1)=LR11)*(OFFSET('Game Board'!G8:G55,0,KX1)&lt;OFFSET('Game Board'!H8:H55,0,KX1))*1)+SUMPRODUCT((OFFSET('Game Board'!I8:I55,0,KX1)=LR10)*(OFFSET('Game Board'!F8:F55,0,KX1)=LR11)*(OFFSET('Game Board'!H8:H55,0,KX1)&lt;OFFSET('Game Board'!G8:G55,0,KX1))*1)</f>
        <v>0</v>
      </c>
      <c r="MT10" s="420">
        <f ca="1">SUMIFS(OFFSET('Game Board'!G8:G55,0,KX1),OFFSET('Game Board'!F8:F55,0,KX1),LR10,OFFSET('Game Board'!I8:I55,0,KX1),LR11)+SUMIFS(OFFSET('Game Board'!H8:H55,0,KX1),OFFSET('Game Board'!I8:I55,0,KX1),LR10,OFFSET('Game Board'!F8:F55,0,KX1),LR11)</f>
        <v>0</v>
      </c>
      <c r="MU10" s="420">
        <f ca="1">SUMIFS(OFFSET('Game Board'!H8:H55,0,KX1),OFFSET('Game Board'!F8:F55,0,KX1),LR10,OFFSET('Game Board'!I8:I55,0,KX1),LR11)+SUMIFS(OFFSET('Game Board'!G8:G55,0,KX1),OFFSET('Game Board'!I8:I55,0,KX1),LR10,OFFSET('Game Board'!F8:F55,0,KX1),LR11)</f>
        <v>0</v>
      </c>
      <c r="MV10" s="420">
        <f t="shared" ref="MV10:MV11" ca="1" si="1074">MT10-MU10</f>
        <v>0</v>
      </c>
      <c r="MW10" s="420">
        <f t="shared" ref="MW10:MW11" ca="1" si="1075">MR10*1+MQ10*3</f>
        <v>0</v>
      </c>
      <c r="MX10" s="420">
        <f t="shared" ref="MX10" ca="1" si="1076">IF(LR10&lt;&gt;"",SUMPRODUCT((MA8:MA11=MA10)*(MW8:MW11&gt;MW10)*1),0)</f>
        <v>0</v>
      </c>
      <c r="MY10" s="420">
        <f t="shared" ref="MY10" ca="1" si="1077">IF(LR10&lt;&gt;"",SUMPRODUCT((MX8:MX11=MX10)*(MV8:MV11&gt;MV10)*1),0)</f>
        <v>0</v>
      </c>
      <c r="MZ10" s="420">
        <f t="shared" ref="MZ10:MZ11" ca="1" si="1078">MX10+MY10</f>
        <v>0</v>
      </c>
      <c r="NA10" s="420">
        <f t="shared" ref="NA10" ca="1" si="1079">IF(LR10&lt;&gt;"",SUMPRODUCT((MZ8:MZ11=MZ10)*(MX8:MX11=MX10)*(MT8:MT11&gt;MT10)*1),0)</f>
        <v>0</v>
      </c>
      <c r="NB10" s="420">
        <f t="shared" ca="1" si="69"/>
        <v>1</v>
      </c>
      <c r="NC10" s="420">
        <f t="shared" ref="NC10" ca="1" si="1080">SUMPRODUCT((NB8:NB11=NB10)*(LE8:LE11&gt;LE10)*1)</f>
        <v>1</v>
      </c>
      <c r="ND10" s="420">
        <f t="shared" ca="1" si="71"/>
        <v>2</v>
      </c>
      <c r="NE10" s="420" t="str">
        <f t="shared" si="285"/>
        <v>United States</v>
      </c>
      <c r="NF10" s="420">
        <f t="shared" ca="1" si="72"/>
        <v>0</v>
      </c>
      <c r="NG10" s="420">
        <f ca="1">SUMPRODUCT((OFFSET('Game Board'!G8:G55,0,NG1)&lt;&gt;"")*(OFFSET('Game Board'!F8:F55,0,NG1)=C10)*(OFFSET('Game Board'!G8:G55,0,NG1)&gt;OFFSET('Game Board'!H8:H55,0,NG1))*1)+SUMPRODUCT((OFFSET('Game Board'!G8:G55,0,NG1)&lt;&gt;"")*(OFFSET('Game Board'!I8:I55,0,NG1)=C10)*(OFFSET('Game Board'!H8:H55,0,NG1)&gt;OFFSET('Game Board'!G8:G55,0,NG1))*1)</f>
        <v>0</v>
      </c>
      <c r="NH10" s="420">
        <f ca="1">SUMPRODUCT((OFFSET('Game Board'!G8:G55,0,NG1)&lt;&gt;"")*(OFFSET('Game Board'!F8:F55,0,NG1)=C10)*(OFFSET('Game Board'!G8:G55,0,NG1)=OFFSET('Game Board'!H8:H55,0,NG1))*1)+SUMPRODUCT((OFFSET('Game Board'!G8:G55,0,NG1)&lt;&gt;"")*(OFFSET('Game Board'!I8:I55,0,NG1)=C10)*(OFFSET('Game Board'!G8:G55,0,NG1)=OFFSET('Game Board'!H8:H55,0,NG1))*1)</f>
        <v>0</v>
      </c>
      <c r="NI10" s="420">
        <f ca="1">SUMPRODUCT((OFFSET('Game Board'!G8:G55,0,NG1)&lt;&gt;"")*(OFFSET('Game Board'!F8:F55,0,NG1)=C10)*(OFFSET('Game Board'!G8:G55,0,NG1)&lt;OFFSET('Game Board'!H8:H55,0,NG1))*1)+SUMPRODUCT((OFFSET('Game Board'!G8:G55,0,NG1)&lt;&gt;"")*(OFFSET('Game Board'!I8:I55,0,NG1)=C10)*(OFFSET('Game Board'!H8:H55,0,NG1)&lt;OFFSET('Game Board'!G8:G55,0,NG1))*1)</f>
        <v>0</v>
      </c>
      <c r="NJ10" s="420">
        <f ca="1">SUMIF(OFFSET('Game Board'!F8:F55,0,NG1),C10,OFFSET('Game Board'!G8:G55,0,NG1))+SUMIF(OFFSET('Game Board'!I8:I55,0,NG1),C10,OFFSET('Game Board'!H8:H55,0,NG1))</f>
        <v>0</v>
      </c>
      <c r="NK10" s="420">
        <f ca="1">SUMIF(OFFSET('Game Board'!F8:F55,0,NG1),C10,OFFSET('Game Board'!H8:H55,0,NG1))+SUMIF(OFFSET('Game Board'!I8:I55,0,NG1),C10,OFFSET('Game Board'!G8:G55,0,NG1))</f>
        <v>0</v>
      </c>
      <c r="NL10" s="420">
        <f t="shared" ca="1" si="73"/>
        <v>0</v>
      </c>
      <c r="NM10" s="420">
        <f t="shared" ca="1" si="74"/>
        <v>0</v>
      </c>
      <c r="NN10" s="420">
        <f ca="1">INDEX(L4:L35,MATCH(NW10,C4:C35,0),0)</f>
        <v>1634</v>
      </c>
      <c r="NO10" s="424">
        <f>'Tournament Setup'!F12</f>
        <v>0</v>
      </c>
      <c r="NP10" s="420">
        <f t="shared" ref="NP10" ca="1" si="1081">RANK(NM10,NM8:NM11)</f>
        <v>1</v>
      </c>
      <c r="NQ10" s="420">
        <f t="shared" ref="NQ10" ca="1" si="1082">SUMPRODUCT((NP8:NP11=NP10)*(NL8:NL11&gt;NL10)*1)</f>
        <v>0</v>
      </c>
      <c r="NR10" s="420">
        <f t="shared" ca="1" si="77"/>
        <v>1</v>
      </c>
      <c r="NS10" s="420">
        <f t="shared" ref="NS10" ca="1" si="1083">SUMPRODUCT((NP8:NP11=NP10)*(NL8:NL11=NL10)*(NJ8:NJ11&gt;NJ10)*1)</f>
        <v>0</v>
      </c>
      <c r="NT10" s="420">
        <f t="shared" ca="1" si="79"/>
        <v>1</v>
      </c>
      <c r="NU10" s="420">
        <f t="shared" ref="NU10" ca="1" si="1084">RANK(NT10,NT8:NT11,1)+COUNTIF(NT8:NT10,NT10)-1</f>
        <v>3</v>
      </c>
      <c r="NV10" s="420">
        <v>3</v>
      </c>
      <c r="NW10" s="420" t="str">
        <f t="shared" ref="NW10" ca="1" si="1085">INDEX(NE8:NE11,MATCH(NV10,NU8:NU11,0),0)</f>
        <v>United States</v>
      </c>
      <c r="NX10" s="420">
        <f t="shared" ref="NX10" ca="1" si="1086">INDEX(NT8:NT11,MATCH(NW10,NE8:NE11,0),0)</f>
        <v>1</v>
      </c>
      <c r="NY10" s="420" t="str">
        <f t="shared" ref="NY10:NY11" ca="1" si="1087">IF(AND(NY9&lt;&gt;"",NX10=1),NW10,"")</f>
        <v>United States</v>
      </c>
      <c r="NZ10" s="420" t="str">
        <f t="shared" ref="NZ10" ca="1" si="1088">IF(NZ9&lt;&gt;"",NW10,"")</f>
        <v/>
      </c>
      <c r="OA10" s="420" t="str">
        <f t="shared" ref="OA10" ca="1" si="1089">IF(NX11=3,NW10,"")</f>
        <v/>
      </c>
      <c r="OB10" s="420">
        <f ca="1">SUMPRODUCT((OFFSET('Game Board'!F8:F55,0,NG1)=NY10)*(OFFSET('Game Board'!I8:I55,0,NG1)=NY8)*(OFFSET('Game Board'!G8:G55,0,NG1)&gt;OFFSET('Game Board'!H8:H55,0,NG1))*1)+SUMPRODUCT((OFFSET('Game Board'!I8:I55,0,NG1)=NY10)*(OFFSET('Game Board'!F8:F55,0,NG1)=NY8)*(OFFSET('Game Board'!H8:H55,0,NG1)&gt;OFFSET('Game Board'!G8:G55,0,NG1))*1)+SUMPRODUCT((OFFSET('Game Board'!F8:F55,0,NG1)=NY10)*(OFFSET('Game Board'!I8:I55,0,NG1)=NY9)*(OFFSET('Game Board'!G8:G55,0,NG1)&gt;OFFSET('Game Board'!H8:H55,0,NG1))*1)+SUMPRODUCT((OFFSET('Game Board'!I8:I55,0,NG1)=NY10)*(OFFSET('Game Board'!F8:F55,0,NG1)=NY9)*(OFFSET('Game Board'!H8:H55,0,NG1)&gt;OFFSET('Game Board'!G8:G55,0,NG1))*1)+SUMPRODUCT((OFFSET('Game Board'!F8:F55,0,NG1)=NY10)*(OFFSET('Game Board'!I8:I55,0,NG1)=NY11)*(OFFSET('Game Board'!G8:G55,0,NG1)&gt;OFFSET('Game Board'!H8:H55,0,NG1))*1)+SUMPRODUCT((OFFSET('Game Board'!I8:I55,0,NG1)=NY10)*(OFFSET('Game Board'!F8:F55,0,NG1)=NY11)*(OFFSET('Game Board'!H8:H55,0,NG1)&gt;OFFSET('Game Board'!G8:G55,0,NG1))*1)</f>
        <v>0</v>
      </c>
      <c r="OC10" s="420">
        <f ca="1">SUMPRODUCT((OFFSET('Game Board'!F8:F55,0,NG1)=NY10)*(OFFSET('Game Board'!I8:I55,0,NG1)=NY8)*(OFFSET('Game Board'!G8:G55,0,NG1)=OFFSET('Game Board'!H8:H55,0,NG1))*1)+SUMPRODUCT((OFFSET('Game Board'!I8:I55,0,NG1)=NY10)*(OFFSET('Game Board'!F8:F55,0,NG1)=NY8)*(OFFSET('Game Board'!G8:G55,0,NG1)=OFFSET('Game Board'!H8:H55,0,NG1))*1)+SUMPRODUCT((OFFSET('Game Board'!F8:F55,0,NG1)=NY10)*(OFFSET('Game Board'!I8:I55,0,NG1)=NY9)*(OFFSET('Game Board'!G8:G55,0,NG1)=OFFSET('Game Board'!H8:H55,0,NG1))*1)+SUMPRODUCT((OFFSET('Game Board'!I8:I55,0,NG1)=NY10)*(OFFSET('Game Board'!F8:F55,0,NG1)=NY9)*(OFFSET('Game Board'!G8:G55,0,NG1)=OFFSET('Game Board'!H8:H55,0,NG1))*1)+SUMPRODUCT((OFFSET('Game Board'!F8:F55,0,NG1)=NY10)*(OFFSET('Game Board'!I8:I55,0,NG1)=NY11)*(OFFSET('Game Board'!G8:G55,0,NG1)=OFFSET('Game Board'!H8:H55,0,NG1))*1)+SUMPRODUCT((OFFSET('Game Board'!I8:I55,0,NG1)=NY10)*(OFFSET('Game Board'!F8:F55,0,NG1)=NY11)*(OFFSET('Game Board'!G8:G55,0,NG1)=OFFSET('Game Board'!H8:H55,0,NG1))*1)</f>
        <v>3</v>
      </c>
      <c r="OD10" s="420">
        <f ca="1">SUMPRODUCT((OFFSET('Game Board'!F8:F55,0,NG1)=NY10)*(OFFSET('Game Board'!I8:I55,0,NG1)=NY8)*(OFFSET('Game Board'!G8:G55,0,NG1)&lt;OFFSET('Game Board'!H8:H55,0,NG1))*1)+SUMPRODUCT((OFFSET('Game Board'!I8:I55,0,NG1)=NY10)*(OFFSET('Game Board'!F8:F55,0,NG1)=NY8)*(OFFSET('Game Board'!H8:H55,0,NG1)&lt;OFFSET('Game Board'!G8:G55,0,NG1))*1)+SUMPRODUCT((OFFSET('Game Board'!F8:F55,0,NG1)=NY10)*(OFFSET('Game Board'!I8:I55,0,NG1)=NY9)*(OFFSET('Game Board'!G8:G55,0,NG1)&lt;OFFSET('Game Board'!H8:H55,0,NG1))*1)+SUMPRODUCT((OFFSET('Game Board'!I8:I55,0,NG1)=NY10)*(OFFSET('Game Board'!F8:F55,0,NG1)=NY9)*(OFFSET('Game Board'!H8:H55,0,NG1)&lt;OFFSET('Game Board'!G8:G55,0,NG1))*1)+SUMPRODUCT((OFFSET('Game Board'!F8:F55,0,NG1)=NY10)*(OFFSET('Game Board'!I8:I55,0,NG1)=NY11)*(OFFSET('Game Board'!G8:G55,0,NG1)&lt;OFFSET('Game Board'!H8:H55,0,NG1))*1)+SUMPRODUCT((OFFSET('Game Board'!I8:I55,0,NG1)=NY10)*(OFFSET('Game Board'!F8:F55,0,NG1)=NY11)*(OFFSET('Game Board'!H8:H55,0,NG1)&lt;OFFSET('Game Board'!G8:G55,0,NG1))*1)</f>
        <v>0</v>
      </c>
      <c r="OE10" s="420">
        <f ca="1">SUMIFS(OFFSET('Game Board'!G8:G55,0,NG1),OFFSET('Game Board'!F8:F55,0,NG1),NY10,OFFSET('Game Board'!I8:I55,0,NG1),NY8)+SUMIFS(OFFSET('Game Board'!G8:G55,0,NG1),OFFSET('Game Board'!F8:F55,0,NG1),NY10,OFFSET('Game Board'!I8:I55,0,NG1),NY9)+SUMIFS(OFFSET('Game Board'!G8:G55,0,NG1),OFFSET('Game Board'!F8:F55,0,NG1),NY10,OFFSET('Game Board'!I8:I55,0,NG1),NY11)+SUMIFS(OFFSET('Game Board'!H8:H55,0,NG1),OFFSET('Game Board'!I8:I55,0,NG1),NY10,OFFSET('Game Board'!F8:F55,0,NG1),NY8)+SUMIFS(OFFSET('Game Board'!H8:H55,0,NG1),OFFSET('Game Board'!I8:I55,0,NG1),NY10,OFFSET('Game Board'!F8:F55,0,NG1),NY9)+SUMIFS(OFFSET('Game Board'!H8:H55,0,NG1),OFFSET('Game Board'!I8:I55,0,NG1),NY10,OFFSET('Game Board'!F8:F55,0,NG1),NY11)</f>
        <v>0</v>
      </c>
      <c r="OF10" s="420">
        <f ca="1">SUMIFS(OFFSET('Game Board'!H8:H55,0,NG1),OFFSET('Game Board'!F8:F55,0,NG1),NY10,OFFSET('Game Board'!I8:I55,0,NG1),NY8)+SUMIFS(OFFSET('Game Board'!H8:H55,0,NG1),OFFSET('Game Board'!F8:F55,0,NG1),NY10,OFFSET('Game Board'!I8:I55,0,NG1),NY9)+SUMIFS(OFFSET('Game Board'!H8:H55,0,NG1),OFFSET('Game Board'!F8:F55,0,NG1),NY10,OFFSET('Game Board'!I8:I55,0,NG1),NY11)+SUMIFS(OFFSET('Game Board'!G8:G55,0,NG1),OFFSET('Game Board'!I8:I55,0,NG1),NY10,OFFSET('Game Board'!F8:F55,0,NG1),NY8)+SUMIFS(OFFSET('Game Board'!G8:G55,0,NG1),OFFSET('Game Board'!I8:I55,0,NG1),NY10,OFFSET('Game Board'!F8:F55,0,NG1),NY9)+SUMIFS(OFFSET('Game Board'!G8:G55,0,NG1),OFFSET('Game Board'!I8:I55,0,NG1),NY10,OFFSET('Game Board'!F8:F55,0,NG1),NY11)</f>
        <v>0</v>
      </c>
      <c r="OG10" s="420">
        <f t="shared" ca="1" si="84"/>
        <v>0</v>
      </c>
      <c r="OH10" s="420">
        <f t="shared" ca="1" si="85"/>
        <v>3</v>
      </c>
      <c r="OI10" s="420">
        <f t="shared" ref="OI10" ca="1" si="1090">IF(NY10&lt;&gt;"",SUMPRODUCT((NX8:NX11=NX10)*(OH8:OH11&gt;OH10)*1),0)</f>
        <v>0</v>
      </c>
      <c r="OJ10" s="420">
        <f t="shared" ref="OJ10" ca="1" si="1091">IF(NY10&lt;&gt;"",SUMPRODUCT((OI8:OI11=OI10)*(OG8:OG11&gt;OG10)*1),0)</f>
        <v>0</v>
      </c>
      <c r="OK10" s="420">
        <f t="shared" ca="1" si="88"/>
        <v>0</v>
      </c>
      <c r="OL10" s="420">
        <f t="shared" ref="OL10" ca="1" si="1092">IF(NY10&lt;&gt;"",SUMPRODUCT((OK8:OK11=OK10)*(OI8:OI11=OI10)*(OE8:OE11&gt;OE10)*1),0)</f>
        <v>0</v>
      </c>
      <c r="OM10" s="420">
        <f t="shared" ca="1" si="90"/>
        <v>1</v>
      </c>
      <c r="ON10" s="420">
        <f ca="1">SUMPRODUCT((OFFSET('Game Board'!F8:F55,0,NG1)=NZ10)*(OFFSET('Game Board'!I8:I55,0,NG1)=NZ9)*(OFFSET('Game Board'!G8:G55,0,NG1)&gt;OFFSET('Game Board'!H8:H55,0,NG1))*1)+SUMPRODUCT((OFFSET('Game Board'!I8:I55,0,NG1)=NZ10)*(OFFSET('Game Board'!F8:F55,0,NG1)=NZ9)*(OFFSET('Game Board'!H8:H55,0,NG1)&gt;OFFSET('Game Board'!G8:G55,0,NG1))*1)+SUMPRODUCT((OFFSET('Game Board'!F8:F55,0,NG1)=NZ10)*(OFFSET('Game Board'!I8:I55,0,NG1)=NZ11)*(OFFSET('Game Board'!G8:G55,0,NG1)&gt;OFFSET('Game Board'!H8:H55,0,NG1))*1)+SUMPRODUCT((OFFSET('Game Board'!I8:I55,0,NG1)=NZ10)*(OFFSET('Game Board'!F8:F55,0,NG1)=NZ11)*(OFFSET('Game Board'!H8:H55,0,NG1)&gt;OFFSET('Game Board'!G8:G55,0,NG1))*1)</f>
        <v>0</v>
      </c>
      <c r="OO10" s="420">
        <f ca="1">SUMPRODUCT((OFFSET('Game Board'!F8:F55,0,NG1)=NZ10)*(OFFSET('Game Board'!I8:I55,0,NG1)=NZ9)*(OFFSET('Game Board'!G8:G55,0,NG1)=OFFSET('Game Board'!H8:H55,0,NG1))*1)+SUMPRODUCT((OFFSET('Game Board'!I8:I55,0,NG1)=NZ10)*(OFFSET('Game Board'!F8:F55,0,NG1)=NZ9)*(OFFSET('Game Board'!G8:G55,0,NG1)=OFFSET('Game Board'!H8:H55,0,NG1))*1)+SUMPRODUCT((OFFSET('Game Board'!F8:F55,0,NG1)=NZ10)*(OFFSET('Game Board'!I8:I55,0,NG1)=NZ11)*(OFFSET('Game Board'!G8:G55,0,NG1)=OFFSET('Game Board'!H8:H55,0,NG1))*1)+SUMPRODUCT((OFFSET('Game Board'!I8:I55,0,NG1)=NZ10)*(OFFSET('Game Board'!F8:F55,0,NG1)=NZ11)*(OFFSET('Game Board'!G8:G55,0,NG1)=OFFSET('Game Board'!H8:H55,0,NG1))*1)</f>
        <v>0</v>
      </c>
      <c r="OP10" s="420">
        <f ca="1">SUMPRODUCT((OFFSET('Game Board'!F8:F55,0,NG1)=NZ10)*(OFFSET('Game Board'!I8:I55,0,NG1)=NZ9)*(OFFSET('Game Board'!G8:G55,0,NG1)&lt;OFFSET('Game Board'!H8:H55,0,NG1))*1)+SUMPRODUCT((OFFSET('Game Board'!I8:I55,0,NG1)=NZ10)*(OFFSET('Game Board'!F8:F55,0,NG1)=NZ9)*(OFFSET('Game Board'!H8:H55,0,NG1)&lt;OFFSET('Game Board'!G8:G55,0,NG1))*1)+SUMPRODUCT((OFFSET('Game Board'!F8:F55,0,NG1)=NZ10)*(OFFSET('Game Board'!I8:I55,0,NG1)=NZ11)*(OFFSET('Game Board'!G8:G55,0,NG1)&lt;OFFSET('Game Board'!H8:H55,0,NG1))*1)+SUMPRODUCT((OFFSET('Game Board'!I8:I55,0,NG1)=NZ10)*(OFFSET('Game Board'!F8:F55,0,NG1)=NZ11)*(OFFSET('Game Board'!H8:H55,0,NG1)&lt;OFFSET('Game Board'!G8:G55,0,NG1))*1)</f>
        <v>0</v>
      </c>
      <c r="OQ10" s="420">
        <f ca="1">SUMIFS(OFFSET('Game Board'!G8:G55,0,NG1),OFFSET('Game Board'!F8:F55,0,NG1),NZ10,OFFSET('Game Board'!I8:I55,0,NG1),NZ9)+SUMIFS(OFFSET('Game Board'!G8:G55,0,NG1),OFFSET('Game Board'!F8:F55,0,NG1),NZ10,OFFSET('Game Board'!I8:I55,0,NG1),NZ11)+SUMIFS(OFFSET('Game Board'!H8:H55,0,NG1),OFFSET('Game Board'!I8:I55,0,NG1),NZ10,OFFSET('Game Board'!F8:F55,0,NG1),NZ9)+SUMIFS(OFFSET('Game Board'!H8:H55,0,NG1),OFFSET('Game Board'!I8:I55,0,NG1),NZ10,OFFSET('Game Board'!F8:F55,0,NG1),NZ11)</f>
        <v>0</v>
      </c>
      <c r="OR10" s="420">
        <f ca="1">SUMIFS(OFFSET('Game Board'!H8:H55,0,NG1),OFFSET('Game Board'!F8:F55,0,NG1),NZ10,OFFSET('Game Board'!I8:I55,0,NG1),NZ9)+SUMIFS(OFFSET('Game Board'!H8:H55,0,NG1),OFFSET('Game Board'!F8:F55,0,NG1),NZ10,OFFSET('Game Board'!I8:I55,0,NG1),NZ11)+SUMIFS(OFFSET('Game Board'!G8:G55,0,NG1),OFFSET('Game Board'!I8:I55,0,NG1),NZ10,OFFSET('Game Board'!F8:F55,0,NG1),NZ9)+SUMIFS(OFFSET('Game Board'!G8:G55,0,NG1),OFFSET('Game Board'!I8:I55,0,NG1),NZ10,OFFSET('Game Board'!F8:F55,0,NG1),NZ11)</f>
        <v>0</v>
      </c>
      <c r="OS10" s="420">
        <f t="shared" ca="1" si="297"/>
        <v>0</v>
      </c>
      <c r="OT10" s="420">
        <f t="shared" ca="1" si="298"/>
        <v>0</v>
      </c>
      <c r="OU10" s="420">
        <f t="shared" ref="OU10" ca="1" si="1093">IF(NZ10&lt;&gt;"",SUMPRODUCT((NX8:NX11=NX10)*(OT8:OT11&gt;OT10)*1),0)</f>
        <v>0</v>
      </c>
      <c r="OV10" s="420">
        <f t="shared" ref="OV10" ca="1" si="1094">IF(NZ10&lt;&gt;"",SUMPRODUCT((OU8:OU11=OU10)*(OS8:OS11&gt;OS10)*1),0)</f>
        <v>0</v>
      </c>
      <c r="OW10" s="420">
        <f t="shared" ca="1" si="301"/>
        <v>0</v>
      </c>
      <c r="OX10" s="420">
        <f t="shared" ref="OX10" ca="1" si="1095">IF(NZ10&lt;&gt;"",SUMPRODUCT((OW8:OW11=OW10)*(OU8:OU11=OU10)*(OQ8:OQ11&gt;OQ10)*1),0)</f>
        <v>0</v>
      </c>
      <c r="OY10" s="420">
        <f t="shared" ca="1" si="91"/>
        <v>1</v>
      </c>
      <c r="OZ10" s="420">
        <f ca="1">SUMPRODUCT((OFFSET('Game Board'!F8:F55,0,NG1)=OA10)*(OFFSET('Game Board'!I8:I55,0,NG1)=OA11)*(OFFSET('Game Board'!G8:G55,0,NG1)&gt;OFFSET('Game Board'!H8:H55,0,NG1))*1)+SUMPRODUCT((OFFSET('Game Board'!I8:I55,0,NG1)=OA10)*(OFFSET('Game Board'!F8:F55,0,NG1)=OA11)*(OFFSET('Game Board'!H8:H55,0,NG1)&gt;OFFSET('Game Board'!G8:G55,0,NG1))*1)</f>
        <v>0</v>
      </c>
      <c r="PA10" s="420">
        <f ca="1">SUMPRODUCT((OFFSET('Game Board'!F8:F55,0,NG1)=OA10)*(OFFSET('Game Board'!I8:I55,0,NG1)=OA11)*(OFFSET('Game Board'!G8:G55,0,NG1)=OFFSET('Game Board'!H8:H55,0,NG1))*1)+SUMPRODUCT((OFFSET('Game Board'!I8:I55,0,NG1)=OA10)*(OFFSET('Game Board'!F8:F55,0,NG1)=OA11)*(OFFSET('Game Board'!H8:H55,0,NG1)=OFFSET('Game Board'!G8:G55,0,NG1))*1)</f>
        <v>0</v>
      </c>
      <c r="PB10" s="420">
        <f ca="1">SUMPRODUCT((OFFSET('Game Board'!F8:F55,0,NG1)=OA10)*(OFFSET('Game Board'!I8:I55,0,NG1)=OA11)*(OFFSET('Game Board'!G8:G55,0,NG1)&lt;OFFSET('Game Board'!H8:H55,0,NG1))*1)+SUMPRODUCT((OFFSET('Game Board'!I8:I55,0,NG1)=OA10)*(OFFSET('Game Board'!F8:F55,0,NG1)=OA11)*(OFFSET('Game Board'!H8:H55,0,NG1)&lt;OFFSET('Game Board'!G8:G55,0,NG1))*1)</f>
        <v>0</v>
      </c>
      <c r="PC10" s="420">
        <f ca="1">SUMIFS(OFFSET('Game Board'!G8:G55,0,NG1),OFFSET('Game Board'!F8:F55,0,NG1),OA10,OFFSET('Game Board'!I8:I55,0,NG1),OA11)+SUMIFS(OFFSET('Game Board'!H8:H55,0,NG1),OFFSET('Game Board'!I8:I55,0,NG1),OA10,OFFSET('Game Board'!F8:F55,0,NG1),OA11)</f>
        <v>0</v>
      </c>
      <c r="PD10" s="420">
        <f ca="1">SUMIFS(OFFSET('Game Board'!H8:H55,0,NG1),OFFSET('Game Board'!F8:F55,0,NG1),OA10,OFFSET('Game Board'!I8:I55,0,NG1),OA11)+SUMIFS(OFFSET('Game Board'!G8:G55,0,NG1),OFFSET('Game Board'!I8:I55,0,NG1),OA10,OFFSET('Game Board'!F8:F55,0,NG1),OA11)</f>
        <v>0</v>
      </c>
      <c r="PE10" s="420">
        <f t="shared" ref="PE10:PE11" ca="1" si="1096">PC10-PD10</f>
        <v>0</v>
      </c>
      <c r="PF10" s="420">
        <f t="shared" ref="PF10:PF11" ca="1" si="1097">PA10*1+OZ10*3</f>
        <v>0</v>
      </c>
      <c r="PG10" s="420">
        <f t="shared" ref="PG10" ca="1" si="1098">IF(OA10&lt;&gt;"",SUMPRODUCT((OJ8:OJ11=OJ10)*(PF8:PF11&gt;PF10)*1),0)</f>
        <v>0</v>
      </c>
      <c r="PH10" s="420">
        <f t="shared" ref="PH10" ca="1" si="1099">IF(OA10&lt;&gt;"",SUMPRODUCT((PG8:PG11=PG10)*(PE8:PE11&gt;PE10)*1),0)</f>
        <v>0</v>
      </c>
      <c r="PI10" s="420">
        <f t="shared" ref="PI10:PI11" ca="1" si="1100">PG10+PH10</f>
        <v>0</v>
      </c>
      <c r="PJ10" s="420">
        <f t="shared" ref="PJ10" ca="1" si="1101">IF(OA10&lt;&gt;"",SUMPRODUCT((PI8:PI11=PI10)*(PG8:PG11=PG10)*(PC8:PC11&gt;PC10)*1),0)</f>
        <v>0</v>
      </c>
      <c r="PK10" s="420">
        <f t="shared" ca="1" si="92"/>
        <v>1</v>
      </c>
      <c r="PL10" s="420">
        <f t="shared" ref="PL10" ca="1" si="1102">SUMPRODUCT((PK8:PK11=PK10)*(NN8:NN11&gt;NN10)*1)</f>
        <v>1</v>
      </c>
      <c r="PM10" s="420">
        <f t="shared" ca="1" si="94"/>
        <v>2</v>
      </c>
      <c r="PN10" s="420" t="str">
        <f t="shared" si="304"/>
        <v>United States</v>
      </c>
      <c r="PO10" s="420">
        <f t="shared" ca="1" si="95"/>
        <v>0</v>
      </c>
      <c r="PP10" s="420">
        <f ca="1">SUMPRODUCT((OFFSET('Game Board'!G8:G55,0,PP1)&lt;&gt;"")*(OFFSET('Game Board'!F8:F55,0,PP1)=C10)*(OFFSET('Game Board'!G8:G55,0,PP1)&gt;OFFSET('Game Board'!H8:H55,0,PP1))*1)+SUMPRODUCT((OFFSET('Game Board'!G8:G55,0,PP1)&lt;&gt;"")*(OFFSET('Game Board'!I8:I55,0,PP1)=C10)*(OFFSET('Game Board'!H8:H55,0,PP1)&gt;OFFSET('Game Board'!G8:G55,0,PP1))*1)</f>
        <v>0</v>
      </c>
      <c r="PQ10" s="420">
        <f ca="1">SUMPRODUCT((OFFSET('Game Board'!G8:G55,0,PP1)&lt;&gt;"")*(OFFSET('Game Board'!F8:F55,0,PP1)=C10)*(OFFSET('Game Board'!G8:G55,0,PP1)=OFFSET('Game Board'!H8:H55,0,PP1))*1)+SUMPRODUCT((OFFSET('Game Board'!G8:G55,0,PP1)&lt;&gt;"")*(OFFSET('Game Board'!I8:I55,0,PP1)=C10)*(OFFSET('Game Board'!G8:G55,0,PP1)=OFFSET('Game Board'!H8:H55,0,PP1))*1)</f>
        <v>0</v>
      </c>
      <c r="PR10" s="420">
        <f ca="1">SUMPRODUCT((OFFSET('Game Board'!G8:G55,0,PP1)&lt;&gt;"")*(OFFSET('Game Board'!F8:F55,0,PP1)=C10)*(OFFSET('Game Board'!G8:G55,0,PP1)&lt;OFFSET('Game Board'!H8:H55,0,PP1))*1)+SUMPRODUCT((OFFSET('Game Board'!G8:G55,0,PP1)&lt;&gt;"")*(OFFSET('Game Board'!I8:I55,0,PP1)=C10)*(OFFSET('Game Board'!H8:H55,0,PP1)&lt;OFFSET('Game Board'!G8:G55,0,PP1))*1)</f>
        <v>0</v>
      </c>
      <c r="PS10" s="420">
        <f ca="1">SUMIF(OFFSET('Game Board'!F8:F55,0,PP1),C10,OFFSET('Game Board'!G8:G55,0,PP1))+SUMIF(OFFSET('Game Board'!I8:I55,0,PP1),C10,OFFSET('Game Board'!H8:H55,0,PP1))</f>
        <v>0</v>
      </c>
      <c r="PT10" s="420">
        <f ca="1">SUMIF(OFFSET('Game Board'!F8:F55,0,PP1),C10,OFFSET('Game Board'!H8:H55,0,PP1))+SUMIF(OFFSET('Game Board'!I8:I55,0,PP1),C10,OFFSET('Game Board'!G8:G55,0,PP1))</f>
        <v>0</v>
      </c>
      <c r="PU10" s="420">
        <f t="shared" ca="1" si="96"/>
        <v>0</v>
      </c>
      <c r="PV10" s="420">
        <f t="shared" ca="1" si="97"/>
        <v>0</v>
      </c>
      <c r="PW10" s="420">
        <f ca="1">INDEX(L4:L35,MATCH(QF10,C4:C35,0),0)</f>
        <v>1634</v>
      </c>
      <c r="PX10" s="424">
        <f>'Tournament Setup'!F12</f>
        <v>0</v>
      </c>
      <c r="PY10" s="420">
        <f t="shared" ref="PY10" ca="1" si="1103">RANK(PV10,PV8:PV11)</f>
        <v>1</v>
      </c>
      <c r="PZ10" s="420">
        <f t="shared" ref="PZ10" ca="1" si="1104">SUMPRODUCT((PY8:PY11=PY10)*(PU8:PU11&gt;PU10)*1)</f>
        <v>0</v>
      </c>
      <c r="QA10" s="420">
        <f t="shared" ca="1" si="100"/>
        <v>1</v>
      </c>
      <c r="QB10" s="420">
        <f t="shared" ref="QB10" ca="1" si="1105">SUMPRODUCT((PY8:PY11=PY10)*(PU8:PU11=PU10)*(PS8:PS11&gt;PS10)*1)</f>
        <v>0</v>
      </c>
      <c r="QC10" s="420">
        <f t="shared" ca="1" si="102"/>
        <v>1</v>
      </c>
      <c r="QD10" s="420">
        <f t="shared" ref="QD10" ca="1" si="1106">RANK(QC10,QC8:QC11,1)+COUNTIF(QC8:QC10,QC10)-1</f>
        <v>3</v>
      </c>
      <c r="QE10" s="420">
        <v>3</v>
      </c>
      <c r="QF10" s="420" t="str">
        <f t="shared" ref="QF10" ca="1" si="1107">INDEX(PN8:PN11,MATCH(QE10,QD8:QD11,0),0)</f>
        <v>United States</v>
      </c>
      <c r="QG10" s="420">
        <f t="shared" ref="QG10" ca="1" si="1108">INDEX(QC8:QC11,MATCH(QF10,PN8:PN11,0),0)</f>
        <v>1</v>
      </c>
      <c r="QH10" s="420" t="str">
        <f t="shared" ref="QH10:QH11" ca="1" si="1109">IF(AND(QH9&lt;&gt;"",QG10=1),QF10,"")</f>
        <v>United States</v>
      </c>
      <c r="QI10" s="420" t="str">
        <f t="shared" ref="QI10" ca="1" si="1110">IF(QI9&lt;&gt;"",QF10,"")</f>
        <v/>
      </c>
      <c r="QJ10" s="420" t="str">
        <f t="shared" ref="QJ10" ca="1" si="1111">IF(QG11=3,QF10,"")</f>
        <v/>
      </c>
      <c r="QK10" s="420">
        <f ca="1">SUMPRODUCT((OFFSET('Game Board'!F8:F55,0,PP1)=QH10)*(OFFSET('Game Board'!I8:I55,0,PP1)=QH8)*(OFFSET('Game Board'!G8:G55,0,PP1)&gt;OFFSET('Game Board'!H8:H55,0,PP1))*1)+SUMPRODUCT((OFFSET('Game Board'!I8:I55,0,PP1)=QH10)*(OFFSET('Game Board'!F8:F55,0,PP1)=QH8)*(OFFSET('Game Board'!H8:H55,0,PP1)&gt;OFFSET('Game Board'!G8:G55,0,PP1))*1)+SUMPRODUCT((OFFSET('Game Board'!F8:F55,0,PP1)=QH10)*(OFFSET('Game Board'!I8:I55,0,PP1)=QH9)*(OFFSET('Game Board'!G8:G55,0,PP1)&gt;OFFSET('Game Board'!H8:H55,0,PP1))*1)+SUMPRODUCT((OFFSET('Game Board'!I8:I55,0,PP1)=QH10)*(OFFSET('Game Board'!F8:F55,0,PP1)=QH9)*(OFFSET('Game Board'!H8:H55,0,PP1)&gt;OFFSET('Game Board'!G8:G55,0,PP1))*1)+SUMPRODUCT((OFFSET('Game Board'!F8:F55,0,PP1)=QH10)*(OFFSET('Game Board'!I8:I55,0,PP1)=QH11)*(OFFSET('Game Board'!G8:G55,0,PP1)&gt;OFFSET('Game Board'!H8:H55,0,PP1))*1)+SUMPRODUCT((OFFSET('Game Board'!I8:I55,0,PP1)=QH10)*(OFFSET('Game Board'!F8:F55,0,PP1)=QH11)*(OFFSET('Game Board'!H8:H55,0,PP1)&gt;OFFSET('Game Board'!G8:G55,0,PP1))*1)</f>
        <v>0</v>
      </c>
      <c r="QL10" s="420">
        <f ca="1">SUMPRODUCT((OFFSET('Game Board'!F8:F55,0,PP1)=QH10)*(OFFSET('Game Board'!I8:I55,0,PP1)=QH8)*(OFFSET('Game Board'!G8:G55,0,PP1)=OFFSET('Game Board'!H8:H55,0,PP1))*1)+SUMPRODUCT((OFFSET('Game Board'!I8:I55,0,PP1)=QH10)*(OFFSET('Game Board'!F8:F55,0,PP1)=QH8)*(OFFSET('Game Board'!G8:G55,0,PP1)=OFFSET('Game Board'!H8:H55,0,PP1))*1)+SUMPRODUCT((OFFSET('Game Board'!F8:F55,0,PP1)=QH10)*(OFFSET('Game Board'!I8:I55,0,PP1)=QH9)*(OFFSET('Game Board'!G8:G55,0,PP1)=OFFSET('Game Board'!H8:H55,0,PP1))*1)+SUMPRODUCT((OFFSET('Game Board'!I8:I55,0,PP1)=QH10)*(OFFSET('Game Board'!F8:F55,0,PP1)=QH9)*(OFFSET('Game Board'!G8:G55,0,PP1)=OFFSET('Game Board'!H8:H55,0,PP1))*1)+SUMPRODUCT((OFFSET('Game Board'!F8:F55,0,PP1)=QH10)*(OFFSET('Game Board'!I8:I55,0,PP1)=QH11)*(OFFSET('Game Board'!G8:G55,0,PP1)=OFFSET('Game Board'!H8:H55,0,PP1))*1)+SUMPRODUCT((OFFSET('Game Board'!I8:I55,0,PP1)=QH10)*(OFFSET('Game Board'!F8:F55,0,PP1)=QH11)*(OFFSET('Game Board'!G8:G55,0,PP1)=OFFSET('Game Board'!H8:H55,0,PP1))*1)</f>
        <v>3</v>
      </c>
      <c r="QM10" s="420">
        <f ca="1">SUMPRODUCT((OFFSET('Game Board'!F8:F55,0,PP1)=QH10)*(OFFSET('Game Board'!I8:I55,0,PP1)=QH8)*(OFFSET('Game Board'!G8:G55,0,PP1)&lt;OFFSET('Game Board'!H8:H55,0,PP1))*1)+SUMPRODUCT((OFFSET('Game Board'!I8:I55,0,PP1)=QH10)*(OFFSET('Game Board'!F8:F55,0,PP1)=QH8)*(OFFSET('Game Board'!H8:H55,0,PP1)&lt;OFFSET('Game Board'!G8:G55,0,PP1))*1)+SUMPRODUCT((OFFSET('Game Board'!F8:F55,0,PP1)=QH10)*(OFFSET('Game Board'!I8:I55,0,PP1)=QH9)*(OFFSET('Game Board'!G8:G55,0,PP1)&lt;OFFSET('Game Board'!H8:H55,0,PP1))*1)+SUMPRODUCT((OFFSET('Game Board'!I8:I55,0,PP1)=QH10)*(OFFSET('Game Board'!F8:F55,0,PP1)=QH9)*(OFFSET('Game Board'!H8:H55,0,PP1)&lt;OFFSET('Game Board'!G8:G55,0,PP1))*1)+SUMPRODUCT((OFFSET('Game Board'!F8:F55,0,PP1)=QH10)*(OFFSET('Game Board'!I8:I55,0,PP1)=QH11)*(OFFSET('Game Board'!G8:G55,0,PP1)&lt;OFFSET('Game Board'!H8:H55,0,PP1))*1)+SUMPRODUCT((OFFSET('Game Board'!I8:I55,0,PP1)=QH10)*(OFFSET('Game Board'!F8:F55,0,PP1)=QH11)*(OFFSET('Game Board'!H8:H55,0,PP1)&lt;OFFSET('Game Board'!G8:G55,0,PP1))*1)</f>
        <v>0</v>
      </c>
      <c r="QN10" s="420">
        <f ca="1">SUMIFS(OFFSET('Game Board'!G8:G55,0,PP1),OFFSET('Game Board'!F8:F55,0,PP1),QH10,OFFSET('Game Board'!I8:I55,0,PP1),QH8)+SUMIFS(OFFSET('Game Board'!G8:G55,0,PP1),OFFSET('Game Board'!F8:F55,0,PP1),QH10,OFFSET('Game Board'!I8:I55,0,PP1),QH9)+SUMIFS(OFFSET('Game Board'!G8:G55,0,PP1),OFFSET('Game Board'!F8:F55,0,PP1),QH10,OFFSET('Game Board'!I8:I55,0,PP1),QH11)+SUMIFS(OFFSET('Game Board'!H8:H55,0,PP1),OFFSET('Game Board'!I8:I55,0,PP1),QH10,OFFSET('Game Board'!F8:F55,0,PP1),QH8)+SUMIFS(OFFSET('Game Board'!H8:H55,0,PP1),OFFSET('Game Board'!I8:I55,0,PP1),QH10,OFFSET('Game Board'!F8:F55,0,PP1),QH9)+SUMIFS(OFFSET('Game Board'!H8:H55,0,PP1),OFFSET('Game Board'!I8:I55,0,PP1),QH10,OFFSET('Game Board'!F8:F55,0,PP1),QH11)</f>
        <v>0</v>
      </c>
      <c r="QO10" s="420">
        <f ca="1">SUMIFS(OFFSET('Game Board'!H8:H55,0,PP1),OFFSET('Game Board'!F8:F55,0,PP1),QH10,OFFSET('Game Board'!I8:I55,0,PP1),QH8)+SUMIFS(OFFSET('Game Board'!H8:H55,0,PP1),OFFSET('Game Board'!F8:F55,0,PP1),QH10,OFFSET('Game Board'!I8:I55,0,PP1),QH9)+SUMIFS(OFFSET('Game Board'!H8:H55,0,PP1),OFFSET('Game Board'!F8:F55,0,PP1),QH10,OFFSET('Game Board'!I8:I55,0,PP1),QH11)+SUMIFS(OFFSET('Game Board'!G8:G55,0,PP1),OFFSET('Game Board'!I8:I55,0,PP1),QH10,OFFSET('Game Board'!F8:F55,0,PP1),QH8)+SUMIFS(OFFSET('Game Board'!G8:G55,0,PP1),OFFSET('Game Board'!I8:I55,0,PP1),QH10,OFFSET('Game Board'!F8:F55,0,PP1),QH9)+SUMIFS(OFFSET('Game Board'!G8:G55,0,PP1),OFFSET('Game Board'!I8:I55,0,PP1),QH10,OFFSET('Game Board'!F8:F55,0,PP1),QH11)</f>
        <v>0</v>
      </c>
      <c r="QP10" s="420">
        <f t="shared" ca="1" si="107"/>
        <v>0</v>
      </c>
      <c r="QQ10" s="420">
        <f t="shared" ca="1" si="108"/>
        <v>3</v>
      </c>
      <c r="QR10" s="420">
        <f t="shared" ref="QR10" ca="1" si="1112">IF(QH10&lt;&gt;"",SUMPRODUCT((QG8:QG11=QG10)*(QQ8:QQ11&gt;QQ10)*1),0)</f>
        <v>0</v>
      </c>
      <c r="QS10" s="420">
        <f t="shared" ref="QS10" ca="1" si="1113">IF(QH10&lt;&gt;"",SUMPRODUCT((QR8:QR11=QR10)*(QP8:QP11&gt;QP10)*1),0)</f>
        <v>0</v>
      </c>
      <c r="QT10" s="420">
        <f t="shared" ca="1" si="111"/>
        <v>0</v>
      </c>
      <c r="QU10" s="420">
        <f t="shared" ref="QU10" ca="1" si="1114">IF(QH10&lt;&gt;"",SUMPRODUCT((QT8:QT11=QT10)*(QR8:QR11=QR10)*(QN8:QN11&gt;QN10)*1),0)</f>
        <v>0</v>
      </c>
      <c r="QV10" s="420">
        <f t="shared" ca="1" si="113"/>
        <v>1</v>
      </c>
      <c r="QW10" s="420">
        <f ca="1">SUMPRODUCT((OFFSET('Game Board'!F8:F55,0,PP1)=QI10)*(OFFSET('Game Board'!I8:I55,0,PP1)=QI9)*(OFFSET('Game Board'!G8:G55,0,PP1)&gt;OFFSET('Game Board'!H8:H55,0,PP1))*1)+SUMPRODUCT((OFFSET('Game Board'!I8:I55,0,PP1)=QI10)*(OFFSET('Game Board'!F8:F55,0,PP1)=QI9)*(OFFSET('Game Board'!H8:H55,0,PP1)&gt;OFFSET('Game Board'!G8:G55,0,PP1))*1)+SUMPRODUCT((OFFSET('Game Board'!F8:F55,0,PP1)=QI10)*(OFFSET('Game Board'!I8:I55,0,PP1)=QI11)*(OFFSET('Game Board'!G8:G55,0,PP1)&gt;OFFSET('Game Board'!H8:H55,0,PP1))*1)+SUMPRODUCT((OFFSET('Game Board'!I8:I55,0,PP1)=QI10)*(OFFSET('Game Board'!F8:F55,0,PP1)=QI11)*(OFFSET('Game Board'!H8:H55,0,PP1)&gt;OFFSET('Game Board'!G8:G55,0,PP1))*1)</f>
        <v>0</v>
      </c>
      <c r="QX10" s="420">
        <f ca="1">SUMPRODUCT((OFFSET('Game Board'!F8:F55,0,PP1)=QI10)*(OFFSET('Game Board'!I8:I55,0,PP1)=QI9)*(OFFSET('Game Board'!G8:G55,0,PP1)=OFFSET('Game Board'!H8:H55,0,PP1))*1)+SUMPRODUCT((OFFSET('Game Board'!I8:I55,0,PP1)=QI10)*(OFFSET('Game Board'!F8:F55,0,PP1)=QI9)*(OFFSET('Game Board'!G8:G55,0,PP1)=OFFSET('Game Board'!H8:H55,0,PP1))*1)+SUMPRODUCT((OFFSET('Game Board'!F8:F55,0,PP1)=QI10)*(OFFSET('Game Board'!I8:I55,0,PP1)=QI11)*(OFFSET('Game Board'!G8:G55,0,PP1)=OFFSET('Game Board'!H8:H55,0,PP1))*1)+SUMPRODUCT((OFFSET('Game Board'!I8:I55,0,PP1)=QI10)*(OFFSET('Game Board'!F8:F55,0,PP1)=QI11)*(OFFSET('Game Board'!G8:G55,0,PP1)=OFFSET('Game Board'!H8:H55,0,PP1))*1)</f>
        <v>0</v>
      </c>
      <c r="QY10" s="420">
        <f ca="1">SUMPRODUCT((OFFSET('Game Board'!F8:F55,0,PP1)=QI10)*(OFFSET('Game Board'!I8:I55,0,PP1)=QI9)*(OFFSET('Game Board'!G8:G55,0,PP1)&lt;OFFSET('Game Board'!H8:H55,0,PP1))*1)+SUMPRODUCT((OFFSET('Game Board'!I8:I55,0,PP1)=QI10)*(OFFSET('Game Board'!F8:F55,0,PP1)=QI9)*(OFFSET('Game Board'!H8:H55,0,PP1)&lt;OFFSET('Game Board'!G8:G55,0,PP1))*1)+SUMPRODUCT((OFFSET('Game Board'!F8:F55,0,PP1)=QI10)*(OFFSET('Game Board'!I8:I55,0,PP1)=QI11)*(OFFSET('Game Board'!G8:G55,0,PP1)&lt;OFFSET('Game Board'!H8:H55,0,PP1))*1)+SUMPRODUCT((OFFSET('Game Board'!I8:I55,0,PP1)=QI10)*(OFFSET('Game Board'!F8:F55,0,PP1)=QI11)*(OFFSET('Game Board'!H8:H55,0,PP1)&lt;OFFSET('Game Board'!G8:G55,0,PP1))*1)</f>
        <v>0</v>
      </c>
      <c r="QZ10" s="420">
        <f ca="1">SUMIFS(OFFSET('Game Board'!G8:G55,0,PP1),OFFSET('Game Board'!F8:F55,0,PP1),QI10,OFFSET('Game Board'!I8:I55,0,PP1),QI9)+SUMIFS(OFFSET('Game Board'!G8:G55,0,PP1),OFFSET('Game Board'!F8:F55,0,PP1),QI10,OFFSET('Game Board'!I8:I55,0,PP1),QI11)+SUMIFS(OFFSET('Game Board'!H8:H55,0,PP1),OFFSET('Game Board'!I8:I55,0,PP1),QI10,OFFSET('Game Board'!F8:F55,0,PP1),QI9)+SUMIFS(OFFSET('Game Board'!H8:H55,0,PP1),OFFSET('Game Board'!I8:I55,0,PP1),QI10,OFFSET('Game Board'!F8:F55,0,PP1),QI11)</f>
        <v>0</v>
      </c>
      <c r="RA10" s="420">
        <f ca="1">SUMIFS(OFFSET('Game Board'!H8:H55,0,PP1),OFFSET('Game Board'!F8:F55,0,PP1),QI10,OFFSET('Game Board'!I8:I55,0,PP1),QI9)+SUMIFS(OFFSET('Game Board'!H8:H55,0,PP1),OFFSET('Game Board'!F8:F55,0,PP1),QI10,OFFSET('Game Board'!I8:I55,0,PP1),QI11)+SUMIFS(OFFSET('Game Board'!G8:G55,0,PP1),OFFSET('Game Board'!I8:I55,0,PP1),QI10,OFFSET('Game Board'!F8:F55,0,PP1),QI9)+SUMIFS(OFFSET('Game Board'!G8:G55,0,PP1),OFFSET('Game Board'!I8:I55,0,PP1),QI10,OFFSET('Game Board'!F8:F55,0,PP1),QI11)</f>
        <v>0</v>
      </c>
      <c r="RB10" s="420">
        <f t="shared" ca="1" si="316"/>
        <v>0</v>
      </c>
      <c r="RC10" s="420">
        <f t="shared" ca="1" si="317"/>
        <v>0</v>
      </c>
      <c r="RD10" s="420">
        <f t="shared" ref="RD10" ca="1" si="1115">IF(QI10&lt;&gt;"",SUMPRODUCT((QG8:QG11=QG10)*(RC8:RC11&gt;RC10)*1),0)</f>
        <v>0</v>
      </c>
      <c r="RE10" s="420">
        <f t="shared" ref="RE10" ca="1" si="1116">IF(QI10&lt;&gt;"",SUMPRODUCT((RD8:RD11=RD10)*(RB8:RB11&gt;RB10)*1),0)</f>
        <v>0</v>
      </c>
      <c r="RF10" s="420">
        <f t="shared" ca="1" si="320"/>
        <v>0</v>
      </c>
      <c r="RG10" s="420">
        <f t="shared" ref="RG10" ca="1" si="1117">IF(QI10&lt;&gt;"",SUMPRODUCT((RF8:RF11=RF10)*(RD8:RD11=RD10)*(QZ8:QZ11&gt;QZ10)*1),0)</f>
        <v>0</v>
      </c>
      <c r="RH10" s="420">
        <f t="shared" ca="1" si="114"/>
        <v>1</v>
      </c>
      <c r="RI10" s="420">
        <f ca="1">SUMPRODUCT((OFFSET('Game Board'!F8:F55,0,PP1)=QJ10)*(OFFSET('Game Board'!I8:I55,0,PP1)=QJ11)*(OFFSET('Game Board'!G8:G55,0,PP1)&gt;OFFSET('Game Board'!H8:H55,0,PP1))*1)+SUMPRODUCT((OFFSET('Game Board'!I8:I55,0,PP1)=QJ10)*(OFFSET('Game Board'!F8:F55,0,PP1)=QJ11)*(OFFSET('Game Board'!H8:H55,0,PP1)&gt;OFFSET('Game Board'!G8:G55,0,PP1))*1)</f>
        <v>0</v>
      </c>
      <c r="RJ10" s="420">
        <f ca="1">SUMPRODUCT((OFFSET('Game Board'!F8:F55,0,PP1)=QJ10)*(OFFSET('Game Board'!I8:I55,0,PP1)=QJ11)*(OFFSET('Game Board'!G8:G55,0,PP1)=OFFSET('Game Board'!H8:H55,0,PP1))*1)+SUMPRODUCT((OFFSET('Game Board'!I8:I55,0,PP1)=QJ10)*(OFFSET('Game Board'!F8:F55,0,PP1)=QJ11)*(OFFSET('Game Board'!H8:H55,0,PP1)=OFFSET('Game Board'!G8:G55,0,PP1))*1)</f>
        <v>0</v>
      </c>
      <c r="RK10" s="420">
        <f ca="1">SUMPRODUCT((OFFSET('Game Board'!F8:F55,0,PP1)=QJ10)*(OFFSET('Game Board'!I8:I55,0,PP1)=QJ11)*(OFFSET('Game Board'!G8:G55,0,PP1)&lt;OFFSET('Game Board'!H8:H55,0,PP1))*1)+SUMPRODUCT((OFFSET('Game Board'!I8:I55,0,PP1)=QJ10)*(OFFSET('Game Board'!F8:F55,0,PP1)=QJ11)*(OFFSET('Game Board'!H8:H55,0,PP1)&lt;OFFSET('Game Board'!G8:G55,0,PP1))*1)</f>
        <v>0</v>
      </c>
      <c r="RL10" s="420">
        <f ca="1">SUMIFS(OFFSET('Game Board'!G8:G55,0,PP1),OFFSET('Game Board'!F8:F55,0,PP1),QJ10,OFFSET('Game Board'!I8:I55,0,PP1),QJ11)+SUMIFS(OFFSET('Game Board'!H8:H55,0,PP1),OFFSET('Game Board'!I8:I55,0,PP1),QJ10,OFFSET('Game Board'!F8:F55,0,PP1),QJ11)</f>
        <v>0</v>
      </c>
      <c r="RM10" s="420">
        <f ca="1">SUMIFS(OFFSET('Game Board'!H8:H55,0,PP1),OFFSET('Game Board'!F8:F55,0,PP1),QJ10,OFFSET('Game Board'!I8:I55,0,PP1),QJ11)+SUMIFS(OFFSET('Game Board'!G8:G55,0,PP1),OFFSET('Game Board'!I8:I55,0,PP1),QJ10,OFFSET('Game Board'!F8:F55,0,PP1),QJ11)</f>
        <v>0</v>
      </c>
      <c r="RN10" s="420">
        <f t="shared" ref="RN10:RN11" ca="1" si="1118">RL10-RM10</f>
        <v>0</v>
      </c>
      <c r="RO10" s="420">
        <f t="shared" ref="RO10:RO11" ca="1" si="1119">RJ10*1+RI10*3</f>
        <v>0</v>
      </c>
      <c r="RP10" s="420">
        <f t="shared" ref="RP10" ca="1" si="1120">IF(QJ10&lt;&gt;"",SUMPRODUCT((QS8:QS11=QS10)*(RO8:RO11&gt;RO10)*1),0)</f>
        <v>0</v>
      </c>
      <c r="RQ10" s="420">
        <f t="shared" ref="RQ10" ca="1" si="1121">IF(QJ10&lt;&gt;"",SUMPRODUCT((RP8:RP11=RP10)*(RN8:RN11&gt;RN10)*1),0)</f>
        <v>0</v>
      </c>
      <c r="RR10" s="420">
        <f t="shared" ref="RR10:RR11" ca="1" si="1122">RP10+RQ10</f>
        <v>0</v>
      </c>
      <c r="RS10" s="420">
        <f t="shared" ref="RS10" ca="1" si="1123">IF(QJ10&lt;&gt;"",SUMPRODUCT((RR8:RR11=RR10)*(RP8:RP11=RP10)*(RL8:RL11&gt;RL10)*1),0)</f>
        <v>0</v>
      </c>
      <c r="RT10" s="420">
        <f t="shared" ca="1" si="115"/>
        <v>1</v>
      </c>
      <c r="RU10" s="420">
        <f t="shared" ref="RU10" ca="1" si="1124">SUMPRODUCT((RT8:RT11=RT10)*(PW8:PW11&gt;PW10)*1)</f>
        <v>1</v>
      </c>
      <c r="RV10" s="420">
        <f t="shared" ca="1" si="117"/>
        <v>2</v>
      </c>
      <c r="RW10" s="420" t="str">
        <f t="shared" si="323"/>
        <v>United States</v>
      </c>
      <c r="RX10" s="420">
        <f t="shared" ca="1" si="118"/>
        <v>0</v>
      </c>
      <c r="RY10" s="420">
        <f ca="1">SUMPRODUCT((OFFSET('Game Board'!G8:G55,0,RY1)&lt;&gt;"")*(OFFSET('Game Board'!F8:F55,0,RY1)=C10)*(OFFSET('Game Board'!G8:G55,0,RY1)&gt;OFFSET('Game Board'!H8:H55,0,RY1))*1)+SUMPRODUCT((OFFSET('Game Board'!G8:G55,0,RY1)&lt;&gt;"")*(OFFSET('Game Board'!I8:I55,0,RY1)=C10)*(OFFSET('Game Board'!H8:H55,0,RY1)&gt;OFFSET('Game Board'!G8:G55,0,RY1))*1)</f>
        <v>0</v>
      </c>
      <c r="RZ10" s="420">
        <f ca="1">SUMPRODUCT((OFFSET('Game Board'!G8:G55,0,RY1)&lt;&gt;"")*(OFFSET('Game Board'!F8:F55,0,RY1)=C10)*(OFFSET('Game Board'!G8:G55,0,RY1)=OFFSET('Game Board'!H8:H55,0,RY1))*1)+SUMPRODUCT((OFFSET('Game Board'!G8:G55,0,RY1)&lt;&gt;"")*(OFFSET('Game Board'!I8:I55,0,RY1)=C10)*(OFFSET('Game Board'!G8:G55,0,RY1)=OFFSET('Game Board'!H8:H55,0,RY1))*1)</f>
        <v>0</v>
      </c>
      <c r="SA10" s="420">
        <f ca="1">SUMPRODUCT((OFFSET('Game Board'!G8:G55,0,RY1)&lt;&gt;"")*(OFFSET('Game Board'!F8:F55,0,RY1)=C10)*(OFFSET('Game Board'!G8:G55,0,RY1)&lt;OFFSET('Game Board'!H8:H55,0,RY1))*1)+SUMPRODUCT((OFFSET('Game Board'!G8:G55,0,RY1)&lt;&gt;"")*(OFFSET('Game Board'!I8:I55,0,RY1)=C10)*(OFFSET('Game Board'!H8:H55,0,RY1)&lt;OFFSET('Game Board'!G8:G55,0,RY1))*1)</f>
        <v>0</v>
      </c>
      <c r="SB10" s="420">
        <f ca="1">SUMIF(OFFSET('Game Board'!F8:F55,0,RY1),C10,OFFSET('Game Board'!G8:G55,0,RY1))+SUMIF(OFFSET('Game Board'!I8:I55,0,RY1),C10,OFFSET('Game Board'!H8:H55,0,RY1))</f>
        <v>0</v>
      </c>
      <c r="SC10" s="420">
        <f ca="1">SUMIF(OFFSET('Game Board'!F8:F55,0,RY1),C10,OFFSET('Game Board'!H8:H55,0,RY1))+SUMIF(OFFSET('Game Board'!I8:I55,0,RY1),C10,OFFSET('Game Board'!G8:G55,0,RY1))</f>
        <v>0</v>
      </c>
      <c r="SD10" s="420">
        <f t="shared" ca="1" si="119"/>
        <v>0</v>
      </c>
      <c r="SE10" s="420">
        <f t="shared" ca="1" si="120"/>
        <v>0</v>
      </c>
      <c r="SF10" s="420">
        <f ca="1">INDEX(L4:L35,MATCH(SO10,C4:C35,0),0)</f>
        <v>1634</v>
      </c>
      <c r="SG10" s="424">
        <f>'Tournament Setup'!F12</f>
        <v>0</v>
      </c>
      <c r="SH10" s="420">
        <f t="shared" ref="SH10" ca="1" si="1125">RANK(SE10,SE8:SE11)</f>
        <v>1</v>
      </c>
      <c r="SI10" s="420">
        <f t="shared" ref="SI10" ca="1" si="1126">SUMPRODUCT((SH8:SH11=SH10)*(SD8:SD11&gt;SD10)*1)</f>
        <v>0</v>
      </c>
      <c r="SJ10" s="420">
        <f t="shared" ca="1" si="123"/>
        <v>1</v>
      </c>
      <c r="SK10" s="420">
        <f t="shared" ref="SK10" ca="1" si="1127">SUMPRODUCT((SH8:SH11=SH10)*(SD8:SD11=SD10)*(SB8:SB11&gt;SB10)*1)</f>
        <v>0</v>
      </c>
      <c r="SL10" s="420">
        <f t="shared" ca="1" si="125"/>
        <v>1</v>
      </c>
      <c r="SM10" s="420">
        <f t="shared" ref="SM10" ca="1" si="1128">RANK(SL10,SL8:SL11,1)+COUNTIF(SL8:SL10,SL10)-1</f>
        <v>3</v>
      </c>
      <c r="SN10" s="420">
        <v>3</v>
      </c>
      <c r="SO10" s="420" t="str">
        <f t="shared" ref="SO10" ca="1" si="1129">INDEX(RW8:RW11,MATCH(SN10,SM8:SM11,0),0)</f>
        <v>United States</v>
      </c>
      <c r="SP10" s="420">
        <f t="shared" ref="SP10" ca="1" si="1130">INDEX(SL8:SL11,MATCH(SO10,RW8:RW11,0),0)</f>
        <v>1</v>
      </c>
      <c r="SQ10" s="420" t="str">
        <f t="shared" ref="SQ10:SQ11" ca="1" si="1131">IF(AND(SQ9&lt;&gt;"",SP10=1),SO10,"")</f>
        <v>United States</v>
      </c>
      <c r="SR10" s="420" t="str">
        <f t="shared" ref="SR10" ca="1" si="1132">IF(SR9&lt;&gt;"",SO10,"")</f>
        <v/>
      </c>
      <c r="SS10" s="420" t="str">
        <f t="shared" ref="SS10" ca="1" si="1133">IF(SP11=3,SO10,"")</f>
        <v/>
      </c>
      <c r="ST10" s="420">
        <f ca="1">SUMPRODUCT((OFFSET('Game Board'!F8:F55,0,RY1)=SQ10)*(OFFSET('Game Board'!I8:I55,0,RY1)=SQ8)*(OFFSET('Game Board'!G8:G55,0,RY1)&gt;OFFSET('Game Board'!H8:H55,0,RY1))*1)+SUMPRODUCT((OFFSET('Game Board'!I8:I55,0,RY1)=SQ10)*(OFFSET('Game Board'!F8:F55,0,RY1)=SQ8)*(OFFSET('Game Board'!H8:H55,0,RY1)&gt;OFFSET('Game Board'!G8:G55,0,RY1))*1)+SUMPRODUCT((OFFSET('Game Board'!F8:F55,0,RY1)=SQ10)*(OFFSET('Game Board'!I8:I55,0,RY1)=SQ9)*(OFFSET('Game Board'!G8:G55,0,RY1)&gt;OFFSET('Game Board'!H8:H55,0,RY1))*1)+SUMPRODUCT((OFFSET('Game Board'!I8:I55,0,RY1)=SQ10)*(OFFSET('Game Board'!F8:F55,0,RY1)=SQ9)*(OFFSET('Game Board'!H8:H55,0,RY1)&gt;OFFSET('Game Board'!G8:G55,0,RY1))*1)+SUMPRODUCT((OFFSET('Game Board'!F8:F55,0,RY1)=SQ10)*(OFFSET('Game Board'!I8:I55,0,RY1)=SQ11)*(OFFSET('Game Board'!G8:G55,0,RY1)&gt;OFFSET('Game Board'!H8:H55,0,RY1))*1)+SUMPRODUCT((OFFSET('Game Board'!I8:I55,0,RY1)=SQ10)*(OFFSET('Game Board'!F8:F55,0,RY1)=SQ11)*(OFFSET('Game Board'!H8:H55,0,RY1)&gt;OFFSET('Game Board'!G8:G55,0,RY1))*1)</f>
        <v>0</v>
      </c>
      <c r="SU10" s="420">
        <f ca="1">SUMPRODUCT((OFFSET('Game Board'!F8:F55,0,RY1)=SQ10)*(OFFSET('Game Board'!I8:I55,0,RY1)=SQ8)*(OFFSET('Game Board'!G8:G55,0,RY1)=OFFSET('Game Board'!H8:H55,0,RY1))*1)+SUMPRODUCT((OFFSET('Game Board'!I8:I55,0,RY1)=SQ10)*(OFFSET('Game Board'!F8:F55,0,RY1)=SQ8)*(OFFSET('Game Board'!G8:G55,0,RY1)=OFFSET('Game Board'!H8:H55,0,RY1))*1)+SUMPRODUCT((OFFSET('Game Board'!F8:F55,0,RY1)=SQ10)*(OFFSET('Game Board'!I8:I55,0,RY1)=SQ9)*(OFFSET('Game Board'!G8:G55,0,RY1)=OFFSET('Game Board'!H8:H55,0,RY1))*1)+SUMPRODUCT((OFFSET('Game Board'!I8:I55,0,RY1)=SQ10)*(OFFSET('Game Board'!F8:F55,0,RY1)=SQ9)*(OFFSET('Game Board'!G8:G55,0,RY1)=OFFSET('Game Board'!H8:H55,0,RY1))*1)+SUMPRODUCT((OFFSET('Game Board'!F8:F55,0,RY1)=SQ10)*(OFFSET('Game Board'!I8:I55,0,RY1)=SQ11)*(OFFSET('Game Board'!G8:G55,0,RY1)=OFFSET('Game Board'!H8:H55,0,RY1))*1)+SUMPRODUCT((OFFSET('Game Board'!I8:I55,0,RY1)=SQ10)*(OFFSET('Game Board'!F8:F55,0,RY1)=SQ11)*(OFFSET('Game Board'!G8:G55,0,RY1)=OFFSET('Game Board'!H8:H55,0,RY1))*1)</f>
        <v>3</v>
      </c>
      <c r="SV10" s="420">
        <f ca="1">SUMPRODUCT((OFFSET('Game Board'!F8:F55,0,RY1)=SQ10)*(OFFSET('Game Board'!I8:I55,0,RY1)=SQ8)*(OFFSET('Game Board'!G8:G55,0,RY1)&lt;OFFSET('Game Board'!H8:H55,0,RY1))*1)+SUMPRODUCT((OFFSET('Game Board'!I8:I55,0,RY1)=SQ10)*(OFFSET('Game Board'!F8:F55,0,RY1)=SQ8)*(OFFSET('Game Board'!H8:H55,0,RY1)&lt;OFFSET('Game Board'!G8:G55,0,RY1))*1)+SUMPRODUCT((OFFSET('Game Board'!F8:F55,0,RY1)=SQ10)*(OFFSET('Game Board'!I8:I55,0,RY1)=SQ9)*(OFFSET('Game Board'!G8:G55,0,RY1)&lt;OFFSET('Game Board'!H8:H55,0,RY1))*1)+SUMPRODUCT((OFFSET('Game Board'!I8:I55,0,RY1)=SQ10)*(OFFSET('Game Board'!F8:F55,0,RY1)=SQ9)*(OFFSET('Game Board'!H8:H55,0,RY1)&lt;OFFSET('Game Board'!G8:G55,0,RY1))*1)+SUMPRODUCT((OFFSET('Game Board'!F8:F55,0,RY1)=SQ10)*(OFFSET('Game Board'!I8:I55,0,RY1)=SQ11)*(OFFSET('Game Board'!G8:G55,0,RY1)&lt;OFFSET('Game Board'!H8:H55,0,RY1))*1)+SUMPRODUCT((OFFSET('Game Board'!I8:I55,0,RY1)=SQ10)*(OFFSET('Game Board'!F8:F55,0,RY1)=SQ11)*(OFFSET('Game Board'!H8:H55,0,RY1)&lt;OFFSET('Game Board'!G8:G55,0,RY1))*1)</f>
        <v>0</v>
      </c>
      <c r="SW10" s="420">
        <f ca="1">SUMIFS(OFFSET('Game Board'!G8:G55,0,RY1),OFFSET('Game Board'!F8:F55,0,RY1),SQ10,OFFSET('Game Board'!I8:I55,0,RY1),SQ8)+SUMIFS(OFFSET('Game Board'!G8:G55,0,RY1),OFFSET('Game Board'!F8:F55,0,RY1),SQ10,OFFSET('Game Board'!I8:I55,0,RY1),SQ9)+SUMIFS(OFFSET('Game Board'!G8:G55,0,RY1),OFFSET('Game Board'!F8:F55,0,RY1),SQ10,OFFSET('Game Board'!I8:I55,0,RY1),SQ11)+SUMIFS(OFFSET('Game Board'!H8:H55,0,RY1),OFFSET('Game Board'!I8:I55,0,RY1),SQ10,OFFSET('Game Board'!F8:F55,0,RY1),SQ8)+SUMIFS(OFFSET('Game Board'!H8:H55,0,RY1),OFFSET('Game Board'!I8:I55,0,RY1),SQ10,OFFSET('Game Board'!F8:F55,0,RY1),SQ9)+SUMIFS(OFFSET('Game Board'!H8:H55,0,RY1),OFFSET('Game Board'!I8:I55,0,RY1),SQ10,OFFSET('Game Board'!F8:F55,0,RY1),SQ11)</f>
        <v>0</v>
      </c>
      <c r="SX10" s="420">
        <f ca="1">SUMIFS(OFFSET('Game Board'!H8:H55,0,RY1),OFFSET('Game Board'!F8:F55,0,RY1),SQ10,OFFSET('Game Board'!I8:I55,0,RY1),SQ8)+SUMIFS(OFFSET('Game Board'!H8:H55,0,RY1),OFFSET('Game Board'!F8:F55,0,RY1),SQ10,OFFSET('Game Board'!I8:I55,0,RY1),SQ9)+SUMIFS(OFFSET('Game Board'!H8:H55,0,RY1),OFFSET('Game Board'!F8:F55,0,RY1),SQ10,OFFSET('Game Board'!I8:I55,0,RY1),SQ11)+SUMIFS(OFFSET('Game Board'!G8:G55,0,RY1),OFFSET('Game Board'!I8:I55,0,RY1),SQ10,OFFSET('Game Board'!F8:F55,0,RY1),SQ8)+SUMIFS(OFFSET('Game Board'!G8:G55,0,RY1),OFFSET('Game Board'!I8:I55,0,RY1),SQ10,OFFSET('Game Board'!F8:F55,0,RY1),SQ9)+SUMIFS(OFFSET('Game Board'!G8:G55,0,RY1),OFFSET('Game Board'!I8:I55,0,RY1),SQ10,OFFSET('Game Board'!F8:F55,0,RY1),SQ11)</f>
        <v>0</v>
      </c>
      <c r="SY10" s="420">
        <f t="shared" ca="1" si="130"/>
        <v>0</v>
      </c>
      <c r="SZ10" s="420">
        <f t="shared" ca="1" si="131"/>
        <v>3</v>
      </c>
      <c r="TA10" s="420">
        <f t="shared" ref="TA10" ca="1" si="1134">IF(SQ10&lt;&gt;"",SUMPRODUCT((SP8:SP11=SP10)*(SZ8:SZ11&gt;SZ10)*1),0)</f>
        <v>0</v>
      </c>
      <c r="TB10" s="420">
        <f t="shared" ref="TB10" ca="1" si="1135">IF(SQ10&lt;&gt;"",SUMPRODUCT((TA8:TA11=TA10)*(SY8:SY11&gt;SY10)*1),0)</f>
        <v>0</v>
      </c>
      <c r="TC10" s="420">
        <f t="shared" ca="1" si="134"/>
        <v>0</v>
      </c>
      <c r="TD10" s="420">
        <f t="shared" ref="TD10" ca="1" si="1136">IF(SQ10&lt;&gt;"",SUMPRODUCT((TC8:TC11=TC10)*(TA8:TA11=TA10)*(SW8:SW11&gt;SW10)*1),0)</f>
        <v>0</v>
      </c>
      <c r="TE10" s="420">
        <f t="shared" ca="1" si="136"/>
        <v>1</v>
      </c>
      <c r="TF10" s="420">
        <f ca="1">SUMPRODUCT((OFFSET('Game Board'!F8:F55,0,RY1)=SR10)*(OFFSET('Game Board'!I8:I55,0,RY1)=SR9)*(OFFSET('Game Board'!G8:G55,0,RY1)&gt;OFFSET('Game Board'!H8:H55,0,RY1))*1)+SUMPRODUCT((OFFSET('Game Board'!I8:I55,0,RY1)=SR10)*(OFFSET('Game Board'!F8:F55,0,RY1)=SR9)*(OFFSET('Game Board'!H8:H55,0,RY1)&gt;OFFSET('Game Board'!G8:G55,0,RY1))*1)+SUMPRODUCT((OFFSET('Game Board'!F8:F55,0,RY1)=SR10)*(OFFSET('Game Board'!I8:I55,0,RY1)=SR11)*(OFFSET('Game Board'!G8:G55,0,RY1)&gt;OFFSET('Game Board'!H8:H55,0,RY1))*1)+SUMPRODUCT((OFFSET('Game Board'!I8:I55,0,RY1)=SR10)*(OFFSET('Game Board'!F8:F55,0,RY1)=SR11)*(OFFSET('Game Board'!H8:H55,0,RY1)&gt;OFFSET('Game Board'!G8:G55,0,RY1))*1)</f>
        <v>0</v>
      </c>
      <c r="TG10" s="420">
        <f ca="1">SUMPRODUCT((OFFSET('Game Board'!F8:F55,0,RY1)=SR10)*(OFFSET('Game Board'!I8:I55,0,RY1)=SR9)*(OFFSET('Game Board'!G8:G55,0,RY1)=OFFSET('Game Board'!H8:H55,0,RY1))*1)+SUMPRODUCT((OFFSET('Game Board'!I8:I55,0,RY1)=SR10)*(OFFSET('Game Board'!F8:F55,0,RY1)=SR9)*(OFFSET('Game Board'!G8:G55,0,RY1)=OFFSET('Game Board'!H8:H55,0,RY1))*1)+SUMPRODUCT((OFFSET('Game Board'!F8:F55,0,RY1)=SR10)*(OFFSET('Game Board'!I8:I55,0,RY1)=SR11)*(OFFSET('Game Board'!G8:G55,0,RY1)=OFFSET('Game Board'!H8:H55,0,RY1))*1)+SUMPRODUCT((OFFSET('Game Board'!I8:I55,0,RY1)=SR10)*(OFFSET('Game Board'!F8:F55,0,RY1)=SR11)*(OFFSET('Game Board'!G8:G55,0,RY1)=OFFSET('Game Board'!H8:H55,0,RY1))*1)</f>
        <v>0</v>
      </c>
      <c r="TH10" s="420">
        <f ca="1">SUMPRODUCT((OFFSET('Game Board'!F8:F55,0,RY1)=SR10)*(OFFSET('Game Board'!I8:I55,0,RY1)=SR9)*(OFFSET('Game Board'!G8:G55,0,RY1)&lt;OFFSET('Game Board'!H8:H55,0,RY1))*1)+SUMPRODUCT((OFFSET('Game Board'!I8:I55,0,RY1)=SR10)*(OFFSET('Game Board'!F8:F55,0,RY1)=SR9)*(OFFSET('Game Board'!H8:H55,0,RY1)&lt;OFFSET('Game Board'!G8:G55,0,RY1))*1)+SUMPRODUCT((OFFSET('Game Board'!F8:F55,0,RY1)=SR10)*(OFFSET('Game Board'!I8:I55,0,RY1)=SR11)*(OFFSET('Game Board'!G8:G55,0,RY1)&lt;OFFSET('Game Board'!H8:H55,0,RY1))*1)+SUMPRODUCT((OFFSET('Game Board'!I8:I55,0,RY1)=SR10)*(OFFSET('Game Board'!F8:F55,0,RY1)=SR11)*(OFFSET('Game Board'!H8:H55,0,RY1)&lt;OFFSET('Game Board'!G8:G55,0,RY1))*1)</f>
        <v>0</v>
      </c>
      <c r="TI10" s="420">
        <f ca="1">SUMIFS(OFFSET('Game Board'!G8:G55,0,RY1),OFFSET('Game Board'!F8:F55,0,RY1),SR10,OFFSET('Game Board'!I8:I55,0,RY1),SR9)+SUMIFS(OFFSET('Game Board'!G8:G55,0,RY1),OFFSET('Game Board'!F8:F55,0,RY1),SR10,OFFSET('Game Board'!I8:I55,0,RY1),SR11)+SUMIFS(OFFSET('Game Board'!H8:H55,0,RY1),OFFSET('Game Board'!I8:I55,0,RY1),SR10,OFFSET('Game Board'!F8:F55,0,RY1),SR9)+SUMIFS(OFFSET('Game Board'!H8:H55,0,RY1),OFFSET('Game Board'!I8:I55,0,RY1),SR10,OFFSET('Game Board'!F8:F55,0,RY1),SR11)</f>
        <v>0</v>
      </c>
      <c r="TJ10" s="420">
        <f ca="1">SUMIFS(OFFSET('Game Board'!H8:H55,0,RY1),OFFSET('Game Board'!F8:F55,0,RY1),SR10,OFFSET('Game Board'!I8:I55,0,RY1),SR9)+SUMIFS(OFFSET('Game Board'!H8:H55,0,RY1),OFFSET('Game Board'!F8:F55,0,RY1),SR10,OFFSET('Game Board'!I8:I55,0,RY1),SR11)+SUMIFS(OFFSET('Game Board'!G8:G55,0,RY1),OFFSET('Game Board'!I8:I55,0,RY1),SR10,OFFSET('Game Board'!F8:F55,0,RY1),SR9)+SUMIFS(OFFSET('Game Board'!G8:G55,0,RY1),OFFSET('Game Board'!I8:I55,0,RY1),SR10,OFFSET('Game Board'!F8:F55,0,RY1),SR11)</f>
        <v>0</v>
      </c>
      <c r="TK10" s="420">
        <f t="shared" ca="1" si="335"/>
        <v>0</v>
      </c>
      <c r="TL10" s="420">
        <f t="shared" ca="1" si="336"/>
        <v>0</v>
      </c>
      <c r="TM10" s="420">
        <f t="shared" ref="TM10" ca="1" si="1137">IF(SR10&lt;&gt;"",SUMPRODUCT((SP8:SP11=SP10)*(TL8:TL11&gt;TL10)*1),0)</f>
        <v>0</v>
      </c>
      <c r="TN10" s="420">
        <f t="shared" ref="TN10" ca="1" si="1138">IF(SR10&lt;&gt;"",SUMPRODUCT((TM8:TM11=TM10)*(TK8:TK11&gt;TK10)*1),0)</f>
        <v>0</v>
      </c>
      <c r="TO10" s="420">
        <f t="shared" ca="1" si="339"/>
        <v>0</v>
      </c>
      <c r="TP10" s="420">
        <f t="shared" ref="TP10" ca="1" si="1139">IF(SR10&lt;&gt;"",SUMPRODUCT((TO8:TO11=TO10)*(TM8:TM11=TM10)*(TI8:TI11&gt;TI10)*1),0)</f>
        <v>0</v>
      </c>
      <c r="TQ10" s="420">
        <f t="shared" ca="1" si="137"/>
        <v>1</v>
      </c>
      <c r="TR10" s="420">
        <f ca="1">SUMPRODUCT((OFFSET('Game Board'!F8:F55,0,RY1)=SS10)*(OFFSET('Game Board'!I8:I55,0,RY1)=SS11)*(OFFSET('Game Board'!G8:G55,0,RY1)&gt;OFFSET('Game Board'!H8:H55,0,RY1))*1)+SUMPRODUCT((OFFSET('Game Board'!I8:I55,0,RY1)=SS10)*(OFFSET('Game Board'!F8:F55,0,RY1)=SS11)*(OFFSET('Game Board'!H8:H55,0,RY1)&gt;OFFSET('Game Board'!G8:G55,0,RY1))*1)</f>
        <v>0</v>
      </c>
      <c r="TS10" s="420">
        <f ca="1">SUMPRODUCT((OFFSET('Game Board'!F8:F55,0,RY1)=SS10)*(OFFSET('Game Board'!I8:I55,0,RY1)=SS11)*(OFFSET('Game Board'!G8:G55,0,RY1)=OFFSET('Game Board'!H8:H55,0,RY1))*1)+SUMPRODUCT((OFFSET('Game Board'!I8:I55,0,RY1)=SS10)*(OFFSET('Game Board'!F8:F55,0,RY1)=SS11)*(OFFSET('Game Board'!H8:H55,0,RY1)=OFFSET('Game Board'!G8:G55,0,RY1))*1)</f>
        <v>0</v>
      </c>
      <c r="TT10" s="420">
        <f ca="1">SUMPRODUCT((OFFSET('Game Board'!F8:F55,0,RY1)=SS10)*(OFFSET('Game Board'!I8:I55,0,RY1)=SS11)*(OFFSET('Game Board'!G8:G55,0,RY1)&lt;OFFSET('Game Board'!H8:H55,0,RY1))*1)+SUMPRODUCT((OFFSET('Game Board'!I8:I55,0,RY1)=SS10)*(OFFSET('Game Board'!F8:F55,0,RY1)=SS11)*(OFFSET('Game Board'!H8:H55,0,RY1)&lt;OFFSET('Game Board'!G8:G55,0,RY1))*1)</f>
        <v>0</v>
      </c>
      <c r="TU10" s="420">
        <f ca="1">SUMIFS(OFFSET('Game Board'!G8:G55,0,RY1),OFFSET('Game Board'!F8:F55,0,RY1),SS10,OFFSET('Game Board'!I8:I55,0,RY1),SS11)+SUMIFS(OFFSET('Game Board'!H8:H55,0,RY1),OFFSET('Game Board'!I8:I55,0,RY1),SS10,OFFSET('Game Board'!F8:F55,0,RY1),SS11)</f>
        <v>0</v>
      </c>
      <c r="TV10" s="420">
        <f ca="1">SUMIFS(OFFSET('Game Board'!H8:H55,0,RY1),OFFSET('Game Board'!F8:F55,0,RY1),SS10,OFFSET('Game Board'!I8:I55,0,RY1),SS11)+SUMIFS(OFFSET('Game Board'!G8:G55,0,RY1),OFFSET('Game Board'!I8:I55,0,RY1),SS10,OFFSET('Game Board'!F8:F55,0,RY1),SS11)</f>
        <v>0</v>
      </c>
      <c r="TW10" s="420">
        <f t="shared" ref="TW10:TW11" ca="1" si="1140">TU10-TV10</f>
        <v>0</v>
      </c>
      <c r="TX10" s="420">
        <f t="shared" ref="TX10:TX11" ca="1" si="1141">TS10*1+TR10*3</f>
        <v>0</v>
      </c>
      <c r="TY10" s="420">
        <f t="shared" ref="TY10" ca="1" si="1142">IF(SS10&lt;&gt;"",SUMPRODUCT((TB8:TB11=TB10)*(TX8:TX11&gt;TX10)*1),0)</f>
        <v>0</v>
      </c>
      <c r="TZ10" s="420">
        <f t="shared" ref="TZ10" ca="1" si="1143">IF(SS10&lt;&gt;"",SUMPRODUCT((TY8:TY11=TY10)*(TW8:TW11&gt;TW10)*1),0)</f>
        <v>0</v>
      </c>
      <c r="UA10" s="420">
        <f t="shared" ref="UA10:UA11" ca="1" si="1144">TY10+TZ10</f>
        <v>0</v>
      </c>
      <c r="UB10" s="420">
        <f t="shared" ref="UB10" ca="1" si="1145">IF(SS10&lt;&gt;"",SUMPRODUCT((UA8:UA11=UA10)*(TY8:TY11=TY10)*(TU8:TU11&gt;TU10)*1),0)</f>
        <v>0</v>
      </c>
      <c r="UC10" s="420">
        <f t="shared" ca="1" si="138"/>
        <v>1</v>
      </c>
      <c r="UD10" s="420">
        <f t="shared" ref="UD10" ca="1" si="1146">SUMPRODUCT((UC8:UC11=UC10)*(SF8:SF11&gt;SF10)*1)</f>
        <v>1</v>
      </c>
      <c r="UE10" s="420">
        <f t="shared" ca="1" si="140"/>
        <v>2</v>
      </c>
      <c r="UF10" s="420" t="str">
        <f t="shared" si="342"/>
        <v>United States</v>
      </c>
      <c r="UG10" s="420">
        <f t="shared" ca="1" si="141"/>
        <v>0</v>
      </c>
      <c r="UH10" s="420">
        <f ca="1">SUMPRODUCT((OFFSET('Game Board'!G8:G55,0,UH1)&lt;&gt;"")*(OFFSET('Game Board'!F8:F55,0,UH1)=C10)*(OFFSET('Game Board'!G8:G55,0,UH1)&gt;OFFSET('Game Board'!H8:H55,0,UH1))*1)+SUMPRODUCT((OFFSET('Game Board'!G8:G55,0,UH1)&lt;&gt;"")*(OFFSET('Game Board'!I8:I55,0,UH1)=C10)*(OFFSET('Game Board'!H8:H55,0,UH1)&gt;OFFSET('Game Board'!G8:G55,0,UH1))*1)</f>
        <v>0</v>
      </c>
      <c r="UI10" s="420">
        <f ca="1">SUMPRODUCT((OFFSET('Game Board'!G8:G55,0,UH1)&lt;&gt;"")*(OFFSET('Game Board'!F8:F55,0,UH1)=C10)*(OFFSET('Game Board'!G8:G55,0,UH1)=OFFSET('Game Board'!H8:H55,0,UH1))*1)+SUMPRODUCT((OFFSET('Game Board'!G8:G55,0,UH1)&lt;&gt;"")*(OFFSET('Game Board'!I8:I55,0,UH1)=C10)*(OFFSET('Game Board'!G8:G55,0,UH1)=OFFSET('Game Board'!H8:H55,0,UH1))*1)</f>
        <v>0</v>
      </c>
      <c r="UJ10" s="420">
        <f ca="1">SUMPRODUCT((OFFSET('Game Board'!G8:G55,0,UH1)&lt;&gt;"")*(OFFSET('Game Board'!F8:F55,0,UH1)=C10)*(OFFSET('Game Board'!G8:G55,0,UH1)&lt;OFFSET('Game Board'!H8:H55,0,UH1))*1)+SUMPRODUCT((OFFSET('Game Board'!G8:G55,0,UH1)&lt;&gt;"")*(OFFSET('Game Board'!I8:I55,0,UH1)=C10)*(OFFSET('Game Board'!H8:H55,0,UH1)&lt;OFFSET('Game Board'!G8:G55,0,UH1))*1)</f>
        <v>0</v>
      </c>
      <c r="UK10" s="420">
        <f ca="1">SUMIF(OFFSET('Game Board'!F8:F55,0,UH1),C10,OFFSET('Game Board'!G8:G55,0,UH1))+SUMIF(OFFSET('Game Board'!I8:I55,0,UH1),C10,OFFSET('Game Board'!H8:H55,0,UH1))</f>
        <v>0</v>
      </c>
      <c r="UL10" s="420">
        <f ca="1">SUMIF(OFFSET('Game Board'!F8:F55,0,UH1),C10,OFFSET('Game Board'!H8:H55,0,UH1))+SUMIF(OFFSET('Game Board'!I8:I55,0,UH1),C10,OFFSET('Game Board'!G8:G55,0,UH1))</f>
        <v>0</v>
      </c>
      <c r="UM10" s="420">
        <f t="shared" ca="1" si="142"/>
        <v>0</v>
      </c>
      <c r="UN10" s="420">
        <f t="shared" ca="1" si="143"/>
        <v>0</v>
      </c>
      <c r="UO10" s="420">
        <f ca="1">INDEX(L4:L35,MATCH(UX10,C4:C35,0),0)</f>
        <v>1634</v>
      </c>
      <c r="UP10" s="424">
        <f>'Tournament Setup'!F12</f>
        <v>0</v>
      </c>
      <c r="UQ10" s="420">
        <f t="shared" ref="UQ10" ca="1" si="1147">RANK(UN10,UN8:UN11)</f>
        <v>1</v>
      </c>
      <c r="UR10" s="420">
        <f t="shared" ref="UR10" ca="1" si="1148">SUMPRODUCT((UQ8:UQ11=UQ10)*(UM8:UM11&gt;UM10)*1)</f>
        <v>0</v>
      </c>
      <c r="US10" s="420">
        <f t="shared" ca="1" si="146"/>
        <v>1</v>
      </c>
      <c r="UT10" s="420">
        <f t="shared" ref="UT10" ca="1" si="1149">SUMPRODUCT((UQ8:UQ11=UQ10)*(UM8:UM11=UM10)*(UK8:UK11&gt;UK10)*1)</f>
        <v>0</v>
      </c>
      <c r="UU10" s="420">
        <f t="shared" ca="1" si="148"/>
        <v>1</v>
      </c>
      <c r="UV10" s="420">
        <f t="shared" ref="UV10" ca="1" si="1150">RANK(UU10,UU8:UU11,1)+COUNTIF(UU8:UU10,UU10)-1</f>
        <v>3</v>
      </c>
      <c r="UW10" s="420">
        <v>3</v>
      </c>
      <c r="UX10" s="420" t="str">
        <f t="shared" ref="UX10" ca="1" si="1151">INDEX(UF8:UF11,MATCH(UW10,UV8:UV11,0),0)</f>
        <v>United States</v>
      </c>
      <c r="UY10" s="420">
        <f t="shared" ref="UY10" ca="1" si="1152">INDEX(UU8:UU11,MATCH(UX10,UF8:UF11,0),0)</f>
        <v>1</v>
      </c>
      <c r="UZ10" s="420" t="str">
        <f t="shared" ref="UZ10:UZ11" ca="1" si="1153">IF(AND(UZ9&lt;&gt;"",UY10=1),UX10,"")</f>
        <v>United States</v>
      </c>
      <c r="VA10" s="420" t="str">
        <f t="shared" ref="VA10" ca="1" si="1154">IF(VA9&lt;&gt;"",UX10,"")</f>
        <v/>
      </c>
      <c r="VB10" s="420" t="str">
        <f t="shared" ref="VB10" ca="1" si="1155">IF(UY11=3,UX10,"")</f>
        <v/>
      </c>
      <c r="VC10" s="420">
        <f ca="1">SUMPRODUCT((OFFSET('Game Board'!F8:F55,0,UH1)=UZ10)*(OFFSET('Game Board'!I8:I55,0,UH1)=UZ8)*(OFFSET('Game Board'!G8:G55,0,UH1)&gt;OFFSET('Game Board'!H8:H55,0,UH1))*1)+SUMPRODUCT((OFFSET('Game Board'!I8:I55,0,UH1)=UZ10)*(OFFSET('Game Board'!F8:F55,0,UH1)=UZ8)*(OFFSET('Game Board'!H8:H55,0,UH1)&gt;OFFSET('Game Board'!G8:G55,0,UH1))*1)+SUMPRODUCT((OFFSET('Game Board'!F8:F55,0,UH1)=UZ10)*(OFFSET('Game Board'!I8:I55,0,UH1)=UZ9)*(OFFSET('Game Board'!G8:G55,0,UH1)&gt;OFFSET('Game Board'!H8:H55,0,UH1))*1)+SUMPRODUCT((OFFSET('Game Board'!I8:I55,0,UH1)=UZ10)*(OFFSET('Game Board'!F8:F55,0,UH1)=UZ9)*(OFFSET('Game Board'!H8:H55,0,UH1)&gt;OFFSET('Game Board'!G8:G55,0,UH1))*1)+SUMPRODUCT((OFFSET('Game Board'!F8:F55,0,UH1)=UZ10)*(OFFSET('Game Board'!I8:I55,0,UH1)=UZ11)*(OFFSET('Game Board'!G8:G55,0,UH1)&gt;OFFSET('Game Board'!H8:H55,0,UH1))*1)+SUMPRODUCT((OFFSET('Game Board'!I8:I55,0,UH1)=UZ10)*(OFFSET('Game Board'!F8:F55,0,UH1)=UZ11)*(OFFSET('Game Board'!H8:H55,0,UH1)&gt;OFFSET('Game Board'!G8:G55,0,UH1))*1)</f>
        <v>0</v>
      </c>
      <c r="VD10" s="420">
        <f ca="1">SUMPRODUCT((OFFSET('Game Board'!F8:F55,0,UH1)=UZ10)*(OFFSET('Game Board'!I8:I55,0,UH1)=UZ8)*(OFFSET('Game Board'!G8:G55,0,UH1)=OFFSET('Game Board'!H8:H55,0,UH1))*1)+SUMPRODUCT((OFFSET('Game Board'!I8:I55,0,UH1)=UZ10)*(OFFSET('Game Board'!F8:F55,0,UH1)=UZ8)*(OFFSET('Game Board'!G8:G55,0,UH1)=OFFSET('Game Board'!H8:H55,0,UH1))*1)+SUMPRODUCT((OFFSET('Game Board'!F8:F55,0,UH1)=UZ10)*(OFFSET('Game Board'!I8:I55,0,UH1)=UZ9)*(OFFSET('Game Board'!G8:G55,0,UH1)=OFFSET('Game Board'!H8:H55,0,UH1))*1)+SUMPRODUCT((OFFSET('Game Board'!I8:I55,0,UH1)=UZ10)*(OFFSET('Game Board'!F8:F55,0,UH1)=UZ9)*(OFFSET('Game Board'!G8:G55,0,UH1)=OFFSET('Game Board'!H8:H55,0,UH1))*1)+SUMPRODUCT((OFFSET('Game Board'!F8:F55,0,UH1)=UZ10)*(OFFSET('Game Board'!I8:I55,0,UH1)=UZ11)*(OFFSET('Game Board'!G8:G55,0,UH1)=OFFSET('Game Board'!H8:H55,0,UH1))*1)+SUMPRODUCT((OFFSET('Game Board'!I8:I55,0,UH1)=UZ10)*(OFFSET('Game Board'!F8:F55,0,UH1)=UZ11)*(OFFSET('Game Board'!G8:G55,0,UH1)=OFFSET('Game Board'!H8:H55,0,UH1))*1)</f>
        <v>3</v>
      </c>
      <c r="VE10" s="420">
        <f ca="1">SUMPRODUCT((OFFSET('Game Board'!F8:F55,0,UH1)=UZ10)*(OFFSET('Game Board'!I8:I55,0,UH1)=UZ8)*(OFFSET('Game Board'!G8:G55,0,UH1)&lt;OFFSET('Game Board'!H8:H55,0,UH1))*1)+SUMPRODUCT((OFFSET('Game Board'!I8:I55,0,UH1)=UZ10)*(OFFSET('Game Board'!F8:F55,0,UH1)=UZ8)*(OFFSET('Game Board'!H8:H55,0,UH1)&lt;OFFSET('Game Board'!G8:G55,0,UH1))*1)+SUMPRODUCT((OFFSET('Game Board'!F8:F55,0,UH1)=UZ10)*(OFFSET('Game Board'!I8:I55,0,UH1)=UZ9)*(OFFSET('Game Board'!G8:G55,0,UH1)&lt;OFFSET('Game Board'!H8:H55,0,UH1))*1)+SUMPRODUCT((OFFSET('Game Board'!I8:I55,0,UH1)=UZ10)*(OFFSET('Game Board'!F8:F55,0,UH1)=UZ9)*(OFFSET('Game Board'!H8:H55,0,UH1)&lt;OFFSET('Game Board'!G8:G55,0,UH1))*1)+SUMPRODUCT((OFFSET('Game Board'!F8:F55,0,UH1)=UZ10)*(OFFSET('Game Board'!I8:I55,0,UH1)=UZ11)*(OFFSET('Game Board'!G8:G55,0,UH1)&lt;OFFSET('Game Board'!H8:H55,0,UH1))*1)+SUMPRODUCT((OFFSET('Game Board'!I8:I55,0,UH1)=UZ10)*(OFFSET('Game Board'!F8:F55,0,UH1)=UZ11)*(OFFSET('Game Board'!H8:H55,0,UH1)&lt;OFFSET('Game Board'!G8:G55,0,UH1))*1)</f>
        <v>0</v>
      </c>
      <c r="VF10" s="420">
        <f ca="1">SUMIFS(OFFSET('Game Board'!G8:G55,0,UH1),OFFSET('Game Board'!F8:F55,0,UH1),UZ10,OFFSET('Game Board'!I8:I55,0,UH1),UZ8)+SUMIFS(OFFSET('Game Board'!G8:G55,0,UH1),OFFSET('Game Board'!F8:F55,0,UH1),UZ10,OFFSET('Game Board'!I8:I55,0,UH1),UZ9)+SUMIFS(OFFSET('Game Board'!G8:G55,0,UH1),OFFSET('Game Board'!F8:F55,0,UH1),UZ10,OFFSET('Game Board'!I8:I55,0,UH1),UZ11)+SUMIFS(OFFSET('Game Board'!H8:H55,0,UH1),OFFSET('Game Board'!I8:I55,0,UH1),UZ10,OFFSET('Game Board'!F8:F55,0,UH1),UZ8)+SUMIFS(OFFSET('Game Board'!H8:H55,0,UH1),OFFSET('Game Board'!I8:I55,0,UH1),UZ10,OFFSET('Game Board'!F8:F55,0,UH1),UZ9)+SUMIFS(OFFSET('Game Board'!H8:H55,0,UH1),OFFSET('Game Board'!I8:I55,0,UH1),UZ10,OFFSET('Game Board'!F8:F55,0,UH1),UZ11)</f>
        <v>0</v>
      </c>
      <c r="VG10" s="420">
        <f ca="1">SUMIFS(OFFSET('Game Board'!H8:H55,0,UH1),OFFSET('Game Board'!F8:F55,0,UH1),UZ10,OFFSET('Game Board'!I8:I55,0,UH1),UZ8)+SUMIFS(OFFSET('Game Board'!H8:H55,0,UH1),OFFSET('Game Board'!F8:F55,0,UH1),UZ10,OFFSET('Game Board'!I8:I55,0,UH1),UZ9)+SUMIFS(OFFSET('Game Board'!H8:H55,0,UH1),OFFSET('Game Board'!F8:F55,0,UH1),UZ10,OFFSET('Game Board'!I8:I55,0,UH1),UZ11)+SUMIFS(OFFSET('Game Board'!G8:G55,0,UH1),OFFSET('Game Board'!I8:I55,0,UH1),UZ10,OFFSET('Game Board'!F8:F55,0,UH1),UZ8)+SUMIFS(OFFSET('Game Board'!G8:G55,0,UH1),OFFSET('Game Board'!I8:I55,0,UH1),UZ10,OFFSET('Game Board'!F8:F55,0,UH1),UZ9)+SUMIFS(OFFSET('Game Board'!G8:G55,0,UH1),OFFSET('Game Board'!I8:I55,0,UH1),UZ10,OFFSET('Game Board'!F8:F55,0,UH1),UZ11)</f>
        <v>0</v>
      </c>
      <c r="VH10" s="420">
        <f t="shared" ca="1" si="153"/>
        <v>0</v>
      </c>
      <c r="VI10" s="420">
        <f t="shared" ca="1" si="154"/>
        <v>3</v>
      </c>
      <c r="VJ10" s="420">
        <f t="shared" ref="VJ10" ca="1" si="1156">IF(UZ10&lt;&gt;"",SUMPRODUCT((UY8:UY11=UY10)*(VI8:VI11&gt;VI10)*1),0)</f>
        <v>0</v>
      </c>
      <c r="VK10" s="420">
        <f t="shared" ref="VK10" ca="1" si="1157">IF(UZ10&lt;&gt;"",SUMPRODUCT((VJ8:VJ11=VJ10)*(VH8:VH11&gt;VH10)*1),0)</f>
        <v>0</v>
      </c>
      <c r="VL10" s="420">
        <f t="shared" ca="1" si="157"/>
        <v>0</v>
      </c>
      <c r="VM10" s="420">
        <f t="shared" ref="VM10" ca="1" si="1158">IF(UZ10&lt;&gt;"",SUMPRODUCT((VL8:VL11=VL10)*(VJ8:VJ11=VJ10)*(VF8:VF11&gt;VF10)*1),0)</f>
        <v>0</v>
      </c>
      <c r="VN10" s="420">
        <f t="shared" ca="1" si="159"/>
        <v>1</v>
      </c>
      <c r="VO10" s="420">
        <f ca="1">SUMPRODUCT((OFFSET('Game Board'!F8:F55,0,UH1)=VA10)*(OFFSET('Game Board'!I8:I55,0,UH1)=VA9)*(OFFSET('Game Board'!G8:G55,0,UH1)&gt;OFFSET('Game Board'!H8:H55,0,UH1))*1)+SUMPRODUCT((OFFSET('Game Board'!I8:I55,0,UH1)=VA10)*(OFFSET('Game Board'!F8:F55,0,UH1)=VA9)*(OFFSET('Game Board'!H8:H55,0,UH1)&gt;OFFSET('Game Board'!G8:G55,0,UH1))*1)+SUMPRODUCT((OFFSET('Game Board'!F8:F55,0,UH1)=VA10)*(OFFSET('Game Board'!I8:I55,0,UH1)=VA11)*(OFFSET('Game Board'!G8:G55,0,UH1)&gt;OFFSET('Game Board'!H8:H55,0,UH1))*1)+SUMPRODUCT((OFFSET('Game Board'!I8:I55,0,UH1)=VA10)*(OFFSET('Game Board'!F8:F55,0,UH1)=VA11)*(OFFSET('Game Board'!H8:H55,0,UH1)&gt;OFFSET('Game Board'!G8:G55,0,UH1))*1)</f>
        <v>0</v>
      </c>
      <c r="VP10" s="420">
        <f ca="1">SUMPRODUCT((OFFSET('Game Board'!F8:F55,0,UH1)=VA10)*(OFFSET('Game Board'!I8:I55,0,UH1)=VA9)*(OFFSET('Game Board'!G8:G55,0,UH1)=OFFSET('Game Board'!H8:H55,0,UH1))*1)+SUMPRODUCT((OFFSET('Game Board'!I8:I55,0,UH1)=VA10)*(OFFSET('Game Board'!F8:F55,0,UH1)=VA9)*(OFFSET('Game Board'!G8:G55,0,UH1)=OFFSET('Game Board'!H8:H55,0,UH1))*1)+SUMPRODUCT((OFFSET('Game Board'!F8:F55,0,UH1)=VA10)*(OFFSET('Game Board'!I8:I55,0,UH1)=VA11)*(OFFSET('Game Board'!G8:G55,0,UH1)=OFFSET('Game Board'!H8:H55,0,UH1))*1)+SUMPRODUCT((OFFSET('Game Board'!I8:I55,0,UH1)=VA10)*(OFFSET('Game Board'!F8:F55,0,UH1)=VA11)*(OFFSET('Game Board'!G8:G55,0,UH1)=OFFSET('Game Board'!H8:H55,0,UH1))*1)</f>
        <v>0</v>
      </c>
      <c r="VQ10" s="420">
        <f ca="1">SUMPRODUCT((OFFSET('Game Board'!F8:F55,0,UH1)=VA10)*(OFFSET('Game Board'!I8:I55,0,UH1)=VA9)*(OFFSET('Game Board'!G8:G55,0,UH1)&lt;OFFSET('Game Board'!H8:H55,0,UH1))*1)+SUMPRODUCT((OFFSET('Game Board'!I8:I55,0,UH1)=VA10)*(OFFSET('Game Board'!F8:F55,0,UH1)=VA9)*(OFFSET('Game Board'!H8:H55,0,UH1)&lt;OFFSET('Game Board'!G8:G55,0,UH1))*1)+SUMPRODUCT((OFFSET('Game Board'!F8:F55,0,UH1)=VA10)*(OFFSET('Game Board'!I8:I55,0,UH1)=VA11)*(OFFSET('Game Board'!G8:G55,0,UH1)&lt;OFFSET('Game Board'!H8:H55,0,UH1))*1)+SUMPRODUCT((OFFSET('Game Board'!I8:I55,0,UH1)=VA10)*(OFFSET('Game Board'!F8:F55,0,UH1)=VA11)*(OFFSET('Game Board'!H8:H55,0,UH1)&lt;OFFSET('Game Board'!G8:G55,0,UH1))*1)</f>
        <v>0</v>
      </c>
      <c r="VR10" s="420">
        <f ca="1">SUMIFS(OFFSET('Game Board'!G8:G55,0,UH1),OFFSET('Game Board'!F8:F55,0,UH1),VA10,OFFSET('Game Board'!I8:I55,0,UH1),VA9)+SUMIFS(OFFSET('Game Board'!G8:G55,0,UH1),OFFSET('Game Board'!F8:F55,0,UH1),VA10,OFFSET('Game Board'!I8:I55,0,UH1),VA11)+SUMIFS(OFFSET('Game Board'!H8:H55,0,UH1),OFFSET('Game Board'!I8:I55,0,UH1),VA10,OFFSET('Game Board'!F8:F55,0,UH1),VA9)+SUMIFS(OFFSET('Game Board'!H8:H55,0,UH1),OFFSET('Game Board'!I8:I55,0,UH1),VA10,OFFSET('Game Board'!F8:F55,0,UH1),VA11)</f>
        <v>0</v>
      </c>
      <c r="VS10" s="420">
        <f ca="1">SUMIFS(OFFSET('Game Board'!H8:H55,0,UH1),OFFSET('Game Board'!F8:F55,0,UH1),VA10,OFFSET('Game Board'!I8:I55,0,UH1),VA9)+SUMIFS(OFFSET('Game Board'!H8:H55,0,UH1),OFFSET('Game Board'!F8:F55,0,UH1),VA10,OFFSET('Game Board'!I8:I55,0,UH1),VA11)+SUMIFS(OFFSET('Game Board'!G8:G55,0,UH1),OFFSET('Game Board'!I8:I55,0,UH1),VA10,OFFSET('Game Board'!F8:F55,0,UH1),VA9)+SUMIFS(OFFSET('Game Board'!G8:G55,0,UH1),OFFSET('Game Board'!I8:I55,0,UH1),VA10,OFFSET('Game Board'!F8:F55,0,UH1),VA11)</f>
        <v>0</v>
      </c>
      <c r="VT10" s="420">
        <f t="shared" ca="1" si="354"/>
        <v>0</v>
      </c>
      <c r="VU10" s="420">
        <f t="shared" ca="1" si="355"/>
        <v>0</v>
      </c>
      <c r="VV10" s="420">
        <f t="shared" ref="VV10" ca="1" si="1159">IF(VA10&lt;&gt;"",SUMPRODUCT((UY8:UY11=UY10)*(VU8:VU11&gt;VU10)*1),0)</f>
        <v>0</v>
      </c>
      <c r="VW10" s="420">
        <f t="shared" ref="VW10" ca="1" si="1160">IF(VA10&lt;&gt;"",SUMPRODUCT((VV8:VV11=VV10)*(VT8:VT11&gt;VT10)*1),0)</f>
        <v>0</v>
      </c>
      <c r="VX10" s="420">
        <f t="shared" ca="1" si="358"/>
        <v>0</v>
      </c>
      <c r="VY10" s="420">
        <f t="shared" ref="VY10" ca="1" si="1161">IF(VA10&lt;&gt;"",SUMPRODUCT((VX8:VX11=VX10)*(VV8:VV11=VV10)*(VR8:VR11&gt;VR10)*1),0)</f>
        <v>0</v>
      </c>
      <c r="VZ10" s="420">
        <f t="shared" ca="1" si="160"/>
        <v>1</v>
      </c>
      <c r="WA10" s="420">
        <f ca="1">SUMPRODUCT((OFFSET('Game Board'!F8:F55,0,UH1)=VB10)*(OFFSET('Game Board'!I8:I55,0,UH1)=VB11)*(OFFSET('Game Board'!G8:G55,0,UH1)&gt;OFFSET('Game Board'!H8:H55,0,UH1))*1)+SUMPRODUCT((OFFSET('Game Board'!I8:I55,0,UH1)=VB10)*(OFFSET('Game Board'!F8:F55,0,UH1)=VB11)*(OFFSET('Game Board'!H8:H55,0,UH1)&gt;OFFSET('Game Board'!G8:G55,0,UH1))*1)</f>
        <v>0</v>
      </c>
      <c r="WB10" s="420">
        <f ca="1">SUMPRODUCT((OFFSET('Game Board'!F8:F55,0,UH1)=VB10)*(OFFSET('Game Board'!I8:I55,0,UH1)=VB11)*(OFFSET('Game Board'!G8:G55,0,UH1)=OFFSET('Game Board'!H8:H55,0,UH1))*1)+SUMPRODUCT((OFFSET('Game Board'!I8:I55,0,UH1)=VB10)*(OFFSET('Game Board'!F8:F55,0,UH1)=VB11)*(OFFSET('Game Board'!H8:H55,0,UH1)=OFFSET('Game Board'!G8:G55,0,UH1))*1)</f>
        <v>0</v>
      </c>
      <c r="WC10" s="420">
        <f ca="1">SUMPRODUCT((OFFSET('Game Board'!F8:F55,0,UH1)=VB10)*(OFFSET('Game Board'!I8:I55,0,UH1)=VB11)*(OFFSET('Game Board'!G8:G55,0,UH1)&lt;OFFSET('Game Board'!H8:H55,0,UH1))*1)+SUMPRODUCT((OFFSET('Game Board'!I8:I55,0,UH1)=VB10)*(OFFSET('Game Board'!F8:F55,0,UH1)=VB11)*(OFFSET('Game Board'!H8:H55,0,UH1)&lt;OFFSET('Game Board'!G8:G55,0,UH1))*1)</f>
        <v>0</v>
      </c>
      <c r="WD10" s="420">
        <f ca="1">SUMIFS(OFFSET('Game Board'!G8:G55,0,UH1),OFFSET('Game Board'!F8:F55,0,UH1),VB10,OFFSET('Game Board'!I8:I55,0,UH1),VB11)+SUMIFS(OFFSET('Game Board'!H8:H55,0,UH1),OFFSET('Game Board'!I8:I55,0,UH1),VB10,OFFSET('Game Board'!F8:F55,0,UH1),VB11)</f>
        <v>0</v>
      </c>
      <c r="WE10" s="420">
        <f ca="1">SUMIFS(OFFSET('Game Board'!H8:H55,0,UH1),OFFSET('Game Board'!F8:F55,0,UH1),VB10,OFFSET('Game Board'!I8:I55,0,UH1),VB11)+SUMIFS(OFFSET('Game Board'!G8:G55,0,UH1),OFFSET('Game Board'!I8:I55,0,UH1),VB10,OFFSET('Game Board'!F8:F55,0,UH1),VB11)</f>
        <v>0</v>
      </c>
      <c r="WF10" s="420">
        <f t="shared" ref="WF10:WF11" ca="1" si="1162">WD10-WE10</f>
        <v>0</v>
      </c>
      <c r="WG10" s="420">
        <f t="shared" ref="WG10:WG11" ca="1" si="1163">WB10*1+WA10*3</f>
        <v>0</v>
      </c>
      <c r="WH10" s="420">
        <f t="shared" ref="WH10" ca="1" si="1164">IF(VB10&lt;&gt;"",SUMPRODUCT((VK8:VK11=VK10)*(WG8:WG11&gt;WG10)*1),0)</f>
        <v>0</v>
      </c>
      <c r="WI10" s="420">
        <f t="shared" ref="WI10" ca="1" si="1165">IF(VB10&lt;&gt;"",SUMPRODUCT((WH8:WH11=WH10)*(WF8:WF11&gt;WF10)*1),0)</f>
        <v>0</v>
      </c>
      <c r="WJ10" s="420">
        <f t="shared" ref="WJ10:WJ11" ca="1" si="1166">WH10+WI10</f>
        <v>0</v>
      </c>
      <c r="WK10" s="420">
        <f t="shared" ref="WK10" ca="1" si="1167">IF(VB10&lt;&gt;"",SUMPRODUCT((WJ8:WJ11=WJ10)*(WH8:WH11=WH10)*(WD8:WD11&gt;WD10)*1),0)</f>
        <v>0</v>
      </c>
      <c r="WL10" s="420">
        <f t="shared" ca="1" si="161"/>
        <v>1</v>
      </c>
      <c r="WM10" s="420">
        <f t="shared" ref="WM10" ca="1" si="1168">SUMPRODUCT((WL8:WL11=WL10)*(UO8:UO11&gt;UO10)*1)</f>
        <v>1</v>
      </c>
      <c r="WN10" s="420">
        <f t="shared" ca="1" si="163"/>
        <v>2</v>
      </c>
      <c r="WO10" s="420" t="str">
        <f t="shared" si="361"/>
        <v>United States</v>
      </c>
      <c r="WP10" s="420">
        <f t="shared" ca="1" si="164"/>
        <v>0</v>
      </c>
      <c r="WQ10" s="420">
        <f ca="1">SUMPRODUCT((OFFSET('Game Board'!G8:G55,0,WQ1)&lt;&gt;"")*(OFFSET('Game Board'!F8:F55,0,WQ1)=C10)*(OFFSET('Game Board'!G8:G55,0,WQ1)&gt;OFFSET('Game Board'!H8:H55,0,WQ1))*1)+SUMPRODUCT((OFFSET('Game Board'!G8:G55,0,WQ1)&lt;&gt;"")*(OFFSET('Game Board'!I8:I55,0,WQ1)=C10)*(OFFSET('Game Board'!H8:H55,0,WQ1)&gt;OFFSET('Game Board'!G8:G55,0,WQ1))*1)</f>
        <v>0</v>
      </c>
      <c r="WR10" s="420">
        <f ca="1">SUMPRODUCT((OFFSET('Game Board'!G8:G55,0,WQ1)&lt;&gt;"")*(OFFSET('Game Board'!F8:F55,0,WQ1)=C10)*(OFFSET('Game Board'!G8:G55,0,WQ1)=OFFSET('Game Board'!H8:H55,0,WQ1))*1)+SUMPRODUCT((OFFSET('Game Board'!G8:G55,0,WQ1)&lt;&gt;"")*(OFFSET('Game Board'!I8:I55,0,WQ1)=C10)*(OFFSET('Game Board'!G8:G55,0,WQ1)=OFFSET('Game Board'!H8:H55,0,WQ1))*1)</f>
        <v>0</v>
      </c>
      <c r="WS10" s="420">
        <f ca="1">SUMPRODUCT((OFFSET('Game Board'!G8:G55,0,WQ1)&lt;&gt;"")*(OFFSET('Game Board'!F8:F55,0,WQ1)=C10)*(OFFSET('Game Board'!G8:G55,0,WQ1)&lt;OFFSET('Game Board'!H8:H55,0,WQ1))*1)+SUMPRODUCT((OFFSET('Game Board'!G8:G55,0,WQ1)&lt;&gt;"")*(OFFSET('Game Board'!I8:I55,0,WQ1)=C10)*(OFFSET('Game Board'!H8:H55,0,WQ1)&lt;OFFSET('Game Board'!G8:G55,0,WQ1))*1)</f>
        <v>0</v>
      </c>
      <c r="WT10" s="420">
        <f ca="1">SUMIF(OFFSET('Game Board'!F8:F55,0,WQ1),C10,OFFSET('Game Board'!G8:G55,0,WQ1))+SUMIF(OFFSET('Game Board'!I8:I55,0,WQ1),C10,OFFSET('Game Board'!H8:H55,0,WQ1))</f>
        <v>0</v>
      </c>
      <c r="WU10" s="420">
        <f ca="1">SUMIF(OFFSET('Game Board'!F8:F55,0,WQ1),C10,OFFSET('Game Board'!H8:H55,0,WQ1))+SUMIF(OFFSET('Game Board'!I8:I55,0,WQ1),C10,OFFSET('Game Board'!G8:G55,0,WQ1))</f>
        <v>0</v>
      </c>
      <c r="WV10" s="420">
        <f t="shared" ca="1" si="165"/>
        <v>0</v>
      </c>
      <c r="WW10" s="420">
        <f t="shared" ca="1" si="166"/>
        <v>0</v>
      </c>
      <c r="WX10" s="420">
        <f ca="1">INDEX(L4:L35,MATCH(XG10,C4:C35,0),0)</f>
        <v>1634</v>
      </c>
      <c r="WY10" s="424">
        <f>'Tournament Setup'!F12</f>
        <v>0</v>
      </c>
      <c r="WZ10" s="420">
        <f t="shared" ref="WZ10" ca="1" si="1169">RANK(WW10,WW8:WW11)</f>
        <v>1</v>
      </c>
      <c r="XA10" s="420">
        <f t="shared" ref="XA10" ca="1" si="1170">SUMPRODUCT((WZ8:WZ11=WZ10)*(WV8:WV11&gt;WV10)*1)</f>
        <v>0</v>
      </c>
      <c r="XB10" s="420">
        <f t="shared" ca="1" si="169"/>
        <v>1</v>
      </c>
      <c r="XC10" s="420">
        <f t="shared" ref="XC10" ca="1" si="1171">SUMPRODUCT((WZ8:WZ11=WZ10)*(WV8:WV11=WV10)*(WT8:WT11&gt;WT10)*1)</f>
        <v>0</v>
      </c>
      <c r="XD10" s="420">
        <f t="shared" ca="1" si="171"/>
        <v>1</v>
      </c>
      <c r="XE10" s="420">
        <f t="shared" ref="XE10" ca="1" si="1172">RANK(XD10,XD8:XD11,1)+COUNTIF(XD8:XD10,XD10)-1</f>
        <v>3</v>
      </c>
      <c r="XF10" s="420">
        <v>3</v>
      </c>
      <c r="XG10" s="420" t="str">
        <f t="shared" ref="XG10" ca="1" si="1173">INDEX(WO8:WO11,MATCH(XF10,XE8:XE11,0),0)</f>
        <v>United States</v>
      </c>
      <c r="XH10" s="420">
        <f t="shared" ref="XH10" ca="1" si="1174">INDEX(XD8:XD11,MATCH(XG10,WO8:WO11,0),0)</f>
        <v>1</v>
      </c>
      <c r="XI10" s="420" t="str">
        <f t="shared" ref="XI10:XI11" ca="1" si="1175">IF(AND(XI9&lt;&gt;"",XH10=1),XG10,"")</f>
        <v>United States</v>
      </c>
      <c r="XJ10" s="420" t="str">
        <f t="shared" ref="XJ10" ca="1" si="1176">IF(XJ9&lt;&gt;"",XG10,"")</f>
        <v/>
      </c>
      <c r="XK10" s="420" t="str">
        <f t="shared" ref="XK10" ca="1" si="1177">IF(XH11=3,XG10,"")</f>
        <v/>
      </c>
      <c r="XL10" s="420">
        <f ca="1">SUMPRODUCT((OFFSET('Game Board'!F8:F55,0,WQ1)=XI10)*(OFFSET('Game Board'!I8:I55,0,WQ1)=XI8)*(OFFSET('Game Board'!G8:G55,0,WQ1)&gt;OFFSET('Game Board'!H8:H55,0,WQ1))*1)+SUMPRODUCT((OFFSET('Game Board'!I8:I55,0,WQ1)=XI10)*(OFFSET('Game Board'!F8:F55,0,WQ1)=XI8)*(OFFSET('Game Board'!H8:H55,0,WQ1)&gt;OFFSET('Game Board'!G8:G55,0,WQ1))*1)+SUMPRODUCT((OFFSET('Game Board'!F8:F55,0,WQ1)=XI10)*(OFFSET('Game Board'!I8:I55,0,WQ1)=XI9)*(OFFSET('Game Board'!G8:G55,0,WQ1)&gt;OFFSET('Game Board'!H8:H55,0,WQ1))*1)+SUMPRODUCT((OFFSET('Game Board'!I8:I55,0,WQ1)=XI10)*(OFFSET('Game Board'!F8:F55,0,WQ1)=XI9)*(OFFSET('Game Board'!H8:H55,0,WQ1)&gt;OFFSET('Game Board'!G8:G55,0,WQ1))*1)+SUMPRODUCT((OFFSET('Game Board'!F8:F55,0,WQ1)=XI10)*(OFFSET('Game Board'!I8:I55,0,WQ1)=XI11)*(OFFSET('Game Board'!G8:G55,0,WQ1)&gt;OFFSET('Game Board'!H8:H55,0,WQ1))*1)+SUMPRODUCT((OFFSET('Game Board'!I8:I55,0,WQ1)=XI10)*(OFFSET('Game Board'!F8:F55,0,WQ1)=XI11)*(OFFSET('Game Board'!H8:H55,0,WQ1)&gt;OFFSET('Game Board'!G8:G55,0,WQ1))*1)</f>
        <v>0</v>
      </c>
      <c r="XM10" s="420">
        <f ca="1">SUMPRODUCT((OFFSET('Game Board'!F8:F55,0,WQ1)=XI10)*(OFFSET('Game Board'!I8:I55,0,WQ1)=XI8)*(OFFSET('Game Board'!G8:G55,0,WQ1)=OFFSET('Game Board'!H8:H55,0,WQ1))*1)+SUMPRODUCT((OFFSET('Game Board'!I8:I55,0,WQ1)=XI10)*(OFFSET('Game Board'!F8:F55,0,WQ1)=XI8)*(OFFSET('Game Board'!G8:G55,0,WQ1)=OFFSET('Game Board'!H8:H55,0,WQ1))*1)+SUMPRODUCT((OFFSET('Game Board'!F8:F55,0,WQ1)=XI10)*(OFFSET('Game Board'!I8:I55,0,WQ1)=XI9)*(OFFSET('Game Board'!G8:G55,0,WQ1)=OFFSET('Game Board'!H8:H55,0,WQ1))*1)+SUMPRODUCT((OFFSET('Game Board'!I8:I55,0,WQ1)=XI10)*(OFFSET('Game Board'!F8:F55,0,WQ1)=XI9)*(OFFSET('Game Board'!G8:G55,0,WQ1)=OFFSET('Game Board'!H8:H55,0,WQ1))*1)+SUMPRODUCT((OFFSET('Game Board'!F8:F55,0,WQ1)=XI10)*(OFFSET('Game Board'!I8:I55,0,WQ1)=XI11)*(OFFSET('Game Board'!G8:G55,0,WQ1)=OFFSET('Game Board'!H8:H55,0,WQ1))*1)+SUMPRODUCT((OFFSET('Game Board'!I8:I55,0,WQ1)=XI10)*(OFFSET('Game Board'!F8:F55,0,WQ1)=XI11)*(OFFSET('Game Board'!G8:G55,0,WQ1)=OFFSET('Game Board'!H8:H55,0,WQ1))*1)</f>
        <v>3</v>
      </c>
      <c r="XN10" s="420">
        <f ca="1">SUMPRODUCT((OFFSET('Game Board'!F8:F55,0,WQ1)=XI10)*(OFFSET('Game Board'!I8:I55,0,WQ1)=XI8)*(OFFSET('Game Board'!G8:G55,0,WQ1)&lt;OFFSET('Game Board'!H8:H55,0,WQ1))*1)+SUMPRODUCT((OFFSET('Game Board'!I8:I55,0,WQ1)=XI10)*(OFFSET('Game Board'!F8:F55,0,WQ1)=XI8)*(OFFSET('Game Board'!H8:H55,0,WQ1)&lt;OFFSET('Game Board'!G8:G55,0,WQ1))*1)+SUMPRODUCT((OFFSET('Game Board'!F8:F55,0,WQ1)=XI10)*(OFFSET('Game Board'!I8:I55,0,WQ1)=XI9)*(OFFSET('Game Board'!G8:G55,0,WQ1)&lt;OFFSET('Game Board'!H8:H55,0,WQ1))*1)+SUMPRODUCT((OFFSET('Game Board'!I8:I55,0,WQ1)=XI10)*(OFFSET('Game Board'!F8:F55,0,WQ1)=XI9)*(OFFSET('Game Board'!H8:H55,0,WQ1)&lt;OFFSET('Game Board'!G8:G55,0,WQ1))*1)+SUMPRODUCT((OFFSET('Game Board'!F8:F55,0,WQ1)=XI10)*(OFFSET('Game Board'!I8:I55,0,WQ1)=XI11)*(OFFSET('Game Board'!G8:G55,0,WQ1)&lt;OFFSET('Game Board'!H8:H55,0,WQ1))*1)+SUMPRODUCT((OFFSET('Game Board'!I8:I55,0,WQ1)=XI10)*(OFFSET('Game Board'!F8:F55,0,WQ1)=XI11)*(OFFSET('Game Board'!H8:H55,0,WQ1)&lt;OFFSET('Game Board'!G8:G55,0,WQ1))*1)</f>
        <v>0</v>
      </c>
      <c r="XO10" s="420">
        <f ca="1">SUMIFS(OFFSET('Game Board'!G8:G55,0,WQ1),OFFSET('Game Board'!F8:F55,0,WQ1),XI10,OFFSET('Game Board'!I8:I55,0,WQ1),XI8)+SUMIFS(OFFSET('Game Board'!G8:G55,0,WQ1),OFFSET('Game Board'!F8:F55,0,WQ1),XI10,OFFSET('Game Board'!I8:I55,0,WQ1),XI9)+SUMIFS(OFFSET('Game Board'!G8:G55,0,WQ1),OFFSET('Game Board'!F8:F55,0,WQ1),XI10,OFFSET('Game Board'!I8:I55,0,WQ1),XI11)+SUMIFS(OFFSET('Game Board'!H8:H55,0,WQ1),OFFSET('Game Board'!I8:I55,0,WQ1),XI10,OFFSET('Game Board'!F8:F55,0,WQ1),XI8)+SUMIFS(OFFSET('Game Board'!H8:H55,0,WQ1),OFFSET('Game Board'!I8:I55,0,WQ1),XI10,OFFSET('Game Board'!F8:F55,0,WQ1),XI9)+SUMIFS(OFFSET('Game Board'!H8:H55,0,WQ1),OFFSET('Game Board'!I8:I55,0,WQ1),XI10,OFFSET('Game Board'!F8:F55,0,WQ1),XI11)</f>
        <v>0</v>
      </c>
      <c r="XP10" s="420">
        <f ca="1">SUMIFS(OFFSET('Game Board'!H8:H55,0,WQ1),OFFSET('Game Board'!F8:F55,0,WQ1),XI10,OFFSET('Game Board'!I8:I55,0,WQ1),XI8)+SUMIFS(OFFSET('Game Board'!H8:H55,0,WQ1),OFFSET('Game Board'!F8:F55,0,WQ1),XI10,OFFSET('Game Board'!I8:I55,0,WQ1),XI9)+SUMIFS(OFFSET('Game Board'!H8:H55,0,WQ1),OFFSET('Game Board'!F8:F55,0,WQ1),XI10,OFFSET('Game Board'!I8:I55,0,WQ1),XI11)+SUMIFS(OFFSET('Game Board'!G8:G55,0,WQ1),OFFSET('Game Board'!I8:I55,0,WQ1),XI10,OFFSET('Game Board'!F8:F55,0,WQ1),XI8)+SUMIFS(OFFSET('Game Board'!G8:G55,0,WQ1),OFFSET('Game Board'!I8:I55,0,WQ1),XI10,OFFSET('Game Board'!F8:F55,0,WQ1),XI9)+SUMIFS(OFFSET('Game Board'!G8:G55,0,WQ1),OFFSET('Game Board'!I8:I55,0,WQ1),XI10,OFFSET('Game Board'!F8:F55,0,WQ1),XI11)</f>
        <v>0</v>
      </c>
      <c r="XQ10" s="420">
        <f t="shared" ca="1" si="176"/>
        <v>0</v>
      </c>
      <c r="XR10" s="420">
        <f t="shared" ca="1" si="177"/>
        <v>3</v>
      </c>
      <c r="XS10" s="420">
        <f t="shared" ref="XS10" ca="1" si="1178">IF(XI10&lt;&gt;"",SUMPRODUCT((XH8:XH11=XH10)*(XR8:XR11&gt;XR10)*1),0)</f>
        <v>0</v>
      </c>
      <c r="XT10" s="420">
        <f t="shared" ref="XT10" ca="1" si="1179">IF(XI10&lt;&gt;"",SUMPRODUCT((XS8:XS11=XS10)*(XQ8:XQ11&gt;XQ10)*1),0)</f>
        <v>0</v>
      </c>
      <c r="XU10" s="420">
        <f t="shared" ca="1" si="180"/>
        <v>0</v>
      </c>
      <c r="XV10" s="420">
        <f t="shared" ref="XV10" ca="1" si="1180">IF(XI10&lt;&gt;"",SUMPRODUCT((XU8:XU11=XU10)*(XS8:XS11=XS10)*(XO8:XO11&gt;XO10)*1),0)</f>
        <v>0</v>
      </c>
      <c r="XW10" s="420">
        <f t="shared" ca="1" si="182"/>
        <v>1</v>
      </c>
      <c r="XX10" s="420">
        <f ca="1">SUMPRODUCT((OFFSET('Game Board'!F8:F55,0,WQ1)=XJ10)*(OFFSET('Game Board'!I8:I55,0,WQ1)=XJ9)*(OFFSET('Game Board'!G8:G55,0,WQ1)&gt;OFFSET('Game Board'!H8:H55,0,WQ1))*1)+SUMPRODUCT((OFFSET('Game Board'!I8:I55,0,WQ1)=XJ10)*(OFFSET('Game Board'!F8:F55,0,WQ1)=XJ9)*(OFFSET('Game Board'!H8:H55,0,WQ1)&gt;OFFSET('Game Board'!G8:G55,0,WQ1))*1)+SUMPRODUCT((OFFSET('Game Board'!F8:F55,0,WQ1)=XJ10)*(OFFSET('Game Board'!I8:I55,0,WQ1)=XJ11)*(OFFSET('Game Board'!G8:G55,0,WQ1)&gt;OFFSET('Game Board'!H8:H55,0,WQ1))*1)+SUMPRODUCT((OFFSET('Game Board'!I8:I55,0,WQ1)=XJ10)*(OFFSET('Game Board'!F8:F55,0,WQ1)=XJ11)*(OFFSET('Game Board'!H8:H55,0,WQ1)&gt;OFFSET('Game Board'!G8:G55,0,WQ1))*1)</f>
        <v>0</v>
      </c>
      <c r="XY10" s="420">
        <f ca="1">SUMPRODUCT((OFFSET('Game Board'!F8:F55,0,WQ1)=XJ10)*(OFFSET('Game Board'!I8:I55,0,WQ1)=XJ9)*(OFFSET('Game Board'!G8:G55,0,WQ1)=OFFSET('Game Board'!H8:H55,0,WQ1))*1)+SUMPRODUCT((OFFSET('Game Board'!I8:I55,0,WQ1)=XJ10)*(OFFSET('Game Board'!F8:F55,0,WQ1)=XJ9)*(OFFSET('Game Board'!G8:G55,0,WQ1)=OFFSET('Game Board'!H8:H55,0,WQ1))*1)+SUMPRODUCT((OFFSET('Game Board'!F8:F55,0,WQ1)=XJ10)*(OFFSET('Game Board'!I8:I55,0,WQ1)=XJ11)*(OFFSET('Game Board'!G8:G55,0,WQ1)=OFFSET('Game Board'!H8:H55,0,WQ1))*1)+SUMPRODUCT((OFFSET('Game Board'!I8:I55,0,WQ1)=XJ10)*(OFFSET('Game Board'!F8:F55,0,WQ1)=XJ11)*(OFFSET('Game Board'!G8:G55,0,WQ1)=OFFSET('Game Board'!H8:H55,0,WQ1))*1)</f>
        <v>0</v>
      </c>
      <c r="XZ10" s="420">
        <f ca="1">SUMPRODUCT((OFFSET('Game Board'!F8:F55,0,WQ1)=XJ10)*(OFFSET('Game Board'!I8:I55,0,WQ1)=XJ9)*(OFFSET('Game Board'!G8:G55,0,WQ1)&lt;OFFSET('Game Board'!H8:H55,0,WQ1))*1)+SUMPRODUCT((OFFSET('Game Board'!I8:I55,0,WQ1)=XJ10)*(OFFSET('Game Board'!F8:F55,0,WQ1)=XJ9)*(OFFSET('Game Board'!H8:H55,0,WQ1)&lt;OFFSET('Game Board'!G8:G55,0,WQ1))*1)+SUMPRODUCT((OFFSET('Game Board'!F8:F55,0,WQ1)=XJ10)*(OFFSET('Game Board'!I8:I55,0,WQ1)=XJ11)*(OFFSET('Game Board'!G8:G55,0,WQ1)&lt;OFFSET('Game Board'!H8:H55,0,WQ1))*1)+SUMPRODUCT((OFFSET('Game Board'!I8:I55,0,WQ1)=XJ10)*(OFFSET('Game Board'!F8:F55,0,WQ1)=XJ11)*(OFFSET('Game Board'!H8:H55,0,WQ1)&lt;OFFSET('Game Board'!G8:G55,0,WQ1))*1)</f>
        <v>0</v>
      </c>
      <c r="YA10" s="420">
        <f ca="1">SUMIFS(OFFSET('Game Board'!G8:G55,0,WQ1),OFFSET('Game Board'!F8:F55,0,WQ1),XJ10,OFFSET('Game Board'!I8:I55,0,WQ1),XJ9)+SUMIFS(OFFSET('Game Board'!G8:G55,0,WQ1),OFFSET('Game Board'!F8:F55,0,WQ1),XJ10,OFFSET('Game Board'!I8:I55,0,WQ1),XJ11)+SUMIFS(OFFSET('Game Board'!H8:H55,0,WQ1),OFFSET('Game Board'!I8:I55,0,WQ1),XJ10,OFFSET('Game Board'!F8:F55,0,WQ1),XJ9)+SUMIFS(OFFSET('Game Board'!H8:H55,0,WQ1),OFFSET('Game Board'!I8:I55,0,WQ1),XJ10,OFFSET('Game Board'!F8:F55,0,WQ1),XJ11)</f>
        <v>0</v>
      </c>
      <c r="YB10" s="420">
        <f ca="1">SUMIFS(OFFSET('Game Board'!H8:H55,0,WQ1),OFFSET('Game Board'!F8:F55,0,WQ1),XJ10,OFFSET('Game Board'!I8:I55,0,WQ1),XJ9)+SUMIFS(OFFSET('Game Board'!H8:H55,0,WQ1),OFFSET('Game Board'!F8:F55,0,WQ1),XJ10,OFFSET('Game Board'!I8:I55,0,WQ1),XJ11)+SUMIFS(OFFSET('Game Board'!G8:G55,0,WQ1),OFFSET('Game Board'!I8:I55,0,WQ1),XJ10,OFFSET('Game Board'!F8:F55,0,WQ1),XJ9)+SUMIFS(OFFSET('Game Board'!G8:G55,0,WQ1),OFFSET('Game Board'!I8:I55,0,WQ1),XJ10,OFFSET('Game Board'!F8:F55,0,WQ1),XJ11)</f>
        <v>0</v>
      </c>
      <c r="YC10" s="420">
        <f t="shared" ca="1" si="373"/>
        <v>0</v>
      </c>
      <c r="YD10" s="420">
        <f t="shared" ca="1" si="374"/>
        <v>0</v>
      </c>
      <c r="YE10" s="420">
        <f t="shared" ref="YE10" ca="1" si="1181">IF(XJ10&lt;&gt;"",SUMPRODUCT((XH8:XH11=XH10)*(YD8:YD11&gt;YD10)*1),0)</f>
        <v>0</v>
      </c>
      <c r="YF10" s="420">
        <f t="shared" ref="YF10" ca="1" si="1182">IF(XJ10&lt;&gt;"",SUMPRODUCT((YE8:YE11=YE10)*(YC8:YC11&gt;YC10)*1),0)</f>
        <v>0</v>
      </c>
      <c r="YG10" s="420">
        <f t="shared" ca="1" si="377"/>
        <v>0</v>
      </c>
      <c r="YH10" s="420">
        <f t="shared" ref="YH10" ca="1" si="1183">IF(XJ10&lt;&gt;"",SUMPRODUCT((YG8:YG11=YG10)*(YE8:YE11=YE10)*(YA8:YA11&gt;YA10)*1),0)</f>
        <v>0</v>
      </c>
      <c r="YI10" s="420">
        <f t="shared" ca="1" si="183"/>
        <v>1</v>
      </c>
      <c r="YJ10" s="420">
        <f ca="1">SUMPRODUCT((OFFSET('Game Board'!F8:F55,0,WQ1)=XK10)*(OFFSET('Game Board'!I8:I55,0,WQ1)=XK11)*(OFFSET('Game Board'!G8:G55,0,WQ1)&gt;OFFSET('Game Board'!H8:H55,0,WQ1))*1)+SUMPRODUCT((OFFSET('Game Board'!I8:I55,0,WQ1)=XK10)*(OFFSET('Game Board'!F8:F55,0,WQ1)=XK11)*(OFFSET('Game Board'!H8:H55,0,WQ1)&gt;OFFSET('Game Board'!G8:G55,0,WQ1))*1)</f>
        <v>0</v>
      </c>
      <c r="YK10" s="420">
        <f ca="1">SUMPRODUCT((OFFSET('Game Board'!F8:F55,0,WQ1)=XK10)*(OFFSET('Game Board'!I8:I55,0,WQ1)=XK11)*(OFFSET('Game Board'!G8:G55,0,WQ1)=OFFSET('Game Board'!H8:H55,0,WQ1))*1)+SUMPRODUCT((OFFSET('Game Board'!I8:I55,0,WQ1)=XK10)*(OFFSET('Game Board'!F8:F55,0,WQ1)=XK11)*(OFFSET('Game Board'!H8:H55,0,WQ1)=OFFSET('Game Board'!G8:G55,0,WQ1))*1)</f>
        <v>0</v>
      </c>
      <c r="YL10" s="420">
        <f ca="1">SUMPRODUCT((OFFSET('Game Board'!F8:F55,0,WQ1)=XK10)*(OFFSET('Game Board'!I8:I55,0,WQ1)=XK11)*(OFFSET('Game Board'!G8:G55,0,WQ1)&lt;OFFSET('Game Board'!H8:H55,0,WQ1))*1)+SUMPRODUCT((OFFSET('Game Board'!I8:I55,0,WQ1)=XK10)*(OFFSET('Game Board'!F8:F55,0,WQ1)=XK11)*(OFFSET('Game Board'!H8:H55,0,WQ1)&lt;OFFSET('Game Board'!G8:G55,0,WQ1))*1)</f>
        <v>0</v>
      </c>
      <c r="YM10" s="420">
        <f ca="1">SUMIFS(OFFSET('Game Board'!G8:G55,0,WQ1),OFFSET('Game Board'!F8:F55,0,WQ1),XK10,OFFSET('Game Board'!I8:I55,0,WQ1),XK11)+SUMIFS(OFFSET('Game Board'!H8:H55,0,WQ1),OFFSET('Game Board'!I8:I55,0,WQ1),XK10,OFFSET('Game Board'!F8:F55,0,WQ1),XK11)</f>
        <v>0</v>
      </c>
      <c r="YN10" s="420">
        <f ca="1">SUMIFS(OFFSET('Game Board'!H8:H55,0,WQ1),OFFSET('Game Board'!F8:F55,0,WQ1),XK10,OFFSET('Game Board'!I8:I55,0,WQ1),XK11)+SUMIFS(OFFSET('Game Board'!G8:G55,0,WQ1),OFFSET('Game Board'!I8:I55,0,WQ1),XK10,OFFSET('Game Board'!F8:F55,0,WQ1),XK11)</f>
        <v>0</v>
      </c>
      <c r="YO10" s="420">
        <f t="shared" ref="YO10:YO11" ca="1" si="1184">YM10-YN10</f>
        <v>0</v>
      </c>
      <c r="YP10" s="420">
        <f t="shared" ref="YP10:YP11" ca="1" si="1185">YK10*1+YJ10*3</f>
        <v>0</v>
      </c>
      <c r="YQ10" s="420">
        <f t="shared" ref="YQ10" ca="1" si="1186">IF(XK10&lt;&gt;"",SUMPRODUCT((XT8:XT11=XT10)*(YP8:YP11&gt;YP10)*1),0)</f>
        <v>0</v>
      </c>
      <c r="YR10" s="420">
        <f t="shared" ref="YR10" ca="1" si="1187">IF(XK10&lt;&gt;"",SUMPRODUCT((YQ8:YQ11=YQ10)*(YO8:YO11&gt;YO10)*1),0)</f>
        <v>0</v>
      </c>
      <c r="YS10" s="420">
        <f t="shared" ref="YS10:YS11" ca="1" si="1188">YQ10+YR10</f>
        <v>0</v>
      </c>
      <c r="YT10" s="420">
        <f t="shared" ref="YT10" ca="1" si="1189">IF(XK10&lt;&gt;"",SUMPRODUCT((YS8:YS11=YS10)*(YQ8:YQ11=YQ10)*(YM8:YM11&gt;YM10)*1),0)</f>
        <v>0</v>
      </c>
      <c r="YU10" s="420">
        <f t="shared" ca="1" si="184"/>
        <v>1</v>
      </c>
      <c r="YV10" s="420">
        <f t="shared" ref="YV10" ca="1" si="1190">SUMPRODUCT((YU8:YU11=YU10)*(WX8:WX11&gt;WX10)*1)</f>
        <v>1</v>
      </c>
      <c r="YW10" s="420">
        <f t="shared" ca="1" si="186"/>
        <v>2</v>
      </c>
      <c r="YX10" s="420" t="str">
        <f t="shared" si="380"/>
        <v>United States</v>
      </c>
    </row>
    <row r="11" spans="1:682" x14ac:dyDescent="0.35">
      <c r="A11" s="420">
        <f>INDEX(M4:M35,MATCH(U11,C4:C35,0),0)</f>
        <v>1588</v>
      </c>
      <c r="B11" s="420">
        <f t="shared" si="815"/>
        <v>4</v>
      </c>
      <c r="C11" s="420" t="str">
        <f>'Tournament Setup'!D13</f>
        <v>Wales</v>
      </c>
      <c r="D11" s="420">
        <f t="shared" si="187"/>
        <v>0</v>
      </c>
      <c r="E11" s="420">
        <f>SUMPRODUCT(('Game Board'!G8:G55&lt;&gt;"")*('Game Board'!F8:F55=C11)*('Game Board'!G8:G55&gt;'Game Board'!H8:H55)*1)+SUMPRODUCT(('Game Board'!G8:G55&lt;&gt;"")*('Game Board'!I8:I55=C11)*('Game Board'!H8:H55&gt;'Game Board'!G8:G55)*1)</f>
        <v>0</v>
      </c>
      <c r="F11" s="420">
        <f>SUMPRODUCT(('Game Board'!G8:G55&lt;&gt;"")*('Game Board'!F8:F55=C11)*('Game Board'!G8:G55='Game Board'!H8:H55)*1)+SUMPRODUCT(('Game Board'!G8:G55&lt;&gt;"")*('Game Board'!I8:I55=C11)*('Game Board'!G8:G55='Game Board'!H8:H55)*1)</f>
        <v>0</v>
      </c>
      <c r="G11" s="420">
        <f>SUMPRODUCT(('Game Board'!G8:G55&lt;&gt;"")*('Game Board'!F8:F55=C11)*('Game Board'!G8:G55&lt;'Game Board'!H8:H55)*1)+SUMPRODUCT(('Game Board'!G8:G55&lt;&gt;"")*('Game Board'!I8:I55=C11)*('Game Board'!H8:H55&lt;'Game Board'!G8:G55)*1)</f>
        <v>0</v>
      </c>
      <c r="H11" s="420">
        <f>SUMIF('Game Board'!F8:F55,C11,'Game Board'!G8:G55)+SUMIF('Game Board'!I8:I55,C11,'Game Board'!H8:H55)</f>
        <v>0</v>
      </c>
      <c r="I11" s="420">
        <f>SUMIF('Game Board'!F8:F55,C11,'Game Board'!H8:H55)+SUMIF('Game Board'!I8:I55,C11,'Game Board'!G8:G55)</f>
        <v>0</v>
      </c>
      <c r="J11" s="420">
        <f t="shared" si="188"/>
        <v>0</v>
      </c>
      <c r="K11" s="420">
        <f t="shared" si="189"/>
        <v>0</v>
      </c>
      <c r="L11" s="424">
        <f>'Tournament Setup'!E13</f>
        <v>1588</v>
      </c>
      <c r="M11" s="420">
        <f>IF('Tournament Setup'!F13&lt;&gt;"",-'Tournament Setup'!F13,'Tournament Setup'!E13)</f>
        <v>1588</v>
      </c>
      <c r="N11" s="420">
        <f>RANK(K11,K8:K11)</f>
        <v>1</v>
      </c>
      <c r="O11" s="420">
        <f>SUMPRODUCT((N8:N11=N11)*(J8:J11&gt;J11)*1)</f>
        <v>0</v>
      </c>
      <c r="P11" s="420">
        <f t="shared" si="190"/>
        <v>1</v>
      </c>
      <c r="Q11" s="420">
        <f>SUMPRODUCT((N8:N11=N11)*(J8:J11=J11)*(H8:H11&gt;H11)*1)</f>
        <v>0</v>
      </c>
      <c r="R11" s="420">
        <f t="shared" si="191"/>
        <v>1</v>
      </c>
      <c r="S11" s="420">
        <f>RANK(R11,R8:R11,1)+COUNTIF(R8:R11,R11)-1</f>
        <v>4</v>
      </c>
      <c r="T11" s="420">
        <v>4</v>
      </c>
      <c r="U11" s="420" t="str">
        <f t="shared" ref="U11" si="1191">INDEX(C8:C11,MATCH(T11,S8:S11,0),0)</f>
        <v>Wales</v>
      </c>
      <c r="V11" s="420">
        <f>INDEX(R8:R11,MATCH(U11,C8:C11,0),0)</f>
        <v>1</v>
      </c>
      <c r="W11" s="420" t="str">
        <f t="shared" si="966"/>
        <v>Wales</v>
      </c>
      <c r="X11" s="420" t="str">
        <f t="shared" ref="X11" si="1192">IF(AND(X10&lt;&gt;"",V11=2),U11,"")</f>
        <v/>
      </c>
      <c r="Y11" s="420" t="str">
        <f t="shared" ref="Y11" si="1193">IF(AND(Y10&lt;&gt;"",V11=3),U11,"")</f>
        <v/>
      </c>
      <c r="Z11" s="420">
        <f>SUMPRODUCT(('Game Board'!F8:F55=W11)*('Game Board'!I8:I55=W8)*('Game Board'!G8:G55&gt;'Game Board'!H8:H55)*1)+SUMPRODUCT(('Game Board'!I8:I55=W11)*('Game Board'!F8:F55=W8)*('Game Board'!H8:H55&gt;'Game Board'!G8:G55)*1)+SUMPRODUCT(('Game Board'!F8:F55=W11)*('Game Board'!I8:I55=W9)*('Game Board'!G8:G55&gt;'Game Board'!H8:H55)*1)+SUMPRODUCT(('Game Board'!I8:I55=W11)*('Game Board'!F8:F55=W9)*('Game Board'!H8:H55&gt;'Game Board'!G8:G55)*1)+SUMPRODUCT(('Game Board'!F8:F55=W11)*('Game Board'!I8:I55=W10)*('Game Board'!G8:G55&gt;'Game Board'!H8:H55)*1)+SUMPRODUCT(('Game Board'!I8:I55=W11)*('Game Board'!F8:F55=W10)*('Game Board'!H8:H55&gt;'Game Board'!G8:G55)*1)</f>
        <v>0</v>
      </c>
      <c r="AA11" s="420">
        <f>SUMPRODUCT(('Game Board'!F8:F55=W11)*('Game Board'!I8:I55=W8)*('Game Board'!G8:G55&gt;='Game Board'!H8:H55)*1)+SUMPRODUCT(('Game Board'!I8:I55=W11)*('Game Board'!F8:F55=W8)*('Game Board'!G8:G55='Game Board'!H8:H55)*1)+SUMPRODUCT(('Game Board'!F8:F55=W11)*('Game Board'!I8:I55=W9)*('Game Board'!G8:G55='Game Board'!H8:H55)*1)+SUMPRODUCT(('Game Board'!I8:I55=W11)*('Game Board'!F8:F55=W9)*('Game Board'!G8:G55='Game Board'!H8:H55)*1)+SUMPRODUCT(('Game Board'!F8:F55=W11)*('Game Board'!I8:I55=W10)*('Game Board'!G8:G55='Game Board'!H8:H55)*1)+SUMPRODUCT(('Game Board'!I8:I55=W11)*('Game Board'!F8:F55=W10)*('Game Board'!G8:G55='Game Board'!H8:H55)*1)</f>
        <v>3</v>
      </c>
      <c r="AB11" s="420">
        <f>SUMPRODUCT(('Game Board'!F8:F55=W11)*('Game Board'!I8:I55=W8)*('Game Board'!G8:G55&lt;'Game Board'!H8:H55)*1)+SUMPRODUCT(('Game Board'!I8:I55=W11)*('Game Board'!F8:F55=W8)*('Game Board'!H8:H55&lt;'Game Board'!G8:G55)*1)+SUMPRODUCT(('Game Board'!F8:F55=W11)*('Game Board'!I8:I55=W9)*('Game Board'!G8:G55&lt;'Game Board'!H8:H55)*1)+SUMPRODUCT(('Game Board'!I8:I55=W11)*('Game Board'!F8:F55=W9)*('Game Board'!H8:H55&lt;'Game Board'!G8:G55)*1)+SUMPRODUCT(('Game Board'!F8:F55=W11)*('Game Board'!I8:I55=W10)*('Game Board'!G8:G55&lt;'Game Board'!H8:H55)*1)+SUMPRODUCT(('Game Board'!I8:I55=W11)*('Game Board'!F8:F55=W10)*('Game Board'!H8:H55&lt;'Game Board'!G8:G55)*1)</f>
        <v>0</v>
      </c>
      <c r="AC11" s="420">
        <f>SUMIFS('Game Board'!G8:G55,'Game Board'!F8:F55,W11,'Game Board'!I8:I55,W8)+SUMIFS('Game Board'!G8:G55,'Game Board'!F8:F55,W11,'Game Board'!I8:I55,W9)+SUMIFS('Game Board'!G8:G55,'Game Board'!F8:F55,W11,'Game Board'!I8:I55,W10)+SUMIFS('Game Board'!H8:H55,'Game Board'!I8:I55,W11,'Game Board'!F8:F55,W8)+SUMIFS('Game Board'!H8:H55,'Game Board'!I8:I55,W11,'Game Board'!F8:F55,W9)+SUMIFS('Game Board'!H8:H55,'Game Board'!I8:I55,W11,'Game Board'!F8:F55,W10)</f>
        <v>0</v>
      </c>
      <c r="AD11" s="420">
        <f>SUMIFS('Game Board'!H8:H55,'Game Board'!F8:F55,W11,'Game Board'!I8:I55,W8)+SUMIFS('Game Board'!H8:H55,'Game Board'!F8:F55,W11,'Game Board'!I8:I55,W9)+SUMIFS('Game Board'!H8:H55,'Game Board'!F8:F55,W11,'Game Board'!I8:I55,W10)+SUMIFS('Game Board'!G8:G55,'Game Board'!I8:I55,W11,'Game Board'!F8:F55,W8)+SUMIFS('Game Board'!G8:G55,'Game Board'!I8:I55,W11,'Game Board'!F8:F55,W9)+SUMIFS('Game Board'!G8:G55,'Game Board'!I8:I55,W11,'Game Board'!F8:F55,W10)</f>
        <v>0</v>
      </c>
      <c r="AE11" s="420">
        <f t="shared" si="192"/>
        <v>0</v>
      </c>
      <c r="AF11" s="420">
        <f t="shared" si="193"/>
        <v>3</v>
      </c>
      <c r="AG11" s="420">
        <f t="shared" ref="AG11" si="1194">IF(W11&lt;&gt;"",SUMPRODUCT((V8:V11=V11)*(AF8:AF11&gt;AF11)*1),0)</f>
        <v>0</v>
      </c>
      <c r="AH11" s="420">
        <f t="shared" ref="AH11" si="1195">IF(W11&lt;&gt;"",SUMPRODUCT((AG8:AG11=AG11)*(AE8:AE11&gt;AE11)*1),0)</f>
        <v>0</v>
      </c>
      <c r="AI11" s="420">
        <f t="shared" si="0"/>
        <v>0</v>
      </c>
      <c r="AJ11" s="420">
        <f t="shared" ref="AJ11" si="1196">IF(W11&lt;&gt;"",SUMPRODUCT((AI8:AI11=AI11)*(AG8:AG11=AG11)*(AC8:AC11&gt;AC11)*1),0)</f>
        <v>0</v>
      </c>
      <c r="AK11" s="420">
        <f t="shared" si="194"/>
        <v>1</v>
      </c>
      <c r="AL11" s="420">
        <f>SUMPRODUCT(('Game Board'!F8:F55=X11)*('Game Board'!I8:I55=X9)*('Game Board'!G8:G55&gt;'Game Board'!H8:H55)*1)+SUMPRODUCT(('Game Board'!I8:I55=X11)*('Game Board'!F8:F55=X9)*('Game Board'!H8:H55&gt;'Game Board'!G8:G55)*1)+SUMPRODUCT(('Game Board'!F8:F55=X11)*('Game Board'!I8:I55=X10)*('Game Board'!G8:G55&gt;'Game Board'!H8:H55)*1)+SUMPRODUCT(('Game Board'!I8:I55=X11)*('Game Board'!F8:F55=X10)*('Game Board'!H8:H55&gt;'Game Board'!G8:G55)*1)</f>
        <v>0</v>
      </c>
      <c r="AM11" s="420">
        <f>SUMPRODUCT(('Game Board'!F8:F55=X11)*('Game Board'!I8:I55=X9)*('Game Board'!G8:G55='Game Board'!H8:H55)*1)+SUMPRODUCT(('Game Board'!I8:I55=X11)*('Game Board'!F8:F55=X9)*('Game Board'!G8:G55='Game Board'!H8:H55)*1)+SUMPRODUCT(('Game Board'!F8:F55=X11)*('Game Board'!I8:I55=X10)*('Game Board'!G8:G55='Game Board'!H8:H55)*1)+SUMPRODUCT(('Game Board'!I8:I55=X11)*('Game Board'!F8:F55=X10)*('Game Board'!G8:G55='Game Board'!H8:H55)*1)</f>
        <v>0</v>
      </c>
      <c r="AN11" s="420">
        <f>SUMPRODUCT(('Game Board'!F8:F55=X11)*('Game Board'!I8:I55=X9)*('Game Board'!G8:G55&lt;'Game Board'!H8:H55)*1)+SUMPRODUCT(('Game Board'!I8:I55=X11)*('Game Board'!F8:F55=X9)*('Game Board'!H8:H55&lt;'Game Board'!G8:G55)*1)+SUMPRODUCT(('Game Board'!F8:F55=X11)*('Game Board'!I8:I55=X10)*('Game Board'!G8:G55&lt;'Game Board'!H8:H55)*1)+SUMPRODUCT(('Game Board'!I8:I55=X11)*('Game Board'!F8:F55=X10)*('Game Board'!H8:H55&lt;'Game Board'!G8:G55)*1)</f>
        <v>0</v>
      </c>
      <c r="AO11" s="420">
        <f>SUMIFS('Game Board'!G8:G55,'Game Board'!F8:F55,X11,'Game Board'!I8:I55,X9)+SUMIFS('Game Board'!G8:G55,'Game Board'!F8:F55,X11,'Game Board'!I8:I55,X10)+SUMIFS('Game Board'!H8:H55,'Game Board'!I8:I55,X11,'Game Board'!F8:F55,X9)+SUMIFS('Game Board'!H8:H55,'Game Board'!I8:I55,X11,'Game Board'!F8:F55,X10)</f>
        <v>0</v>
      </c>
      <c r="AP11" s="420">
        <f>SUMIFS('Game Board'!G8:G55,'Game Board'!F8:F55,X11,'Game Board'!I8:I55,X9)+SUMIFS('Game Board'!G8:G55,'Game Board'!F8:F55,X11,'Game Board'!I8:I55,X10)+SUMIFS('Game Board'!H8:H55,'Game Board'!I8:I55,X11,'Game Board'!F8:F55,X9)+SUMIFS('Game Board'!H8:H55,'Game Board'!I8:I55,X11,'Game Board'!F8:F55,X10)</f>
        <v>0</v>
      </c>
      <c r="AQ11" s="420">
        <f t="shared" si="195"/>
        <v>0</v>
      </c>
      <c r="AR11" s="420">
        <f t="shared" si="196"/>
        <v>0</v>
      </c>
      <c r="AS11" s="420">
        <f t="shared" ref="AS11" si="1197">IF(X11&lt;&gt;"",SUMPRODUCT((V8:V11=V11)*(AR8:AR11&gt;AR11)*1),0)</f>
        <v>0</v>
      </c>
      <c r="AT11" s="420">
        <f t="shared" ref="AT11" si="1198">IF(X11&lt;&gt;"",SUMPRODUCT((AS8:AS11=AS11)*(AQ8:AQ11&gt;AQ11)*1),0)</f>
        <v>0</v>
      </c>
      <c r="AU11" s="420">
        <f t="shared" si="197"/>
        <v>0</v>
      </c>
      <c r="AV11" s="420">
        <f t="shared" ref="AV11" si="1199">IF(X11&lt;&gt;"",SUMPRODUCT((AU8:AU11=AU11)*(AS8:AS11=AS11)*(AO8:AO11&gt;AO11)*1),0)</f>
        <v>0</v>
      </c>
      <c r="AW11" s="420">
        <f t="shared" si="198"/>
        <v>1</v>
      </c>
      <c r="AX11" s="420">
        <f>SUMPRODUCT(('Game Board'!F8:F55=Y11)*('Game Board'!I8:I55=Y10)*('Game Board'!G8:G55&gt;'Game Board'!H8:H55)*1)+SUMPRODUCT(('Game Board'!I8:I55=Y11)*('Game Board'!F8:F55=Y10)*('Game Board'!H8:H55&gt;'Game Board'!G8:G55)*1)</f>
        <v>0</v>
      </c>
      <c r="AY11" s="420">
        <f>SUMPRODUCT(('Game Board'!F8:F55=Y11)*('Game Board'!I8:I55=Y10)*('Game Board'!G8:G55='Game Board'!H8:H55)*1)+SUMPRODUCT(('Game Board'!I8:I55=Y11)*('Game Board'!F8:F55=Y10)*('Game Board'!H8:H55='Game Board'!G8:G55)*1)</f>
        <v>0</v>
      </c>
      <c r="AZ11" s="420">
        <f>SUMPRODUCT(('Game Board'!F8:F55=Y11)*('Game Board'!I8:I55=Y10)*('Game Board'!G8:G55&lt;'Game Board'!H8:H55)*1)+SUMPRODUCT(('Game Board'!I8:I55=Y11)*('Game Board'!F8:F55=Y10)*('Game Board'!H8:H55&lt;'Game Board'!G8:G55)*1)</f>
        <v>0</v>
      </c>
      <c r="BA11" s="420">
        <f>SUMIFS('Game Board'!G8:G55,'Game Board'!F8:F55,Y11,'Game Board'!I8:I55,Y10)+SUMIFS('Game Board'!H8:H55,'Game Board'!I8:I55,Y11,'Game Board'!F8:F55,Y10)</f>
        <v>0</v>
      </c>
      <c r="BB11" s="420">
        <f>SUMIFS('Game Board'!G8:G55,'Game Board'!F8:F55,Y11,'Game Board'!I8:I55,Y10)+SUMIFS('Game Board'!H8:H55,'Game Board'!I8:I55,Y11,'Game Board'!F8:F55,Y10)</f>
        <v>0</v>
      </c>
      <c r="BC11" s="420">
        <f t="shared" si="975"/>
        <v>0</v>
      </c>
      <c r="BD11" s="420">
        <f t="shared" si="976"/>
        <v>0</v>
      </c>
      <c r="BE11" s="420">
        <f t="shared" ref="BE11" si="1200">IF(Y11&lt;&gt;"",SUMPRODUCT((AH8:AH11=AH11)*(BD8:BD11&gt;BD11)*1),0)</f>
        <v>0</v>
      </c>
      <c r="BF11" s="420">
        <f t="shared" ref="BF11" si="1201">IF(Y11&lt;&gt;"",SUMPRODUCT((BE8:BE11=BE11)*(BC8:BC11&gt;BC11)*1),0)</f>
        <v>0</v>
      </c>
      <c r="BG11" s="420">
        <f t="shared" si="979"/>
        <v>0</v>
      </c>
      <c r="BH11" s="420">
        <f t="shared" ref="BH11" si="1202">IF(Y11&lt;&gt;"",SUMPRODUCT((BG8:BG11=BG11)*(BE8:BE11=BE11)*(BA8:BA11&gt;BA11)*1),0)</f>
        <v>0</v>
      </c>
      <c r="BI11" s="420">
        <f t="shared" si="383"/>
        <v>1</v>
      </c>
      <c r="BJ11" s="420">
        <f>SUMPRODUCT((BI8:BI11=BI11)*(A8:A11&gt;A11)*1)</f>
        <v>2</v>
      </c>
      <c r="BK11" s="420">
        <f t="shared" si="199"/>
        <v>3</v>
      </c>
      <c r="BL11" s="420" t="str">
        <f t="shared" si="200"/>
        <v>Wales</v>
      </c>
      <c r="BM11" s="420">
        <f t="shared" ca="1" si="201"/>
        <v>0</v>
      </c>
      <c r="BN11" s="420">
        <f ca="1">SUMPRODUCT((OFFSET('Game Board'!G8:G55,0,BN1)&lt;&gt;"")*(OFFSET('Game Board'!F8:F55,0,BN1)=C11)*(OFFSET('Game Board'!G8:G55,0,BN1)&gt;OFFSET('Game Board'!H8:H55,0,BN1))*1)+SUMPRODUCT((OFFSET('Game Board'!G8:G55,0,BN1)&lt;&gt;"")*(OFFSET('Game Board'!I8:I55,0,BN1)=C11)*(OFFSET('Game Board'!H8:H55,0,BN1)&gt;OFFSET('Game Board'!G8:G55,0,BN1))*1)</f>
        <v>0</v>
      </c>
      <c r="BO11" s="420">
        <f ca="1">SUMPRODUCT((OFFSET('Game Board'!G8:G55,0,BN1)&lt;&gt;"")*(OFFSET('Game Board'!F8:F55,0,BN1)=C11)*(OFFSET('Game Board'!G8:G55,0,BN1)=OFFSET('Game Board'!H8:H55,0,BN1))*1)+SUMPRODUCT((OFFSET('Game Board'!G8:G55,0,BN1)&lt;&gt;"")*(OFFSET('Game Board'!I8:I55,0,BN1)=C11)*(OFFSET('Game Board'!G8:G55,0,BN1)=OFFSET('Game Board'!H8:H55,0,BN1))*1)</f>
        <v>0</v>
      </c>
      <c r="BP11" s="420">
        <f ca="1">SUMPRODUCT((OFFSET('Game Board'!G8:G55,0,BN1)&lt;&gt;"")*(OFFSET('Game Board'!F8:F55,0,BN1)=C11)*(OFFSET('Game Board'!G8:G55,0,BN1)&lt;OFFSET('Game Board'!H8:H55,0,BN1))*1)+SUMPRODUCT((OFFSET('Game Board'!G8:G55,0,BN1)&lt;&gt;"")*(OFFSET('Game Board'!I8:I55,0,BN1)=C11)*(OFFSET('Game Board'!H8:H55,0,BN1)&lt;OFFSET('Game Board'!G8:G55,0,BN1))*1)</f>
        <v>0</v>
      </c>
      <c r="BQ11" s="420">
        <f ca="1">SUMIF(OFFSET('Game Board'!F8:F55,0,BN1),C11,OFFSET('Game Board'!G8:G55,0,BN1))+SUMIF(OFFSET('Game Board'!I8:I55,0,BN1),C11,OFFSET('Game Board'!H8:H55,0,BN1))</f>
        <v>0</v>
      </c>
      <c r="BR11" s="420">
        <f ca="1">SUMIF(OFFSET('Game Board'!F8:F55,0,BN1),C11,OFFSET('Game Board'!H8:H55,0,BN1))+SUMIF(OFFSET('Game Board'!I8:I55,0,BN1),C11,OFFSET('Game Board'!G8:G55,0,BN1))</f>
        <v>0</v>
      </c>
      <c r="BS11" s="420">
        <f t="shared" ca="1" si="202"/>
        <v>0</v>
      </c>
      <c r="BT11" s="420">
        <f t="shared" ca="1" si="203"/>
        <v>0</v>
      </c>
      <c r="BU11" s="420">
        <f ca="1">INDEX(L4:L35,MATCH(CD11,C4:C35,0),0)</f>
        <v>1588</v>
      </c>
      <c r="BV11" s="424">
        <f>'Tournament Setup'!F13</f>
        <v>0</v>
      </c>
      <c r="BW11" s="420">
        <f ca="1">RANK(BT11,BT8:BT11)</f>
        <v>1</v>
      </c>
      <c r="BX11" s="420">
        <f ca="1">SUMPRODUCT((BW8:BW11=BW11)*(BS8:BS11&gt;BS11)*1)</f>
        <v>0</v>
      </c>
      <c r="BY11" s="420">
        <f t="shared" ca="1" si="204"/>
        <v>1</v>
      </c>
      <c r="BZ11" s="420">
        <f ca="1">SUMPRODUCT((BW8:BW11=BW11)*(BS8:BS11=BS11)*(BQ8:BQ11&gt;BQ11)*1)</f>
        <v>0</v>
      </c>
      <c r="CA11" s="420">
        <f t="shared" ca="1" si="205"/>
        <v>1</v>
      </c>
      <c r="CB11" s="420">
        <f ca="1">RANK(CA11,CA8:CA11,1)+COUNTIF(CA8:CA11,CA11)-1</f>
        <v>4</v>
      </c>
      <c r="CC11" s="420">
        <v>4</v>
      </c>
      <c r="CD11" s="420" t="str">
        <f t="shared" ref="CD11" ca="1" si="1203">INDEX(BL8:BL11,MATCH(CC11,CB8:CB11,0),0)</f>
        <v>Wales</v>
      </c>
      <c r="CE11" s="420">
        <f ca="1">INDEX(CA8:CA11,MATCH(CD11,BL8:BL11,0),0)</f>
        <v>1</v>
      </c>
      <c r="CF11" s="420" t="str">
        <f t="shared" ca="1" si="982"/>
        <v>Wales</v>
      </c>
      <c r="CG11" s="420" t="str">
        <f t="shared" ref="CG11" ca="1" si="1204">IF(AND(CG10&lt;&gt;"",CE11=2),CD11,"")</f>
        <v/>
      </c>
      <c r="CH11" s="420" t="str">
        <f t="shared" ref="CH11" ca="1" si="1205">IF(AND(CH10&lt;&gt;"",CE11=3),CD11,"")</f>
        <v/>
      </c>
      <c r="CI11" s="420">
        <f ca="1">SUMPRODUCT((OFFSET('Game Board'!F8:F55,0,BN1)=CF11)*(OFFSET('Game Board'!I8:I55,0,BN1)=CF8)*(OFFSET('Game Board'!G8:G55,0,BN1)&gt;OFFSET('Game Board'!H8:H55,0,BN1))*1)+SUMPRODUCT((OFFSET('Game Board'!I8:I55,0,BN1)=CF11)*(OFFSET('Game Board'!F8:F55,0,BN1)=CF8)*(OFFSET('Game Board'!H8:H55,0,BN1)&gt;OFFSET('Game Board'!G8:G55,0,BN1))*1)+SUMPRODUCT((OFFSET('Game Board'!F8:F55,0,BN1)=CF11)*(OFFSET('Game Board'!I8:I55,0,BN1)=CF9)*(OFFSET('Game Board'!G8:G55,0,BN1)&gt;OFFSET('Game Board'!H8:H55,0,BN1))*1)+SUMPRODUCT((OFFSET('Game Board'!I8:I55,0,BN1)=CF11)*(OFFSET('Game Board'!F8:F55,0,BN1)=CF9)*(OFFSET('Game Board'!H8:H55,0,BN1)&gt;OFFSET('Game Board'!G8:G55,0,BN1))*1)+SUMPRODUCT((OFFSET('Game Board'!F8:F55,0,BN1)=CF11)*(OFFSET('Game Board'!I8:I55,0,BN1)=CF10)*(OFFSET('Game Board'!G8:G55,0,BN1)&gt;OFFSET('Game Board'!H8:H55,0,BN1))*1)+SUMPRODUCT((OFFSET('Game Board'!I8:I55,0,BN1)=CF11)*(OFFSET('Game Board'!F8:F55,0,BN1)=CF10)*(OFFSET('Game Board'!H8:H55,0,BN1)&gt;OFFSET('Game Board'!G8:G55,0,BN1))*1)</f>
        <v>0</v>
      </c>
      <c r="CJ11" s="420">
        <f ca="1">SUMPRODUCT((OFFSET('Game Board'!F8:F55,0,BN1)=CF11)*(OFFSET('Game Board'!I8:I55,0,BN1)=CF8)*(OFFSET('Game Board'!G8:G55,0,BN1)&gt;=OFFSET('Game Board'!H8:H55,0,BN1))*1)+SUMPRODUCT((OFFSET('Game Board'!I8:I55,0,BN1)=CF11)*(OFFSET('Game Board'!F8:F55,0,BN1)=CF8)*(OFFSET('Game Board'!G8:G55,0,BN1)=OFFSET('Game Board'!H8:H55,0,BN1))*1)+SUMPRODUCT((OFFSET('Game Board'!F8:F55,0,BN1)=CF11)*(OFFSET('Game Board'!I8:I55,0,BN1)=CF9)*(OFFSET('Game Board'!G8:G55,0,BN1)=OFFSET('Game Board'!H8:H55,0,BN1))*1)+SUMPRODUCT((OFFSET('Game Board'!I8:I55,0,BN1)=CF11)*(OFFSET('Game Board'!F8:F55,0,BN1)=CF9)*(OFFSET('Game Board'!G8:G55,0,BN1)=OFFSET('Game Board'!H8:H55,0,BN1))*1)+SUMPRODUCT((OFFSET('Game Board'!F8:F55,0,BN1)=CF11)*(OFFSET('Game Board'!I8:I55,0,BN1)=CF10)*(OFFSET('Game Board'!G8:G55,0,BN1)=OFFSET('Game Board'!H8:H55,0,BN1))*1)+SUMPRODUCT((OFFSET('Game Board'!I8:I55,0,BN1)=CF11)*(OFFSET('Game Board'!F8:F55,0,BN1)=CF10)*(OFFSET('Game Board'!G8:G55,0,BN1)=OFFSET('Game Board'!H8:H55,0,BN1))*1)</f>
        <v>3</v>
      </c>
      <c r="CK11" s="420">
        <f ca="1">SUMPRODUCT((OFFSET('Game Board'!F8:F55,0,BN1)=CF11)*(OFFSET('Game Board'!I8:I55,0,BN1)=CF8)*(OFFSET('Game Board'!G8:G55,0,BN1)&lt;OFFSET('Game Board'!H8:H55,0,BN1))*1)+SUMPRODUCT((OFFSET('Game Board'!I8:I55,0,BN1)=CF11)*(OFFSET('Game Board'!F8:F55,0,BN1)=CF8)*(OFFSET('Game Board'!H8:H55,0,BN1)&lt;OFFSET('Game Board'!G8:G55,0,BN1))*1)+SUMPRODUCT((OFFSET('Game Board'!F8:F55,0,BN1)=CF11)*(OFFSET('Game Board'!I8:I55,0,BN1)=CF9)*(OFFSET('Game Board'!G8:G55,0,BN1)&lt;OFFSET('Game Board'!H8:H55,0,BN1))*1)+SUMPRODUCT((OFFSET('Game Board'!I8:I55,0,BN1)=CF11)*(OFFSET('Game Board'!F8:F55,0,BN1)=CF9)*(OFFSET('Game Board'!H8:H55,0,BN1)&lt;OFFSET('Game Board'!G8:G55,0,BN1))*1)+SUMPRODUCT((OFFSET('Game Board'!F8:F55,0,BN1)=CF11)*(OFFSET('Game Board'!I8:I55,0,BN1)=CF10)*(OFFSET('Game Board'!G8:G55,0,BN1)&lt;OFFSET('Game Board'!H8:H55,0,BN1))*1)+SUMPRODUCT((OFFSET('Game Board'!I8:I55,0,BN1)=CF11)*(OFFSET('Game Board'!F8:F55,0,BN1)=CF10)*(OFFSET('Game Board'!H8:H55,0,BN1)&lt;OFFSET('Game Board'!G8:G55,0,BN1))*1)</f>
        <v>0</v>
      </c>
      <c r="CL11" s="420">
        <f ca="1">SUMIFS(OFFSET('Game Board'!G8:G55,0,BN1),OFFSET('Game Board'!F8:F55,0,BN1),CF11,OFFSET('Game Board'!I8:I55,0,BN1),CF8)+SUMIFS(OFFSET('Game Board'!G8:G55,0,BN1),OFFSET('Game Board'!F8:F55,0,BN1),CF11,OFFSET('Game Board'!I8:I55,0,BN1),CF9)+SUMIFS(OFFSET('Game Board'!G8:G55,0,BN1),OFFSET('Game Board'!F8:F55,0,BN1),CF11,OFFSET('Game Board'!I8:I55,0,BN1),CF10)+SUMIFS(OFFSET('Game Board'!H8:H55,0,BN1),OFFSET('Game Board'!I8:I55,0,BN1),CF11,OFFSET('Game Board'!F8:F55,0,BN1),CF8)+SUMIFS(OFFSET('Game Board'!H8:H55,0,BN1),OFFSET('Game Board'!I8:I55,0,BN1),CF11,OFFSET('Game Board'!F8:F55,0,BN1),CF9)+SUMIFS(OFFSET('Game Board'!H8:H55,0,BN1),OFFSET('Game Board'!I8:I55,0,BN1),CF11,OFFSET('Game Board'!F8:F55,0,BN1),CF10)</f>
        <v>0</v>
      </c>
      <c r="CM11" s="420">
        <f ca="1">SUMIFS(OFFSET('Game Board'!H8:H55,0,BN1),OFFSET('Game Board'!F8:F55,0,BN1),CF11,OFFSET('Game Board'!I8:I55,0,BN1),CF8)+SUMIFS(OFFSET('Game Board'!H8:H55,0,BN1),OFFSET('Game Board'!F8:F55,0,BN1),CF11,OFFSET('Game Board'!I8:I55,0,BN1),CF9)+SUMIFS(OFFSET('Game Board'!H8:H55,0,BN1),OFFSET('Game Board'!F8:F55,0,BN1),CF11,OFFSET('Game Board'!I8:I55,0,BN1),CF10)+SUMIFS(OFFSET('Game Board'!G8:G55,0,BN1),OFFSET('Game Board'!I8:I55,0,BN1),CF11,OFFSET('Game Board'!F8:F55,0,BN1),CF8)+SUMIFS(OFFSET('Game Board'!G8:G55,0,BN1),OFFSET('Game Board'!I8:I55,0,BN1),CF11,OFFSET('Game Board'!F8:F55,0,BN1),CF9)+SUMIFS(OFFSET('Game Board'!G8:G55,0,BN1),OFFSET('Game Board'!I8:I55,0,BN1),CF11,OFFSET('Game Board'!F8:F55,0,BN1),CF10)</f>
        <v>0</v>
      </c>
      <c r="CN11" s="420">
        <f t="shared" ca="1" si="206"/>
        <v>0</v>
      </c>
      <c r="CO11" s="420">
        <f t="shared" ca="1" si="207"/>
        <v>3</v>
      </c>
      <c r="CP11" s="420">
        <f t="shared" ref="CP11" ca="1" si="1206">IF(CF11&lt;&gt;"",SUMPRODUCT((CE8:CE11=CE11)*(CO8:CO11&gt;CO11)*1),0)</f>
        <v>0</v>
      </c>
      <c r="CQ11" s="420">
        <f t="shared" ref="CQ11" ca="1" si="1207">IF(CF11&lt;&gt;"",SUMPRODUCT((CP8:CP11=CP11)*(CN8:CN11&gt;CN11)*1),0)</f>
        <v>0</v>
      </c>
      <c r="CR11" s="420">
        <f t="shared" ca="1" si="1"/>
        <v>0</v>
      </c>
      <c r="CS11" s="420">
        <f t="shared" ref="CS11" ca="1" si="1208">IF(CF11&lt;&gt;"",SUMPRODUCT((CR8:CR11=CR11)*(CP8:CP11=CP11)*(CL8:CL11&gt;CL11)*1),0)</f>
        <v>0</v>
      </c>
      <c r="CT11" s="420">
        <f t="shared" ca="1" si="208"/>
        <v>1</v>
      </c>
      <c r="CU11" s="420">
        <f ca="1">SUMPRODUCT((OFFSET('Game Board'!F8:F55,0,BN1)=CG11)*(OFFSET('Game Board'!I8:I55,0,BN1)=CG9)*(OFFSET('Game Board'!G8:G55,0,BN1)&gt;OFFSET('Game Board'!H8:H55,0,BN1))*1)+SUMPRODUCT((OFFSET('Game Board'!I8:I55,0,BN1)=CG11)*(OFFSET('Game Board'!F8:F55,0,BN1)=CG9)*(OFFSET('Game Board'!H8:H55,0,BN1)&gt;OFFSET('Game Board'!G8:G55,0,BN1))*1)+SUMPRODUCT((OFFSET('Game Board'!F8:F55,0,BN1)=CG11)*(OFFSET('Game Board'!I8:I55,0,BN1)=CG10)*(OFFSET('Game Board'!G8:G55,0,BN1)&gt;OFFSET('Game Board'!H8:H55,0,BN1))*1)+SUMPRODUCT((OFFSET('Game Board'!I8:I55,0,BN1)=CG11)*(OFFSET('Game Board'!F8:F55,0,BN1)=CG10)*(OFFSET('Game Board'!H8:H55,0,BN1)&gt;OFFSET('Game Board'!G8:G55,0,BN1))*1)</f>
        <v>0</v>
      </c>
      <c r="CV11" s="420">
        <f ca="1">SUMPRODUCT((OFFSET('Game Board'!F8:F55,0,BN1)=CG11)*(OFFSET('Game Board'!I8:I55,0,BN1)=CG9)*(OFFSET('Game Board'!G8:G55,0,BN1)=OFFSET('Game Board'!H8:H55,0,BN1))*1)+SUMPRODUCT((OFFSET('Game Board'!I8:I55,0,BN1)=CG11)*(OFFSET('Game Board'!F8:F55,0,BN1)=CG9)*(OFFSET('Game Board'!G8:G55,0,BN1)=OFFSET('Game Board'!H8:H55,0,BN1))*1)+SUMPRODUCT((OFFSET('Game Board'!F8:F55,0,BN1)=CG11)*(OFFSET('Game Board'!I8:I55,0,BN1)=CG10)*(OFFSET('Game Board'!G8:G55,0,BN1)=OFFSET('Game Board'!H8:H55,0,BN1))*1)+SUMPRODUCT((OFFSET('Game Board'!I8:I55,0,BN1)=CG11)*(OFFSET('Game Board'!F8:F55,0,BN1)=CG10)*(OFFSET('Game Board'!G8:G55,0,BN1)=OFFSET('Game Board'!H8:H55,0,BN1))*1)</f>
        <v>0</v>
      </c>
      <c r="CW11" s="420">
        <f ca="1">SUMPRODUCT((OFFSET('Game Board'!F8:F55,0,BN1)=CG11)*(OFFSET('Game Board'!I8:I55,0,BN1)=CG9)*(OFFSET('Game Board'!G8:G55,0,BN1)&lt;OFFSET('Game Board'!H8:H55,0,BN1))*1)+SUMPRODUCT((OFFSET('Game Board'!I8:I55,0,BN1)=CG11)*(OFFSET('Game Board'!F8:F55,0,BN1)=CG9)*(OFFSET('Game Board'!H8:H55,0,BN1)&lt;OFFSET('Game Board'!G8:G55,0,BN1))*1)+SUMPRODUCT((OFFSET('Game Board'!F8:F55,0,BN1)=CG11)*(OFFSET('Game Board'!I8:I55,0,BN1)=CG10)*(OFFSET('Game Board'!G8:G55,0,BN1)&lt;OFFSET('Game Board'!H8:H55,0,BN1))*1)+SUMPRODUCT((OFFSET('Game Board'!I8:I55,0,BN1)=CG11)*(OFFSET('Game Board'!F8:F55,0,BN1)=CG10)*(OFFSET('Game Board'!H8:H55,0,BN1)&lt;OFFSET('Game Board'!G8:G55,0,BN1))*1)</f>
        <v>0</v>
      </c>
      <c r="CX11" s="420">
        <f ca="1">SUMIFS(OFFSET('Game Board'!G8:G55,0,BN1),OFFSET('Game Board'!F8:F55,0,BN1),CG11,OFFSET('Game Board'!I8:I55,0,BN1),CG9)+SUMIFS(OFFSET('Game Board'!G8:G55,0,BN1),OFFSET('Game Board'!F8:F55,0,BN1),CG11,OFFSET('Game Board'!I8:I55,0,BN1),CG10)+SUMIFS(OFFSET('Game Board'!H8:H55,0,BN1),OFFSET('Game Board'!I8:I55,0,BN1),CG11,OFFSET('Game Board'!F8:F55,0,BN1),CG9)+SUMIFS(OFFSET('Game Board'!H8:H55,0,BN1),OFFSET('Game Board'!I8:I55,0,BN1),CG11,OFFSET('Game Board'!F8:F55,0,BN1),CG10)</f>
        <v>0</v>
      </c>
      <c r="CY11" s="420">
        <f ca="1">SUMIFS(OFFSET('Game Board'!G8:G55,0,BN1),OFFSET('Game Board'!F8:F55,0,BN1),CG11,OFFSET('Game Board'!I8:I55,0,BN1),CG9)+SUMIFS(OFFSET('Game Board'!G8:G55,0,BN1),OFFSET('Game Board'!F8:F55,0,BN1),CG11,OFFSET('Game Board'!I8:I55,0,BN1),CG10)+SUMIFS(OFFSET('Game Board'!H8:H55,0,BN1),OFFSET('Game Board'!I8:I55,0,BN1),CG11,OFFSET('Game Board'!F8:F55,0,BN1),CG9)+SUMIFS(OFFSET('Game Board'!H8:H55,0,BN1),OFFSET('Game Board'!I8:I55,0,BN1),CG11,OFFSET('Game Board'!F8:F55,0,BN1),CG10)</f>
        <v>0</v>
      </c>
      <c r="CZ11" s="420">
        <f t="shared" ca="1" si="209"/>
        <v>0</v>
      </c>
      <c r="DA11" s="420">
        <f t="shared" ca="1" si="210"/>
        <v>0</v>
      </c>
      <c r="DB11" s="420">
        <f t="shared" ref="DB11" ca="1" si="1209">IF(CG11&lt;&gt;"",SUMPRODUCT((CE8:CE11=CE11)*(DA8:DA11&gt;DA11)*1),0)</f>
        <v>0</v>
      </c>
      <c r="DC11" s="420">
        <f t="shared" ref="DC11" ca="1" si="1210">IF(CG11&lt;&gt;"",SUMPRODUCT((DB8:DB11=DB11)*(CZ8:CZ11&gt;CZ11)*1),0)</f>
        <v>0</v>
      </c>
      <c r="DD11" s="420">
        <f t="shared" ca="1" si="211"/>
        <v>0</v>
      </c>
      <c r="DE11" s="420">
        <f t="shared" ref="DE11" ca="1" si="1211">IF(CG11&lt;&gt;"",SUMPRODUCT((DD8:DD11=DD11)*(DB8:DB11=DB11)*(CX8:CX11&gt;CX11)*1),0)</f>
        <v>0</v>
      </c>
      <c r="DF11" s="420">
        <f t="shared" ca="1" si="212"/>
        <v>1</v>
      </c>
      <c r="DG11" s="420">
        <f ca="1">SUMPRODUCT((OFFSET('Game Board'!F8:F55,0,BN1)=CH11)*(OFFSET('Game Board'!I8:I55,0,BN1)=CH10)*(OFFSET('Game Board'!G8:G55,0,BN1)&gt;OFFSET('Game Board'!H8:H55,0,BN1))*1)+SUMPRODUCT((OFFSET('Game Board'!I8:I55,0,BN1)=CH11)*(OFFSET('Game Board'!F8:F55,0,BN1)=CH10)*(OFFSET('Game Board'!H8:H55,0,BN1)&gt;OFFSET('Game Board'!G8:G55,0,BN1))*1)</f>
        <v>0</v>
      </c>
      <c r="DH11" s="420">
        <f ca="1">SUMPRODUCT((OFFSET('Game Board'!F8:F55,0,BN1)=CH11)*(OFFSET('Game Board'!I8:I55,0,BN1)=CH10)*(OFFSET('Game Board'!G8:G55,0,BN1)=OFFSET('Game Board'!H8:H55,0,BN1))*1)+SUMPRODUCT((OFFSET('Game Board'!I8:I55,0,BN1)=CH11)*(OFFSET('Game Board'!F8:F55,0,BN1)=CH10)*(OFFSET('Game Board'!H8:H55,0,BN1)=OFFSET('Game Board'!G8:G55,0,BN1))*1)</f>
        <v>0</v>
      </c>
      <c r="DI11" s="420">
        <f ca="1">SUMPRODUCT((OFFSET('Game Board'!F8:F55,0,BN1)=CH11)*(OFFSET('Game Board'!I8:I55,0,BN1)=CH10)*(OFFSET('Game Board'!G8:G55,0,BN1)&lt;OFFSET('Game Board'!H8:H55,0,BN1))*1)+SUMPRODUCT((OFFSET('Game Board'!I8:I55,0,BN1)=CH11)*(OFFSET('Game Board'!F8:F55,0,BN1)=CH10)*(OFFSET('Game Board'!H8:H55,0,BN1)&lt;OFFSET('Game Board'!G8:G55,0,BN1))*1)</f>
        <v>0</v>
      </c>
      <c r="DJ11" s="420">
        <f ca="1">SUMIFS(OFFSET('Game Board'!G8:G55,0,BN1),OFFSET('Game Board'!F8:F55,0,BN1),CH11,OFFSET('Game Board'!I8:I55,0,BN1),CH10)+SUMIFS(OFFSET('Game Board'!H8:H55,0,BN1),OFFSET('Game Board'!I8:I55,0,BN1),CH11,OFFSET('Game Board'!F8:F55,0,BN1),CH10)</f>
        <v>0</v>
      </c>
      <c r="DK11" s="420">
        <f ca="1">SUMIFS(OFFSET('Game Board'!G8:G55,0,BN1),OFFSET('Game Board'!F8:F55,0,BN1),CH11,OFFSET('Game Board'!I8:I55,0,BN1),CH10)+SUMIFS(OFFSET('Game Board'!H8:H55,0,BN1),OFFSET('Game Board'!I8:I55,0,BN1),CH11,OFFSET('Game Board'!F8:F55,0,BN1),CH10)</f>
        <v>0</v>
      </c>
      <c r="DL11" s="420">
        <f t="shared" ca="1" si="991"/>
        <v>0</v>
      </c>
      <c r="DM11" s="420">
        <f t="shared" ca="1" si="992"/>
        <v>0</v>
      </c>
      <c r="DN11" s="420">
        <f t="shared" ref="DN11" ca="1" si="1212">IF(CH11&lt;&gt;"",SUMPRODUCT((CQ8:CQ11=CQ11)*(DM8:DM11&gt;DM11)*1),0)</f>
        <v>0</v>
      </c>
      <c r="DO11" s="420">
        <f t="shared" ref="DO11" ca="1" si="1213">IF(CH11&lt;&gt;"",SUMPRODUCT((DN8:DN11=DN11)*(DL8:DL11&gt;DL11)*1),0)</f>
        <v>0</v>
      </c>
      <c r="DP11" s="420">
        <f t="shared" ca="1" si="995"/>
        <v>0</v>
      </c>
      <c r="DQ11" s="420">
        <f t="shared" ref="DQ11" ca="1" si="1214">IF(CH11&lt;&gt;"",SUMPRODUCT((DP8:DP11=DP11)*(DN8:DN11=DN11)*(DJ8:DJ11&gt;DJ11)*1),0)</f>
        <v>0</v>
      </c>
      <c r="DR11" s="420">
        <f t="shared" ca="1" si="386"/>
        <v>1</v>
      </c>
      <c r="DS11" s="420">
        <f t="shared" ref="DS11" ca="1" si="1215">SUMPRODUCT((DR8:DR11=DR11)*(BU8:BU11&gt;BU11)*1)</f>
        <v>2</v>
      </c>
      <c r="DT11" s="420">
        <f t="shared" ca="1" si="213"/>
        <v>3</v>
      </c>
      <c r="DU11" s="420" t="str">
        <f t="shared" si="214"/>
        <v>Wales</v>
      </c>
      <c r="DV11" s="420">
        <f t="shared" ca="1" si="215"/>
        <v>0</v>
      </c>
      <c r="DW11" s="420">
        <f ca="1">SUMPRODUCT((OFFSET('Game Board'!G8:G55,0,DW1)&lt;&gt;"")*(OFFSET('Game Board'!F8:F55,0,DW1)=C11)*(OFFSET('Game Board'!G8:G55,0,DW1)&gt;OFFSET('Game Board'!H8:H55,0,DW1))*1)+SUMPRODUCT((OFFSET('Game Board'!G8:G55,0,DW1)&lt;&gt;"")*(OFFSET('Game Board'!I8:I55,0,DW1)=C11)*(OFFSET('Game Board'!H8:H55,0,DW1)&gt;OFFSET('Game Board'!G8:G55,0,DW1))*1)</f>
        <v>0</v>
      </c>
      <c r="DX11" s="420">
        <f ca="1">SUMPRODUCT((OFFSET('Game Board'!G8:G55,0,DW1)&lt;&gt;"")*(OFFSET('Game Board'!F8:F55,0,DW1)=C11)*(OFFSET('Game Board'!G8:G55,0,DW1)=OFFSET('Game Board'!H8:H55,0,DW1))*1)+SUMPRODUCT((OFFSET('Game Board'!G8:G55,0,DW1)&lt;&gt;"")*(OFFSET('Game Board'!I8:I55,0,DW1)=C11)*(OFFSET('Game Board'!G8:G55,0,DW1)=OFFSET('Game Board'!H8:H55,0,DW1))*1)</f>
        <v>0</v>
      </c>
      <c r="DY11" s="420">
        <f ca="1">SUMPRODUCT((OFFSET('Game Board'!G8:G55,0,DW1)&lt;&gt;"")*(OFFSET('Game Board'!F8:F55,0,DW1)=C11)*(OFFSET('Game Board'!G8:G55,0,DW1)&lt;OFFSET('Game Board'!H8:H55,0,DW1))*1)+SUMPRODUCT((OFFSET('Game Board'!G8:G55,0,DW1)&lt;&gt;"")*(OFFSET('Game Board'!I8:I55,0,DW1)=C11)*(OFFSET('Game Board'!H8:H55,0,DW1)&lt;OFFSET('Game Board'!G8:G55,0,DW1))*1)</f>
        <v>0</v>
      </c>
      <c r="DZ11" s="420">
        <f ca="1">SUMIF(OFFSET('Game Board'!F8:F55,0,DW1),C11,OFFSET('Game Board'!G8:G55,0,DW1))+SUMIF(OFFSET('Game Board'!I8:I55,0,DW1),C11,OFFSET('Game Board'!H8:H55,0,DW1))</f>
        <v>0</v>
      </c>
      <c r="EA11" s="420">
        <f ca="1">SUMIF(OFFSET('Game Board'!F8:F55,0,DW1),C11,OFFSET('Game Board'!H8:H55,0,DW1))+SUMIF(OFFSET('Game Board'!I8:I55,0,DW1),C11,OFFSET('Game Board'!G8:G55,0,DW1))</f>
        <v>0</v>
      </c>
      <c r="EB11" s="420">
        <f t="shared" ca="1" si="216"/>
        <v>0</v>
      </c>
      <c r="EC11" s="420">
        <f t="shared" ca="1" si="217"/>
        <v>0</v>
      </c>
      <c r="ED11" s="420">
        <f ca="1">INDEX(L4:L35,MATCH(EM11,C4:C35,0),0)</f>
        <v>1588</v>
      </c>
      <c r="EE11" s="424">
        <f>'Tournament Setup'!F13</f>
        <v>0</v>
      </c>
      <c r="EF11" s="420">
        <f ca="1">RANK(EC11,EC8:EC11)</f>
        <v>1</v>
      </c>
      <c r="EG11" s="420">
        <f ca="1">SUMPRODUCT((EF8:EF11=EF11)*(EB8:EB11&gt;EB11)*1)</f>
        <v>0</v>
      </c>
      <c r="EH11" s="420">
        <f t="shared" ca="1" si="218"/>
        <v>1</v>
      </c>
      <c r="EI11" s="420">
        <f ca="1">SUMPRODUCT((EF8:EF11=EF11)*(EB8:EB11=EB11)*(DZ8:DZ11&gt;DZ11)*1)</f>
        <v>0</v>
      </c>
      <c r="EJ11" s="420">
        <f t="shared" ca="1" si="219"/>
        <v>1</v>
      </c>
      <c r="EK11" s="420">
        <f ca="1">RANK(EJ11,EJ8:EJ11,1)+COUNTIF(EJ8:EJ11,EJ11)-1</f>
        <v>4</v>
      </c>
      <c r="EL11" s="420">
        <v>4</v>
      </c>
      <c r="EM11" s="420" t="str">
        <f t="shared" ref="EM11" ca="1" si="1216">INDEX(DU8:DU11,MATCH(EL11,EK8:EK11,0),0)</f>
        <v>Wales</v>
      </c>
      <c r="EN11" s="420">
        <f ca="1">INDEX(EJ8:EJ11,MATCH(EM11,DU8:DU11,0),0)</f>
        <v>1</v>
      </c>
      <c r="EO11" s="420" t="str">
        <f t="shared" ca="1" si="999"/>
        <v>Wales</v>
      </c>
      <c r="EP11" s="420" t="str">
        <f t="shared" ref="EP11" ca="1" si="1217">IF(AND(EP10&lt;&gt;"",EN11=2),EM11,"")</f>
        <v/>
      </c>
      <c r="EQ11" s="420" t="str">
        <f t="shared" ref="EQ11" ca="1" si="1218">IF(AND(EQ10&lt;&gt;"",EN11=3),EM11,"")</f>
        <v/>
      </c>
      <c r="ER11" s="420">
        <f ca="1">SUMPRODUCT((OFFSET('Game Board'!F8:F55,0,DW1)=EO11)*(OFFSET('Game Board'!I8:I55,0,DW1)=EO8)*(OFFSET('Game Board'!G8:G55,0,DW1)&gt;OFFSET('Game Board'!H8:H55,0,DW1))*1)+SUMPRODUCT((OFFSET('Game Board'!I8:I55,0,DW1)=EO11)*(OFFSET('Game Board'!F8:F55,0,DW1)=EO8)*(OFFSET('Game Board'!H8:H55,0,DW1)&gt;OFFSET('Game Board'!G8:G55,0,DW1))*1)+SUMPRODUCT((OFFSET('Game Board'!F8:F55,0,DW1)=EO11)*(OFFSET('Game Board'!I8:I55,0,DW1)=EO9)*(OFFSET('Game Board'!G8:G55,0,DW1)&gt;OFFSET('Game Board'!H8:H55,0,DW1))*1)+SUMPRODUCT((OFFSET('Game Board'!I8:I55,0,DW1)=EO11)*(OFFSET('Game Board'!F8:F55,0,DW1)=EO9)*(OFFSET('Game Board'!H8:H55,0,DW1)&gt;OFFSET('Game Board'!G8:G55,0,DW1))*1)+SUMPRODUCT((OFFSET('Game Board'!F8:F55,0,DW1)=EO11)*(OFFSET('Game Board'!I8:I55,0,DW1)=EO10)*(OFFSET('Game Board'!G8:G55,0,DW1)&gt;OFFSET('Game Board'!H8:H55,0,DW1))*1)+SUMPRODUCT((OFFSET('Game Board'!I8:I55,0,DW1)=EO11)*(OFFSET('Game Board'!F8:F55,0,DW1)=EO10)*(OFFSET('Game Board'!H8:H55,0,DW1)&gt;OFFSET('Game Board'!G8:G55,0,DW1))*1)</f>
        <v>0</v>
      </c>
      <c r="ES11" s="420">
        <f ca="1">SUMPRODUCT((OFFSET('Game Board'!F8:F55,0,DW1)=EO11)*(OFFSET('Game Board'!I8:I55,0,DW1)=EO8)*(OFFSET('Game Board'!G8:G55,0,DW1)&gt;=OFFSET('Game Board'!H8:H55,0,DW1))*1)+SUMPRODUCT((OFFSET('Game Board'!I8:I55,0,DW1)=EO11)*(OFFSET('Game Board'!F8:F55,0,DW1)=EO8)*(OFFSET('Game Board'!G8:G55,0,DW1)=OFFSET('Game Board'!H8:H55,0,DW1))*1)+SUMPRODUCT((OFFSET('Game Board'!F8:F55,0,DW1)=EO11)*(OFFSET('Game Board'!I8:I55,0,DW1)=EO9)*(OFFSET('Game Board'!G8:G55,0,DW1)=OFFSET('Game Board'!H8:H55,0,DW1))*1)+SUMPRODUCT((OFFSET('Game Board'!I8:I55,0,DW1)=EO11)*(OFFSET('Game Board'!F8:F55,0,DW1)=EO9)*(OFFSET('Game Board'!G8:G55,0,DW1)=OFFSET('Game Board'!H8:H55,0,DW1))*1)+SUMPRODUCT((OFFSET('Game Board'!F8:F55,0,DW1)=EO11)*(OFFSET('Game Board'!I8:I55,0,DW1)=EO10)*(OFFSET('Game Board'!G8:G55,0,DW1)=OFFSET('Game Board'!H8:H55,0,DW1))*1)+SUMPRODUCT((OFFSET('Game Board'!I8:I55,0,DW1)=EO11)*(OFFSET('Game Board'!F8:F55,0,DW1)=EO10)*(OFFSET('Game Board'!G8:G55,0,DW1)=OFFSET('Game Board'!H8:H55,0,DW1))*1)</f>
        <v>3</v>
      </c>
      <c r="ET11" s="420">
        <f ca="1">SUMPRODUCT((OFFSET('Game Board'!F8:F55,0,DW1)=EO11)*(OFFSET('Game Board'!I8:I55,0,DW1)=EO8)*(OFFSET('Game Board'!G8:G55,0,DW1)&lt;OFFSET('Game Board'!H8:H55,0,DW1))*1)+SUMPRODUCT((OFFSET('Game Board'!I8:I55,0,DW1)=EO11)*(OFFSET('Game Board'!F8:F55,0,DW1)=EO8)*(OFFSET('Game Board'!H8:H55,0,DW1)&lt;OFFSET('Game Board'!G8:G55,0,DW1))*1)+SUMPRODUCT((OFFSET('Game Board'!F8:F55,0,DW1)=EO11)*(OFFSET('Game Board'!I8:I55,0,DW1)=EO9)*(OFFSET('Game Board'!G8:G55,0,DW1)&lt;OFFSET('Game Board'!H8:H55,0,DW1))*1)+SUMPRODUCT((OFFSET('Game Board'!I8:I55,0,DW1)=EO11)*(OFFSET('Game Board'!F8:F55,0,DW1)=EO9)*(OFFSET('Game Board'!H8:H55,0,DW1)&lt;OFFSET('Game Board'!G8:G55,0,DW1))*1)+SUMPRODUCT((OFFSET('Game Board'!F8:F55,0,DW1)=EO11)*(OFFSET('Game Board'!I8:I55,0,DW1)=EO10)*(OFFSET('Game Board'!G8:G55,0,DW1)&lt;OFFSET('Game Board'!H8:H55,0,DW1))*1)+SUMPRODUCT((OFFSET('Game Board'!I8:I55,0,DW1)=EO11)*(OFFSET('Game Board'!F8:F55,0,DW1)=EO10)*(OFFSET('Game Board'!H8:H55,0,DW1)&lt;OFFSET('Game Board'!G8:G55,0,DW1))*1)</f>
        <v>0</v>
      </c>
      <c r="EU11" s="420">
        <f ca="1">SUMIFS(OFFSET('Game Board'!G8:G55,0,DW1),OFFSET('Game Board'!F8:F55,0,DW1),EO11,OFFSET('Game Board'!I8:I55,0,DW1),EO8)+SUMIFS(OFFSET('Game Board'!G8:G55,0,DW1),OFFSET('Game Board'!F8:F55,0,DW1),EO11,OFFSET('Game Board'!I8:I55,0,DW1),EO9)+SUMIFS(OFFSET('Game Board'!G8:G55,0,DW1),OFFSET('Game Board'!F8:F55,0,DW1),EO11,OFFSET('Game Board'!I8:I55,0,DW1),EO10)+SUMIFS(OFFSET('Game Board'!H8:H55,0,DW1),OFFSET('Game Board'!I8:I55,0,DW1),EO11,OFFSET('Game Board'!F8:F55,0,DW1),EO8)+SUMIFS(OFFSET('Game Board'!H8:H55,0,DW1),OFFSET('Game Board'!I8:I55,0,DW1),EO11,OFFSET('Game Board'!F8:F55,0,DW1),EO9)+SUMIFS(OFFSET('Game Board'!H8:H55,0,DW1),OFFSET('Game Board'!I8:I55,0,DW1),EO11,OFFSET('Game Board'!F8:F55,0,DW1),EO10)</f>
        <v>0</v>
      </c>
      <c r="EV11" s="420">
        <f ca="1">SUMIFS(OFFSET('Game Board'!H8:H55,0,DW1),OFFSET('Game Board'!F8:F55,0,DW1),EO11,OFFSET('Game Board'!I8:I55,0,DW1),EO8)+SUMIFS(OFFSET('Game Board'!H8:H55,0,DW1),OFFSET('Game Board'!F8:F55,0,DW1),EO11,OFFSET('Game Board'!I8:I55,0,DW1),EO9)+SUMIFS(OFFSET('Game Board'!H8:H55,0,DW1),OFFSET('Game Board'!F8:F55,0,DW1),EO11,OFFSET('Game Board'!I8:I55,0,DW1),EO10)+SUMIFS(OFFSET('Game Board'!G8:G55,0,DW1),OFFSET('Game Board'!I8:I55,0,DW1),EO11,OFFSET('Game Board'!F8:F55,0,DW1),EO8)+SUMIFS(OFFSET('Game Board'!G8:G55,0,DW1),OFFSET('Game Board'!I8:I55,0,DW1),EO11,OFFSET('Game Board'!F8:F55,0,DW1),EO9)+SUMIFS(OFFSET('Game Board'!G8:G55,0,DW1),OFFSET('Game Board'!I8:I55,0,DW1),EO11,OFFSET('Game Board'!F8:F55,0,DW1),EO10)</f>
        <v>0</v>
      </c>
      <c r="EW11" s="420">
        <f t="shared" ca="1" si="220"/>
        <v>0</v>
      </c>
      <c r="EX11" s="420">
        <f t="shared" ca="1" si="221"/>
        <v>3</v>
      </c>
      <c r="EY11" s="420">
        <f t="shared" ref="EY11" ca="1" si="1219">IF(EO11&lt;&gt;"",SUMPRODUCT((EN8:EN11=EN11)*(EX8:EX11&gt;EX11)*1),0)</f>
        <v>0</v>
      </c>
      <c r="EZ11" s="420">
        <f t="shared" ref="EZ11" ca="1" si="1220">IF(EO11&lt;&gt;"",SUMPRODUCT((EY8:EY11=EY11)*(EW8:EW11&gt;EW11)*1),0)</f>
        <v>0</v>
      </c>
      <c r="FA11" s="420">
        <f t="shared" ca="1" si="2"/>
        <v>0</v>
      </c>
      <c r="FB11" s="420">
        <f t="shared" ref="FB11" ca="1" si="1221">IF(EO11&lt;&gt;"",SUMPRODUCT((FA8:FA11=FA11)*(EY8:EY11=EY11)*(EU8:EU11&gt;EU11)*1),0)</f>
        <v>0</v>
      </c>
      <c r="FC11" s="420">
        <f t="shared" ca="1" si="222"/>
        <v>1</v>
      </c>
      <c r="FD11" s="420">
        <f ca="1">SUMPRODUCT((OFFSET('Game Board'!F8:F55,0,DW1)=EP11)*(OFFSET('Game Board'!I8:I55,0,DW1)=EP9)*(OFFSET('Game Board'!G8:G55,0,DW1)&gt;OFFSET('Game Board'!H8:H55,0,DW1))*1)+SUMPRODUCT((OFFSET('Game Board'!I8:I55,0,DW1)=EP11)*(OFFSET('Game Board'!F8:F55,0,DW1)=EP9)*(OFFSET('Game Board'!H8:H55,0,DW1)&gt;OFFSET('Game Board'!G8:G55,0,DW1))*1)+SUMPRODUCT((OFFSET('Game Board'!F8:F55,0,DW1)=EP11)*(OFFSET('Game Board'!I8:I55,0,DW1)=EP10)*(OFFSET('Game Board'!G8:G55,0,DW1)&gt;OFFSET('Game Board'!H8:H55,0,DW1))*1)+SUMPRODUCT((OFFSET('Game Board'!I8:I55,0,DW1)=EP11)*(OFFSET('Game Board'!F8:F55,0,DW1)=EP10)*(OFFSET('Game Board'!H8:H55,0,DW1)&gt;OFFSET('Game Board'!G8:G55,0,DW1))*1)</f>
        <v>0</v>
      </c>
      <c r="FE11" s="420">
        <f ca="1">SUMPRODUCT((OFFSET('Game Board'!F8:F55,0,DW1)=EP11)*(OFFSET('Game Board'!I8:I55,0,DW1)=EP9)*(OFFSET('Game Board'!G8:G55,0,DW1)=OFFSET('Game Board'!H8:H55,0,DW1))*1)+SUMPRODUCT((OFFSET('Game Board'!I8:I55,0,DW1)=EP11)*(OFFSET('Game Board'!F8:F55,0,DW1)=EP9)*(OFFSET('Game Board'!G8:G55,0,DW1)=OFFSET('Game Board'!H8:H55,0,DW1))*1)+SUMPRODUCT((OFFSET('Game Board'!F8:F55,0,DW1)=EP11)*(OFFSET('Game Board'!I8:I55,0,DW1)=EP10)*(OFFSET('Game Board'!G8:G55,0,DW1)=OFFSET('Game Board'!H8:H55,0,DW1))*1)+SUMPRODUCT((OFFSET('Game Board'!I8:I55,0,DW1)=EP11)*(OFFSET('Game Board'!F8:F55,0,DW1)=EP10)*(OFFSET('Game Board'!G8:G55,0,DW1)=OFFSET('Game Board'!H8:H55,0,DW1))*1)</f>
        <v>0</v>
      </c>
      <c r="FF11" s="420">
        <f ca="1">SUMPRODUCT((OFFSET('Game Board'!F8:F55,0,DW1)=EP11)*(OFFSET('Game Board'!I8:I55,0,DW1)=EP9)*(OFFSET('Game Board'!G8:G55,0,DW1)&lt;OFFSET('Game Board'!H8:H55,0,DW1))*1)+SUMPRODUCT((OFFSET('Game Board'!I8:I55,0,DW1)=EP11)*(OFFSET('Game Board'!F8:F55,0,DW1)=EP9)*(OFFSET('Game Board'!H8:H55,0,DW1)&lt;OFFSET('Game Board'!G8:G55,0,DW1))*1)+SUMPRODUCT((OFFSET('Game Board'!F8:F55,0,DW1)=EP11)*(OFFSET('Game Board'!I8:I55,0,DW1)=EP10)*(OFFSET('Game Board'!G8:G55,0,DW1)&lt;OFFSET('Game Board'!H8:H55,0,DW1))*1)+SUMPRODUCT((OFFSET('Game Board'!I8:I55,0,DW1)=EP11)*(OFFSET('Game Board'!F8:F55,0,DW1)=EP10)*(OFFSET('Game Board'!H8:H55,0,DW1)&lt;OFFSET('Game Board'!G8:G55,0,DW1))*1)</f>
        <v>0</v>
      </c>
      <c r="FG11" s="420">
        <f ca="1">SUMIFS(OFFSET('Game Board'!G8:G55,0,DW1),OFFSET('Game Board'!F8:F55,0,DW1),EP11,OFFSET('Game Board'!I8:I55,0,DW1),EP9)+SUMIFS(OFFSET('Game Board'!G8:G55,0,DW1),OFFSET('Game Board'!F8:F55,0,DW1),EP11,OFFSET('Game Board'!I8:I55,0,DW1),EP10)+SUMIFS(OFFSET('Game Board'!H8:H55,0,DW1),OFFSET('Game Board'!I8:I55,0,DW1),EP11,OFFSET('Game Board'!F8:F55,0,DW1),EP9)+SUMIFS(OFFSET('Game Board'!H8:H55,0,DW1),OFFSET('Game Board'!I8:I55,0,DW1),EP11,OFFSET('Game Board'!F8:F55,0,DW1),EP10)</f>
        <v>0</v>
      </c>
      <c r="FH11" s="420">
        <f ca="1">SUMIFS(OFFSET('Game Board'!G8:G55,0,DW1),OFFSET('Game Board'!F8:F55,0,DW1),EP11,OFFSET('Game Board'!I8:I55,0,DW1),EP9)+SUMIFS(OFFSET('Game Board'!G8:G55,0,DW1),OFFSET('Game Board'!F8:F55,0,DW1),EP11,OFFSET('Game Board'!I8:I55,0,DW1),EP10)+SUMIFS(OFFSET('Game Board'!H8:H55,0,DW1),OFFSET('Game Board'!I8:I55,0,DW1),EP11,OFFSET('Game Board'!F8:F55,0,DW1),EP9)+SUMIFS(OFFSET('Game Board'!H8:H55,0,DW1),OFFSET('Game Board'!I8:I55,0,DW1),EP11,OFFSET('Game Board'!F8:F55,0,DW1),EP10)</f>
        <v>0</v>
      </c>
      <c r="FI11" s="420">
        <f t="shared" ca="1" si="223"/>
        <v>0</v>
      </c>
      <c r="FJ11" s="420">
        <f t="shared" ca="1" si="224"/>
        <v>0</v>
      </c>
      <c r="FK11" s="420">
        <f t="shared" ref="FK11" ca="1" si="1222">IF(EP11&lt;&gt;"",SUMPRODUCT((EN8:EN11=EN11)*(FJ8:FJ11&gt;FJ11)*1),0)</f>
        <v>0</v>
      </c>
      <c r="FL11" s="420">
        <f t="shared" ref="FL11" ca="1" si="1223">IF(EP11&lt;&gt;"",SUMPRODUCT((FK8:FK11=FK11)*(FI8:FI11&gt;FI11)*1),0)</f>
        <v>0</v>
      </c>
      <c r="FM11" s="420">
        <f t="shared" ca="1" si="225"/>
        <v>0</v>
      </c>
      <c r="FN11" s="420">
        <f t="shared" ref="FN11" ca="1" si="1224">IF(EP11&lt;&gt;"",SUMPRODUCT((FM8:FM11=FM11)*(FK8:FK11=FK11)*(FG8:FG11&gt;FG11)*1),0)</f>
        <v>0</v>
      </c>
      <c r="FO11" s="420">
        <f t="shared" ca="1" si="226"/>
        <v>1</v>
      </c>
      <c r="FP11" s="420">
        <f ca="1">SUMPRODUCT((OFFSET('Game Board'!F8:F55,0,DW1)=EQ11)*(OFFSET('Game Board'!I8:I55,0,DW1)=EQ10)*(OFFSET('Game Board'!G8:G55,0,DW1)&gt;OFFSET('Game Board'!H8:H55,0,DW1))*1)+SUMPRODUCT((OFFSET('Game Board'!I8:I55,0,DW1)=EQ11)*(OFFSET('Game Board'!F8:F55,0,DW1)=EQ10)*(OFFSET('Game Board'!H8:H55,0,DW1)&gt;OFFSET('Game Board'!G8:G55,0,DW1))*1)</f>
        <v>0</v>
      </c>
      <c r="FQ11" s="420">
        <f ca="1">SUMPRODUCT((OFFSET('Game Board'!F8:F55,0,DW1)=EQ11)*(OFFSET('Game Board'!I8:I55,0,DW1)=EQ10)*(OFFSET('Game Board'!G8:G55,0,DW1)=OFFSET('Game Board'!H8:H55,0,DW1))*1)+SUMPRODUCT((OFFSET('Game Board'!I8:I55,0,DW1)=EQ11)*(OFFSET('Game Board'!F8:F55,0,DW1)=EQ10)*(OFFSET('Game Board'!H8:H55,0,DW1)=OFFSET('Game Board'!G8:G55,0,DW1))*1)</f>
        <v>0</v>
      </c>
      <c r="FR11" s="420">
        <f ca="1">SUMPRODUCT((OFFSET('Game Board'!F8:F55,0,DW1)=EQ11)*(OFFSET('Game Board'!I8:I55,0,DW1)=EQ10)*(OFFSET('Game Board'!G8:G55,0,DW1)&lt;OFFSET('Game Board'!H8:H55,0,DW1))*1)+SUMPRODUCT((OFFSET('Game Board'!I8:I55,0,DW1)=EQ11)*(OFFSET('Game Board'!F8:F55,0,DW1)=EQ10)*(OFFSET('Game Board'!H8:H55,0,DW1)&lt;OFFSET('Game Board'!G8:G55,0,DW1))*1)</f>
        <v>0</v>
      </c>
      <c r="FS11" s="420">
        <f ca="1">SUMIFS(OFFSET('Game Board'!G8:G55,0,DW1),OFFSET('Game Board'!F8:F55,0,DW1),EQ11,OFFSET('Game Board'!I8:I55,0,DW1),EQ10)+SUMIFS(OFFSET('Game Board'!H8:H55,0,DW1),OFFSET('Game Board'!I8:I55,0,DW1),EQ11,OFFSET('Game Board'!F8:F55,0,DW1),EQ10)</f>
        <v>0</v>
      </c>
      <c r="FT11" s="420">
        <f ca="1">SUMIFS(OFFSET('Game Board'!G8:G55,0,DW1),OFFSET('Game Board'!F8:F55,0,DW1),EQ11,OFFSET('Game Board'!I8:I55,0,DW1),EQ10)+SUMIFS(OFFSET('Game Board'!H8:H55,0,DW1),OFFSET('Game Board'!I8:I55,0,DW1),EQ11,OFFSET('Game Board'!F8:F55,0,DW1),EQ10)</f>
        <v>0</v>
      </c>
      <c r="FU11" s="420">
        <f t="shared" ca="1" si="1008"/>
        <v>0</v>
      </c>
      <c r="FV11" s="420">
        <f t="shared" ca="1" si="1009"/>
        <v>0</v>
      </c>
      <c r="FW11" s="420">
        <f t="shared" ref="FW11" ca="1" si="1225">IF(EQ11&lt;&gt;"",SUMPRODUCT((EZ8:EZ11=EZ11)*(FV8:FV11&gt;FV11)*1),0)</f>
        <v>0</v>
      </c>
      <c r="FX11" s="420">
        <f t="shared" ref="FX11" ca="1" si="1226">IF(EQ11&lt;&gt;"",SUMPRODUCT((FW8:FW11=FW11)*(FU8:FU11&gt;FU11)*1),0)</f>
        <v>0</v>
      </c>
      <c r="FY11" s="420">
        <f t="shared" ca="1" si="1012"/>
        <v>0</v>
      </c>
      <c r="FZ11" s="420">
        <f t="shared" ref="FZ11" ca="1" si="1227">IF(EQ11&lt;&gt;"",SUMPRODUCT((FY8:FY11=FY11)*(FW8:FW11=FW11)*(FS8:FS11&gt;FS11)*1),0)</f>
        <v>0</v>
      </c>
      <c r="GA11" s="420">
        <f t="shared" ca="1" si="389"/>
        <v>1</v>
      </c>
      <c r="GB11" s="420">
        <f t="shared" ref="GB11" ca="1" si="1228">SUMPRODUCT((GA8:GA11=GA11)*(ED8:ED11&gt;ED11)*1)</f>
        <v>2</v>
      </c>
      <c r="GC11" s="420">
        <f t="shared" ca="1" si="227"/>
        <v>3</v>
      </c>
      <c r="GD11" s="420" t="str">
        <f t="shared" si="228"/>
        <v>Wales</v>
      </c>
      <c r="GE11" s="420">
        <f t="shared" ca="1" si="3"/>
        <v>0</v>
      </c>
      <c r="GF11" s="420">
        <f ca="1">SUMPRODUCT((OFFSET('Game Board'!G8:G55,0,GF1)&lt;&gt;"")*(OFFSET('Game Board'!F8:F55,0,GF1)=C11)*(OFFSET('Game Board'!G8:G55,0,GF1)&gt;OFFSET('Game Board'!H8:H55,0,GF1))*1)+SUMPRODUCT((OFFSET('Game Board'!G8:G55,0,GF1)&lt;&gt;"")*(OFFSET('Game Board'!I8:I55,0,GF1)=C11)*(OFFSET('Game Board'!H8:H55,0,GF1)&gt;OFFSET('Game Board'!G8:G55,0,GF1))*1)</f>
        <v>0</v>
      </c>
      <c r="GG11" s="420">
        <f ca="1">SUMPRODUCT((OFFSET('Game Board'!G8:G55,0,GF1)&lt;&gt;"")*(OFFSET('Game Board'!F8:F55,0,GF1)=C11)*(OFFSET('Game Board'!G8:G55,0,GF1)=OFFSET('Game Board'!H8:H55,0,GF1))*1)+SUMPRODUCT((OFFSET('Game Board'!G8:G55,0,GF1)&lt;&gt;"")*(OFFSET('Game Board'!I8:I55,0,GF1)=C11)*(OFFSET('Game Board'!G8:G55,0,GF1)=OFFSET('Game Board'!H8:H55,0,GF1))*1)</f>
        <v>0</v>
      </c>
      <c r="GH11" s="420">
        <f ca="1">SUMPRODUCT((OFFSET('Game Board'!G8:G55,0,GF1)&lt;&gt;"")*(OFFSET('Game Board'!F8:F55,0,GF1)=C11)*(OFFSET('Game Board'!G8:G55,0,GF1)&lt;OFFSET('Game Board'!H8:H55,0,GF1))*1)+SUMPRODUCT((OFFSET('Game Board'!G8:G55,0,GF1)&lt;&gt;"")*(OFFSET('Game Board'!I8:I55,0,GF1)=C11)*(OFFSET('Game Board'!H8:H55,0,GF1)&lt;OFFSET('Game Board'!G8:G55,0,GF1))*1)</f>
        <v>0</v>
      </c>
      <c r="GI11" s="420">
        <f ca="1">SUMIF(OFFSET('Game Board'!F8:F55,0,GF1),C11,OFFSET('Game Board'!G8:G55,0,GF1))+SUMIF(OFFSET('Game Board'!I8:I55,0,GF1),C11,OFFSET('Game Board'!H8:H55,0,GF1))</f>
        <v>0</v>
      </c>
      <c r="GJ11" s="420">
        <f ca="1">SUMIF(OFFSET('Game Board'!F8:F55,0,GF1),C11,OFFSET('Game Board'!H8:H55,0,GF1))+SUMIF(OFFSET('Game Board'!I8:I55,0,GF1),C11,OFFSET('Game Board'!G8:G55,0,GF1))</f>
        <v>0</v>
      </c>
      <c r="GK11" s="420">
        <f t="shared" ca="1" si="4"/>
        <v>0</v>
      </c>
      <c r="GL11" s="420">
        <f t="shared" ca="1" si="5"/>
        <v>0</v>
      </c>
      <c r="GM11" s="420">
        <f ca="1">INDEX(L4:L35,MATCH(GV11,C4:C35,0),0)</f>
        <v>1588</v>
      </c>
      <c r="GN11" s="424">
        <f>'Tournament Setup'!F13</f>
        <v>0</v>
      </c>
      <c r="GO11" s="420">
        <f t="shared" ref="GO11" ca="1" si="1229">RANK(GL11,GL8:GL11)</f>
        <v>1</v>
      </c>
      <c r="GP11" s="420">
        <f t="shared" ref="GP11" ca="1" si="1230">SUMPRODUCT((GO8:GO11=GO11)*(GK8:GK11&gt;GK11)*1)</f>
        <v>0</v>
      </c>
      <c r="GQ11" s="420">
        <f t="shared" ca="1" si="8"/>
        <v>1</v>
      </c>
      <c r="GR11" s="420">
        <f t="shared" ref="GR11" ca="1" si="1231">SUMPRODUCT((GO8:GO11=GO11)*(GK8:GK11=GK11)*(GI8:GI11&gt;GI11)*1)</f>
        <v>0</v>
      </c>
      <c r="GS11" s="420">
        <f t="shared" ca="1" si="10"/>
        <v>1</v>
      </c>
      <c r="GT11" s="420">
        <f t="shared" ref="GT11" ca="1" si="1232">RANK(GS11,GS8:GS11,1)+COUNTIF(GS8:GS11,GS11)-1</f>
        <v>4</v>
      </c>
      <c r="GU11" s="420">
        <v>4</v>
      </c>
      <c r="GV11" s="420" t="str">
        <f t="shared" ref="GV11" ca="1" si="1233">INDEX(GD8:GD11,MATCH(GU11,GT8:GT11,0),0)</f>
        <v>Wales</v>
      </c>
      <c r="GW11" s="420">
        <f t="shared" ref="GW11" ca="1" si="1234">INDEX(GS8:GS11,MATCH(GV11,GD8:GD11,0),0)</f>
        <v>1</v>
      </c>
      <c r="GX11" s="420" t="str">
        <f t="shared" ca="1" si="1021"/>
        <v>Wales</v>
      </c>
      <c r="GY11" s="420" t="str">
        <f t="shared" ref="GY11" ca="1" si="1235">IF(AND(GY10&lt;&gt;"",GW11=2),GV11,"")</f>
        <v/>
      </c>
      <c r="GZ11" s="420" t="str">
        <f t="shared" ref="GZ11" ca="1" si="1236">IF(AND(GZ10&lt;&gt;"",GW11=3),GV11,"")</f>
        <v/>
      </c>
      <c r="HA11" s="420">
        <f ca="1">SUMPRODUCT((OFFSET('Game Board'!F8:F55,0,GF1)=GX11)*(OFFSET('Game Board'!I8:I55,0,GF1)=GX8)*(OFFSET('Game Board'!G8:G55,0,GF1)&gt;OFFSET('Game Board'!H8:H55,0,GF1))*1)+SUMPRODUCT((OFFSET('Game Board'!I8:I55,0,GF1)=GX11)*(OFFSET('Game Board'!F8:F55,0,GF1)=GX8)*(OFFSET('Game Board'!H8:H55,0,GF1)&gt;OFFSET('Game Board'!G8:G55,0,GF1))*1)+SUMPRODUCT((OFFSET('Game Board'!F8:F55,0,GF1)=GX11)*(OFFSET('Game Board'!I8:I55,0,GF1)=GX9)*(OFFSET('Game Board'!G8:G55,0,GF1)&gt;OFFSET('Game Board'!H8:H55,0,GF1))*1)+SUMPRODUCT((OFFSET('Game Board'!I8:I55,0,GF1)=GX11)*(OFFSET('Game Board'!F8:F55,0,GF1)=GX9)*(OFFSET('Game Board'!H8:H55,0,GF1)&gt;OFFSET('Game Board'!G8:G55,0,GF1))*1)+SUMPRODUCT((OFFSET('Game Board'!F8:F55,0,GF1)=GX11)*(OFFSET('Game Board'!I8:I55,0,GF1)=GX10)*(OFFSET('Game Board'!G8:G55,0,GF1)&gt;OFFSET('Game Board'!H8:H55,0,GF1))*1)+SUMPRODUCT((OFFSET('Game Board'!I8:I55,0,GF1)=GX11)*(OFFSET('Game Board'!F8:F55,0,GF1)=GX10)*(OFFSET('Game Board'!H8:H55,0,GF1)&gt;OFFSET('Game Board'!G8:G55,0,GF1))*1)</f>
        <v>0</v>
      </c>
      <c r="HB11" s="420">
        <f ca="1">SUMPRODUCT((OFFSET('Game Board'!F8:F55,0,GF1)=GX11)*(OFFSET('Game Board'!I8:I55,0,GF1)=GX8)*(OFFSET('Game Board'!G8:G55,0,GF1)&gt;=OFFSET('Game Board'!H8:H55,0,GF1))*1)+SUMPRODUCT((OFFSET('Game Board'!I8:I55,0,GF1)=GX11)*(OFFSET('Game Board'!F8:F55,0,GF1)=GX8)*(OFFSET('Game Board'!G8:G55,0,GF1)=OFFSET('Game Board'!H8:H55,0,GF1))*1)+SUMPRODUCT((OFFSET('Game Board'!F8:F55,0,GF1)=GX11)*(OFFSET('Game Board'!I8:I55,0,GF1)=GX9)*(OFFSET('Game Board'!G8:G55,0,GF1)=OFFSET('Game Board'!H8:H55,0,GF1))*1)+SUMPRODUCT((OFFSET('Game Board'!I8:I55,0,GF1)=GX11)*(OFFSET('Game Board'!F8:F55,0,GF1)=GX9)*(OFFSET('Game Board'!G8:G55,0,GF1)=OFFSET('Game Board'!H8:H55,0,GF1))*1)+SUMPRODUCT((OFFSET('Game Board'!F8:F55,0,GF1)=GX11)*(OFFSET('Game Board'!I8:I55,0,GF1)=GX10)*(OFFSET('Game Board'!G8:G55,0,GF1)=OFFSET('Game Board'!H8:H55,0,GF1))*1)+SUMPRODUCT((OFFSET('Game Board'!I8:I55,0,GF1)=GX11)*(OFFSET('Game Board'!F8:F55,0,GF1)=GX10)*(OFFSET('Game Board'!G8:G55,0,GF1)=OFFSET('Game Board'!H8:H55,0,GF1))*1)</f>
        <v>3</v>
      </c>
      <c r="HC11" s="420">
        <f ca="1">SUMPRODUCT((OFFSET('Game Board'!F8:F55,0,GF1)=GX11)*(OFFSET('Game Board'!I8:I55,0,GF1)=GX8)*(OFFSET('Game Board'!G8:G55,0,GF1)&lt;OFFSET('Game Board'!H8:H55,0,GF1))*1)+SUMPRODUCT((OFFSET('Game Board'!I8:I55,0,GF1)=GX11)*(OFFSET('Game Board'!F8:F55,0,GF1)=GX8)*(OFFSET('Game Board'!H8:H55,0,GF1)&lt;OFFSET('Game Board'!G8:G55,0,GF1))*1)+SUMPRODUCT((OFFSET('Game Board'!F8:F55,0,GF1)=GX11)*(OFFSET('Game Board'!I8:I55,0,GF1)=GX9)*(OFFSET('Game Board'!G8:G55,0,GF1)&lt;OFFSET('Game Board'!H8:H55,0,GF1))*1)+SUMPRODUCT((OFFSET('Game Board'!I8:I55,0,GF1)=GX11)*(OFFSET('Game Board'!F8:F55,0,GF1)=GX9)*(OFFSET('Game Board'!H8:H55,0,GF1)&lt;OFFSET('Game Board'!G8:G55,0,GF1))*1)+SUMPRODUCT((OFFSET('Game Board'!F8:F55,0,GF1)=GX11)*(OFFSET('Game Board'!I8:I55,0,GF1)=GX10)*(OFFSET('Game Board'!G8:G55,0,GF1)&lt;OFFSET('Game Board'!H8:H55,0,GF1))*1)+SUMPRODUCT((OFFSET('Game Board'!I8:I55,0,GF1)=GX11)*(OFFSET('Game Board'!F8:F55,0,GF1)=GX10)*(OFFSET('Game Board'!H8:H55,0,GF1)&lt;OFFSET('Game Board'!G8:G55,0,GF1))*1)</f>
        <v>0</v>
      </c>
      <c r="HD11" s="420">
        <f ca="1">SUMIFS(OFFSET('Game Board'!G8:G55,0,GF1),OFFSET('Game Board'!F8:F55,0,GF1),GX11,OFFSET('Game Board'!I8:I55,0,GF1),GX8)+SUMIFS(OFFSET('Game Board'!G8:G55,0,GF1),OFFSET('Game Board'!F8:F55,0,GF1),GX11,OFFSET('Game Board'!I8:I55,0,GF1),GX9)+SUMIFS(OFFSET('Game Board'!G8:G55,0,GF1),OFFSET('Game Board'!F8:F55,0,GF1),GX11,OFFSET('Game Board'!I8:I55,0,GF1),GX10)+SUMIFS(OFFSET('Game Board'!H8:H55,0,GF1),OFFSET('Game Board'!I8:I55,0,GF1),GX11,OFFSET('Game Board'!F8:F55,0,GF1),GX8)+SUMIFS(OFFSET('Game Board'!H8:H55,0,GF1),OFFSET('Game Board'!I8:I55,0,GF1),GX11,OFFSET('Game Board'!F8:F55,0,GF1),GX9)+SUMIFS(OFFSET('Game Board'!H8:H55,0,GF1),OFFSET('Game Board'!I8:I55,0,GF1),GX11,OFFSET('Game Board'!F8:F55,0,GF1),GX10)</f>
        <v>0</v>
      </c>
      <c r="HE11" s="420">
        <f ca="1">SUMIFS(OFFSET('Game Board'!H8:H55,0,GF1),OFFSET('Game Board'!F8:F55,0,GF1),GX11,OFFSET('Game Board'!I8:I55,0,GF1),GX8)+SUMIFS(OFFSET('Game Board'!H8:H55,0,GF1),OFFSET('Game Board'!F8:F55,0,GF1),GX11,OFFSET('Game Board'!I8:I55,0,GF1),GX9)+SUMIFS(OFFSET('Game Board'!H8:H55,0,GF1),OFFSET('Game Board'!F8:F55,0,GF1),GX11,OFFSET('Game Board'!I8:I55,0,GF1),GX10)+SUMIFS(OFFSET('Game Board'!G8:G55,0,GF1),OFFSET('Game Board'!I8:I55,0,GF1),GX11,OFFSET('Game Board'!F8:F55,0,GF1),GX8)+SUMIFS(OFFSET('Game Board'!G8:G55,0,GF1),OFFSET('Game Board'!I8:I55,0,GF1),GX11,OFFSET('Game Board'!F8:F55,0,GF1),GX9)+SUMIFS(OFFSET('Game Board'!G8:G55,0,GF1),OFFSET('Game Board'!I8:I55,0,GF1),GX11,OFFSET('Game Board'!F8:F55,0,GF1),GX10)</f>
        <v>0</v>
      </c>
      <c r="HF11" s="420">
        <f t="shared" ca="1" si="15"/>
        <v>0</v>
      </c>
      <c r="HG11" s="420">
        <f t="shared" ca="1" si="16"/>
        <v>3</v>
      </c>
      <c r="HH11" s="420">
        <f t="shared" ref="HH11" ca="1" si="1237">IF(GX11&lt;&gt;"",SUMPRODUCT((GW8:GW11=GW11)*(HG8:HG11&gt;HG11)*1),0)</f>
        <v>0</v>
      </c>
      <c r="HI11" s="420">
        <f t="shared" ref="HI11" ca="1" si="1238">IF(GX11&lt;&gt;"",SUMPRODUCT((HH8:HH11=HH11)*(HF8:HF11&gt;HF11)*1),0)</f>
        <v>0</v>
      </c>
      <c r="HJ11" s="420">
        <f t="shared" ca="1" si="19"/>
        <v>0</v>
      </c>
      <c r="HK11" s="420">
        <f t="shared" ref="HK11" ca="1" si="1239">IF(GX11&lt;&gt;"",SUMPRODUCT((HJ8:HJ11=HJ11)*(HH8:HH11=HH11)*(HD8:HD11&gt;HD11)*1),0)</f>
        <v>0</v>
      </c>
      <c r="HL11" s="420">
        <f t="shared" ca="1" si="21"/>
        <v>1</v>
      </c>
      <c r="HM11" s="420">
        <f ca="1">SUMPRODUCT((OFFSET('Game Board'!F8:F55,0,GF1)=GY11)*(OFFSET('Game Board'!I8:I55,0,GF1)=GY9)*(OFFSET('Game Board'!G8:G55,0,GF1)&gt;OFFSET('Game Board'!H8:H55,0,GF1))*1)+SUMPRODUCT((OFFSET('Game Board'!I8:I55,0,GF1)=GY11)*(OFFSET('Game Board'!F8:F55,0,GF1)=GY9)*(OFFSET('Game Board'!H8:H55,0,GF1)&gt;OFFSET('Game Board'!G8:G55,0,GF1))*1)+SUMPRODUCT((OFFSET('Game Board'!F8:F55,0,GF1)=GY11)*(OFFSET('Game Board'!I8:I55,0,GF1)=GY10)*(OFFSET('Game Board'!G8:G55,0,GF1)&gt;OFFSET('Game Board'!H8:H55,0,GF1))*1)+SUMPRODUCT((OFFSET('Game Board'!I8:I55,0,GF1)=GY11)*(OFFSET('Game Board'!F8:F55,0,GF1)=GY10)*(OFFSET('Game Board'!H8:H55,0,GF1)&gt;OFFSET('Game Board'!G8:G55,0,GF1))*1)</f>
        <v>0</v>
      </c>
      <c r="HN11" s="420">
        <f ca="1">SUMPRODUCT((OFFSET('Game Board'!F8:F55,0,GF1)=GY11)*(OFFSET('Game Board'!I8:I55,0,GF1)=GY9)*(OFFSET('Game Board'!G8:G55,0,GF1)=OFFSET('Game Board'!H8:H55,0,GF1))*1)+SUMPRODUCT((OFFSET('Game Board'!I8:I55,0,GF1)=GY11)*(OFFSET('Game Board'!F8:F55,0,GF1)=GY9)*(OFFSET('Game Board'!G8:G55,0,GF1)=OFFSET('Game Board'!H8:H55,0,GF1))*1)+SUMPRODUCT((OFFSET('Game Board'!F8:F55,0,GF1)=GY11)*(OFFSET('Game Board'!I8:I55,0,GF1)=GY10)*(OFFSET('Game Board'!G8:G55,0,GF1)=OFFSET('Game Board'!H8:H55,0,GF1))*1)+SUMPRODUCT((OFFSET('Game Board'!I8:I55,0,GF1)=GY11)*(OFFSET('Game Board'!F8:F55,0,GF1)=GY10)*(OFFSET('Game Board'!G8:G55,0,GF1)=OFFSET('Game Board'!H8:H55,0,GF1))*1)</f>
        <v>0</v>
      </c>
      <c r="HO11" s="420">
        <f ca="1">SUMPRODUCT((OFFSET('Game Board'!F8:F55,0,GF1)=GY11)*(OFFSET('Game Board'!I8:I55,0,GF1)=GY9)*(OFFSET('Game Board'!G8:G55,0,GF1)&lt;OFFSET('Game Board'!H8:H55,0,GF1))*1)+SUMPRODUCT((OFFSET('Game Board'!I8:I55,0,GF1)=GY11)*(OFFSET('Game Board'!F8:F55,0,GF1)=GY9)*(OFFSET('Game Board'!H8:H55,0,GF1)&lt;OFFSET('Game Board'!G8:G55,0,GF1))*1)+SUMPRODUCT((OFFSET('Game Board'!F8:F55,0,GF1)=GY11)*(OFFSET('Game Board'!I8:I55,0,GF1)=GY10)*(OFFSET('Game Board'!G8:G55,0,GF1)&lt;OFFSET('Game Board'!H8:H55,0,GF1))*1)+SUMPRODUCT((OFFSET('Game Board'!I8:I55,0,GF1)=GY11)*(OFFSET('Game Board'!F8:F55,0,GF1)=GY10)*(OFFSET('Game Board'!H8:H55,0,GF1)&lt;OFFSET('Game Board'!G8:G55,0,GF1))*1)</f>
        <v>0</v>
      </c>
      <c r="HP11" s="420">
        <f ca="1">SUMIFS(OFFSET('Game Board'!G8:G55,0,GF1),OFFSET('Game Board'!F8:F55,0,GF1),GY11,OFFSET('Game Board'!I8:I55,0,GF1),GY9)+SUMIFS(OFFSET('Game Board'!G8:G55,0,GF1),OFFSET('Game Board'!F8:F55,0,GF1),GY11,OFFSET('Game Board'!I8:I55,0,GF1),GY10)+SUMIFS(OFFSET('Game Board'!H8:H55,0,GF1),OFFSET('Game Board'!I8:I55,0,GF1),GY11,OFFSET('Game Board'!F8:F55,0,GF1),GY9)+SUMIFS(OFFSET('Game Board'!H8:H55,0,GF1),OFFSET('Game Board'!I8:I55,0,GF1),GY11,OFFSET('Game Board'!F8:F55,0,GF1),GY10)</f>
        <v>0</v>
      </c>
      <c r="HQ11" s="420">
        <f ca="1">SUMIFS(OFFSET('Game Board'!G8:G55,0,GF1),OFFSET('Game Board'!F8:F55,0,GF1),GY11,OFFSET('Game Board'!I8:I55,0,GF1),GY9)+SUMIFS(OFFSET('Game Board'!G8:G55,0,GF1),OFFSET('Game Board'!F8:F55,0,GF1),GY11,OFFSET('Game Board'!I8:I55,0,GF1),GY10)+SUMIFS(OFFSET('Game Board'!H8:H55,0,GF1),OFFSET('Game Board'!I8:I55,0,GF1),GY11,OFFSET('Game Board'!F8:F55,0,GF1),GY9)+SUMIFS(OFFSET('Game Board'!H8:H55,0,GF1),OFFSET('Game Board'!I8:I55,0,GF1),GY11,OFFSET('Game Board'!F8:F55,0,GF1),GY10)</f>
        <v>0</v>
      </c>
      <c r="HR11" s="420">
        <f t="shared" ca="1" si="240"/>
        <v>0</v>
      </c>
      <c r="HS11" s="420">
        <f t="shared" ca="1" si="241"/>
        <v>0</v>
      </c>
      <c r="HT11" s="420">
        <f t="shared" ref="HT11" ca="1" si="1240">IF(GY11&lt;&gt;"",SUMPRODUCT((GW8:GW11=GW11)*(HS8:HS11&gt;HS11)*1),0)</f>
        <v>0</v>
      </c>
      <c r="HU11" s="420">
        <f t="shared" ref="HU11" ca="1" si="1241">IF(GY11&lt;&gt;"",SUMPRODUCT((HT8:HT11=HT11)*(HR8:HR11&gt;HR11)*1),0)</f>
        <v>0</v>
      </c>
      <c r="HV11" s="420">
        <f t="shared" ca="1" si="244"/>
        <v>0</v>
      </c>
      <c r="HW11" s="420">
        <f t="shared" ref="HW11" ca="1" si="1242">IF(GY11&lt;&gt;"",SUMPRODUCT((HV8:HV11=HV11)*(HT8:HT11=HT11)*(HP8:HP11&gt;HP11)*1),0)</f>
        <v>0</v>
      </c>
      <c r="HX11" s="420">
        <f t="shared" ca="1" si="22"/>
        <v>1</v>
      </c>
      <c r="HY11" s="420">
        <f ca="1">SUMPRODUCT((OFFSET('Game Board'!F8:F55,0,GF1)=GZ11)*(OFFSET('Game Board'!I8:I55,0,GF1)=GZ10)*(OFFSET('Game Board'!G8:G55,0,GF1)&gt;OFFSET('Game Board'!H8:H55,0,GF1))*1)+SUMPRODUCT((OFFSET('Game Board'!I8:I55,0,GF1)=GZ11)*(OFFSET('Game Board'!F8:F55,0,GF1)=GZ10)*(OFFSET('Game Board'!H8:H55,0,GF1)&gt;OFFSET('Game Board'!G8:G55,0,GF1))*1)</f>
        <v>0</v>
      </c>
      <c r="HZ11" s="420">
        <f ca="1">SUMPRODUCT((OFFSET('Game Board'!F8:F55,0,GF1)=GZ11)*(OFFSET('Game Board'!I8:I55,0,GF1)=GZ10)*(OFFSET('Game Board'!G8:G55,0,GF1)=OFFSET('Game Board'!H8:H55,0,GF1))*1)+SUMPRODUCT((OFFSET('Game Board'!I8:I55,0,GF1)=GZ11)*(OFFSET('Game Board'!F8:F55,0,GF1)=GZ10)*(OFFSET('Game Board'!H8:H55,0,GF1)=OFFSET('Game Board'!G8:G55,0,GF1))*1)</f>
        <v>0</v>
      </c>
      <c r="IA11" s="420">
        <f ca="1">SUMPRODUCT((OFFSET('Game Board'!F8:F55,0,GF1)=GZ11)*(OFFSET('Game Board'!I8:I55,0,GF1)=GZ10)*(OFFSET('Game Board'!G8:G55,0,GF1)&lt;OFFSET('Game Board'!H8:H55,0,GF1))*1)+SUMPRODUCT((OFFSET('Game Board'!I8:I55,0,GF1)=GZ11)*(OFFSET('Game Board'!F8:F55,0,GF1)=GZ10)*(OFFSET('Game Board'!H8:H55,0,GF1)&lt;OFFSET('Game Board'!G8:G55,0,GF1))*1)</f>
        <v>0</v>
      </c>
      <c r="IB11" s="420">
        <f ca="1">SUMIFS(OFFSET('Game Board'!G8:G55,0,GF1),OFFSET('Game Board'!F8:F55,0,GF1),GZ11,OFFSET('Game Board'!I8:I55,0,GF1),GZ10)+SUMIFS(OFFSET('Game Board'!H8:H55,0,GF1),OFFSET('Game Board'!I8:I55,0,GF1),GZ11,OFFSET('Game Board'!F8:F55,0,GF1),GZ10)</f>
        <v>0</v>
      </c>
      <c r="IC11" s="420">
        <f ca="1">SUMIFS(OFFSET('Game Board'!G8:G55,0,GF1),OFFSET('Game Board'!F8:F55,0,GF1),GZ11,OFFSET('Game Board'!I8:I55,0,GF1),GZ10)+SUMIFS(OFFSET('Game Board'!H8:H55,0,GF1),OFFSET('Game Board'!I8:I55,0,GF1),GZ11,OFFSET('Game Board'!F8:F55,0,GF1),GZ10)</f>
        <v>0</v>
      </c>
      <c r="ID11" s="420">
        <f t="shared" ca="1" si="1030"/>
        <v>0</v>
      </c>
      <c r="IE11" s="420">
        <f t="shared" ca="1" si="1031"/>
        <v>0</v>
      </c>
      <c r="IF11" s="420">
        <f t="shared" ref="IF11" ca="1" si="1243">IF(GZ11&lt;&gt;"",SUMPRODUCT((HI8:HI11=HI11)*(IE8:IE11&gt;IE11)*1),0)</f>
        <v>0</v>
      </c>
      <c r="IG11" s="420">
        <f t="shared" ref="IG11" ca="1" si="1244">IF(GZ11&lt;&gt;"",SUMPRODUCT((IF8:IF11=IF11)*(ID8:ID11&gt;ID11)*1),0)</f>
        <v>0</v>
      </c>
      <c r="IH11" s="420">
        <f t="shared" ca="1" si="1034"/>
        <v>0</v>
      </c>
      <c r="II11" s="420">
        <f t="shared" ref="II11" ca="1" si="1245">IF(GZ11&lt;&gt;"",SUMPRODUCT((IH8:IH11=IH11)*(IF8:IF11=IF11)*(IB8:IB11&gt;IB11)*1),0)</f>
        <v>0</v>
      </c>
      <c r="IJ11" s="420">
        <f t="shared" ca="1" si="23"/>
        <v>1</v>
      </c>
      <c r="IK11" s="420">
        <f t="shared" ref="IK11" ca="1" si="1246">SUMPRODUCT((IJ8:IJ11=IJ11)*(GM8:GM11&gt;GM11)*1)</f>
        <v>2</v>
      </c>
      <c r="IL11" s="420">
        <f t="shared" ca="1" si="25"/>
        <v>3</v>
      </c>
      <c r="IM11" s="420" t="str">
        <f t="shared" si="247"/>
        <v>Wales</v>
      </c>
      <c r="IN11" s="420">
        <f t="shared" ca="1" si="26"/>
        <v>0</v>
      </c>
      <c r="IO11" s="420">
        <f ca="1">SUMPRODUCT((OFFSET('Game Board'!G8:G55,0,IO1)&lt;&gt;"")*(OFFSET('Game Board'!F8:F55,0,IO1)=C11)*(OFFSET('Game Board'!G8:G55,0,IO1)&gt;OFFSET('Game Board'!H8:H55,0,IO1))*1)+SUMPRODUCT((OFFSET('Game Board'!G8:G55,0,IO1)&lt;&gt;"")*(OFFSET('Game Board'!I8:I55,0,IO1)=C11)*(OFFSET('Game Board'!H8:H55,0,IO1)&gt;OFFSET('Game Board'!G8:G55,0,IO1))*1)</f>
        <v>0</v>
      </c>
      <c r="IP11" s="420">
        <f ca="1">SUMPRODUCT((OFFSET('Game Board'!G8:G55,0,IO1)&lt;&gt;"")*(OFFSET('Game Board'!F8:F55,0,IO1)=C11)*(OFFSET('Game Board'!G8:G55,0,IO1)=OFFSET('Game Board'!H8:H55,0,IO1))*1)+SUMPRODUCT((OFFSET('Game Board'!G8:G55,0,IO1)&lt;&gt;"")*(OFFSET('Game Board'!I8:I55,0,IO1)=C11)*(OFFSET('Game Board'!G8:G55,0,IO1)=OFFSET('Game Board'!H8:H55,0,IO1))*1)</f>
        <v>0</v>
      </c>
      <c r="IQ11" s="420">
        <f ca="1">SUMPRODUCT((OFFSET('Game Board'!G8:G55,0,IO1)&lt;&gt;"")*(OFFSET('Game Board'!F8:F55,0,IO1)=C11)*(OFFSET('Game Board'!G8:G55,0,IO1)&lt;OFFSET('Game Board'!H8:H55,0,IO1))*1)+SUMPRODUCT((OFFSET('Game Board'!G8:G55,0,IO1)&lt;&gt;"")*(OFFSET('Game Board'!I8:I55,0,IO1)=C11)*(OFFSET('Game Board'!H8:H55,0,IO1)&lt;OFFSET('Game Board'!G8:G55,0,IO1))*1)</f>
        <v>0</v>
      </c>
      <c r="IR11" s="420">
        <f ca="1">SUMIF(OFFSET('Game Board'!F8:F55,0,IO1),C11,OFFSET('Game Board'!G8:G55,0,IO1))+SUMIF(OFFSET('Game Board'!I8:I55,0,IO1),C11,OFFSET('Game Board'!H8:H55,0,IO1))</f>
        <v>0</v>
      </c>
      <c r="IS11" s="420">
        <f ca="1">SUMIF(OFFSET('Game Board'!F8:F55,0,IO1),C11,OFFSET('Game Board'!H8:H55,0,IO1))+SUMIF(OFFSET('Game Board'!I8:I55,0,IO1),C11,OFFSET('Game Board'!G8:G55,0,IO1))</f>
        <v>0</v>
      </c>
      <c r="IT11" s="420">
        <f t="shared" ca="1" si="27"/>
        <v>0</v>
      </c>
      <c r="IU11" s="420">
        <f t="shared" ca="1" si="28"/>
        <v>0</v>
      </c>
      <c r="IV11" s="420">
        <f ca="1">INDEX(L4:L35,MATCH(JE11,C4:C35,0),0)</f>
        <v>1588</v>
      </c>
      <c r="IW11" s="424">
        <f>'Tournament Setup'!F13</f>
        <v>0</v>
      </c>
      <c r="IX11" s="420">
        <f t="shared" ref="IX11" ca="1" si="1247">RANK(IU11,IU8:IU11)</f>
        <v>1</v>
      </c>
      <c r="IY11" s="420">
        <f t="shared" ref="IY11" ca="1" si="1248">SUMPRODUCT((IX8:IX11=IX11)*(IT8:IT11&gt;IT11)*1)</f>
        <v>0</v>
      </c>
      <c r="IZ11" s="420">
        <f t="shared" ca="1" si="31"/>
        <v>1</v>
      </c>
      <c r="JA11" s="420">
        <f t="shared" ref="JA11" ca="1" si="1249">SUMPRODUCT((IX8:IX11=IX11)*(IT8:IT11=IT11)*(IR8:IR11&gt;IR11)*1)</f>
        <v>0</v>
      </c>
      <c r="JB11" s="420">
        <f t="shared" ca="1" si="33"/>
        <v>1</v>
      </c>
      <c r="JC11" s="420">
        <f t="shared" ref="JC11" ca="1" si="1250">RANK(JB11,JB8:JB11,1)+COUNTIF(JB8:JB11,JB11)-1</f>
        <v>4</v>
      </c>
      <c r="JD11" s="420">
        <v>4</v>
      </c>
      <c r="JE11" s="420" t="str">
        <f t="shared" ref="JE11" ca="1" si="1251">INDEX(IM8:IM11,MATCH(JD11,JC8:JC11,0),0)</f>
        <v>Wales</v>
      </c>
      <c r="JF11" s="420">
        <f t="shared" ref="JF11" ca="1" si="1252">INDEX(JB8:JB11,MATCH(JE11,IM8:IM11,0),0)</f>
        <v>1</v>
      </c>
      <c r="JG11" s="420" t="str">
        <f t="shared" ca="1" si="1043"/>
        <v>Wales</v>
      </c>
      <c r="JH11" s="420" t="str">
        <f t="shared" ref="JH11" ca="1" si="1253">IF(AND(JH10&lt;&gt;"",JF11=2),JE11,"")</f>
        <v/>
      </c>
      <c r="JI11" s="420" t="str">
        <f t="shared" ref="JI11" ca="1" si="1254">IF(AND(JI10&lt;&gt;"",JF11=3),JE11,"")</f>
        <v/>
      </c>
      <c r="JJ11" s="420">
        <f ca="1">SUMPRODUCT((OFFSET('Game Board'!F8:F55,0,IO1)=JG11)*(OFFSET('Game Board'!I8:I55,0,IO1)=JG8)*(OFFSET('Game Board'!G8:G55,0,IO1)&gt;OFFSET('Game Board'!H8:H55,0,IO1))*1)+SUMPRODUCT((OFFSET('Game Board'!I8:I55,0,IO1)=JG11)*(OFFSET('Game Board'!F8:F55,0,IO1)=JG8)*(OFFSET('Game Board'!H8:H55,0,IO1)&gt;OFFSET('Game Board'!G8:G55,0,IO1))*1)+SUMPRODUCT((OFFSET('Game Board'!F8:F55,0,IO1)=JG11)*(OFFSET('Game Board'!I8:I55,0,IO1)=JG9)*(OFFSET('Game Board'!G8:G55,0,IO1)&gt;OFFSET('Game Board'!H8:H55,0,IO1))*1)+SUMPRODUCT((OFFSET('Game Board'!I8:I55,0,IO1)=JG11)*(OFFSET('Game Board'!F8:F55,0,IO1)=JG9)*(OFFSET('Game Board'!H8:H55,0,IO1)&gt;OFFSET('Game Board'!G8:G55,0,IO1))*1)+SUMPRODUCT((OFFSET('Game Board'!F8:F55,0,IO1)=JG11)*(OFFSET('Game Board'!I8:I55,0,IO1)=JG10)*(OFFSET('Game Board'!G8:G55,0,IO1)&gt;OFFSET('Game Board'!H8:H55,0,IO1))*1)+SUMPRODUCT((OFFSET('Game Board'!I8:I55,0,IO1)=JG11)*(OFFSET('Game Board'!F8:F55,0,IO1)=JG10)*(OFFSET('Game Board'!H8:H55,0,IO1)&gt;OFFSET('Game Board'!G8:G55,0,IO1))*1)</f>
        <v>0</v>
      </c>
      <c r="JK11" s="420">
        <f ca="1">SUMPRODUCT((OFFSET('Game Board'!F8:F55,0,IO1)=JG11)*(OFFSET('Game Board'!I8:I55,0,IO1)=JG8)*(OFFSET('Game Board'!G8:G55,0,IO1)&gt;=OFFSET('Game Board'!H8:H55,0,IO1))*1)+SUMPRODUCT((OFFSET('Game Board'!I8:I55,0,IO1)=JG11)*(OFFSET('Game Board'!F8:F55,0,IO1)=JG8)*(OFFSET('Game Board'!G8:G55,0,IO1)=OFFSET('Game Board'!H8:H55,0,IO1))*1)+SUMPRODUCT((OFFSET('Game Board'!F8:F55,0,IO1)=JG11)*(OFFSET('Game Board'!I8:I55,0,IO1)=JG9)*(OFFSET('Game Board'!G8:G55,0,IO1)=OFFSET('Game Board'!H8:H55,0,IO1))*1)+SUMPRODUCT((OFFSET('Game Board'!I8:I55,0,IO1)=JG11)*(OFFSET('Game Board'!F8:F55,0,IO1)=JG9)*(OFFSET('Game Board'!G8:G55,0,IO1)=OFFSET('Game Board'!H8:H55,0,IO1))*1)+SUMPRODUCT((OFFSET('Game Board'!F8:F55,0,IO1)=JG11)*(OFFSET('Game Board'!I8:I55,0,IO1)=JG10)*(OFFSET('Game Board'!G8:G55,0,IO1)=OFFSET('Game Board'!H8:H55,0,IO1))*1)+SUMPRODUCT((OFFSET('Game Board'!I8:I55,0,IO1)=JG11)*(OFFSET('Game Board'!F8:F55,0,IO1)=JG10)*(OFFSET('Game Board'!G8:G55,0,IO1)=OFFSET('Game Board'!H8:H55,0,IO1))*1)</f>
        <v>3</v>
      </c>
      <c r="JL11" s="420">
        <f ca="1">SUMPRODUCT((OFFSET('Game Board'!F8:F55,0,IO1)=JG11)*(OFFSET('Game Board'!I8:I55,0,IO1)=JG8)*(OFFSET('Game Board'!G8:G55,0,IO1)&lt;OFFSET('Game Board'!H8:H55,0,IO1))*1)+SUMPRODUCT((OFFSET('Game Board'!I8:I55,0,IO1)=JG11)*(OFFSET('Game Board'!F8:F55,0,IO1)=JG8)*(OFFSET('Game Board'!H8:H55,0,IO1)&lt;OFFSET('Game Board'!G8:G55,0,IO1))*1)+SUMPRODUCT((OFFSET('Game Board'!F8:F55,0,IO1)=JG11)*(OFFSET('Game Board'!I8:I55,0,IO1)=JG9)*(OFFSET('Game Board'!G8:G55,0,IO1)&lt;OFFSET('Game Board'!H8:H55,0,IO1))*1)+SUMPRODUCT((OFFSET('Game Board'!I8:I55,0,IO1)=JG11)*(OFFSET('Game Board'!F8:F55,0,IO1)=JG9)*(OFFSET('Game Board'!H8:H55,0,IO1)&lt;OFFSET('Game Board'!G8:G55,0,IO1))*1)+SUMPRODUCT((OFFSET('Game Board'!F8:F55,0,IO1)=JG11)*(OFFSET('Game Board'!I8:I55,0,IO1)=JG10)*(OFFSET('Game Board'!G8:G55,0,IO1)&lt;OFFSET('Game Board'!H8:H55,0,IO1))*1)+SUMPRODUCT((OFFSET('Game Board'!I8:I55,0,IO1)=JG11)*(OFFSET('Game Board'!F8:F55,0,IO1)=JG10)*(OFFSET('Game Board'!H8:H55,0,IO1)&lt;OFFSET('Game Board'!G8:G55,0,IO1))*1)</f>
        <v>0</v>
      </c>
      <c r="JM11" s="420">
        <f ca="1">SUMIFS(OFFSET('Game Board'!G8:G55,0,IO1),OFFSET('Game Board'!F8:F55,0,IO1),JG11,OFFSET('Game Board'!I8:I55,0,IO1),JG8)+SUMIFS(OFFSET('Game Board'!G8:G55,0,IO1),OFFSET('Game Board'!F8:F55,0,IO1),JG11,OFFSET('Game Board'!I8:I55,0,IO1),JG9)+SUMIFS(OFFSET('Game Board'!G8:G55,0,IO1),OFFSET('Game Board'!F8:F55,0,IO1),JG11,OFFSET('Game Board'!I8:I55,0,IO1),JG10)+SUMIFS(OFFSET('Game Board'!H8:H55,0,IO1),OFFSET('Game Board'!I8:I55,0,IO1),JG11,OFFSET('Game Board'!F8:F55,0,IO1),JG8)+SUMIFS(OFFSET('Game Board'!H8:H55,0,IO1),OFFSET('Game Board'!I8:I55,0,IO1),JG11,OFFSET('Game Board'!F8:F55,0,IO1),JG9)+SUMIFS(OFFSET('Game Board'!H8:H55,0,IO1),OFFSET('Game Board'!I8:I55,0,IO1),JG11,OFFSET('Game Board'!F8:F55,0,IO1),JG10)</f>
        <v>0</v>
      </c>
      <c r="JN11" s="420">
        <f ca="1">SUMIFS(OFFSET('Game Board'!H8:H55,0,IO1),OFFSET('Game Board'!F8:F55,0,IO1),JG11,OFFSET('Game Board'!I8:I55,0,IO1),JG8)+SUMIFS(OFFSET('Game Board'!H8:H55,0,IO1),OFFSET('Game Board'!F8:F55,0,IO1),JG11,OFFSET('Game Board'!I8:I55,0,IO1),JG9)+SUMIFS(OFFSET('Game Board'!H8:H55,0,IO1),OFFSET('Game Board'!F8:F55,0,IO1),JG11,OFFSET('Game Board'!I8:I55,0,IO1),JG10)+SUMIFS(OFFSET('Game Board'!G8:G55,0,IO1),OFFSET('Game Board'!I8:I55,0,IO1),JG11,OFFSET('Game Board'!F8:F55,0,IO1),JG8)+SUMIFS(OFFSET('Game Board'!G8:G55,0,IO1),OFFSET('Game Board'!I8:I55,0,IO1),JG11,OFFSET('Game Board'!F8:F55,0,IO1),JG9)+SUMIFS(OFFSET('Game Board'!G8:G55,0,IO1),OFFSET('Game Board'!I8:I55,0,IO1),JG11,OFFSET('Game Board'!F8:F55,0,IO1),JG10)</f>
        <v>0</v>
      </c>
      <c r="JO11" s="420">
        <f t="shared" ca="1" si="38"/>
        <v>0</v>
      </c>
      <c r="JP11" s="420">
        <f t="shared" ca="1" si="39"/>
        <v>3</v>
      </c>
      <c r="JQ11" s="420">
        <f t="shared" ref="JQ11" ca="1" si="1255">IF(JG11&lt;&gt;"",SUMPRODUCT((JF8:JF11=JF11)*(JP8:JP11&gt;JP11)*1),0)</f>
        <v>0</v>
      </c>
      <c r="JR11" s="420">
        <f t="shared" ref="JR11" ca="1" si="1256">IF(JG11&lt;&gt;"",SUMPRODUCT((JQ8:JQ11=JQ11)*(JO8:JO11&gt;JO11)*1),0)</f>
        <v>0</v>
      </c>
      <c r="JS11" s="420">
        <f t="shared" ca="1" si="42"/>
        <v>0</v>
      </c>
      <c r="JT11" s="420">
        <f t="shared" ref="JT11" ca="1" si="1257">IF(JG11&lt;&gt;"",SUMPRODUCT((JS8:JS11=JS11)*(JQ8:JQ11=JQ11)*(JM8:JM11&gt;JM11)*1),0)</f>
        <v>0</v>
      </c>
      <c r="JU11" s="420">
        <f t="shared" ca="1" si="44"/>
        <v>1</v>
      </c>
      <c r="JV11" s="420">
        <f ca="1">SUMPRODUCT((OFFSET('Game Board'!F8:F55,0,IO1)=JH11)*(OFFSET('Game Board'!I8:I55,0,IO1)=JH9)*(OFFSET('Game Board'!G8:G55,0,IO1)&gt;OFFSET('Game Board'!H8:H55,0,IO1))*1)+SUMPRODUCT((OFFSET('Game Board'!I8:I55,0,IO1)=JH11)*(OFFSET('Game Board'!F8:F55,0,IO1)=JH9)*(OFFSET('Game Board'!H8:H55,0,IO1)&gt;OFFSET('Game Board'!G8:G55,0,IO1))*1)+SUMPRODUCT((OFFSET('Game Board'!F8:F55,0,IO1)=JH11)*(OFFSET('Game Board'!I8:I55,0,IO1)=JH10)*(OFFSET('Game Board'!G8:G55,0,IO1)&gt;OFFSET('Game Board'!H8:H55,0,IO1))*1)+SUMPRODUCT((OFFSET('Game Board'!I8:I55,0,IO1)=JH11)*(OFFSET('Game Board'!F8:F55,0,IO1)=JH10)*(OFFSET('Game Board'!H8:H55,0,IO1)&gt;OFFSET('Game Board'!G8:G55,0,IO1))*1)</f>
        <v>0</v>
      </c>
      <c r="JW11" s="420">
        <f ca="1">SUMPRODUCT((OFFSET('Game Board'!F8:F55,0,IO1)=JH11)*(OFFSET('Game Board'!I8:I55,0,IO1)=JH9)*(OFFSET('Game Board'!G8:G55,0,IO1)=OFFSET('Game Board'!H8:H55,0,IO1))*1)+SUMPRODUCT((OFFSET('Game Board'!I8:I55,0,IO1)=JH11)*(OFFSET('Game Board'!F8:F55,0,IO1)=JH9)*(OFFSET('Game Board'!G8:G55,0,IO1)=OFFSET('Game Board'!H8:H55,0,IO1))*1)+SUMPRODUCT((OFFSET('Game Board'!F8:F55,0,IO1)=JH11)*(OFFSET('Game Board'!I8:I55,0,IO1)=JH10)*(OFFSET('Game Board'!G8:G55,0,IO1)=OFFSET('Game Board'!H8:H55,0,IO1))*1)+SUMPRODUCT((OFFSET('Game Board'!I8:I55,0,IO1)=JH11)*(OFFSET('Game Board'!F8:F55,0,IO1)=JH10)*(OFFSET('Game Board'!G8:G55,0,IO1)=OFFSET('Game Board'!H8:H55,0,IO1))*1)</f>
        <v>0</v>
      </c>
      <c r="JX11" s="420">
        <f ca="1">SUMPRODUCT((OFFSET('Game Board'!F8:F55,0,IO1)=JH11)*(OFFSET('Game Board'!I8:I55,0,IO1)=JH9)*(OFFSET('Game Board'!G8:G55,0,IO1)&lt;OFFSET('Game Board'!H8:H55,0,IO1))*1)+SUMPRODUCT((OFFSET('Game Board'!I8:I55,0,IO1)=JH11)*(OFFSET('Game Board'!F8:F55,0,IO1)=JH9)*(OFFSET('Game Board'!H8:H55,0,IO1)&lt;OFFSET('Game Board'!G8:G55,0,IO1))*1)+SUMPRODUCT((OFFSET('Game Board'!F8:F55,0,IO1)=JH11)*(OFFSET('Game Board'!I8:I55,0,IO1)=JH10)*(OFFSET('Game Board'!G8:G55,0,IO1)&lt;OFFSET('Game Board'!H8:H55,0,IO1))*1)+SUMPRODUCT((OFFSET('Game Board'!I8:I55,0,IO1)=JH11)*(OFFSET('Game Board'!F8:F55,0,IO1)=JH10)*(OFFSET('Game Board'!H8:H55,0,IO1)&lt;OFFSET('Game Board'!G8:G55,0,IO1))*1)</f>
        <v>0</v>
      </c>
      <c r="JY11" s="420">
        <f ca="1">SUMIFS(OFFSET('Game Board'!G8:G55,0,IO1),OFFSET('Game Board'!F8:F55,0,IO1),JH11,OFFSET('Game Board'!I8:I55,0,IO1),JH9)+SUMIFS(OFFSET('Game Board'!G8:G55,0,IO1),OFFSET('Game Board'!F8:F55,0,IO1),JH11,OFFSET('Game Board'!I8:I55,0,IO1),JH10)+SUMIFS(OFFSET('Game Board'!H8:H55,0,IO1),OFFSET('Game Board'!I8:I55,0,IO1),JH11,OFFSET('Game Board'!F8:F55,0,IO1),JH9)+SUMIFS(OFFSET('Game Board'!H8:H55,0,IO1),OFFSET('Game Board'!I8:I55,0,IO1),JH11,OFFSET('Game Board'!F8:F55,0,IO1),JH10)</f>
        <v>0</v>
      </c>
      <c r="JZ11" s="420">
        <f ca="1">SUMIFS(OFFSET('Game Board'!G8:G55,0,IO1),OFFSET('Game Board'!F8:F55,0,IO1),JH11,OFFSET('Game Board'!I8:I55,0,IO1),JH9)+SUMIFS(OFFSET('Game Board'!G8:G55,0,IO1),OFFSET('Game Board'!F8:F55,0,IO1),JH11,OFFSET('Game Board'!I8:I55,0,IO1),JH10)+SUMIFS(OFFSET('Game Board'!H8:H55,0,IO1),OFFSET('Game Board'!I8:I55,0,IO1),JH11,OFFSET('Game Board'!F8:F55,0,IO1),JH9)+SUMIFS(OFFSET('Game Board'!H8:H55,0,IO1),OFFSET('Game Board'!I8:I55,0,IO1),JH11,OFFSET('Game Board'!F8:F55,0,IO1),JH10)</f>
        <v>0</v>
      </c>
      <c r="KA11" s="420">
        <f t="shared" ca="1" si="259"/>
        <v>0</v>
      </c>
      <c r="KB11" s="420">
        <f t="shared" ca="1" si="260"/>
        <v>0</v>
      </c>
      <c r="KC11" s="420">
        <f t="shared" ref="KC11" ca="1" si="1258">IF(JH11&lt;&gt;"",SUMPRODUCT((JF8:JF11=JF11)*(KB8:KB11&gt;KB11)*1),0)</f>
        <v>0</v>
      </c>
      <c r="KD11" s="420">
        <f t="shared" ref="KD11" ca="1" si="1259">IF(JH11&lt;&gt;"",SUMPRODUCT((KC8:KC11=KC11)*(KA8:KA11&gt;KA11)*1),0)</f>
        <v>0</v>
      </c>
      <c r="KE11" s="420">
        <f t="shared" ca="1" si="263"/>
        <v>0</v>
      </c>
      <c r="KF11" s="420">
        <f t="shared" ref="KF11" ca="1" si="1260">IF(JH11&lt;&gt;"",SUMPRODUCT((KE8:KE11=KE11)*(KC8:KC11=KC11)*(JY8:JY11&gt;JY11)*1),0)</f>
        <v>0</v>
      </c>
      <c r="KG11" s="420">
        <f t="shared" ca="1" si="45"/>
        <v>1</v>
      </c>
      <c r="KH11" s="420">
        <f ca="1">SUMPRODUCT((OFFSET('Game Board'!F8:F55,0,IO1)=JI11)*(OFFSET('Game Board'!I8:I55,0,IO1)=JI10)*(OFFSET('Game Board'!G8:G55,0,IO1)&gt;OFFSET('Game Board'!H8:H55,0,IO1))*1)+SUMPRODUCT((OFFSET('Game Board'!I8:I55,0,IO1)=JI11)*(OFFSET('Game Board'!F8:F55,0,IO1)=JI10)*(OFFSET('Game Board'!H8:H55,0,IO1)&gt;OFFSET('Game Board'!G8:G55,0,IO1))*1)</f>
        <v>0</v>
      </c>
      <c r="KI11" s="420">
        <f ca="1">SUMPRODUCT((OFFSET('Game Board'!F8:F55,0,IO1)=JI11)*(OFFSET('Game Board'!I8:I55,0,IO1)=JI10)*(OFFSET('Game Board'!G8:G55,0,IO1)=OFFSET('Game Board'!H8:H55,0,IO1))*1)+SUMPRODUCT((OFFSET('Game Board'!I8:I55,0,IO1)=JI11)*(OFFSET('Game Board'!F8:F55,0,IO1)=JI10)*(OFFSET('Game Board'!H8:H55,0,IO1)=OFFSET('Game Board'!G8:G55,0,IO1))*1)</f>
        <v>0</v>
      </c>
      <c r="KJ11" s="420">
        <f ca="1">SUMPRODUCT((OFFSET('Game Board'!F8:F55,0,IO1)=JI11)*(OFFSET('Game Board'!I8:I55,0,IO1)=JI10)*(OFFSET('Game Board'!G8:G55,0,IO1)&lt;OFFSET('Game Board'!H8:H55,0,IO1))*1)+SUMPRODUCT((OFFSET('Game Board'!I8:I55,0,IO1)=JI11)*(OFFSET('Game Board'!F8:F55,0,IO1)=JI10)*(OFFSET('Game Board'!H8:H55,0,IO1)&lt;OFFSET('Game Board'!G8:G55,0,IO1))*1)</f>
        <v>0</v>
      </c>
      <c r="KK11" s="420">
        <f ca="1">SUMIFS(OFFSET('Game Board'!G8:G55,0,IO1),OFFSET('Game Board'!F8:F55,0,IO1),JI11,OFFSET('Game Board'!I8:I55,0,IO1),JI10)+SUMIFS(OFFSET('Game Board'!H8:H55,0,IO1),OFFSET('Game Board'!I8:I55,0,IO1),JI11,OFFSET('Game Board'!F8:F55,0,IO1),JI10)</f>
        <v>0</v>
      </c>
      <c r="KL11" s="420">
        <f ca="1">SUMIFS(OFFSET('Game Board'!G8:G55,0,IO1),OFFSET('Game Board'!F8:F55,0,IO1),JI11,OFFSET('Game Board'!I8:I55,0,IO1),JI10)+SUMIFS(OFFSET('Game Board'!H8:H55,0,IO1),OFFSET('Game Board'!I8:I55,0,IO1),JI11,OFFSET('Game Board'!F8:F55,0,IO1),JI10)</f>
        <v>0</v>
      </c>
      <c r="KM11" s="420">
        <f t="shared" ca="1" si="1052"/>
        <v>0</v>
      </c>
      <c r="KN11" s="420">
        <f t="shared" ca="1" si="1053"/>
        <v>0</v>
      </c>
      <c r="KO11" s="420">
        <f t="shared" ref="KO11" ca="1" si="1261">IF(JI11&lt;&gt;"",SUMPRODUCT((JR8:JR11=JR11)*(KN8:KN11&gt;KN11)*1),0)</f>
        <v>0</v>
      </c>
      <c r="KP11" s="420">
        <f t="shared" ref="KP11" ca="1" si="1262">IF(JI11&lt;&gt;"",SUMPRODUCT((KO8:KO11=KO11)*(KM8:KM11&gt;KM11)*1),0)</f>
        <v>0</v>
      </c>
      <c r="KQ11" s="420">
        <f t="shared" ca="1" si="1056"/>
        <v>0</v>
      </c>
      <c r="KR11" s="420">
        <f t="shared" ref="KR11" ca="1" si="1263">IF(JI11&lt;&gt;"",SUMPRODUCT((KQ8:KQ11=KQ11)*(KO8:KO11=KO11)*(KK8:KK11&gt;KK11)*1),0)</f>
        <v>0</v>
      </c>
      <c r="KS11" s="420">
        <f t="shared" ca="1" si="46"/>
        <v>1</v>
      </c>
      <c r="KT11" s="420">
        <f t="shared" ref="KT11" ca="1" si="1264">SUMPRODUCT((KS8:KS11=KS11)*(IV8:IV11&gt;IV11)*1)</f>
        <v>2</v>
      </c>
      <c r="KU11" s="420">
        <f t="shared" ca="1" si="48"/>
        <v>3</v>
      </c>
      <c r="KV11" s="420" t="str">
        <f t="shared" si="266"/>
        <v>Wales</v>
      </c>
      <c r="KW11" s="420">
        <f t="shared" ca="1" si="49"/>
        <v>0</v>
      </c>
      <c r="KX11" s="420">
        <f ca="1">SUMPRODUCT((OFFSET('Game Board'!G8:G55,0,KX1)&lt;&gt;"")*(OFFSET('Game Board'!F8:F55,0,KX1)=C11)*(OFFSET('Game Board'!G8:G55,0,KX1)&gt;OFFSET('Game Board'!H8:H55,0,KX1))*1)+SUMPRODUCT((OFFSET('Game Board'!G8:G55,0,KX1)&lt;&gt;"")*(OFFSET('Game Board'!I8:I55,0,KX1)=C11)*(OFFSET('Game Board'!H8:H55,0,KX1)&gt;OFFSET('Game Board'!G8:G55,0,KX1))*1)</f>
        <v>0</v>
      </c>
      <c r="KY11" s="420">
        <f ca="1">SUMPRODUCT((OFFSET('Game Board'!G8:G55,0,KX1)&lt;&gt;"")*(OFFSET('Game Board'!F8:F55,0,KX1)=C11)*(OFFSET('Game Board'!G8:G55,0,KX1)=OFFSET('Game Board'!H8:H55,0,KX1))*1)+SUMPRODUCT((OFFSET('Game Board'!G8:G55,0,KX1)&lt;&gt;"")*(OFFSET('Game Board'!I8:I55,0,KX1)=C11)*(OFFSET('Game Board'!G8:G55,0,KX1)=OFFSET('Game Board'!H8:H55,0,KX1))*1)</f>
        <v>0</v>
      </c>
      <c r="KZ11" s="420">
        <f ca="1">SUMPRODUCT((OFFSET('Game Board'!G8:G55,0,KX1)&lt;&gt;"")*(OFFSET('Game Board'!F8:F55,0,KX1)=C11)*(OFFSET('Game Board'!G8:G55,0,KX1)&lt;OFFSET('Game Board'!H8:H55,0,KX1))*1)+SUMPRODUCT((OFFSET('Game Board'!G8:G55,0,KX1)&lt;&gt;"")*(OFFSET('Game Board'!I8:I55,0,KX1)=C11)*(OFFSET('Game Board'!H8:H55,0,KX1)&lt;OFFSET('Game Board'!G8:G55,0,KX1))*1)</f>
        <v>0</v>
      </c>
      <c r="LA11" s="420">
        <f ca="1">SUMIF(OFFSET('Game Board'!F8:F55,0,KX1),C11,OFFSET('Game Board'!G8:G55,0,KX1))+SUMIF(OFFSET('Game Board'!I8:I55,0,KX1),C11,OFFSET('Game Board'!H8:H55,0,KX1))</f>
        <v>0</v>
      </c>
      <c r="LB11" s="420">
        <f ca="1">SUMIF(OFFSET('Game Board'!F8:F55,0,KX1),C11,OFFSET('Game Board'!H8:H55,0,KX1))+SUMIF(OFFSET('Game Board'!I8:I55,0,KX1),C11,OFFSET('Game Board'!G8:G55,0,KX1))</f>
        <v>0</v>
      </c>
      <c r="LC11" s="420">
        <f t="shared" ca="1" si="50"/>
        <v>0</v>
      </c>
      <c r="LD11" s="420">
        <f t="shared" ca="1" si="51"/>
        <v>0</v>
      </c>
      <c r="LE11" s="420">
        <f ca="1">INDEX(L4:L35,MATCH(LN11,C4:C35,0),0)</f>
        <v>1588</v>
      </c>
      <c r="LF11" s="424">
        <f>'Tournament Setup'!F13</f>
        <v>0</v>
      </c>
      <c r="LG11" s="420">
        <f t="shared" ref="LG11" ca="1" si="1265">RANK(LD11,LD8:LD11)</f>
        <v>1</v>
      </c>
      <c r="LH11" s="420">
        <f t="shared" ref="LH11" ca="1" si="1266">SUMPRODUCT((LG8:LG11=LG11)*(LC8:LC11&gt;LC11)*1)</f>
        <v>0</v>
      </c>
      <c r="LI11" s="420">
        <f t="shared" ca="1" si="54"/>
        <v>1</v>
      </c>
      <c r="LJ11" s="420">
        <f t="shared" ref="LJ11" ca="1" si="1267">SUMPRODUCT((LG8:LG11=LG11)*(LC8:LC11=LC11)*(LA8:LA11&gt;LA11)*1)</f>
        <v>0</v>
      </c>
      <c r="LK11" s="420">
        <f t="shared" ca="1" si="56"/>
        <v>1</v>
      </c>
      <c r="LL11" s="420">
        <f t="shared" ref="LL11" ca="1" si="1268">RANK(LK11,LK8:LK11,1)+COUNTIF(LK8:LK11,LK11)-1</f>
        <v>4</v>
      </c>
      <c r="LM11" s="420">
        <v>4</v>
      </c>
      <c r="LN11" s="420" t="str">
        <f t="shared" ref="LN11" ca="1" si="1269">INDEX(KV8:KV11,MATCH(LM11,LL8:LL11,0),0)</f>
        <v>Wales</v>
      </c>
      <c r="LO11" s="420">
        <f t="shared" ref="LO11" ca="1" si="1270">INDEX(LK8:LK11,MATCH(LN11,KV8:KV11,0),0)</f>
        <v>1</v>
      </c>
      <c r="LP11" s="420" t="str">
        <f t="shared" ca="1" si="1065"/>
        <v>Wales</v>
      </c>
      <c r="LQ11" s="420" t="str">
        <f t="shared" ref="LQ11" ca="1" si="1271">IF(AND(LQ10&lt;&gt;"",LO11=2),LN11,"")</f>
        <v/>
      </c>
      <c r="LR11" s="420" t="str">
        <f t="shared" ref="LR11" ca="1" si="1272">IF(AND(LR10&lt;&gt;"",LO11=3),LN11,"")</f>
        <v/>
      </c>
      <c r="LS11" s="420">
        <f ca="1">SUMPRODUCT((OFFSET('Game Board'!F8:F55,0,KX1)=LP11)*(OFFSET('Game Board'!I8:I55,0,KX1)=LP8)*(OFFSET('Game Board'!G8:G55,0,KX1)&gt;OFFSET('Game Board'!H8:H55,0,KX1))*1)+SUMPRODUCT((OFFSET('Game Board'!I8:I55,0,KX1)=LP11)*(OFFSET('Game Board'!F8:F55,0,KX1)=LP8)*(OFFSET('Game Board'!H8:H55,0,KX1)&gt;OFFSET('Game Board'!G8:G55,0,KX1))*1)+SUMPRODUCT((OFFSET('Game Board'!F8:F55,0,KX1)=LP11)*(OFFSET('Game Board'!I8:I55,0,KX1)=LP9)*(OFFSET('Game Board'!G8:G55,0,KX1)&gt;OFFSET('Game Board'!H8:H55,0,KX1))*1)+SUMPRODUCT((OFFSET('Game Board'!I8:I55,0,KX1)=LP11)*(OFFSET('Game Board'!F8:F55,0,KX1)=LP9)*(OFFSET('Game Board'!H8:H55,0,KX1)&gt;OFFSET('Game Board'!G8:G55,0,KX1))*1)+SUMPRODUCT((OFFSET('Game Board'!F8:F55,0,KX1)=LP11)*(OFFSET('Game Board'!I8:I55,0,KX1)=LP10)*(OFFSET('Game Board'!G8:G55,0,KX1)&gt;OFFSET('Game Board'!H8:H55,0,KX1))*1)+SUMPRODUCT((OFFSET('Game Board'!I8:I55,0,KX1)=LP11)*(OFFSET('Game Board'!F8:F55,0,KX1)=LP10)*(OFFSET('Game Board'!H8:H55,0,KX1)&gt;OFFSET('Game Board'!G8:G55,0,KX1))*1)</f>
        <v>0</v>
      </c>
      <c r="LT11" s="420">
        <f ca="1">SUMPRODUCT((OFFSET('Game Board'!F8:F55,0,KX1)=LP11)*(OFFSET('Game Board'!I8:I55,0,KX1)=LP8)*(OFFSET('Game Board'!G8:G55,0,KX1)&gt;=OFFSET('Game Board'!H8:H55,0,KX1))*1)+SUMPRODUCT((OFFSET('Game Board'!I8:I55,0,KX1)=LP11)*(OFFSET('Game Board'!F8:F55,0,KX1)=LP8)*(OFFSET('Game Board'!G8:G55,0,KX1)=OFFSET('Game Board'!H8:H55,0,KX1))*1)+SUMPRODUCT((OFFSET('Game Board'!F8:F55,0,KX1)=LP11)*(OFFSET('Game Board'!I8:I55,0,KX1)=LP9)*(OFFSET('Game Board'!G8:G55,0,KX1)=OFFSET('Game Board'!H8:H55,0,KX1))*1)+SUMPRODUCT((OFFSET('Game Board'!I8:I55,0,KX1)=LP11)*(OFFSET('Game Board'!F8:F55,0,KX1)=LP9)*(OFFSET('Game Board'!G8:G55,0,KX1)=OFFSET('Game Board'!H8:H55,0,KX1))*1)+SUMPRODUCT((OFFSET('Game Board'!F8:F55,0,KX1)=LP11)*(OFFSET('Game Board'!I8:I55,0,KX1)=LP10)*(OFFSET('Game Board'!G8:G55,0,KX1)=OFFSET('Game Board'!H8:H55,0,KX1))*1)+SUMPRODUCT((OFFSET('Game Board'!I8:I55,0,KX1)=LP11)*(OFFSET('Game Board'!F8:F55,0,KX1)=LP10)*(OFFSET('Game Board'!G8:G55,0,KX1)=OFFSET('Game Board'!H8:H55,0,KX1))*1)</f>
        <v>3</v>
      </c>
      <c r="LU11" s="420">
        <f ca="1">SUMPRODUCT((OFFSET('Game Board'!F8:F55,0,KX1)=LP11)*(OFFSET('Game Board'!I8:I55,0,KX1)=LP8)*(OFFSET('Game Board'!G8:G55,0,KX1)&lt;OFFSET('Game Board'!H8:H55,0,KX1))*1)+SUMPRODUCT((OFFSET('Game Board'!I8:I55,0,KX1)=LP11)*(OFFSET('Game Board'!F8:F55,0,KX1)=LP8)*(OFFSET('Game Board'!H8:H55,0,KX1)&lt;OFFSET('Game Board'!G8:G55,0,KX1))*1)+SUMPRODUCT((OFFSET('Game Board'!F8:F55,0,KX1)=LP11)*(OFFSET('Game Board'!I8:I55,0,KX1)=LP9)*(OFFSET('Game Board'!G8:G55,0,KX1)&lt;OFFSET('Game Board'!H8:H55,0,KX1))*1)+SUMPRODUCT((OFFSET('Game Board'!I8:I55,0,KX1)=LP11)*(OFFSET('Game Board'!F8:F55,0,KX1)=LP9)*(OFFSET('Game Board'!H8:H55,0,KX1)&lt;OFFSET('Game Board'!G8:G55,0,KX1))*1)+SUMPRODUCT((OFFSET('Game Board'!F8:F55,0,KX1)=LP11)*(OFFSET('Game Board'!I8:I55,0,KX1)=LP10)*(OFFSET('Game Board'!G8:G55,0,KX1)&lt;OFFSET('Game Board'!H8:H55,0,KX1))*1)+SUMPRODUCT((OFFSET('Game Board'!I8:I55,0,KX1)=LP11)*(OFFSET('Game Board'!F8:F55,0,KX1)=LP10)*(OFFSET('Game Board'!H8:H55,0,KX1)&lt;OFFSET('Game Board'!G8:G55,0,KX1))*1)</f>
        <v>0</v>
      </c>
      <c r="LV11" s="420">
        <f ca="1">SUMIFS(OFFSET('Game Board'!G8:G55,0,KX1),OFFSET('Game Board'!F8:F55,0,KX1),LP11,OFFSET('Game Board'!I8:I55,0,KX1),LP8)+SUMIFS(OFFSET('Game Board'!G8:G55,0,KX1),OFFSET('Game Board'!F8:F55,0,KX1),LP11,OFFSET('Game Board'!I8:I55,0,KX1),LP9)+SUMIFS(OFFSET('Game Board'!G8:G55,0,KX1),OFFSET('Game Board'!F8:F55,0,KX1),LP11,OFFSET('Game Board'!I8:I55,0,KX1),LP10)+SUMIFS(OFFSET('Game Board'!H8:H55,0,KX1),OFFSET('Game Board'!I8:I55,0,KX1),LP11,OFFSET('Game Board'!F8:F55,0,KX1),LP8)+SUMIFS(OFFSET('Game Board'!H8:H55,0,KX1),OFFSET('Game Board'!I8:I55,0,KX1),LP11,OFFSET('Game Board'!F8:F55,0,KX1),LP9)+SUMIFS(OFFSET('Game Board'!H8:H55,0,KX1),OFFSET('Game Board'!I8:I55,0,KX1),LP11,OFFSET('Game Board'!F8:F55,0,KX1),LP10)</f>
        <v>0</v>
      </c>
      <c r="LW11" s="420">
        <f ca="1">SUMIFS(OFFSET('Game Board'!H8:H55,0,KX1),OFFSET('Game Board'!F8:F55,0,KX1),LP11,OFFSET('Game Board'!I8:I55,0,KX1),LP8)+SUMIFS(OFFSET('Game Board'!H8:H55,0,KX1),OFFSET('Game Board'!F8:F55,0,KX1),LP11,OFFSET('Game Board'!I8:I55,0,KX1),LP9)+SUMIFS(OFFSET('Game Board'!H8:H55,0,KX1),OFFSET('Game Board'!F8:F55,0,KX1),LP11,OFFSET('Game Board'!I8:I55,0,KX1),LP10)+SUMIFS(OFFSET('Game Board'!G8:G55,0,KX1),OFFSET('Game Board'!I8:I55,0,KX1),LP11,OFFSET('Game Board'!F8:F55,0,KX1),LP8)+SUMIFS(OFFSET('Game Board'!G8:G55,0,KX1),OFFSET('Game Board'!I8:I55,0,KX1),LP11,OFFSET('Game Board'!F8:F55,0,KX1),LP9)+SUMIFS(OFFSET('Game Board'!G8:G55,0,KX1),OFFSET('Game Board'!I8:I55,0,KX1),LP11,OFFSET('Game Board'!F8:F55,0,KX1),LP10)</f>
        <v>0</v>
      </c>
      <c r="LX11" s="420">
        <f t="shared" ca="1" si="61"/>
        <v>0</v>
      </c>
      <c r="LY11" s="420">
        <f t="shared" ca="1" si="62"/>
        <v>3</v>
      </c>
      <c r="LZ11" s="420">
        <f t="shared" ref="LZ11" ca="1" si="1273">IF(LP11&lt;&gt;"",SUMPRODUCT((LO8:LO11=LO11)*(LY8:LY11&gt;LY11)*1),0)</f>
        <v>0</v>
      </c>
      <c r="MA11" s="420">
        <f t="shared" ref="MA11" ca="1" si="1274">IF(LP11&lt;&gt;"",SUMPRODUCT((LZ8:LZ11=LZ11)*(LX8:LX11&gt;LX11)*1),0)</f>
        <v>0</v>
      </c>
      <c r="MB11" s="420">
        <f t="shared" ca="1" si="65"/>
        <v>0</v>
      </c>
      <c r="MC11" s="420">
        <f t="shared" ref="MC11" ca="1" si="1275">IF(LP11&lt;&gt;"",SUMPRODUCT((MB8:MB11=MB11)*(LZ8:LZ11=LZ11)*(LV8:LV11&gt;LV11)*1),0)</f>
        <v>0</v>
      </c>
      <c r="MD11" s="420">
        <f t="shared" ca="1" si="67"/>
        <v>1</v>
      </c>
      <c r="ME11" s="420">
        <f ca="1">SUMPRODUCT((OFFSET('Game Board'!F8:F55,0,KX1)=LQ11)*(OFFSET('Game Board'!I8:I55,0,KX1)=LQ9)*(OFFSET('Game Board'!G8:G55,0,KX1)&gt;OFFSET('Game Board'!H8:H55,0,KX1))*1)+SUMPRODUCT((OFFSET('Game Board'!I8:I55,0,KX1)=LQ11)*(OFFSET('Game Board'!F8:F55,0,KX1)=LQ9)*(OFFSET('Game Board'!H8:H55,0,KX1)&gt;OFFSET('Game Board'!G8:G55,0,KX1))*1)+SUMPRODUCT((OFFSET('Game Board'!F8:F55,0,KX1)=LQ11)*(OFFSET('Game Board'!I8:I55,0,KX1)=LQ10)*(OFFSET('Game Board'!G8:G55,0,KX1)&gt;OFFSET('Game Board'!H8:H55,0,KX1))*1)+SUMPRODUCT((OFFSET('Game Board'!I8:I55,0,KX1)=LQ11)*(OFFSET('Game Board'!F8:F55,0,KX1)=LQ10)*(OFFSET('Game Board'!H8:H55,0,KX1)&gt;OFFSET('Game Board'!G8:G55,0,KX1))*1)</f>
        <v>0</v>
      </c>
      <c r="MF11" s="420">
        <f ca="1">SUMPRODUCT((OFFSET('Game Board'!F8:F55,0,KX1)=LQ11)*(OFFSET('Game Board'!I8:I55,0,KX1)=LQ9)*(OFFSET('Game Board'!G8:G55,0,KX1)=OFFSET('Game Board'!H8:H55,0,KX1))*1)+SUMPRODUCT((OFFSET('Game Board'!I8:I55,0,KX1)=LQ11)*(OFFSET('Game Board'!F8:F55,0,KX1)=LQ9)*(OFFSET('Game Board'!G8:G55,0,KX1)=OFFSET('Game Board'!H8:H55,0,KX1))*1)+SUMPRODUCT((OFFSET('Game Board'!F8:F55,0,KX1)=LQ11)*(OFFSET('Game Board'!I8:I55,0,KX1)=LQ10)*(OFFSET('Game Board'!G8:G55,0,KX1)=OFFSET('Game Board'!H8:H55,0,KX1))*1)+SUMPRODUCT((OFFSET('Game Board'!I8:I55,0,KX1)=LQ11)*(OFFSET('Game Board'!F8:F55,0,KX1)=LQ10)*(OFFSET('Game Board'!G8:G55,0,KX1)=OFFSET('Game Board'!H8:H55,0,KX1))*1)</f>
        <v>0</v>
      </c>
      <c r="MG11" s="420">
        <f ca="1">SUMPRODUCT((OFFSET('Game Board'!F8:F55,0,KX1)=LQ11)*(OFFSET('Game Board'!I8:I55,0,KX1)=LQ9)*(OFFSET('Game Board'!G8:G55,0,KX1)&lt;OFFSET('Game Board'!H8:H55,0,KX1))*1)+SUMPRODUCT((OFFSET('Game Board'!I8:I55,0,KX1)=LQ11)*(OFFSET('Game Board'!F8:F55,0,KX1)=LQ9)*(OFFSET('Game Board'!H8:H55,0,KX1)&lt;OFFSET('Game Board'!G8:G55,0,KX1))*1)+SUMPRODUCT((OFFSET('Game Board'!F8:F55,0,KX1)=LQ11)*(OFFSET('Game Board'!I8:I55,0,KX1)=LQ10)*(OFFSET('Game Board'!G8:G55,0,KX1)&lt;OFFSET('Game Board'!H8:H55,0,KX1))*1)+SUMPRODUCT((OFFSET('Game Board'!I8:I55,0,KX1)=LQ11)*(OFFSET('Game Board'!F8:F55,0,KX1)=LQ10)*(OFFSET('Game Board'!H8:H55,0,KX1)&lt;OFFSET('Game Board'!G8:G55,0,KX1))*1)</f>
        <v>0</v>
      </c>
      <c r="MH11" s="420">
        <f ca="1">SUMIFS(OFFSET('Game Board'!G8:G55,0,KX1),OFFSET('Game Board'!F8:F55,0,KX1),LQ11,OFFSET('Game Board'!I8:I55,0,KX1),LQ9)+SUMIFS(OFFSET('Game Board'!G8:G55,0,KX1),OFFSET('Game Board'!F8:F55,0,KX1),LQ11,OFFSET('Game Board'!I8:I55,0,KX1),LQ10)+SUMIFS(OFFSET('Game Board'!H8:H55,0,KX1),OFFSET('Game Board'!I8:I55,0,KX1),LQ11,OFFSET('Game Board'!F8:F55,0,KX1),LQ9)+SUMIFS(OFFSET('Game Board'!H8:H55,0,KX1),OFFSET('Game Board'!I8:I55,0,KX1),LQ11,OFFSET('Game Board'!F8:F55,0,KX1),LQ10)</f>
        <v>0</v>
      </c>
      <c r="MI11" s="420">
        <f ca="1">SUMIFS(OFFSET('Game Board'!G8:G55,0,KX1),OFFSET('Game Board'!F8:F55,0,KX1),LQ11,OFFSET('Game Board'!I8:I55,0,KX1),LQ9)+SUMIFS(OFFSET('Game Board'!G8:G55,0,KX1),OFFSET('Game Board'!F8:F55,0,KX1),LQ11,OFFSET('Game Board'!I8:I55,0,KX1),LQ10)+SUMIFS(OFFSET('Game Board'!H8:H55,0,KX1),OFFSET('Game Board'!I8:I55,0,KX1),LQ11,OFFSET('Game Board'!F8:F55,0,KX1),LQ9)+SUMIFS(OFFSET('Game Board'!H8:H55,0,KX1),OFFSET('Game Board'!I8:I55,0,KX1),LQ11,OFFSET('Game Board'!F8:F55,0,KX1),LQ10)</f>
        <v>0</v>
      </c>
      <c r="MJ11" s="420">
        <f t="shared" ca="1" si="278"/>
        <v>0</v>
      </c>
      <c r="MK11" s="420">
        <f t="shared" ca="1" si="279"/>
        <v>0</v>
      </c>
      <c r="ML11" s="420">
        <f t="shared" ref="ML11" ca="1" si="1276">IF(LQ11&lt;&gt;"",SUMPRODUCT((LO8:LO11=LO11)*(MK8:MK11&gt;MK11)*1),0)</f>
        <v>0</v>
      </c>
      <c r="MM11" s="420">
        <f t="shared" ref="MM11" ca="1" si="1277">IF(LQ11&lt;&gt;"",SUMPRODUCT((ML8:ML11=ML11)*(MJ8:MJ11&gt;MJ11)*1),0)</f>
        <v>0</v>
      </c>
      <c r="MN11" s="420">
        <f t="shared" ca="1" si="282"/>
        <v>0</v>
      </c>
      <c r="MO11" s="420">
        <f t="shared" ref="MO11" ca="1" si="1278">IF(LQ11&lt;&gt;"",SUMPRODUCT((MN8:MN11=MN11)*(ML8:ML11=ML11)*(MH8:MH11&gt;MH11)*1),0)</f>
        <v>0</v>
      </c>
      <c r="MP11" s="420">
        <f t="shared" ca="1" si="68"/>
        <v>1</v>
      </c>
      <c r="MQ11" s="420">
        <f ca="1">SUMPRODUCT((OFFSET('Game Board'!F8:F55,0,KX1)=LR11)*(OFFSET('Game Board'!I8:I55,0,KX1)=LR10)*(OFFSET('Game Board'!G8:G55,0,KX1)&gt;OFFSET('Game Board'!H8:H55,0,KX1))*1)+SUMPRODUCT((OFFSET('Game Board'!I8:I55,0,KX1)=LR11)*(OFFSET('Game Board'!F8:F55,0,KX1)=LR10)*(OFFSET('Game Board'!H8:H55,0,KX1)&gt;OFFSET('Game Board'!G8:G55,0,KX1))*1)</f>
        <v>0</v>
      </c>
      <c r="MR11" s="420">
        <f ca="1">SUMPRODUCT((OFFSET('Game Board'!F8:F55,0,KX1)=LR11)*(OFFSET('Game Board'!I8:I55,0,KX1)=LR10)*(OFFSET('Game Board'!G8:G55,0,KX1)=OFFSET('Game Board'!H8:H55,0,KX1))*1)+SUMPRODUCT((OFFSET('Game Board'!I8:I55,0,KX1)=LR11)*(OFFSET('Game Board'!F8:F55,0,KX1)=LR10)*(OFFSET('Game Board'!H8:H55,0,KX1)=OFFSET('Game Board'!G8:G55,0,KX1))*1)</f>
        <v>0</v>
      </c>
      <c r="MS11" s="420">
        <f ca="1">SUMPRODUCT((OFFSET('Game Board'!F8:F55,0,KX1)=LR11)*(OFFSET('Game Board'!I8:I55,0,KX1)=LR10)*(OFFSET('Game Board'!G8:G55,0,KX1)&lt;OFFSET('Game Board'!H8:H55,0,KX1))*1)+SUMPRODUCT((OFFSET('Game Board'!I8:I55,0,KX1)=LR11)*(OFFSET('Game Board'!F8:F55,0,KX1)=LR10)*(OFFSET('Game Board'!H8:H55,0,KX1)&lt;OFFSET('Game Board'!G8:G55,0,KX1))*1)</f>
        <v>0</v>
      </c>
      <c r="MT11" s="420">
        <f ca="1">SUMIFS(OFFSET('Game Board'!G8:G55,0,KX1),OFFSET('Game Board'!F8:F55,0,KX1),LR11,OFFSET('Game Board'!I8:I55,0,KX1),LR10)+SUMIFS(OFFSET('Game Board'!H8:H55,0,KX1),OFFSET('Game Board'!I8:I55,0,KX1),LR11,OFFSET('Game Board'!F8:F55,0,KX1),LR10)</f>
        <v>0</v>
      </c>
      <c r="MU11" s="420">
        <f ca="1">SUMIFS(OFFSET('Game Board'!G8:G55,0,KX1),OFFSET('Game Board'!F8:F55,0,KX1),LR11,OFFSET('Game Board'!I8:I55,0,KX1),LR10)+SUMIFS(OFFSET('Game Board'!H8:H55,0,KX1),OFFSET('Game Board'!I8:I55,0,KX1),LR11,OFFSET('Game Board'!F8:F55,0,KX1),LR10)</f>
        <v>0</v>
      </c>
      <c r="MV11" s="420">
        <f t="shared" ca="1" si="1074"/>
        <v>0</v>
      </c>
      <c r="MW11" s="420">
        <f t="shared" ca="1" si="1075"/>
        <v>0</v>
      </c>
      <c r="MX11" s="420">
        <f t="shared" ref="MX11" ca="1" si="1279">IF(LR11&lt;&gt;"",SUMPRODUCT((MA8:MA11=MA11)*(MW8:MW11&gt;MW11)*1),0)</f>
        <v>0</v>
      </c>
      <c r="MY11" s="420">
        <f t="shared" ref="MY11" ca="1" si="1280">IF(LR11&lt;&gt;"",SUMPRODUCT((MX8:MX11=MX11)*(MV8:MV11&gt;MV11)*1),0)</f>
        <v>0</v>
      </c>
      <c r="MZ11" s="420">
        <f t="shared" ca="1" si="1078"/>
        <v>0</v>
      </c>
      <c r="NA11" s="420">
        <f t="shared" ref="NA11" ca="1" si="1281">IF(LR11&lt;&gt;"",SUMPRODUCT((MZ8:MZ11=MZ11)*(MX8:MX11=MX11)*(MT8:MT11&gt;MT11)*1),0)</f>
        <v>0</v>
      </c>
      <c r="NB11" s="420">
        <f t="shared" ca="1" si="69"/>
        <v>1</v>
      </c>
      <c r="NC11" s="420">
        <f t="shared" ref="NC11" ca="1" si="1282">SUMPRODUCT((NB8:NB11=NB11)*(LE8:LE11&gt;LE11)*1)</f>
        <v>2</v>
      </c>
      <c r="ND11" s="420">
        <f t="shared" ca="1" si="71"/>
        <v>3</v>
      </c>
      <c r="NE11" s="420" t="str">
        <f t="shared" si="285"/>
        <v>Wales</v>
      </c>
      <c r="NF11" s="420">
        <f t="shared" ca="1" si="72"/>
        <v>0</v>
      </c>
      <c r="NG11" s="420">
        <f ca="1">SUMPRODUCT((OFFSET('Game Board'!G8:G55,0,NG1)&lt;&gt;"")*(OFFSET('Game Board'!F8:F55,0,NG1)=C11)*(OFFSET('Game Board'!G8:G55,0,NG1)&gt;OFFSET('Game Board'!H8:H55,0,NG1))*1)+SUMPRODUCT((OFFSET('Game Board'!G8:G55,0,NG1)&lt;&gt;"")*(OFFSET('Game Board'!I8:I55,0,NG1)=C11)*(OFFSET('Game Board'!H8:H55,0,NG1)&gt;OFFSET('Game Board'!G8:G55,0,NG1))*1)</f>
        <v>0</v>
      </c>
      <c r="NH11" s="420">
        <f ca="1">SUMPRODUCT((OFFSET('Game Board'!G8:G55,0,NG1)&lt;&gt;"")*(OFFSET('Game Board'!F8:F55,0,NG1)=C11)*(OFFSET('Game Board'!G8:G55,0,NG1)=OFFSET('Game Board'!H8:H55,0,NG1))*1)+SUMPRODUCT((OFFSET('Game Board'!G8:G55,0,NG1)&lt;&gt;"")*(OFFSET('Game Board'!I8:I55,0,NG1)=C11)*(OFFSET('Game Board'!G8:G55,0,NG1)=OFFSET('Game Board'!H8:H55,0,NG1))*1)</f>
        <v>0</v>
      </c>
      <c r="NI11" s="420">
        <f ca="1">SUMPRODUCT((OFFSET('Game Board'!G8:G55,0,NG1)&lt;&gt;"")*(OFFSET('Game Board'!F8:F55,0,NG1)=C11)*(OFFSET('Game Board'!G8:G55,0,NG1)&lt;OFFSET('Game Board'!H8:H55,0,NG1))*1)+SUMPRODUCT((OFFSET('Game Board'!G8:G55,0,NG1)&lt;&gt;"")*(OFFSET('Game Board'!I8:I55,0,NG1)=C11)*(OFFSET('Game Board'!H8:H55,0,NG1)&lt;OFFSET('Game Board'!G8:G55,0,NG1))*1)</f>
        <v>0</v>
      </c>
      <c r="NJ11" s="420">
        <f ca="1">SUMIF(OFFSET('Game Board'!F8:F55,0,NG1),C11,OFFSET('Game Board'!G8:G55,0,NG1))+SUMIF(OFFSET('Game Board'!I8:I55,0,NG1),C11,OFFSET('Game Board'!H8:H55,0,NG1))</f>
        <v>0</v>
      </c>
      <c r="NK11" s="420">
        <f ca="1">SUMIF(OFFSET('Game Board'!F8:F55,0,NG1),C11,OFFSET('Game Board'!H8:H55,0,NG1))+SUMIF(OFFSET('Game Board'!I8:I55,0,NG1),C11,OFFSET('Game Board'!G8:G55,0,NG1))</f>
        <v>0</v>
      </c>
      <c r="NL11" s="420">
        <f t="shared" ca="1" si="73"/>
        <v>0</v>
      </c>
      <c r="NM11" s="420">
        <f t="shared" ca="1" si="74"/>
        <v>0</v>
      </c>
      <c r="NN11" s="420">
        <f ca="1">INDEX(L4:L35,MATCH(NW11,C4:C35,0),0)</f>
        <v>1588</v>
      </c>
      <c r="NO11" s="424">
        <f>'Tournament Setup'!F13</f>
        <v>0</v>
      </c>
      <c r="NP11" s="420">
        <f t="shared" ref="NP11" ca="1" si="1283">RANK(NM11,NM8:NM11)</f>
        <v>1</v>
      </c>
      <c r="NQ11" s="420">
        <f t="shared" ref="NQ11" ca="1" si="1284">SUMPRODUCT((NP8:NP11=NP11)*(NL8:NL11&gt;NL11)*1)</f>
        <v>0</v>
      </c>
      <c r="NR11" s="420">
        <f t="shared" ca="1" si="77"/>
        <v>1</v>
      </c>
      <c r="NS11" s="420">
        <f t="shared" ref="NS11" ca="1" si="1285">SUMPRODUCT((NP8:NP11=NP11)*(NL8:NL11=NL11)*(NJ8:NJ11&gt;NJ11)*1)</f>
        <v>0</v>
      </c>
      <c r="NT11" s="420">
        <f t="shared" ca="1" si="79"/>
        <v>1</v>
      </c>
      <c r="NU11" s="420">
        <f t="shared" ref="NU11" ca="1" si="1286">RANK(NT11,NT8:NT11,1)+COUNTIF(NT8:NT11,NT11)-1</f>
        <v>4</v>
      </c>
      <c r="NV11" s="420">
        <v>4</v>
      </c>
      <c r="NW11" s="420" t="str">
        <f t="shared" ref="NW11" ca="1" si="1287">INDEX(NE8:NE11,MATCH(NV11,NU8:NU11,0),0)</f>
        <v>Wales</v>
      </c>
      <c r="NX11" s="420">
        <f t="shared" ref="NX11" ca="1" si="1288">INDEX(NT8:NT11,MATCH(NW11,NE8:NE11,0),0)</f>
        <v>1</v>
      </c>
      <c r="NY11" s="420" t="str">
        <f t="shared" ca="1" si="1087"/>
        <v>Wales</v>
      </c>
      <c r="NZ11" s="420" t="str">
        <f t="shared" ref="NZ11" ca="1" si="1289">IF(AND(NZ10&lt;&gt;"",NX11=2),NW11,"")</f>
        <v/>
      </c>
      <c r="OA11" s="420" t="str">
        <f t="shared" ref="OA11" ca="1" si="1290">IF(AND(OA10&lt;&gt;"",NX11=3),NW11,"")</f>
        <v/>
      </c>
      <c r="OB11" s="420">
        <f ca="1">SUMPRODUCT((OFFSET('Game Board'!F8:F55,0,NG1)=NY11)*(OFFSET('Game Board'!I8:I55,0,NG1)=NY8)*(OFFSET('Game Board'!G8:G55,0,NG1)&gt;OFFSET('Game Board'!H8:H55,0,NG1))*1)+SUMPRODUCT((OFFSET('Game Board'!I8:I55,0,NG1)=NY11)*(OFFSET('Game Board'!F8:F55,0,NG1)=NY8)*(OFFSET('Game Board'!H8:H55,0,NG1)&gt;OFFSET('Game Board'!G8:G55,0,NG1))*1)+SUMPRODUCT((OFFSET('Game Board'!F8:F55,0,NG1)=NY11)*(OFFSET('Game Board'!I8:I55,0,NG1)=NY9)*(OFFSET('Game Board'!G8:G55,0,NG1)&gt;OFFSET('Game Board'!H8:H55,0,NG1))*1)+SUMPRODUCT((OFFSET('Game Board'!I8:I55,0,NG1)=NY11)*(OFFSET('Game Board'!F8:F55,0,NG1)=NY9)*(OFFSET('Game Board'!H8:H55,0,NG1)&gt;OFFSET('Game Board'!G8:G55,0,NG1))*1)+SUMPRODUCT((OFFSET('Game Board'!F8:F55,0,NG1)=NY11)*(OFFSET('Game Board'!I8:I55,0,NG1)=NY10)*(OFFSET('Game Board'!G8:G55,0,NG1)&gt;OFFSET('Game Board'!H8:H55,0,NG1))*1)+SUMPRODUCT((OFFSET('Game Board'!I8:I55,0,NG1)=NY11)*(OFFSET('Game Board'!F8:F55,0,NG1)=NY10)*(OFFSET('Game Board'!H8:H55,0,NG1)&gt;OFFSET('Game Board'!G8:G55,0,NG1))*1)</f>
        <v>0</v>
      </c>
      <c r="OC11" s="420">
        <f ca="1">SUMPRODUCT((OFFSET('Game Board'!F8:F55,0,NG1)=NY11)*(OFFSET('Game Board'!I8:I55,0,NG1)=NY8)*(OFFSET('Game Board'!G8:G55,0,NG1)&gt;=OFFSET('Game Board'!H8:H55,0,NG1))*1)+SUMPRODUCT((OFFSET('Game Board'!I8:I55,0,NG1)=NY11)*(OFFSET('Game Board'!F8:F55,0,NG1)=NY8)*(OFFSET('Game Board'!G8:G55,0,NG1)=OFFSET('Game Board'!H8:H55,0,NG1))*1)+SUMPRODUCT((OFFSET('Game Board'!F8:F55,0,NG1)=NY11)*(OFFSET('Game Board'!I8:I55,0,NG1)=NY9)*(OFFSET('Game Board'!G8:G55,0,NG1)=OFFSET('Game Board'!H8:H55,0,NG1))*1)+SUMPRODUCT((OFFSET('Game Board'!I8:I55,0,NG1)=NY11)*(OFFSET('Game Board'!F8:F55,0,NG1)=NY9)*(OFFSET('Game Board'!G8:G55,0,NG1)=OFFSET('Game Board'!H8:H55,0,NG1))*1)+SUMPRODUCT((OFFSET('Game Board'!F8:F55,0,NG1)=NY11)*(OFFSET('Game Board'!I8:I55,0,NG1)=NY10)*(OFFSET('Game Board'!G8:G55,0,NG1)=OFFSET('Game Board'!H8:H55,0,NG1))*1)+SUMPRODUCT((OFFSET('Game Board'!I8:I55,0,NG1)=NY11)*(OFFSET('Game Board'!F8:F55,0,NG1)=NY10)*(OFFSET('Game Board'!G8:G55,0,NG1)=OFFSET('Game Board'!H8:H55,0,NG1))*1)</f>
        <v>3</v>
      </c>
      <c r="OD11" s="420">
        <f ca="1">SUMPRODUCT((OFFSET('Game Board'!F8:F55,0,NG1)=NY11)*(OFFSET('Game Board'!I8:I55,0,NG1)=NY8)*(OFFSET('Game Board'!G8:G55,0,NG1)&lt;OFFSET('Game Board'!H8:H55,0,NG1))*1)+SUMPRODUCT((OFFSET('Game Board'!I8:I55,0,NG1)=NY11)*(OFFSET('Game Board'!F8:F55,0,NG1)=NY8)*(OFFSET('Game Board'!H8:H55,0,NG1)&lt;OFFSET('Game Board'!G8:G55,0,NG1))*1)+SUMPRODUCT((OFFSET('Game Board'!F8:F55,0,NG1)=NY11)*(OFFSET('Game Board'!I8:I55,0,NG1)=NY9)*(OFFSET('Game Board'!G8:G55,0,NG1)&lt;OFFSET('Game Board'!H8:H55,0,NG1))*1)+SUMPRODUCT((OFFSET('Game Board'!I8:I55,0,NG1)=NY11)*(OFFSET('Game Board'!F8:F55,0,NG1)=NY9)*(OFFSET('Game Board'!H8:H55,0,NG1)&lt;OFFSET('Game Board'!G8:G55,0,NG1))*1)+SUMPRODUCT((OFFSET('Game Board'!F8:F55,0,NG1)=NY11)*(OFFSET('Game Board'!I8:I55,0,NG1)=NY10)*(OFFSET('Game Board'!G8:G55,0,NG1)&lt;OFFSET('Game Board'!H8:H55,0,NG1))*1)+SUMPRODUCT((OFFSET('Game Board'!I8:I55,0,NG1)=NY11)*(OFFSET('Game Board'!F8:F55,0,NG1)=NY10)*(OFFSET('Game Board'!H8:H55,0,NG1)&lt;OFFSET('Game Board'!G8:G55,0,NG1))*1)</f>
        <v>0</v>
      </c>
      <c r="OE11" s="420">
        <f ca="1">SUMIFS(OFFSET('Game Board'!G8:G55,0,NG1),OFFSET('Game Board'!F8:F55,0,NG1),NY11,OFFSET('Game Board'!I8:I55,0,NG1),NY8)+SUMIFS(OFFSET('Game Board'!G8:G55,0,NG1),OFFSET('Game Board'!F8:F55,0,NG1),NY11,OFFSET('Game Board'!I8:I55,0,NG1),NY9)+SUMIFS(OFFSET('Game Board'!G8:G55,0,NG1),OFFSET('Game Board'!F8:F55,0,NG1),NY11,OFFSET('Game Board'!I8:I55,0,NG1),NY10)+SUMIFS(OFFSET('Game Board'!H8:H55,0,NG1),OFFSET('Game Board'!I8:I55,0,NG1),NY11,OFFSET('Game Board'!F8:F55,0,NG1),NY8)+SUMIFS(OFFSET('Game Board'!H8:H55,0,NG1),OFFSET('Game Board'!I8:I55,0,NG1),NY11,OFFSET('Game Board'!F8:F55,0,NG1),NY9)+SUMIFS(OFFSET('Game Board'!H8:H55,0,NG1),OFFSET('Game Board'!I8:I55,0,NG1),NY11,OFFSET('Game Board'!F8:F55,0,NG1),NY10)</f>
        <v>0</v>
      </c>
      <c r="OF11" s="420">
        <f ca="1">SUMIFS(OFFSET('Game Board'!H8:H55,0,NG1),OFFSET('Game Board'!F8:F55,0,NG1),NY11,OFFSET('Game Board'!I8:I55,0,NG1),NY8)+SUMIFS(OFFSET('Game Board'!H8:H55,0,NG1),OFFSET('Game Board'!F8:F55,0,NG1),NY11,OFFSET('Game Board'!I8:I55,0,NG1),NY9)+SUMIFS(OFFSET('Game Board'!H8:H55,0,NG1),OFFSET('Game Board'!F8:F55,0,NG1),NY11,OFFSET('Game Board'!I8:I55,0,NG1),NY10)+SUMIFS(OFFSET('Game Board'!G8:G55,0,NG1),OFFSET('Game Board'!I8:I55,0,NG1),NY11,OFFSET('Game Board'!F8:F55,0,NG1),NY8)+SUMIFS(OFFSET('Game Board'!G8:G55,0,NG1),OFFSET('Game Board'!I8:I55,0,NG1),NY11,OFFSET('Game Board'!F8:F55,0,NG1),NY9)+SUMIFS(OFFSET('Game Board'!G8:G55,0,NG1),OFFSET('Game Board'!I8:I55,0,NG1),NY11,OFFSET('Game Board'!F8:F55,0,NG1),NY10)</f>
        <v>0</v>
      </c>
      <c r="OG11" s="420">
        <f t="shared" ca="1" si="84"/>
        <v>0</v>
      </c>
      <c r="OH11" s="420">
        <f t="shared" ca="1" si="85"/>
        <v>3</v>
      </c>
      <c r="OI11" s="420">
        <f t="shared" ref="OI11" ca="1" si="1291">IF(NY11&lt;&gt;"",SUMPRODUCT((NX8:NX11=NX11)*(OH8:OH11&gt;OH11)*1),0)</f>
        <v>0</v>
      </c>
      <c r="OJ11" s="420">
        <f t="shared" ref="OJ11" ca="1" si="1292">IF(NY11&lt;&gt;"",SUMPRODUCT((OI8:OI11=OI11)*(OG8:OG11&gt;OG11)*1),0)</f>
        <v>0</v>
      </c>
      <c r="OK11" s="420">
        <f t="shared" ca="1" si="88"/>
        <v>0</v>
      </c>
      <c r="OL11" s="420">
        <f t="shared" ref="OL11" ca="1" si="1293">IF(NY11&lt;&gt;"",SUMPRODUCT((OK8:OK11=OK11)*(OI8:OI11=OI11)*(OE8:OE11&gt;OE11)*1),0)</f>
        <v>0</v>
      </c>
      <c r="OM11" s="420">
        <f t="shared" ca="1" si="90"/>
        <v>1</v>
      </c>
      <c r="ON11" s="420">
        <f ca="1">SUMPRODUCT((OFFSET('Game Board'!F8:F55,0,NG1)=NZ11)*(OFFSET('Game Board'!I8:I55,0,NG1)=NZ9)*(OFFSET('Game Board'!G8:G55,0,NG1)&gt;OFFSET('Game Board'!H8:H55,0,NG1))*1)+SUMPRODUCT((OFFSET('Game Board'!I8:I55,0,NG1)=NZ11)*(OFFSET('Game Board'!F8:F55,0,NG1)=NZ9)*(OFFSET('Game Board'!H8:H55,0,NG1)&gt;OFFSET('Game Board'!G8:G55,0,NG1))*1)+SUMPRODUCT((OFFSET('Game Board'!F8:F55,0,NG1)=NZ11)*(OFFSET('Game Board'!I8:I55,0,NG1)=NZ10)*(OFFSET('Game Board'!G8:G55,0,NG1)&gt;OFFSET('Game Board'!H8:H55,0,NG1))*1)+SUMPRODUCT((OFFSET('Game Board'!I8:I55,0,NG1)=NZ11)*(OFFSET('Game Board'!F8:F55,0,NG1)=NZ10)*(OFFSET('Game Board'!H8:H55,0,NG1)&gt;OFFSET('Game Board'!G8:G55,0,NG1))*1)</f>
        <v>0</v>
      </c>
      <c r="OO11" s="420">
        <f ca="1">SUMPRODUCT((OFFSET('Game Board'!F8:F55,0,NG1)=NZ11)*(OFFSET('Game Board'!I8:I55,0,NG1)=NZ9)*(OFFSET('Game Board'!G8:G55,0,NG1)=OFFSET('Game Board'!H8:H55,0,NG1))*1)+SUMPRODUCT((OFFSET('Game Board'!I8:I55,0,NG1)=NZ11)*(OFFSET('Game Board'!F8:F55,0,NG1)=NZ9)*(OFFSET('Game Board'!G8:G55,0,NG1)=OFFSET('Game Board'!H8:H55,0,NG1))*1)+SUMPRODUCT((OFFSET('Game Board'!F8:F55,0,NG1)=NZ11)*(OFFSET('Game Board'!I8:I55,0,NG1)=NZ10)*(OFFSET('Game Board'!G8:G55,0,NG1)=OFFSET('Game Board'!H8:H55,0,NG1))*1)+SUMPRODUCT((OFFSET('Game Board'!I8:I55,0,NG1)=NZ11)*(OFFSET('Game Board'!F8:F55,0,NG1)=NZ10)*(OFFSET('Game Board'!G8:G55,0,NG1)=OFFSET('Game Board'!H8:H55,0,NG1))*1)</f>
        <v>0</v>
      </c>
      <c r="OP11" s="420">
        <f ca="1">SUMPRODUCT((OFFSET('Game Board'!F8:F55,0,NG1)=NZ11)*(OFFSET('Game Board'!I8:I55,0,NG1)=NZ9)*(OFFSET('Game Board'!G8:G55,0,NG1)&lt;OFFSET('Game Board'!H8:H55,0,NG1))*1)+SUMPRODUCT((OFFSET('Game Board'!I8:I55,0,NG1)=NZ11)*(OFFSET('Game Board'!F8:F55,0,NG1)=NZ9)*(OFFSET('Game Board'!H8:H55,0,NG1)&lt;OFFSET('Game Board'!G8:G55,0,NG1))*1)+SUMPRODUCT((OFFSET('Game Board'!F8:F55,0,NG1)=NZ11)*(OFFSET('Game Board'!I8:I55,0,NG1)=NZ10)*(OFFSET('Game Board'!G8:G55,0,NG1)&lt;OFFSET('Game Board'!H8:H55,0,NG1))*1)+SUMPRODUCT((OFFSET('Game Board'!I8:I55,0,NG1)=NZ11)*(OFFSET('Game Board'!F8:F55,0,NG1)=NZ10)*(OFFSET('Game Board'!H8:H55,0,NG1)&lt;OFFSET('Game Board'!G8:G55,0,NG1))*1)</f>
        <v>0</v>
      </c>
      <c r="OQ11" s="420">
        <f ca="1">SUMIFS(OFFSET('Game Board'!G8:G55,0,NG1),OFFSET('Game Board'!F8:F55,0,NG1),NZ11,OFFSET('Game Board'!I8:I55,0,NG1),NZ9)+SUMIFS(OFFSET('Game Board'!G8:G55,0,NG1),OFFSET('Game Board'!F8:F55,0,NG1),NZ11,OFFSET('Game Board'!I8:I55,0,NG1),NZ10)+SUMIFS(OFFSET('Game Board'!H8:H55,0,NG1),OFFSET('Game Board'!I8:I55,0,NG1),NZ11,OFFSET('Game Board'!F8:F55,0,NG1),NZ9)+SUMIFS(OFFSET('Game Board'!H8:H55,0,NG1),OFFSET('Game Board'!I8:I55,0,NG1),NZ11,OFFSET('Game Board'!F8:F55,0,NG1),NZ10)</f>
        <v>0</v>
      </c>
      <c r="OR11" s="420">
        <f ca="1">SUMIFS(OFFSET('Game Board'!G8:G55,0,NG1),OFFSET('Game Board'!F8:F55,0,NG1),NZ11,OFFSET('Game Board'!I8:I55,0,NG1),NZ9)+SUMIFS(OFFSET('Game Board'!G8:G55,0,NG1),OFFSET('Game Board'!F8:F55,0,NG1),NZ11,OFFSET('Game Board'!I8:I55,0,NG1),NZ10)+SUMIFS(OFFSET('Game Board'!H8:H55,0,NG1),OFFSET('Game Board'!I8:I55,0,NG1),NZ11,OFFSET('Game Board'!F8:F55,0,NG1),NZ9)+SUMIFS(OFFSET('Game Board'!H8:H55,0,NG1),OFFSET('Game Board'!I8:I55,0,NG1),NZ11,OFFSET('Game Board'!F8:F55,0,NG1),NZ10)</f>
        <v>0</v>
      </c>
      <c r="OS11" s="420">
        <f t="shared" ca="1" si="297"/>
        <v>0</v>
      </c>
      <c r="OT11" s="420">
        <f t="shared" ca="1" si="298"/>
        <v>0</v>
      </c>
      <c r="OU11" s="420">
        <f t="shared" ref="OU11" ca="1" si="1294">IF(NZ11&lt;&gt;"",SUMPRODUCT((NX8:NX11=NX11)*(OT8:OT11&gt;OT11)*1),0)</f>
        <v>0</v>
      </c>
      <c r="OV11" s="420">
        <f t="shared" ref="OV11" ca="1" si="1295">IF(NZ11&lt;&gt;"",SUMPRODUCT((OU8:OU11=OU11)*(OS8:OS11&gt;OS11)*1),0)</f>
        <v>0</v>
      </c>
      <c r="OW11" s="420">
        <f t="shared" ca="1" si="301"/>
        <v>0</v>
      </c>
      <c r="OX11" s="420">
        <f t="shared" ref="OX11" ca="1" si="1296">IF(NZ11&lt;&gt;"",SUMPRODUCT((OW8:OW11=OW11)*(OU8:OU11=OU11)*(OQ8:OQ11&gt;OQ11)*1),0)</f>
        <v>0</v>
      </c>
      <c r="OY11" s="420">
        <f t="shared" ca="1" si="91"/>
        <v>1</v>
      </c>
      <c r="OZ11" s="420">
        <f ca="1">SUMPRODUCT((OFFSET('Game Board'!F8:F55,0,NG1)=OA11)*(OFFSET('Game Board'!I8:I55,0,NG1)=OA10)*(OFFSET('Game Board'!G8:G55,0,NG1)&gt;OFFSET('Game Board'!H8:H55,0,NG1))*1)+SUMPRODUCT((OFFSET('Game Board'!I8:I55,0,NG1)=OA11)*(OFFSET('Game Board'!F8:F55,0,NG1)=OA10)*(OFFSET('Game Board'!H8:H55,0,NG1)&gt;OFFSET('Game Board'!G8:G55,0,NG1))*1)</f>
        <v>0</v>
      </c>
      <c r="PA11" s="420">
        <f ca="1">SUMPRODUCT((OFFSET('Game Board'!F8:F55,0,NG1)=OA11)*(OFFSET('Game Board'!I8:I55,0,NG1)=OA10)*(OFFSET('Game Board'!G8:G55,0,NG1)=OFFSET('Game Board'!H8:H55,0,NG1))*1)+SUMPRODUCT((OFFSET('Game Board'!I8:I55,0,NG1)=OA11)*(OFFSET('Game Board'!F8:F55,0,NG1)=OA10)*(OFFSET('Game Board'!H8:H55,0,NG1)=OFFSET('Game Board'!G8:G55,0,NG1))*1)</f>
        <v>0</v>
      </c>
      <c r="PB11" s="420">
        <f ca="1">SUMPRODUCT((OFFSET('Game Board'!F8:F55,0,NG1)=OA11)*(OFFSET('Game Board'!I8:I55,0,NG1)=OA10)*(OFFSET('Game Board'!G8:G55,0,NG1)&lt;OFFSET('Game Board'!H8:H55,0,NG1))*1)+SUMPRODUCT((OFFSET('Game Board'!I8:I55,0,NG1)=OA11)*(OFFSET('Game Board'!F8:F55,0,NG1)=OA10)*(OFFSET('Game Board'!H8:H55,0,NG1)&lt;OFFSET('Game Board'!G8:G55,0,NG1))*1)</f>
        <v>0</v>
      </c>
      <c r="PC11" s="420">
        <f ca="1">SUMIFS(OFFSET('Game Board'!G8:G55,0,NG1),OFFSET('Game Board'!F8:F55,0,NG1),OA11,OFFSET('Game Board'!I8:I55,0,NG1),OA10)+SUMIFS(OFFSET('Game Board'!H8:H55,0,NG1),OFFSET('Game Board'!I8:I55,0,NG1),OA11,OFFSET('Game Board'!F8:F55,0,NG1),OA10)</f>
        <v>0</v>
      </c>
      <c r="PD11" s="420">
        <f ca="1">SUMIFS(OFFSET('Game Board'!G8:G55,0,NG1),OFFSET('Game Board'!F8:F55,0,NG1),OA11,OFFSET('Game Board'!I8:I55,0,NG1),OA10)+SUMIFS(OFFSET('Game Board'!H8:H55,0,NG1),OFFSET('Game Board'!I8:I55,0,NG1),OA11,OFFSET('Game Board'!F8:F55,0,NG1),OA10)</f>
        <v>0</v>
      </c>
      <c r="PE11" s="420">
        <f t="shared" ca="1" si="1096"/>
        <v>0</v>
      </c>
      <c r="PF11" s="420">
        <f t="shared" ca="1" si="1097"/>
        <v>0</v>
      </c>
      <c r="PG11" s="420">
        <f t="shared" ref="PG11" ca="1" si="1297">IF(OA11&lt;&gt;"",SUMPRODUCT((OJ8:OJ11=OJ11)*(PF8:PF11&gt;PF11)*1),0)</f>
        <v>0</v>
      </c>
      <c r="PH11" s="420">
        <f t="shared" ref="PH11" ca="1" si="1298">IF(OA11&lt;&gt;"",SUMPRODUCT((PG8:PG11=PG11)*(PE8:PE11&gt;PE11)*1),0)</f>
        <v>0</v>
      </c>
      <c r="PI11" s="420">
        <f t="shared" ca="1" si="1100"/>
        <v>0</v>
      </c>
      <c r="PJ11" s="420">
        <f t="shared" ref="PJ11" ca="1" si="1299">IF(OA11&lt;&gt;"",SUMPRODUCT((PI8:PI11=PI11)*(PG8:PG11=PG11)*(PC8:PC11&gt;PC11)*1),0)</f>
        <v>0</v>
      </c>
      <c r="PK11" s="420">
        <f t="shared" ca="1" si="92"/>
        <v>1</v>
      </c>
      <c r="PL11" s="420">
        <f t="shared" ref="PL11" ca="1" si="1300">SUMPRODUCT((PK8:PK11=PK11)*(NN8:NN11&gt;NN11)*1)</f>
        <v>2</v>
      </c>
      <c r="PM11" s="420">
        <f t="shared" ca="1" si="94"/>
        <v>3</v>
      </c>
      <c r="PN11" s="420" t="str">
        <f t="shared" si="304"/>
        <v>Wales</v>
      </c>
      <c r="PO11" s="420">
        <f t="shared" ca="1" si="95"/>
        <v>0</v>
      </c>
      <c r="PP11" s="420">
        <f ca="1">SUMPRODUCT((OFFSET('Game Board'!G8:G55,0,PP1)&lt;&gt;"")*(OFFSET('Game Board'!F8:F55,0,PP1)=C11)*(OFFSET('Game Board'!G8:G55,0,PP1)&gt;OFFSET('Game Board'!H8:H55,0,PP1))*1)+SUMPRODUCT((OFFSET('Game Board'!G8:G55,0,PP1)&lt;&gt;"")*(OFFSET('Game Board'!I8:I55,0,PP1)=C11)*(OFFSET('Game Board'!H8:H55,0,PP1)&gt;OFFSET('Game Board'!G8:G55,0,PP1))*1)</f>
        <v>0</v>
      </c>
      <c r="PQ11" s="420">
        <f ca="1">SUMPRODUCT((OFFSET('Game Board'!G8:G55,0,PP1)&lt;&gt;"")*(OFFSET('Game Board'!F8:F55,0,PP1)=C11)*(OFFSET('Game Board'!G8:G55,0,PP1)=OFFSET('Game Board'!H8:H55,0,PP1))*1)+SUMPRODUCT((OFFSET('Game Board'!G8:G55,0,PP1)&lt;&gt;"")*(OFFSET('Game Board'!I8:I55,0,PP1)=C11)*(OFFSET('Game Board'!G8:G55,0,PP1)=OFFSET('Game Board'!H8:H55,0,PP1))*1)</f>
        <v>0</v>
      </c>
      <c r="PR11" s="420">
        <f ca="1">SUMPRODUCT((OFFSET('Game Board'!G8:G55,0,PP1)&lt;&gt;"")*(OFFSET('Game Board'!F8:F55,0,PP1)=C11)*(OFFSET('Game Board'!G8:G55,0,PP1)&lt;OFFSET('Game Board'!H8:H55,0,PP1))*1)+SUMPRODUCT((OFFSET('Game Board'!G8:G55,0,PP1)&lt;&gt;"")*(OFFSET('Game Board'!I8:I55,0,PP1)=C11)*(OFFSET('Game Board'!H8:H55,0,PP1)&lt;OFFSET('Game Board'!G8:G55,0,PP1))*1)</f>
        <v>0</v>
      </c>
      <c r="PS11" s="420">
        <f ca="1">SUMIF(OFFSET('Game Board'!F8:F55,0,PP1),C11,OFFSET('Game Board'!G8:G55,0,PP1))+SUMIF(OFFSET('Game Board'!I8:I55,0,PP1),C11,OFFSET('Game Board'!H8:H55,0,PP1))</f>
        <v>0</v>
      </c>
      <c r="PT11" s="420">
        <f ca="1">SUMIF(OFFSET('Game Board'!F8:F55,0,PP1),C11,OFFSET('Game Board'!H8:H55,0,PP1))+SUMIF(OFFSET('Game Board'!I8:I55,0,PP1),C11,OFFSET('Game Board'!G8:G55,0,PP1))</f>
        <v>0</v>
      </c>
      <c r="PU11" s="420">
        <f t="shared" ca="1" si="96"/>
        <v>0</v>
      </c>
      <c r="PV11" s="420">
        <f t="shared" ca="1" si="97"/>
        <v>0</v>
      </c>
      <c r="PW11" s="420">
        <f ca="1">INDEX(L4:L35,MATCH(QF11,C4:C35,0),0)</f>
        <v>1588</v>
      </c>
      <c r="PX11" s="424">
        <f>'Tournament Setup'!F13</f>
        <v>0</v>
      </c>
      <c r="PY11" s="420">
        <f t="shared" ref="PY11" ca="1" si="1301">RANK(PV11,PV8:PV11)</f>
        <v>1</v>
      </c>
      <c r="PZ11" s="420">
        <f t="shared" ref="PZ11" ca="1" si="1302">SUMPRODUCT((PY8:PY11=PY11)*(PU8:PU11&gt;PU11)*1)</f>
        <v>0</v>
      </c>
      <c r="QA11" s="420">
        <f t="shared" ca="1" si="100"/>
        <v>1</v>
      </c>
      <c r="QB11" s="420">
        <f t="shared" ref="QB11" ca="1" si="1303">SUMPRODUCT((PY8:PY11=PY11)*(PU8:PU11=PU11)*(PS8:PS11&gt;PS11)*1)</f>
        <v>0</v>
      </c>
      <c r="QC11" s="420">
        <f t="shared" ca="1" si="102"/>
        <v>1</v>
      </c>
      <c r="QD11" s="420">
        <f t="shared" ref="QD11" ca="1" si="1304">RANK(QC11,QC8:QC11,1)+COUNTIF(QC8:QC11,QC11)-1</f>
        <v>4</v>
      </c>
      <c r="QE11" s="420">
        <v>4</v>
      </c>
      <c r="QF11" s="420" t="str">
        <f t="shared" ref="QF11" ca="1" si="1305">INDEX(PN8:PN11,MATCH(QE11,QD8:QD11,0),0)</f>
        <v>Wales</v>
      </c>
      <c r="QG11" s="420">
        <f t="shared" ref="QG11" ca="1" si="1306">INDEX(QC8:QC11,MATCH(QF11,PN8:PN11,0),0)</f>
        <v>1</v>
      </c>
      <c r="QH11" s="420" t="str">
        <f t="shared" ca="1" si="1109"/>
        <v>Wales</v>
      </c>
      <c r="QI11" s="420" t="str">
        <f t="shared" ref="QI11" ca="1" si="1307">IF(AND(QI10&lt;&gt;"",QG11=2),QF11,"")</f>
        <v/>
      </c>
      <c r="QJ11" s="420" t="str">
        <f t="shared" ref="QJ11" ca="1" si="1308">IF(AND(QJ10&lt;&gt;"",QG11=3),QF11,"")</f>
        <v/>
      </c>
      <c r="QK11" s="420">
        <f ca="1">SUMPRODUCT((OFFSET('Game Board'!F8:F55,0,PP1)=QH11)*(OFFSET('Game Board'!I8:I55,0,PP1)=QH8)*(OFFSET('Game Board'!G8:G55,0,PP1)&gt;OFFSET('Game Board'!H8:H55,0,PP1))*1)+SUMPRODUCT((OFFSET('Game Board'!I8:I55,0,PP1)=QH11)*(OFFSET('Game Board'!F8:F55,0,PP1)=QH8)*(OFFSET('Game Board'!H8:H55,0,PP1)&gt;OFFSET('Game Board'!G8:G55,0,PP1))*1)+SUMPRODUCT((OFFSET('Game Board'!F8:F55,0,PP1)=QH11)*(OFFSET('Game Board'!I8:I55,0,PP1)=QH9)*(OFFSET('Game Board'!G8:G55,0,PP1)&gt;OFFSET('Game Board'!H8:H55,0,PP1))*1)+SUMPRODUCT((OFFSET('Game Board'!I8:I55,0,PP1)=QH11)*(OFFSET('Game Board'!F8:F55,0,PP1)=QH9)*(OFFSET('Game Board'!H8:H55,0,PP1)&gt;OFFSET('Game Board'!G8:G55,0,PP1))*1)+SUMPRODUCT((OFFSET('Game Board'!F8:F55,0,PP1)=QH11)*(OFFSET('Game Board'!I8:I55,0,PP1)=QH10)*(OFFSET('Game Board'!G8:G55,0,PP1)&gt;OFFSET('Game Board'!H8:H55,0,PP1))*1)+SUMPRODUCT((OFFSET('Game Board'!I8:I55,0,PP1)=QH11)*(OFFSET('Game Board'!F8:F55,0,PP1)=QH10)*(OFFSET('Game Board'!H8:H55,0,PP1)&gt;OFFSET('Game Board'!G8:G55,0,PP1))*1)</f>
        <v>0</v>
      </c>
      <c r="QL11" s="420">
        <f ca="1">SUMPRODUCT((OFFSET('Game Board'!F8:F55,0,PP1)=QH11)*(OFFSET('Game Board'!I8:I55,0,PP1)=QH8)*(OFFSET('Game Board'!G8:G55,0,PP1)&gt;=OFFSET('Game Board'!H8:H55,0,PP1))*1)+SUMPRODUCT((OFFSET('Game Board'!I8:I55,0,PP1)=QH11)*(OFFSET('Game Board'!F8:F55,0,PP1)=QH8)*(OFFSET('Game Board'!G8:G55,0,PP1)=OFFSET('Game Board'!H8:H55,0,PP1))*1)+SUMPRODUCT((OFFSET('Game Board'!F8:F55,0,PP1)=QH11)*(OFFSET('Game Board'!I8:I55,0,PP1)=QH9)*(OFFSET('Game Board'!G8:G55,0,PP1)=OFFSET('Game Board'!H8:H55,0,PP1))*1)+SUMPRODUCT((OFFSET('Game Board'!I8:I55,0,PP1)=QH11)*(OFFSET('Game Board'!F8:F55,0,PP1)=QH9)*(OFFSET('Game Board'!G8:G55,0,PP1)=OFFSET('Game Board'!H8:H55,0,PP1))*1)+SUMPRODUCT((OFFSET('Game Board'!F8:F55,0,PP1)=QH11)*(OFFSET('Game Board'!I8:I55,0,PP1)=QH10)*(OFFSET('Game Board'!G8:G55,0,PP1)=OFFSET('Game Board'!H8:H55,0,PP1))*1)+SUMPRODUCT((OFFSET('Game Board'!I8:I55,0,PP1)=QH11)*(OFFSET('Game Board'!F8:F55,0,PP1)=QH10)*(OFFSET('Game Board'!G8:G55,0,PP1)=OFFSET('Game Board'!H8:H55,0,PP1))*1)</f>
        <v>3</v>
      </c>
      <c r="QM11" s="420">
        <f ca="1">SUMPRODUCT((OFFSET('Game Board'!F8:F55,0,PP1)=QH11)*(OFFSET('Game Board'!I8:I55,0,PP1)=QH8)*(OFFSET('Game Board'!G8:G55,0,PP1)&lt;OFFSET('Game Board'!H8:H55,0,PP1))*1)+SUMPRODUCT((OFFSET('Game Board'!I8:I55,0,PP1)=QH11)*(OFFSET('Game Board'!F8:F55,0,PP1)=QH8)*(OFFSET('Game Board'!H8:H55,0,PP1)&lt;OFFSET('Game Board'!G8:G55,0,PP1))*1)+SUMPRODUCT((OFFSET('Game Board'!F8:F55,0,PP1)=QH11)*(OFFSET('Game Board'!I8:I55,0,PP1)=QH9)*(OFFSET('Game Board'!G8:G55,0,PP1)&lt;OFFSET('Game Board'!H8:H55,0,PP1))*1)+SUMPRODUCT((OFFSET('Game Board'!I8:I55,0,PP1)=QH11)*(OFFSET('Game Board'!F8:F55,0,PP1)=QH9)*(OFFSET('Game Board'!H8:H55,0,PP1)&lt;OFFSET('Game Board'!G8:G55,0,PP1))*1)+SUMPRODUCT((OFFSET('Game Board'!F8:F55,0,PP1)=QH11)*(OFFSET('Game Board'!I8:I55,0,PP1)=QH10)*(OFFSET('Game Board'!G8:G55,0,PP1)&lt;OFFSET('Game Board'!H8:H55,0,PP1))*1)+SUMPRODUCT((OFFSET('Game Board'!I8:I55,0,PP1)=QH11)*(OFFSET('Game Board'!F8:F55,0,PP1)=QH10)*(OFFSET('Game Board'!H8:H55,0,PP1)&lt;OFFSET('Game Board'!G8:G55,0,PP1))*1)</f>
        <v>0</v>
      </c>
      <c r="QN11" s="420">
        <f ca="1">SUMIFS(OFFSET('Game Board'!G8:G55,0,PP1),OFFSET('Game Board'!F8:F55,0,PP1),QH11,OFFSET('Game Board'!I8:I55,0,PP1),QH8)+SUMIFS(OFFSET('Game Board'!G8:G55,0,PP1),OFFSET('Game Board'!F8:F55,0,PP1),QH11,OFFSET('Game Board'!I8:I55,0,PP1),QH9)+SUMIFS(OFFSET('Game Board'!G8:G55,0,PP1),OFFSET('Game Board'!F8:F55,0,PP1),QH11,OFFSET('Game Board'!I8:I55,0,PP1),QH10)+SUMIFS(OFFSET('Game Board'!H8:H55,0,PP1),OFFSET('Game Board'!I8:I55,0,PP1),QH11,OFFSET('Game Board'!F8:F55,0,PP1),QH8)+SUMIFS(OFFSET('Game Board'!H8:H55,0,PP1),OFFSET('Game Board'!I8:I55,0,PP1),QH11,OFFSET('Game Board'!F8:F55,0,PP1),QH9)+SUMIFS(OFFSET('Game Board'!H8:H55,0,PP1),OFFSET('Game Board'!I8:I55,0,PP1),QH11,OFFSET('Game Board'!F8:F55,0,PP1),QH10)</f>
        <v>0</v>
      </c>
      <c r="QO11" s="420">
        <f ca="1">SUMIFS(OFFSET('Game Board'!H8:H55,0,PP1),OFFSET('Game Board'!F8:F55,0,PP1),QH11,OFFSET('Game Board'!I8:I55,0,PP1),QH8)+SUMIFS(OFFSET('Game Board'!H8:H55,0,PP1),OFFSET('Game Board'!F8:F55,0,PP1),QH11,OFFSET('Game Board'!I8:I55,0,PP1),QH9)+SUMIFS(OFFSET('Game Board'!H8:H55,0,PP1),OFFSET('Game Board'!F8:F55,0,PP1),QH11,OFFSET('Game Board'!I8:I55,0,PP1),QH10)+SUMIFS(OFFSET('Game Board'!G8:G55,0,PP1),OFFSET('Game Board'!I8:I55,0,PP1),QH11,OFFSET('Game Board'!F8:F55,0,PP1),QH8)+SUMIFS(OFFSET('Game Board'!G8:G55,0,PP1),OFFSET('Game Board'!I8:I55,0,PP1),QH11,OFFSET('Game Board'!F8:F55,0,PP1),QH9)+SUMIFS(OFFSET('Game Board'!G8:G55,0,PP1),OFFSET('Game Board'!I8:I55,0,PP1),QH11,OFFSET('Game Board'!F8:F55,0,PP1),QH10)</f>
        <v>0</v>
      </c>
      <c r="QP11" s="420">
        <f t="shared" ca="1" si="107"/>
        <v>0</v>
      </c>
      <c r="QQ11" s="420">
        <f t="shared" ca="1" si="108"/>
        <v>3</v>
      </c>
      <c r="QR11" s="420">
        <f t="shared" ref="QR11" ca="1" si="1309">IF(QH11&lt;&gt;"",SUMPRODUCT((QG8:QG11=QG11)*(QQ8:QQ11&gt;QQ11)*1),0)</f>
        <v>0</v>
      </c>
      <c r="QS11" s="420">
        <f t="shared" ref="QS11" ca="1" si="1310">IF(QH11&lt;&gt;"",SUMPRODUCT((QR8:QR11=QR11)*(QP8:QP11&gt;QP11)*1),0)</f>
        <v>0</v>
      </c>
      <c r="QT11" s="420">
        <f t="shared" ca="1" si="111"/>
        <v>0</v>
      </c>
      <c r="QU11" s="420">
        <f t="shared" ref="QU11" ca="1" si="1311">IF(QH11&lt;&gt;"",SUMPRODUCT((QT8:QT11=QT11)*(QR8:QR11=QR11)*(QN8:QN11&gt;QN11)*1),0)</f>
        <v>0</v>
      </c>
      <c r="QV11" s="420">
        <f t="shared" ca="1" si="113"/>
        <v>1</v>
      </c>
      <c r="QW11" s="420">
        <f ca="1">SUMPRODUCT((OFFSET('Game Board'!F8:F55,0,PP1)=QI11)*(OFFSET('Game Board'!I8:I55,0,PP1)=QI9)*(OFFSET('Game Board'!G8:G55,0,PP1)&gt;OFFSET('Game Board'!H8:H55,0,PP1))*1)+SUMPRODUCT((OFFSET('Game Board'!I8:I55,0,PP1)=QI11)*(OFFSET('Game Board'!F8:F55,0,PP1)=QI9)*(OFFSET('Game Board'!H8:H55,0,PP1)&gt;OFFSET('Game Board'!G8:G55,0,PP1))*1)+SUMPRODUCT((OFFSET('Game Board'!F8:F55,0,PP1)=QI11)*(OFFSET('Game Board'!I8:I55,0,PP1)=QI10)*(OFFSET('Game Board'!G8:G55,0,PP1)&gt;OFFSET('Game Board'!H8:H55,0,PP1))*1)+SUMPRODUCT((OFFSET('Game Board'!I8:I55,0,PP1)=QI11)*(OFFSET('Game Board'!F8:F55,0,PP1)=QI10)*(OFFSET('Game Board'!H8:H55,0,PP1)&gt;OFFSET('Game Board'!G8:G55,0,PP1))*1)</f>
        <v>0</v>
      </c>
      <c r="QX11" s="420">
        <f ca="1">SUMPRODUCT((OFFSET('Game Board'!F8:F55,0,PP1)=QI11)*(OFFSET('Game Board'!I8:I55,0,PP1)=QI9)*(OFFSET('Game Board'!G8:G55,0,PP1)=OFFSET('Game Board'!H8:H55,0,PP1))*1)+SUMPRODUCT((OFFSET('Game Board'!I8:I55,0,PP1)=QI11)*(OFFSET('Game Board'!F8:F55,0,PP1)=QI9)*(OFFSET('Game Board'!G8:G55,0,PP1)=OFFSET('Game Board'!H8:H55,0,PP1))*1)+SUMPRODUCT((OFFSET('Game Board'!F8:F55,0,PP1)=QI11)*(OFFSET('Game Board'!I8:I55,0,PP1)=QI10)*(OFFSET('Game Board'!G8:G55,0,PP1)=OFFSET('Game Board'!H8:H55,0,PP1))*1)+SUMPRODUCT((OFFSET('Game Board'!I8:I55,0,PP1)=QI11)*(OFFSET('Game Board'!F8:F55,0,PP1)=QI10)*(OFFSET('Game Board'!G8:G55,0,PP1)=OFFSET('Game Board'!H8:H55,0,PP1))*1)</f>
        <v>0</v>
      </c>
      <c r="QY11" s="420">
        <f ca="1">SUMPRODUCT((OFFSET('Game Board'!F8:F55,0,PP1)=QI11)*(OFFSET('Game Board'!I8:I55,0,PP1)=QI9)*(OFFSET('Game Board'!G8:G55,0,PP1)&lt;OFFSET('Game Board'!H8:H55,0,PP1))*1)+SUMPRODUCT((OFFSET('Game Board'!I8:I55,0,PP1)=QI11)*(OFFSET('Game Board'!F8:F55,0,PP1)=QI9)*(OFFSET('Game Board'!H8:H55,0,PP1)&lt;OFFSET('Game Board'!G8:G55,0,PP1))*1)+SUMPRODUCT((OFFSET('Game Board'!F8:F55,0,PP1)=QI11)*(OFFSET('Game Board'!I8:I55,0,PP1)=QI10)*(OFFSET('Game Board'!G8:G55,0,PP1)&lt;OFFSET('Game Board'!H8:H55,0,PP1))*1)+SUMPRODUCT((OFFSET('Game Board'!I8:I55,0,PP1)=QI11)*(OFFSET('Game Board'!F8:F55,0,PP1)=QI10)*(OFFSET('Game Board'!H8:H55,0,PP1)&lt;OFFSET('Game Board'!G8:G55,0,PP1))*1)</f>
        <v>0</v>
      </c>
      <c r="QZ11" s="420">
        <f ca="1">SUMIFS(OFFSET('Game Board'!G8:G55,0,PP1),OFFSET('Game Board'!F8:F55,0,PP1),QI11,OFFSET('Game Board'!I8:I55,0,PP1),QI9)+SUMIFS(OFFSET('Game Board'!G8:G55,0,PP1),OFFSET('Game Board'!F8:F55,0,PP1),QI11,OFFSET('Game Board'!I8:I55,0,PP1),QI10)+SUMIFS(OFFSET('Game Board'!H8:H55,0,PP1),OFFSET('Game Board'!I8:I55,0,PP1),QI11,OFFSET('Game Board'!F8:F55,0,PP1),QI9)+SUMIFS(OFFSET('Game Board'!H8:H55,0,PP1),OFFSET('Game Board'!I8:I55,0,PP1),QI11,OFFSET('Game Board'!F8:F55,0,PP1),QI10)</f>
        <v>0</v>
      </c>
      <c r="RA11" s="420">
        <f ca="1">SUMIFS(OFFSET('Game Board'!G8:G55,0,PP1),OFFSET('Game Board'!F8:F55,0,PP1),QI11,OFFSET('Game Board'!I8:I55,0,PP1),QI9)+SUMIFS(OFFSET('Game Board'!G8:G55,0,PP1),OFFSET('Game Board'!F8:F55,0,PP1),QI11,OFFSET('Game Board'!I8:I55,0,PP1),QI10)+SUMIFS(OFFSET('Game Board'!H8:H55,0,PP1),OFFSET('Game Board'!I8:I55,0,PP1),QI11,OFFSET('Game Board'!F8:F55,0,PP1),QI9)+SUMIFS(OFFSET('Game Board'!H8:H55,0,PP1),OFFSET('Game Board'!I8:I55,0,PP1),QI11,OFFSET('Game Board'!F8:F55,0,PP1),QI10)</f>
        <v>0</v>
      </c>
      <c r="RB11" s="420">
        <f t="shared" ca="1" si="316"/>
        <v>0</v>
      </c>
      <c r="RC11" s="420">
        <f t="shared" ca="1" si="317"/>
        <v>0</v>
      </c>
      <c r="RD11" s="420">
        <f t="shared" ref="RD11" ca="1" si="1312">IF(QI11&lt;&gt;"",SUMPRODUCT((QG8:QG11=QG11)*(RC8:RC11&gt;RC11)*1),0)</f>
        <v>0</v>
      </c>
      <c r="RE11" s="420">
        <f t="shared" ref="RE11" ca="1" si="1313">IF(QI11&lt;&gt;"",SUMPRODUCT((RD8:RD11=RD11)*(RB8:RB11&gt;RB11)*1),0)</f>
        <v>0</v>
      </c>
      <c r="RF11" s="420">
        <f t="shared" ca="1" si="320"/>
        <v>0</v>
      </c>
      <c r="RG11" s="420">
        <f t="shared" ref="RG11" ca="1" si="1314">IF(QI11&lt;&gt;"",SUMPRODUCT((RF8:RF11=RF11)*(RD8:RD11=RD11)*(QZ8:QZ11&gt;QZ11)*1),0)</f>
        <v>0</v>
      </c>
      <c r="RH11" s="420">
        <f t="shared" ca="1" si="114"/>
        <v>1</v>
      </c>
      <c r="RI11" s="420">
        <f ca="1">SUMPRODUCT((OFFSET('Game Board'!F8:F55,0,PP1)=QJ11)*(OFFSET('Game Board'!I8:I55,0,PP1)=QJ10)*(OFFSET('Game Board'!G8:G55,0,PP1)&gt;OFFSET('Game Board'!H8:H55,0,PP1))*1)+SUMPRODUCT((OFFSET('Game Board'!I8:I55,0,PP1)=QJ11)*(OFFSET('Game Board'!F8:F55,0,PP1)=QJ10)*(OFFSET('Game Board'!H8:H55,0,PP1)&gt;OFFSET('Game Board'!G8:G55,0,PP1))*1)</f>
        <v>0</v>
      </c>
      <c r="RJ11" s="420">
        <f ca="1">SUMPRODUCT((OFFSET('Game Board'!F8:F55,0,PP1)=QJ11)*(OFFSET('Game Board'!I8:I55,0,PP1)=QJ10)*(OFFSET('Game Board'!G8:G55,0,PP1)=OFFSET('Game Board'!H8:H55,0,PP1))*1)+SUMPRODUCT((OFFSET('Game Board'!I8:I55,0,PP1)=QJ11)*(OFFSET('Game Board'!F8:F55,0,PP1)=QJ10)*(OFFSET('Game Board'!H8:H55,0,PP1)=OFFSET('Game Board'!G8:G55,0,PP1))*1)</f>
        <v>0</v>
      </c>
      <c r="RK11" s="420">
        <f ca="1">SUMPRODUCT((OFFSET('Game Board'!F8:F55,0,PP1)=QJ11)*(OFFSET('Game Board'!I8:I55,0,PP1)=QJ10)*(OFFSET('Game Board'!G8:G55,0,PP1)&lt;OFFSET('Game Board'!H8:H55,0,PP1))*1)+SUMPRODUCT((OFFSET('Game Board'!I8:I55,0,PP1)=QJ11)*(OFFSET('Game Board'!F8:F55,0,PP1)=QJ10)*(OFFSET('Game Board'!H8:H55,0,PP1)&lt;OFFSET('Game Board'!G8:G55,0,PP1))*1)</f>
        <v>0</v>
      </c>
      <c r="RL11" s="420">
        <f ca="1">SUMIFS(OFFSET('Game Board'!G8:G55,0,PP1),OFFSET('Game Board'!F8:F55,0,PP1),QJ11,OFFSET('Game Board'!I8:I55,0,PP1),QJ10)+SUMIFS(OFFSET('Game Board'!H8:H55,0,PP1),OFFSET('Game Board'!I8:I55,0,PP1),QJ11,OFFSET('Game Board'!F8:F55,0,PP1),QJ10)</f>
        <v>0</v>
      </c>
      <c r="RM11" s="420">
        <f ca="1">SUMIFS(OFFSET('Game Board'!G8:G55,0,PP1),OFFSET('Game Board'!F8:F55,0,PP1),QJ11,OFFSET('Game Board'!I8:I55,0,PP1),QJ10)+SUMIFS(OFFSET('Game Board'!H8:H55,0,PP1),OFFSET('Game Board'!I8:I55,0,PP1),QJ11,OFFSET('Game Board'!F8:F55,0,PP1),QJ10)</f>
        <v>0</v>
      </c>
      <c r="RN11" s="420">
        <f t="shared" ca="1" si="1118"/>
        <v>0</v>
      </c>
      <c r="RO11" s="420">
        <f t="shared" ca="1" si="1119"/>
        <v>0</v>
      </c>
      <c r="RP11" s="420">
        <f t="shared" ref="RP11" ca="1" si="1315">IF(QJ11&lt;&gt;"",SUMPRODUCT((QS8:QS11=QS11)*(RO8:RO11&gt;RO11)*1),0)</f>
        <v>0</v>
      </c>
      <c r="RQ11" s="420">
        <f t="shared" ref="RQ11" ca="1" si="1316">IF(QJ11&lt;&gt;"",SUMPRODUCT((RP8:RP11=RP11)*(RN8:RN11&gt;RN11)*1),0)</f>
        <v>0</v>
      </c>
      <c r="RR11" s="420">
        <f t="shared" ca="1" si="1122"/>
        <v>0</v>
      </c>
      <c r="RS11" s="420">
        <f t="shared" ref="RS11" ca="1" si="1317">IF(QJ11&lt;&gt;"",SUMPRODUCT((RR8:RR11=RR11)*(RP8:RP11=RP11)*(RL8:RL11&gt;RL11)*1),0)</f>
        <v>0</v>
      </c>
      <c r="RT11" s="420">
        <f t="shared" ca="1" si="115"/>
        <v>1</v>
      </c>
      <c r="RU11" s="420">
        <f t="shared" ref="RU11" ca="1" si="1318">SUMPRODUCT((RT8:RT11=RT11)*(PW8:PW11&gt;PW11)*1)</f>
        <v>2</v>
      </c>
      <c r="RV11" s="420">
        <f t="shared" ca="1" si="117"/>
        <v>3</v>
      </c>
      <c r="RW11" s="420" t="str">
        <f t="shared" si="323"/>
        <v>Wales</v>
      </c>
      <c r="RX11" s="420">
        <f t="shared" ca="1" si="118"/>
        <v>0</v>
      </c>
      <c r="RY11" s="420">
        <f ca="1">SUMPRODUCT((OFFSET('Game Board'!G8:G55,0,RY1)&lt;&gt;"")*(OFFSET('Game Board'!F8:F55,0,RY1)=C11)*(OFFSET('Game Board'!G8:G55,0,RY1)&gt;OFFSET('Game Board'!H8:H55,0,RY1))*1)+SUMPRODUCT((OFFSET('Game Board'!G8:G55,0,RY1)&lt;&gt;"")*(OFFSET('Game Board'!I8:I55,0,RY1)=C11)*(OFFSET('Game Board'!H8:H55,0,RY1)&gt;OFFSET('Game Board'!G8:G55,0,RY1))*1)</f>
        <v>0</v>
      </c>
      <c r="RZ11" s="420">
        <f ca="1">SUMPRODUCT((OFFSET('Game Board'!G8:G55,0,RY1)&lt;&gt;"")*(OFFSET('Game Board'!F8:F55,0,RY1)=C11)*(OFFSET('Game Board'!G8:G55,0,RY1)=OFFSET('Game Board'!H8:H55,0,RY1))*1)+SUMPRODUCT((OFFSET('Game Board'!G8:G55,0,RY1)&lt;&gt;"")*(OFFSET('Game Board'!I8:I55,0,RY1)=C11)*(OFFSET('Game Board'!G8:G55,0,RY1)=OFFSET('Game Board'!H8:H55,0,RY1))*1)</f>
        <v>0</v>
      </c>
      <c r="SA11" s="420">
        <f ca="1">SUMPRODUCT((OFFSET('Game Board'!G8:G55,0,RY1)&lt;&gt;"")*(OFFSET('Game Board'!F8:F55,0,RY1)=C11)*(OFFSET('Game Board'!G8:G55,0,RY1)&lt;OFFSET('Game Board'!H8:H55,0,RY1))*1)+SUMPRODUCT((OFFSET('Game Board'!G8:G55,0,RY1)&lt;&gt;"")*(OFFSET('Game Board'!I8:I55,0,RY1)=C11)*(OFFSET('Game Board'!H8:H55,0,RY1)&lt;OFFSET('Game Board'!G8:G55,0,RY1))*1)</f>
        <v>0</v>
      </c>
      <c r="SB11" s="420">
        <f ca="1">SUMIF(OFFSET('Game Board'!F8:F55,0,RY1),C11,OFFSET('Game Board'!G8:G55,0,RY1))+SUMIF(OFFSET('Game Board'!I8:I55,0,RY1),C11,OFFSET('Game Board'!H8:H55,0,RY1))</f>
        <v>0</v>
      </c>
      <c r="SC11" s="420">
        <f ca="1">SUMIF(OFFSET('Game Board'!F8:F55,0,RY1),C11,OFFSET('Game Board'!H8:H55,0,RY1))+SUMIF(OFFSET('Game Board'!I8:I55,0,RY1),C11,OFFSET('Game Board'!G8:G55,0,RY1))</f>
        <v>0</v>
      </c>
      <c r="SD11" s="420">
        <f t="shared" ca="1" si="119"/>
        <v>0</v>
      </c>
      <c r="SE11" s="420">
        <f t="shared" ca="1" si="120"/>
        <v>0</v>
      </c>
      <c r="SF11" s="420">
        <f ca="1">INDEX(L4:L35,MATCH(SO11,C4:C35,0),0)</f>
        <v>1588</v>
      </c>
      <c r="SG11" s="424">
        <f>'Tournament Setup'!F13</f>
        <v>0</v>
      </c>
      <c r="SH11" s="420">
        <f t="shared" ref="SH11" ca="1" si="1319">RANK(SE11,SE8:SE11)</f>
        <v>1</v>
      </c>
      <c r="SI11" s="420">
        <f t="shared" ref="SI11" ca="1" si="1320">SUMPRODUCT((SH8:SH11=SH11)*(SD8:SD11&gt;SD11)*1)</f>
        <v>0</v>
      </c>
      <c r="SJ11" s="420">
        <f t="shared" ca="1" si="123"/>
        <v>1</v>
      </c>
      <c r="SK11" s="420">
        <f t="shared" ref="SK11" ca="1" si="1321">SUMPRODUCT((SH8:SH11=SH11)*(SD8:SD11=SD11)*(SB8:SB11&gt;SB11)*1)</f>
        <v>0</v>
      </c>
      <c r="SL11" s="420">
        <f t="shared" ca="1" si="125"/>
        <v>1</v>
      </c>
      <c r="SM11" s="420">
        <f t="shared" ref="SM11" ca="1" si="1322">RANK(SL11,SL8:SL11,1)+COUNTIF(SL8:SL11,SL11)-1</f>
        <v>4</v>
      </c>
      <c r="SN11" s="420">
        <v>4</v>
      </c>
      <c r="SO11" s="420" t="str">
        <f t="shared" ref="SO11" ca="1" si="1323">INDEX(RW8:RW11,MATCH(SN11,SM8:SM11,0),0)</f>
        <v>Wales</v>
      </c>
      <c r="SP11" s="420">
        <f t="shared" ref="SP11" ca="1" si="1324">INDEX(SL8:SL11,MATCH(SO11,RW8:RW11,0),0)</f>
        <v>1</v>
      </c>
      <c r="SQ11" s="420" t="str">
        <f t="shared" ca="1" si="1131"/>
        <v>Wales</v>
      </c>
      <c r="SR11" s="420" t="str">
        <f t="shared" ref="SR11" ca="1" si="1325">IF(AND(SR10&lt;&gt;"",SP11=2),SO11,"")</f>
        <v/>
      </c>
      <c r="SS11" s="420" t="str">
        <f t="shared" ref="SS11" ca="1" si="1326">IF(AND(SS10&lt;&gt;"",SP11=3),SO11,"")</f>
        <v/>
      </c>
      <c r="ST11" s="420">
        <f ca="1">SUMPRODUCT((OFFSET('Game Board'!F8:F55,0,RY1)=SQ11)*(OFFSET('Game Board'!I8:I55,0,RY1)=SQ8)*(OFFSET('Game Board'!G8:G55,0,RY1)&gt;OFFSET('Game Board'!H8:H55,0,RY1))*1)+SUMPRODUCT((OFFSET('Game Board'!I8:I55,0,RY1)=SQ11)*(OFFSET('Game Board'!F8:F55,0,RY1)=SQ8)*(OFFSET('Game Board'!H8:H55,0,RY1)&gt;OFFSET('Game Board'!G8:G55,0,RY1))*1)+SUMPRODUCT((OFFSET('Game Board'!F8:F55,0,RY1)=SQ11)*(OFFSET('Game Board'!I8:I55,0,RY1)=SQ9)*(OFFSET('Game Board'!G8:G55,0,RY1)&gt;OFFSET('Game Board'!H8:H55,0,RY1))*1)+SUMPRODUCT((OFFSET('Game Board'!I8:I55,0,RY1)=SQ11)*(OFFSET('Game Board'!F8:F55,0,RY1)=SQ9)*(OFFSET('Game Board'!H8:H55,0,RY1)&gt;OFFSET('Game Board'!G8:G55,0,RY1))*1)+SUMPRODUCT((OFFSET('Game Board'!F8:F55,0,RY1)=SQ11)*(OFFSET('Game Board'!I8:I55,0,RY1)=SQ10)*(OFFSET('Game Board'!G8:G55,0,RY1)&gt;OFFSET('Game Board'!H8:H55,0,RY1))*1)+SUMPRODUCT((OFFSET('Game Board'!I8:I55,0,RY1)=SQ11)*(OFFSET('Game Board'!F8:F55,0,RY1)=SQ10)*(OFFSET('Game Board'!H8:H55,0,RY1)&gt;OFFSET('Game Board'!G8:G55,0,RY1))*1)</f>
        <v>0</v>
      </c>
      <c r="SU11" s="420">
        <f ca="1">SUMPRODUCT((OFFSET('Game Board'!F8:F55,0,RY1)=SQ11)*(OFFSET('Game Board'!I8:I55,0,RY1)=SQ8)*(OFFSET('Game Board'!G8:G55,0,RY1)&gt;=OFFSET('Game Board'!H8:H55,0,RY1))*1)+SUMPRODUCT((OFFSET('Game Board'!I8:I55,0,RY1)=SQ11)*(OFFSET('Game Board'!F8:F55,0,RY1)=SQ8)*(OFFSET('Game Board'!G8:G55,0,RY1)=OFFSET('Game Board'!H8:H55,0,RY1))*1)+SUMPRODUCT((OFFSET('Game Board'!F8:F55,0,RY1)=SQ11)*(OFFSET('Game Board'!I8:I55,0,RY1)=SQ9)*(OFFSET('Game Board'!G8:G55,0,RY1)=OFFSET('Game Board'!H8:H55,0,RY1))*1)+SUMPRODUCT((OFFSET('Game Board'!I8:I55,0,RY1)=SQ11)*(OFFSET('Game Board'!F8:F55,0,RY1)=SQ9)*(OFFSET('Game Board'!G8:G55,0,RY1)=OFFSET('Game Board'!H8:H55,0,RY1))*1)+SUMPRODUCT((OFFSET('Game Board'!F8:F55,0,RY1)=SQ11)*(OFFSET('Game Board'!I8:I55,0,RY1)=SQ10)*(OFFSET('Game Board'!G8:G55,0,RY1)=OFFSET('Game Board'!H8:H55,0,RY1))*1)+SUMPRODUCT((OFFSET('Game Board'!I8:I55,0,RY1)=SQ11)*(OFFSET('Game Board'!F8:F55,0,RY1)=SQ10)*(OFFSET('Game Board'!G8:G55,0,RY1)=OFFSET('Game Board'!H8:H55,0,RY1))*1)</f>
        <v>3</v>
      </c>
      <c r="SV11" s="420">
        <f ca="1">SUMPRODUCT((OFFSET('Game Board'!F8:F55,0,RY1)=SQ11)*(OFFSET('Game Board'!I8:I55,0,RY1)=SQ8)*(OFFSET('Game Board'!G8:G55,0,RY1)&lt;OFFSET('Game Board'!H8:H55,0,RY1))*1)+SUMPRODUCT((OFFSET('Game Board'!I8:I55,0,RY1)=SQ11)*(OFFSET('Game Board'!F8:F55,0,RY1)=SQ8)*(OFFSET('Game Board'!H8:H55,0,RY1)&lt;OFFSET('Game Board'!G8:G55,0,RY1))*1)+SUMPRODUCT((OFFSET('Game Board'!F8:F55,0,RY1)=SQ11)*(OFFSET('Game Board'!I8:I55,0,RY1)=SQ9)*(OFFSET('Game Board'!G8:G55,0,RY1)&lt;OFFSET('Game Board'!H8:H55,0,RY1))*1)+SUMPRODUCT((OFFSET('Game Board'!I8:I55,0,RY1)=SQ11)*(OFFSET('Game Board'!F8:F55,0,RY1)=SQ9)*(OFFSET('Game Board'!H8:H55,0,RY1)&lt;OFFSET('Game Board'!G8:G55,0,RY1))*1)+SUMPRODUCT((OFFSET('Game Board'!F8:F55,0,RY1)=SQ11)*(OFFSET('Game Board'!I8:I55,0,RY1)=SQ10)*(OFFSET('Game Board'!G8:G55,0,RY1)&lt;OFFSET('Game Board'!H8:H55,0,RY1))*1)+SUMPRODUCT((OFFSET('Game Board'!I8:I55,0,RY1)=SQ11)*(OFFSET('Game Board'!F8:F55,0,RY1)=SQ10)*(OFFSET('Game Board'!H8:H55,0,RY1)&lt;OFFSET('Game Board'!G8:G55,0,RY1))*1)</f>
        <v>0</v>
      </c>
      <c r="SW11" s="420">
        <f ca="1">SUMIFS(OFFSET('Game Board'!G8:G55,0,RY1),OFFSET('Game Board'!F8:F55,0,RY1),SQ11,OFFSET('Game Board'!I8:I55,0,RY1),SQ8)+SUMIFS(OFFSET('Game Board'!G8:G55,0,RY1),OFFSET('Game Board'!F8:F55,0,RY1),SQ11,OFFSET('Game Board'!I8:I55,0,RY1),SQ9)+SUMIFS(OFFSET('Game Board'!G8:G55,0,RY1),OFFSET('Game Board'!F8:F55,0,RY1),SQ11,OFFSET('Game Board'!I8:I55,0,RY1),SQ10)+SUMIFS(OFFSET('Game Board'!H8:H55,0,RY1),OFFSET('Game Board'!I8:I55,0,RY1),SQ11,OFFSET('Game Board'!F8:F55,0,RY1),SQ8)+SUMIFS(OFFSET('Game Board'!H8:H55,0,RY1),OFFSET('Game Board'!I8:I55,0,RY1),SQ11,OFFSET('Game Board'!F8:F55,0,RY1),SQ9)+SUMIFS(OFFSET('Game Board'!H8:H55,0,RY1),OFFSET('Game Board'!I8:I55,0,RY1),SQ11,OFFSET('Game Board'!F8:F55,0,RY1),SQ10)</f>
        <v>0</v>
      </c>
      <c r="SX11" s="420">
        <f ca="1">SUMIFS(OFFSET('Game Board'!H8:H55,0,RY1),OFFSET('Game Board'!F8:F55,0,RY1),SQ11,OFFSET('Game Board'!I8:I55,0,RY1),SQ8)+SUMIFS(OFFSET('Game Board'!H8:H55,0,RY1),OFFSET('Game Board'!F8:F55,0,RY1),SQ11,OFFSET('Game Board'!I8:I55,0,RY1),SQ9)+SUMIFS(OFFSET('Game Board'!H8:H55,0,RY1),OFFSET('Game Board'!F8:F55,0,RY1),SQ11,OFFSET('Game Board'!I8:I55,0,RY1),SQ10)+SUMIFS(OFFSET('Game Board'!G8:G55,0,RY1),OFFSET('Game Board'!I8:I55,0,RY1),SQ11,OFFSET('Game Board'!F8:F55,0,RY1),SQ8)+SUMIFS(OFFSET('Game Board'!G8:G55,0,RY1),OFFSET('Game Board'!I8:I55,0,RY1),SQ11,OFFSET('Game Board'!F8:F55,0,RY1),SQ9)+SUMIFS(OFFSET('Game Board'!G8:G55,0,RY1),OFFSET('Game Board'!I8:I55,0,RY1),SQ11,OFFSET('Game Board'!F8:F55,0,RY1),SQ10)</f>
        <v>0</v>
      </c>
      <c r="SY11" s="420">
        <f t="shared" ca="1" si="130"/>
        <v>0</v>
      </c>
      <c r="SZ11" s="420">
        <f t="shared" ca="1" si="131"/>
        <v>3</v>
      </c>
      <c r="TA11" s="420">
        <f t="shared" ref="TA11" ca="1" si="1327">IF(SQ11&lt;&gt;"",SUMPRODUCT((SP8:SP11=SP11)*(SZ8:SZ11&gt;SZ11)*1),0)</f>
        <v>0</v>
      </c>
      <c r="TB11" s="420">
        <f t="shared" ref="TB11" ca="1" si="1328">IF(SQ11&lt;&gt;"",SUMPRODUCT((TA8:TA11=TA11)*(SY8:SY11&gt;SY11)*1),0)</f>
        <v>0</v>
      </c>
      <c r="TC11" s="420">
        <f t="shared" ca="1" si="134"/>
        <v>0</v>
      </c>
      <c r="TD11" s="420">
        <f t="shared" ref="TD11" ca="1" si="1329">IF(SQ11&lt;&gt;"",SUMPRODUCT((TC8:TC11=TC11)*(TA8:TA11=TA11)*(SW8:SW11&gt;SW11)*1),0)</f>
        <v>0</v>
      </c>
      <c r="TE11" s="420">
        <f t="shared" ca="1" si="136"/>
        <v>1</v>
      </c>
      <c r="TF11" s="420">
        <f ca="1">SUMPRODUCT((OFFSET('Game Board'!F8:F55,0,RY1)=SR11)*(OFFSET('Game Board'!I8:I55,0,RY1)=SR9)*(OFFSET('Game Board'!G8:G55,0,RY1)&gt;OFFSET('Game Board'!H8:H55,0,RY1))*1)+SUMPRODUCT((OFFSET('Game Board'!I8:I55,0,RY1)=SR11)*(OFFSET('Game Board'!F8:F55,0,RY1)=SR9)*(OFFSET('Game Board'!H8:H55,0,RY1)&gt;OFFSET('Game Board'!G8:G55,0,RY1))*1)+SUMPRODUCT((OFFSET('Game Board'!F8:F55,0,RY1)=SR11)*(OFFSET('Game Board'!I8:I55,0,RY1)=SR10)*(OFFSET('Game Board'!G8:G55,0,RY1)&gt;OFFSET('Game Board'!H8:H55,0,RY1))*1)+SUMPRODUCT((OFFSET('Game Board'!I8:I55,0,RY1)=SR11)*(OFFSET('Game Board'!F8:F55,0,RY1)=SR10)*(OFFSET('Game Board'!H8:H55,0,RY1)&gt;OFFSET('Game Board'!G8:G55,0,RY1))*1)</f>
        <v>0</v>
      </c>
      <c r="TG11" s="420">
        <f ca="1">SUMPRODUCT((OFFSET('Game Board'!F8:F55,0,RY1)=SR11)*(OFFSET('Game Board'!I8:I55,0,RY1)=SR9)*(OFFSET('Game Board'!G8:G55,0,RY1)=OFFSET('Game Board'!H8:H55,0,RY1))*1)+SUMPRODUCT((OFFSET('Game Board'!I8:I55,0,RY1)=SR11)*(OFFSET('Game Board'!F8:F55,0,RY1)=SR9)*(OFFSET('Game Board'!G8:G55,0,RY1)=OFFSET('Game Board'!H8:H55,0,RY1))*1)+SUMPRODUCT((OFFSET('Game Board'!F8:F55,0,RY1)=SR11)*(OFFSET('Game Board'!I8:I55,0,RY1)=SR10)*(OFFSET('Game Board'!G8:G55,0,RY1)=OFFSET('Game Board'!H8:H55,0,RY1))*1)+SUMPRODUCT((OFFSET('Game Board'!I8:I55,0,RY1)=SR11)*(OFFSET('Game Board'!F8:F55,0,RY1)=SR10)*(OFFSET('Game Board'!G8:G55,0,RY1)=OFFSET('Game Board'!H8:H55,0,RY1))*1)</f>
        <v>0</v>
      </c>
      <c r="TH11" s="420">
        <f ca="1">SUMPRODUCT((OFFSET('Game Board'!F8:F55,0,RY1)=SR11)*(OFFSET('Game Board'!I8:I55,0,RY1)=SR9)*(OFFSET('Game Board'!G8:G55,0,RY1)&lt;OFFSET('Game Board'!H8:H55,0,RY1))*1)+SUMPRODUCT((OFFSET('Game Board'!I8:I55,0,RY1)=SR11)*(OFFSET('Game Board'!F8:F55,0,RY1)=SR9)*(OFFSET('Game Board'!H8:H55,0,RY1)&lt;OFFSET('Game Board'!G8:G55,0,RY1))*1)+SUMPRODUCT((OFFSET('Game Board'!F8:F55,0,RY1)=SR11)*(OFFSET('Game Board'!I8:I55,0,RY1)=SR10)*(OFFSET('Game Board'!G8:G55,0,RY1)&lt;OFFSET('Game Board'!H8:H55,0,RY1))*1)+SUMPRODUCT((OFFSET('Game Board'!I8:I55,0,RY1)=SR11)*(OFFSET('Game Board'!F8:F55,0,RY1)=SR10)*(OFFSET('Game Board'!H8:H55,0,RY1)&lt;OFFSET('Game Board'!G8:G55,0,RY1))*1)</f>
        <v>0</v>
      </c>
      <c r="TI11" s="420">
        <f ca="1">SUMIFS(OFFSET('Game Board'!G8:G55,0,RY1),OFFSET('Game Board'!F8:F55,0,RY1),SR11,OFFSET('Game Board'!I8:I55,0,RY1),SR9)+SUMIFS(OFFSET('Game Board'!G8:G55,0,RY1),OFFSET('Game Board'!F8:F55,0,RY1),SR11,OFFSET('Game Board'!I8:I55,0,RY1),SR10)+SUMIFS(OFFSET('Game Board'!H8:H55,0,RY1),OFFSET('Game Board'!I8:I55,0,RY1),SR11,OFFSET('Game Board'!F8:F55,0,RY1),SR9)+SUMIFS(OFFSET('Game Board'!H8:H55,0,RY1),OFFSET('Game Board'!I8:I55,0,RY1),SR11,OFFSET('Game Board'!F8:F55,0,RY1),SR10)</f>
        <v>0</v>
      </c>
      <c r="TJ11" s="420">
        <f ca="1">SUMIFS(OFFSET('Game Board'!G8:G55,0,RY1),OFFSET('Game Board'!F8:F55,0,RY1),SR11,OFFSET('Game Board'!I8:I55,0,RY1),SR9)+SUMIFS(OFFSET('Game Board'!G8:G55,0,RY1),OFFSET('Game Board'!F8:F55,0,RY1),SR11,OFFSET('Game Board'!I8:I55,0,RY1),SR10)+SUMIFS(OFFSET('Game Board'!H8:H55,0,RY1),OFFSET('Game Board'!I8:I55,0,RY1),SR11,OFFSET('Game Board'!F8:F55,0,RY1),SR9)+SUMIFS(OFFSET('Game Board'!H8:H55,0,RY1),OFFSET('Game Board'!I8:I55,0,RY1),SR11,OFFSET('Game Board'!F8:F55,0,RY1),SR10)</f>
        <v>0</v>
      </c>
      <c r="TK11" s="420">
        <f t="shared" ca="1" si="335"/>
        <v>0</v>
      </c>
      <c r="TL11" s="420">
        <f t="shared" ca="1" si="336"/>
        <v>0</v>
      </c>
      <c r="TM11" s="420">
        <f t="shared" ref="TM11" ca="1" si="1330">IF(SR11&lt;&gt;"",SUMPRODUCT((SP8:SP11=SP11)*(TL8:TL11&gt;TL11)*1),0)</f>
        <v>0</v>
      </c>
      <c r="TN11" s="420">
        <f t="shared" ref="TN11" ca="1" si="1331">IF(SR11&lt;&gt;"",SUMPRODUCT((TM8:TM11=TM11)*(TK8:TK11&gt;TK11)*1),0)</f>
        <v>0</v>
      </c>
      <c r="TO11" s="420">
        <f t="shared" ca="1" si="339"/>
        <v>0</v>
      </c>
      <c r="TP11" s="420">
        <f t="shared" ref="TP11" ca="1" si="1332">IF(SR11&lt;&gt;"",SUMPRODUCT((TO8:TO11=TO11)*(TM8:TM11=TM11)*(TI8:TI11&gt;TI11)*1),0)</f>
        <v>0</v>
      </c>
      <c r="TQ11" s="420">
        <f t="shared" ca="1" si="137"/>
        <v>1</v>
      </c>
      <c r="TR11" s="420">
        <f ca="1">SUMPRODUCT((OFFSET('Game Board'!F8:F55,0,RY1)=SS11)*(OFFSET('Game Board'!I8:I55,0,RY1)=SS10)*(OFFSET('Game Board'!G8:G55,0,RY1)&gt;OFFSET('Game Board'!H8:H55,0,RY1))*1)+SUMPRODUCT((OFFSET('Game Board'!I8:I55,0,RY1)=SS11)*(OFFSET('Game Board'!F8:F55,0,RY1)=SS10)*(OFFSET('Game Board'!H8:H55,0,RY1)&gt;OFFSET('Game Board'!G8:G55,0,RY1))*1)</f>
        <v>0</v>
      </c>
      <c r="TS11" s="420">
        <f ca="1">SUMPRODUCT((OFFSET('Game Board'!F8:F55,0,RY1)=SS11)*(OFFSET('Game Board'!I8:I55,0,RY1)=SS10)*(OFFSET('Game Board'!G8:G55,0,RY1)=OFFSET('Game Board'!H8:H55,0,RY1))*1)+SUMPRODUCT((OFFSET('Game Board'!I8:I55,0,RY1)=SS11)*(OFFSET('Game Board'!F8:F55,0,RY1)=SS10)*(OFFSET('Game Board'!H8:H55,0,RY1)=OFFSET('Game Board'!G8:G55,0,RY1))*1)</f>
        <v>0</v>
      </c>
      <c r="TT11" s="420">
        <f ca="1">SUMPRODUCT((OFFSET('Game Board'!F8:F55,0,RY1)=SS11)*(OFFSET('Game Board'!I8:I55,0,RY1)=SS10)*(OFFSET('Game Board'!G8:G55,0,RY1)&lt;OFFSET('Game Board'!H8:H55,0,RY1))*1)+SUMPRODUCT((OFFSET('Game Board'!I8:I55,0,RY1)=SS11)*(OFFSET('Game Board'!F8:F55,0,RY1)=SS10)*(OFFSET('Game Board'!H8:H55,0,RY1)&lt;OFFSET('Game Board'!G8:G55,0,RY1))*1)</f>
        <v>0</v>
      </c>
      <c r="TU11" s="420">
        <f ca="1">SUMIFS(OFFSET('Game Board'!G8:G55,0,RY1),OFFSET('Game Board'!F8:F55,0,RY1),SS11,OFFSET('Game Board'!I8:I55,0,RY1),SS10)+SUMIFS(OFFSET('Game Board'!H8:H55,0,RY1),OFFSET('Game Board'!I8:I55,0,RY1),SS11,OFFSET('Game Board'!F8:F55,0,RY1),SS10)</f>
        <v>0</v>
      </c>
      <c r="TV11" s="420">
        <f ca="1">SUMIFS(OFFSET('Game Board'!G8:G55,0,RY1),OFFSET('Game Board'!F8:F55,0,RY1),SS11,OFFSET('Game Board'!I8:I55,0,RY1),SS10)+SUMIFS(OFFSET('Game Board'!H8:H55,0,RY1),OFFSET('Game Board'!I8:I55,0,RY1),SS11,OFFSET('Game Board'!F8:F55,0,RY1),SS10)</f>
        <v>0</v>
      </c>
      <c r="TW11" s="420">
        <f t="shared" ca="1" si="1140"/>
        <v>0</v>
      </c>
      <c r="TX11" s="420">
        <f t="shared" ca="1" si="1141"/>
        <v>0</v>
      </c>
      <c r="TY11" s="420">
        <f t="shared" ref="TY11" ca="1" si="1333">IF(SS11&lt;&gt;"",SUMPRODUCT((TB8:TB11=TB11)*(TX8:TX11&gt;TX11)*1),0)</f>
        <v>0</v>
      </c>
      <c r="TZ11" s="420">
        <f t="shared" ref="TZ11" ca="1" si="1334">IF(SS11&lt;&gt;"",SUMPRODUCT((TY8:TY11=TY11)*(TW8:TW11&gt;TW11)*1),0)</f>
        <v>0</v>
      </c>
      <c r="UA11" s="420">
        <f t="shared" ca="1" si="1144"/>
        <v>0</v>
      </c>
      <c r="UB11" s="420">
        <f t="shared" ref="UB11" ca="1" si="1335">IF(SS11&lt;&gt;"",SUMPRODUCT((UA8:UA11=UA11)*(TY8:TY11=TY11)*(TU8:TU11&gt;TU11)*1),0)</f>
        <v>0</v>
      </c>
      <c r="UC11" s="420">
        <f t="shared" ca="1" si="138"/>
        <v>1</v>
      </c>
      <c r="UD11" s="420">
        <f t="shared" ref="UD11" ca="1" si="1336">SUMPRODUCT((UC8:UC11=UC11)*(SF8:SF11&gt;SF11)*1)</f>
        <v>2</v>
      </c>
      <c r="UE11" s="420">
        <f t="shared" ca="1" si="140"/>
        <v>3</v>
      </c>
      <c r="UF11" s="420" t="str">
        <f t="shared" si="342"/>
        <v>Wales</v>
      </c>
      <c r="UG11" s="420">
        <f t="shared" ca="1" si="141"/>
        <v>0</v>
      </c>
      <c r="UH11" s="420">
        <f ca="1">SUMPRODUCT((OFFSET('Game Board'!G8:G55,0,UH1)&lt;&gt;"")*(OFFSET('Game Board'!F8:F55,0,UH1)=C11)*(OFFSET('Game Board'!G8:G55,0,UH1)&gt;OFFSET('Game Board'!H8:H55,0,UH1))*1)+SUMPRODUCT((OFFSET('Game Board'!G8:G55,0,UH1)&lt;&gt;"")*(OFFSET('Game Board'!I8:I55,0,UH1)=C11)*(OFFSET('Game Board'!H8:H55,0,UH1)&gt;OFFSET('Game Board'!G8:G55,0,UH1))*1)</f>
        <v>0</v>
      </c>
      <c r="UI11" s="420">
        <f ca="1">SUMPRODUCT((OFFSET('Game Board'!G8:G55,0,UH1)&lt;&gt;"")*(OFFSET('Game Board'!F8:F55,0,UH1)=C11)*(OFFSET('Game Board'!G8:G55,0,UH1)=OFFSET('Game Board'!H8:H55,0,UH1))*1)+SUMPRODUCT((OFFSET('Game Board'!G8:G55,0,UH1)&lt;&gt;"")*(OFFSET('Game Board'!I8:I55,0,UH1)=C11)*(OFFSET('Game Board'!G8:G55,0,UH1)=OFFSET('Game Board'!H8:H55,0,UH1))*1)</f>
        <v>0</v>
      </c>
      <c r="UJ11" s="420">
        <f ca="1">SUMPRODUCT((OFFSET('Game Board'!G8:G55,0,UH1)&lt;&gt;"")*(OFFSET('Game Board'!F8:F55,0,UH1)=C11)*(OFFSET('Game Board'!G8:G55,0,UH1)&lt;OFFSET('Game Board'!H8:H55,0,UH1))*1)+SUMPRODUCT((OFFSET('Game Board'!G8:G55,0,UH1)&lt;&gt;"")*(OFFSET('Game Board'!I8:I55,0,UH1)=C11)*(OFFSET('Game Board'!H8:H55,0,UH1)&lt;OFFSET('Game Board'!G8:G55,0,UH1))*1)</f>
        <v>0</v>
      </c>
      <c r="UK11" s="420">
        <f ca="1">SUMIF(OFFSET('Game Board'!F8:F55,0,UH1),C11,OFFSET('Game Board'!G8:G55,0,UH1))+SUMIF(OFFSET('Game Board'!I8:I55,0,UH1),C11,OFFSET('Game Board'!H8:H55,0,UH1))</f>
        <v>0</v>
      </c>
      <c r="UL11" s="420">
        <f ca="1">SUMIF(OFFSET('Game Board'!F8:F55,0,UH1),C11,OFFSET('Game Board'!H8:H55,0,UH1))+SUMIF(OFFSET('Game Board'!I8:I55,0,UH1),C11,OFFSET('Game Board'!G8:G55,0,UH1))</f>
        <v>0</v>
      </c>
      <c r="UM11" s="420">
        <f t="shared" ca="1" si="142"/>
        <v>0</v>
      </c>
      <c r="UN11" s="420">
        <f t="shared" ca="1" si="143"/>
        <v>0</v>
      </c>
      <c r="UO11" s="420">
        <f ca="1">INDEX(L4:L35,MATCH(UX11,C4:C35,0),0)</f>
        <v>1588</v>
      </c>
      <c r="UP11" s="424">
        <f>'Tournament Setup'!F13</f>
        <v>0</v>
      </c>
      <c r="UQ11" s="420">
        <f t="shared" ref="UQ11" ca="1" si="1337">RANK(UN11,UN8:UN11)</f>
        <v>1</v>
      </c>
      <c r="UR11" s="420">
        <f t="shared" ref="UR11" ca="1" si="1338">SUMPRODUCT((UQ8:UQ11=UQ11)*(UM8:UM11&gt;UM11)*1)</f>
        <v>0</v>
      </c>
      <c r="US11" s="420">
        <f t="shared" ca="1" si="146"/>
        <v>1</v>
      </c>
      <c r="UT11" s="420">
        <f t="shared" ref="UT11" ca="1" si="1339">SUMPRODUCT((UQ8:UQ11=UQ11)*(UM8:UM11=UM11)*(UK8:UK11&gt;UK11)*1)</f>
        <v>0</v>
      </c>
      <c r="UU11" s="420">
        <f t="shared" ca="1" si="148"/>
        <v>1</v>
      </c>
      <c r="UV11" s="420">
        <f t="shared" ref="UV11" ca="1" si="1340">RANK(UU11,UU8:UU11,1)+COUNTIF(UU8:UU11,UU11)-1</f>
        <v>4</v>
      </c>
      <c r="UW11" s="420">
        <v>4</v>
      </c>
      <c r="UX11" s="420" t="str">
        <f t="shared" ref="UX11" ca="1" si="1341">INDEX(UF8:UF11,MATCH(UW11,UV8:UV11,0),0)</f>
        <v>Wales</v>
      </c>
      <c r="UY11" s="420">
        <f t="shared" ref="UY11" ca="1" si="1342">INDEX(UU8:UU11,MATCH(UX11,UF8:UF11,0),0)</f>
        <v>1</v>
      </c>
      <c r="UZ11" s="420" t="str">
        <f t="shared" ca="1" si="1153"/>
        <v>Wales</v>
      </c>
      <c r="VA11" s="420" t="str">
        <f t="shared" ref="VA11" ca="1" si="1343">IF(AND(VA10&lt;&gt;"",UY11=2),UX11,"")</f>
        <v/>
      </c>
      <c r="VB11" s="420" t="str">
        <f t="shared" ref="VB11" ca="1" si="1344">IF(AND(VB10&lt;&gt;"",UY11=3),UX11,"")</f>
        <v/>
      </c>
      <c r="VC11" s="420">
        <f ca="1">SUMPRODUCT((OFFSET('Game Board'!F8:F55,0,UH1)=UZ11)*(OFFSET('Game Board'!I8:I55,0,UH1)=UZ8)*(OFFSET('Game Board'!G8:G55,0,UH1)&gt;OFFSET('Game Board'!H8:H55,0,UH1))*1)+SUMPRODUCT((OFFSET('Game Board'!I8:I55,0,UH1)=UZ11)*(OFFSET('Game Board'!F8:F55,0,UH1)=UZ8)*(OFFSET('Game Board'!H8:H55,0,UH1)&gt;OFFSET('Game Board'!G8:G55,0,UH1))*1)+SUMPRODUCT((OFFSET('Game Board'!F8:F55,0,UH1)=UZ11)*(OFFSET('Game Board'!I8:I55,0,UH1)=UZ9)*(OFFSET('Game Board'!G8:G55,0,UH1)&gt;OFFSET('Game Board'!H8:H55,0,UH1))*1)+SUMPRODUCT((OFFSET('Game Board'!I8:I55,0,UH1)=UZ11)*(OFFSET('Game Board'!F8:F55,0,UH1)=UZ9)*(OFFSET('Game Board'!H8:H55,0,UH1)&gt;OFFSET('Game Board'!G8:G55,0,UH1))*1)+SUMPRODUCT((OFFSET('Game Board'!F8:F55,0,UH1)=UZ11)*(OFFSET('Game Board'!I8:I55,0,UH1)=UZ10)*(OFFSET('Game Board'!G8:G55,0,UH1)&gt;OFFSET('Game Board'!H8:H55,0,UH1))*1)+SUMPRODUCT((OFFSET('Game Board'!I8:I55,0,UH1)=UZ11)*(OFFSET('Game Board'!F8:F55,0,UH1)=UZ10)*(OFFSET('Game Board'!H8:H55,0,UH1)&gt;OFFSET('Game Board'!G8:G55,0,UH1))*1)</f>
        <v>0</v>
      </c>
      <c r="VD11" s="420">
        <f ca="1">SUMPRODUCT((OFFSET('Game Board'!F8:F55,0,UH1)=UZ11)*(OFFSET('Game Board'!I8:I55,0,UH1)=UZ8)*(OFFSET('Game Board'!G8:G55,0,UH1)&gt;=OFFSET('Game Board'!H8:H55,0,UH1))*1)+SUMPRODUCT((OFFSET('Game Board'!I8:I55,0,UH1)=UZ11)*(OFFSET('Game Board'!F8:F55,0,UH1)=UZ8)*(OFFSET('Game Board'!G8:G55,0,UH1)=OFFSET('Game Board'!H8:H55,0,UH1))*1)+SUMPRODUCT((OFFSET('Game Board'!F8:F55,0,UH1)=UZ11)*(OFFSET('Game Board'!I8:I55,0,UH1)=UZ9)*(OFFSET('Game Board'!G8:G55,0,UH1)=OFFSET('Game Board'!H8:H55,0,UH1))*1)+SUMPRODUCT((OFFSET('Game Board'!I8:I55,0,UH1)=UZ11)*(OFFSET('Game Board'!F8:F55,0,UH1)=UZ9)*(OFFSET('Game Board'!G8:G55,0,UH1)=OFFSET('Game Board'!H8:H55,0,UH1))*1)+SUMPRODUCT((OFFSET('Game Board'!F8:F55,0,UH1)=UZ11)*(OFFSET('Game Board'!I8:I55,0,UH1)=UZ10)*(OFFSET('Game Board'!G8:G55,0,UH1)=OFFSET('Game Board'!H8:H55,0,UH1))*1)+SUMPRODUCT((OFFSET('Game Board'!I8:I55,0,UH1)=UZ11)*(OFFSET('Game Board'!F8:F55,0,UH1)=UZ10)*(OFFSET('Game Board'!G8:G55,0,UH1)=OFFSET('Game Board'!H8:H55,0,UH1))*1)</f>
        <v>3</v>
      </c>
      <c r="VE11" s="420">
        <f ca="1">SUMPRODUCT((OFFSET('Game Board'!F8:F55,0,UH1)=UZ11)*(OFFSET('Game Board'!I8:I55,0,UH1)=UZ8)*(OFFSET('Game Board'!G8:G55,0,UH1)&lt;OFFSET('Game Board'!H8:H55,0,UH1))*1)+SUMPRODUCT((OFFSET('Game Board'!I8:I55,0,UH1)=UZ11)*(OFFSET('Game Board'!F8:F55,0,UH1)=UZ8)*(OFFSET('Game Board'!H8:H55,0,UH1)&lt;OFFSET('Game Board'!G8:G55,0,UH1))*1)+SUMPRODUCT((OFFSET('Game Board'!F8:F55,0,UH1)=UZ11)*(OFFSET('Game Board'!I8:I55,0,UH1)=UZ9)*(OFFSET('Game Board'!G8:G55,0,UH1)&lt;OFFSET('Game Board'!H8:H55,0,UH1))*1)+SUMPRODUCT((OFFSET('Game Board'!I8:I55,0,UH1)=UZ11)*(OFFSET('Game Board'!F8:F55,0,UH1)=UZ9)*(OFFSET('Game Board'!H8:H55,0,UH1)&lt;OFFSET('Game Board'!G8:G55,0,UH1))*1)+SUMPRODUCT((OFFSET('Game Board'!F8:F55,0,UH1)=UZ11)*(OFFSET('Game Board'!I8:I55,0,UH1)=UZ10)*(OFFSET('Game Board'!G8:G55,0,UH1)&lt;OFFSET('Game Board'!H8:H55,0,UH1))*1)+SUMPRODUCT((OFFSET('Game Board'!I8:I55,0,UH1)=UZ11)*(OFFSET('Game Board'!F8:F55,0,UH1)=UZ10)*(OFFSET('Game Board'!H8:H55,0,UH1)&lt;OFFSET('Game Board'!G8:G55,0,UH1))*1)</f>
        <v>0</v>
      </c>
      <c r="VF11" s="420">
        <f ca="1">SUMIFS(OFFSET('Game Board'!G8:G55,0,UH1),OFFSET('Game Board'!F8:F55,0,UH1),UZ11,OFFSET('Game Board'!I8:I55,0,UH1),UZ8)+SUMIFS(OFFSET('Game Board'!G8:G55,0,UH1),OFFSET('Game Board'!F8:F55,0,UH1),UZ11,OFFSET('Game Board'!I8:I55,0,UH1),UZ9)+SUMIFS(OFFSET('Game Board'!G8:G55,0,UH1),OFFSET('Game Board'!F8:F55,0,UH1),UZ11,OFFSET('Game Board'!I8:I55,0,UH1),UZ10)+SUMIFS(OFFSET('Game Board'!H8:H55,0,UH1),OFFSET('Game Board'!I8:I55,0,UH1),UZ11,OFFSET('Game Board'!F8:F55,0,UH1),UZ8)+SUMIFS(OFFSET('Game Board'!H8:H55,0,UH1),OFFSET('Game Board'!I8:I55,0,UH1),UZ11,OFFSET('Game Board'!F8:F55,0,UH1),UZ9)+SUMIFS(OFFSET('Game Board'!H8:H55,0,UH1),OFFSET('Game Board'!I8:I55,0,UH1),UZ11,OFFSET('Game Board'!F8:F55,0,UH1),UZ10)</f>
        <v>0</v>
      </c>
      <c r="VG11" s="420">
        <f ca="1">SUMIFS(OFFSET('Game Board'!H8:H55,0,UH1),OFFSET('Game Board'!F8:F55,0,UH1),UZ11,OFFSET('Game Board'!I8:I55,0,UH1),UZ8)+SUMIFS(OFFSET('Game Board'!H8:H55,0,UH1),OFFSET('Game Board'!F8:F55,0,UH1),UZ11,OFFSET('Game Board'!I8:I55,0,UH1),UZ9)+SUMIFS(OFFSET('Game Board'!H8:H55,0,UH1),OFFSET('Game Board'!F8:F55,0,UH1),UZ11,OFFSET('Game Board'!I8:I55,0,UH1),UZ10)+SUMIFS(OFFSET('Game Board'!G8:G55,0,UH1),OFFSET('Game Board'!I8:I55,0,UH1),UZ11,OFFSET('Game Board'!F8:F55,0,UH1),UZ8)+SUMIFS(OFFSET('Game Board'!G8:G55,0,UH1),OFFSET('Game Board'!I8:I55,0,UH1),UZ11,OFFSET('Game Board'!F8:F55,0,UH1),UZ9)+SUMIFS(OFFSET('Game Board'!G8:G55,0,UH1),OFFSET('Game Board'!I8:I55,0,UH1),UZ11,OFFSET('Game Board'!F8:F55,0,UH1),UZ10)</f>
        <v>0</v>
      </c>
      <c r="VH11" s="420">
        <f t="shared" ca="1" si="153"/>
        <v>0</v>
      </c>
      <c r="VI11" s="420">
        <f t="shared" ca="1" si="154"/>
        <v>3</v>
      </c>
      <c r="VJ11" s="420">
        <f t="shared" ref="VJ11" ca="1" si="1345">IF(UZ11&lt;&gt;"",SUMPRODUCT((UY8:UY11=UY11)*(VI8:VI11&gt;VI11)*1),0)</f>
        <v>0</v>
      </c>
      <c r="VK11" s="420">
        <f t="shared" ref="VK11" ca="1" si="1346">IF(UZ11&lt;&gt;"",SUMPRODUCT((VJ8:VJ11=VJ11)*(VH8:VH11&gt;VH11)*1),0)</f>
        <v>0</v>
      </c>
      <c r="VL11" s="420">
        <f t="shared" ca="1" si="157"/>
        <v>0</v>
      </c>
      <c r="VM11" s="420">
        <f t="shared" ref="VM11" ca="1" si="1347">IF(UZ11&lt;&gt;"",SUMPRODUCT((VL8:VL11=VL11)*(VJ8:VJ11=VJ11)*(VF8:VF11&gt;VF11)*1),0)</f>
        <v>0</v>
      </c>
      <c r="VN11" s="420">
        <f t="shared" ca="1" si="159"/>
        <v>1</v>
      </c>
      <c r="VO11" s="420">
        <f ca="1">SUMPRODUCT((OFFSET('Game Board'!F8:F55,0,UH1)=VA11)*(OFFSET('Game Board'!I8:I55,0,UH1)=VA9)*(OFFSET('Game Board'!G8:G55,0,UH1)&gt;OFFSET('Game Board'!H8:H55,0,UH1))*1)+SUMPRODUCT((OFFSET('Game Board'!I8:I55,0,UH1)=VA11)*(OFFSET('Game Board'!F8:F55,0,UH1)=VA9)*(OFFSET('Game Board'!H8:H55,0,UH1)&gt;OFFSET('Game Board'!G8:G55,0,UH1))*1)+SUMPRODUCT((OFFSET('Game Board'!F8:F55,0,UH1)=VA11)*(OFFSET('Game Board'!I8:I55,0,UH1)=VA10)*(OFFSET('Game Board'!G8:G55,0,UH1)&gt;OFFSET('Game Board'!H8:H55,0,UH1))*1)+SUMPRODUCT((OFFSET('Game Board'!I8:I55,0,UH1)=VA11)*(OFFSET('Game Board'!F8:F55,0,UH1)=VA10)*(OFFSET('Game Board'!H8:H55,0,UH1)&gt;OFFSET('Game Board'!G8:G55,0,UH1))*1)</f>
        <v>0</v>
      </c>
      <c r="VP11" s="420">
        <f ca="1">SUMPRODUCT((OFFSET('Game Board'!F8:F55,0,UH1)=VA11)*(OFFSET('Game Board'!I8:I55,0,UH1)=VA9)*(OFFSET('Game Board'!G8:G55,0,UH1)=OFFSET('Game Board'!H8:H55,0,UH1))*1)+SUMPRODUCT((OFFSET('Game Board'!I8:I55,0,UH1)=VA11)*(OFFSET('Game Board'!F8:F55,0,UH1)=VA9)*(OFFSET('Game Board'!G8:G55,0,UH1)=OFFSET('Game Board'!H8:H55,0,UH1))*1)+SUMPRODUCT((OFFSET('Game Board'!F8:F55,0,UH1)=VA11)*(OFFSET('Game Board'!I8:I55,0,UH1)=VA10)*(OFFSET('Game Board'!G8:G55,0,UH1)=OFFSET('Game Board'!H8:H55,0,UH1))*1)+SUMPRODUCT((OFFSET('Game Board'!I8:I55,0,UH1)=VA11)*(OFFSET('Game Board'!F8:F55,0,UH1)=VA10)*(OFFSET('Game Board'!G8:G55,0,UH1)=OFFSET('Game Board'!H8:H55,0,UH1))*1)</f>
        <v>0</v>
      </c>
      <c r="VQ11" s="420">
        <f ca="1">SUMPRODUCT((OFFSET('Game Board'!F8:F55,0,UH1)=VA11)*(OFFSET('Game Board'!I8:I55,0,UH1)=VA9)*(OFFSET('Game Board'!G8:G55,0,UH1)&lt;OFFSET('Game Board'!H8:H55,0,UH1))*1)+SUMPRODUCT((OFFSET('Game Board'!I8:I55,0,UH1)=VA11)*(OFFSET('Game Board'!F8:F55,0,UH1)=VA9)*(OFFSET('Game Board'!H8:H55,0,UH1)&lt;OFFSET('Game Board'!G8:G55,0,UH1))*1)+SUMPRODUCT((OFFSET('Game Board'!F8:F55,0,UH1)=VA11)*(OFFSET('Game Board'!I8:I55,0,UH1)=VA10)*(OFFSET('Game Board'!G8:G55,0,UH1)&lt;OFFSET('Game Board'!H8:H55,0,UH1))*1)+SUMPRODUCT((OFFSET('Game Board'!I8:I55,0,UH1)=VA11)*(OFFSET('Game Board'!F8:F55,0,UH1)=VA10)*(OFFSET('Game Board'!H8:H55,0,UH1)&lt;OFFSET('Game Board'!G8:G55,0,UH1))*1)</f>
        <v>0</v>
      </c>
      <c r="VR11" s="420">
        <f ca="1">SUMIFS(OFFSET('Game Board'!G8:G55,0,UH1),OFFSET('Game Board'!F8:F55,0,UH1),VA11,OFFSET('Game Board'!I8:I55,0,UH1),VA9)+SUMIFS(OFFSET('Game Board'!G8:G55,0,UH1),OFFSET('Game Board'!F8:F55,0,UH1),VA11,OFFSET('Game Board'!I8:I55,0,UH1),VA10)+SUMIFS(OFFSET('Game Board'!H8:H55,0,UH1),OFFSET('Game Board'!I8:I55,0,UH1),VA11,OFFSET('Game Board'!F8:F55,0,UH1),VA9)+SUMIFS(OFFSET('Game Board'!H8:H55,0,UH1),OFFSET('Game Board'!I8:I55,0,UH1),VA11,OFFSET('Game Board'!F8:F55,0,UH1),VA10)</f>
        <v>0</v>
      </c>
      <c r="VS11" s="420">
        <f ca="1">SUMIFS(OFFSET('Game Board'!G8:G55,0,UH1),OFFSET('Game Board'!F8:F55,0,UH1),VA11,OFFSET('Game Board'!I8:I55,0,UH1),VA9)+SUMIFS(OFFSET('Game Board'!G8:G55,0,UH1),OFFSET('Game Board'!F8:F55,0,UH1),VA11,OFFSET('Game Board'!I8:I55,0,UH1),VA10)+SUMIFS(OFFSET('Game Board'!H8:H55,0,UH1),OFFSET('Game Board'!I8:I55,0,UH1),VA11,OFFSET('Game Board'!F8:F55,0,UH1),VA9)+SUMIFS(OFFSET('Game Board'!H8:H55,0,UH1),OFFSET('Game Board'!I8:I55,0,UH1),VA11,OFFSET('Game Board'!F8:F55,0,UH1),VA10)</f>
        <v>0</v>
      </c>
      <c r="VT11" s="420">
        <f t="shared" ca="1" si="354"/>
        <v>0</v>
      </c>
      <c r="VU11" s="420">
        <f t="shared" ca="1" si="355"/>
        <v>0</v>
      </c>
      <c r="VV11" s="420">
        <f t="shared" ref="VV11" ca="1" si="1348">IF(VA11&lt;&gt;"",SUMPRODUCT((UY8:UY11=UY11)*(VU8:VU11&gt;VU11)*1),0)</f>
        <v>0</v>
      </c>
      <c r="VW11" s="420">
        <f t="shared" ref="VW11" ca="1" si="1349">IF(VA11&lt;&gt;"",SUMPRODUCT((VV8:VV11=VV11)*(VT8:VT11&gt;VT11)*1),0)</f>
        <v>0</v>
      </c>
      <c r="VX11" s="420">
        <f t="shared" ca="1" si="358"/>
        <v>0</v>
      </c>
      <c r="VY11" s="420">
        <f t="shared" ref="VY11" ca="1" si="1350">IF(VA11&lt;&gt;"",SUMPRODUCT((VX8:VX11=VX11)*(VV8:VV11=VV11)*(VR8:VR11&gt;VR11)*1),0)</f>
        <v>0</v>
      </c>
      <c r="VZ11" s="420">
        <f t="shared" ca="1" si="160"/>
        <v>1</v>
      </c>
      <c r="WA11" s="420">
        <f ca="1">SUMPRODUCT((OFFSET('Game Board'!F8:F55,0,UH1)=VB11)*(OFFSET('Game Board'!I8:I55,0,UH1)=VB10)*(OFFSET('Game Board'!G8:G55,0,UH1)&gt;OFFSET('Game Board'!H8:H55,0,UH1))*1)+SUMPRODUCT((OFFSET('Game Board'!I8:I55,0,UH1)=VB11)*(OFFSET('Game Board'!F8:F55,0,UH1)=VB10)*(OFFSET('Game Board'!H8:H55,0,UH1)&gt;OFFSET('Game Board'!G8:G55,0,UH1))*1)</f>
        <v>0</v>
      </c>
      <c r="WB11" s="420">
        <f ca="1">SUMPRODUCT((OFFSET('Game Board'!F8:F55,0,UH1)=VB11)*(OFFSET('Game Board'!I8:I55,0,UH1)=VB10)*(OFFSET('Game Board'!G8:G55,0,UH1)=OFFSET('Game Board'!H8:H55,0,UH1))*1)+SUMPRODUCT((OFFSET('Game Board'!I8:I55,0,UH1)=VB11)*(OFFSET('Game Board'!F8:F55,0,UH1)=VB10)*(OFFSET('Game Board'!H8:H55,0,UH1)=OFFSET('Game Board'!G8:G55,0,UH1))*1)</f>
        <v>0</v>
      </c>
      <c r="WC11" s="420">
        <f ca="1">SUMPRODUCT((OFFSET('Game Board'!F8:F55,0,UH1)=VB11)*(OFFSET('Game Board'!I8:I55,0,UH1)=VB10)*(OFFSET('Game Board'!G8:G55,0,UH1)&lt;OFFSET('Game Board'!H8:H55,0,UH1))*1)+SUMPRODUCT((OFFSET('Game Board'!I8:I55,0,UH1)=VB11)*(OFFSET('Game Board'!F8:F55,0,UH1)=VB10)*(OFFSET('Game Board'!H8:H55,0,UH1)&lt;OFFSET('Game Board'!G8:G55,0,UH1))*1)</f>
        <v>0</v>
      </c>
      <c r="WD11" s="420">
        <f ca="1">SUMIFS(OFFSET('Game Board'!G8:G55,0,UH1),OFFSET('Game Board'!F8:F55,0,UH1),VB11,OFFSET('Game Board'!I8:I55,0,UH1),VB10)+SUMIFS(OFFSET('Game Board'!H8:H55,0,UH1),OFFSET('Game Board'!I8:I55,0,UH1),VB11,OFFSET('Game Board'!F8:F55,0,UH1),VB10)</f>
        <v>0</v>
      </c>
      <c r="WE11" s="420">
        <f ca="1">SUMIFS(OFFSET('Game Board'!G8:G55,0,UH1),OFFSET('Game Board'!F8:F55,0,UH1),VB11,OFFSET('Game Board'!I8:I55,0,UH1),VB10)+SUMIFS(OFFSET('Game Board'!H8:H55,0,UH1),OFFSET('Game Board'!I8:I55,0,UH1),VB11,OFFSET('Game Board'!F8:F55,0,UH1),VB10)</f>
        <v>0</v>
      </c>
      <c r="WF11" s="420">
        <f t="shared" ca="1" si="1162"/>
        <v>0</v>
      </c>
      <c r="WG11" s="420">
        <f t="shared" ca="1" si="1163"/>
        <v>0</v>
      </c>
      <c r="WH11" s="420">
        <f t="shared" ref="WH11" ca="1" si="1351">IF(VB11&lt;&gt;"",SUMPRODUCT((VK8:VK11=VK11)*(WG8:WG11&gt;WG11)*1),0)</f>
        <v>0</v>
      </c>
      <c r="WI11" s="420">
        <f t="shared" ref="WI11" ca="1" si="1352">IF(VB11&lt;&gt;"",SUMPRODUCT((WH8:WH11=WH11)*(WF8:WF11&gt;WF11)*1),0)</f>
        <v>0</v>
      </c>
      <c r="WJ11" s="420">
        <f t="shared" ca="1" si="1166"/>
        <v>0</v>
      </c>
      <c r="WK11" s="420">
        <f t="shared" ref="WK11" ca="1" si="1353">IF(VB11&lt;&gt;"",SUMPRODUCT((WJ8:WJ11=WJ11)*(WH8:WH11=WH11)*(WD8:WD11&gt;WD11)*1),0)</f>
        <v>0</v>
      </c>
      <c r="WL11" s="420">
        <f t="shared" ca="1" si="161"/>
        <v>1</v>
      </c>
      <c r="WM11" s="420">
        <f t="shared" ref="WM11" ca="1" si="1354">SUMPRODUCT((WL8:WL11=WL11)*(UO8:UO11&gt;UO11)*1)</f>
        <v>2</v>
      </c>
      <c r="WN11" s="420">
        <f t="shared" ca="1" si="163"/>
        <v>3</v>
      </c>
      <c r="WO11" s="420" t="str">
        <f t="shared" si="361"/>
        <v>Wales</v>
      </c>
      <c r="WP11" s="420">
        <f t="shared" ca="1" si="164"/>
        <v>0</v>
      </c>
      <c r="WQ11" s="420">
        <f ca="1">SUMPRODUCT((OFFSET('Game Board'!G8:G55,0,WQ1)&lt;&gt;"")*(OFFSET('Game Board'!F8:F55,0,WQ1)=C11)*(OFFSET('Game Board'!G8:G55,0,WQ1)&gt;OFFSET('Game Board'!H8:H55,0,WQ1))*1)+SUMPRODUCT((OFFSET('Game Board'!G8:G55,0,WQ1)&lt;&gt;"")*(OFFSET('Game Board'!I8:I55,0,WQ1)=C11)*(OFFSET('Game Board'!H8:H55,0,WQ1)&gt;OFFSET('Game Board'!G8:G55,0,WQ1))*1)</f>
        <v>0</v>
      </c>
      <c r="WR11" s="420">
        <f ca="1">SUMPRODUCT((OFFSET('Game Board'!G8:G55,0,WQ1)&lt;&gt;"")*(OFFSET('Game Board'!F8:F55,0,WQ1)=C11)*(OFFSET('Game Board'!G8:G55,0,WQ1)=OFFSET('Game Board'!H8:H55,0,WQ1))*1)+SUMPRODUCT((OFFSET('Game Board'!G8:G55,0,WQ1)&lt;&gt;"")*(OFFSET('Game Board'!I8:I55,0,WQ1)=C11)*(OFFSET('Game Board'!G8:G55,0,WQ1)=OFFSET('Game Board'!H8:H55,0,WQ1))*1)</f>
        <v>0</v>
      </c>
      <c r="WS11" s="420">
        <f ca="1">SUMPRODUCT((OFFSET('Game Board'!G8:G55,0,WQ1)&lt;&gt;"")*(OFFSET('Game Board'!F8:F55,0,WQ1)=C11)*(OFFSET('Game Board'!G8:G55,0,WQ1)&lt;OFFSET('Game Board'!H8:H55,0,WQ1))*1)+SUMPRODUCT((OFFSET('Game Board'!G8:G55,0,WQ1)&lt;&gt;"")*(OFFSET('Game Board'!I8:I55,0,WQ1)=C11)*(OFFSET('Game Board'!H8:H55,0,WQ1)&lt;OFFSET('Game Board'!G8:G55,0,WQ1))*1)</f>
        <v>0</v>
      </c>
      <c r="WT11" s="420">
        <f ca="1">SUMIF(OFFSET('Game Board'!F8:F55,0,WQ1),C11,OFFSET('Game Board'!G8:G55,0,WQ1))+SUMIF(OFFSET('Game Board'!I8:I55,0,WQ1),C11,OFFSET('Game Board'!H8:H55,0,WQ1))</f>
        <v>0</v>
      </c>
      <c r="WU11" s="420">
        <f ca="1">SUMIF(OFFSET('Game Board'!F8:F55,0,WQ1),C11,OFFSET('Game Board'!H8:H55,0,WQ1))+SUMIF(OFFSET('Game Board'!I8:I55,0,WQ1),C11,OFFSET('Game Board'!G8:G55,0,WQ1))</f>
        <v>0</v>
      </c>
      <c r="WV11" s="420">
        <f t="shared" ca="1" si="165"/>
        <v>0</v>
      </c>
      <c r="WW11" s="420">
        <f t="shared" ca="1" si="166"/>
        <v>0</v>
      </c>
      <c r="WX11" s="420">
        <f ca="1">INDEX(L4:L35,MATCH(XG11,C4:C35,0),0)</f>
        <v>1588</v>
      </c>
      <c r="WY11" s="424">
        <f>'Tournament Setup'!F13</f>
        <v>0</v>
      </c>
      <c r="WZ11" s="420">
        <f t="shared" ref="WZ11" ca="1" si="1355">RANK(WW11,WW8:WW11)</f>
        <v>1</v>
      </c>
      <c r="XA11" s="420">
        <f t="shared" ref="XA11" ca="1" si="1356">SUMPRODUCT((WZ8:WZ11=WZ11)*(WV8:WV11&gt;WV11)*1)</f>
        <v>0</v>
      </c>
      <c r="XB11" s="420">
        <f t="shared" ca="1" si="169"/>
        <v>1</v>
      </c>
      <c r="XC11" s="420">
        <f t="shared" ref="XC11" ca="1" si="1357">SUMPRODUCT((WZ8:WZ11=WZ11)*(WV8:WV11=WV11)*(WT8:WT11&gt;WT11)*1)</f>
        <v>0</v>
      </c>
      <c r="XD11" s="420">
        <f t="shared" ca="1" si="171"/>
        <v>1</v>
      </c>
      <c r="XE11" s="420">
        <f t="shared" ref="XE11" ca="1" si="1358">RANK(XD11,XD8:XD11,1)+COUNTIF(XD8:XD11,XD11)-1</f>
        <v>4</v>
      </c>
      <c r="XF11" s="420">
        <v>4</v>
      </c>
      <c r="XG11" s="420" t="str">
        <f t="shared" ref="XG11" ca="1" si="1359">INDEX(WO8:WO11,MATCH(XF11,XE8:XE11,0),0)</f>
        <v>Wales</v>
      </c>
      <c r="XH11" s="420">
        <f t="shared" ref="XH11" ca="1" si="1360">INDEX(XD8:XD11,MATCH(XG11,WO8:WO11,0),0)</f>
        <v>1</v>
      </c>
      <c r="XI11" s="420" t="str">
        <f t="shared" ca="1" si="1175"/>
        <v>Wales</v>
      </c>
      <c r="XJ11" s="420" t="str">
        <f t="shared" ref="XJ11" ca="1" si="1361">IF(AND(XJ10&lt;&gt;"",XH11=2),XG11,"")</f>
        <v/>
      </c>
      <c r="XK11" s="420" t="str">
        <f t="shared" ref="XK11" ca="1" si="1362">IF(AND(XK10&lt;&gt;"",XH11=3),XG11,"")</f>
        <v/>
      </c>
      <c r="XL11" s="420">
        <f ca="1">SUMPRODUCT((OFFSET('Game Board'!F8:F55,0,WQ1)=XI11)*(OFFSET('Game Board'!I8:I55,0,WQ1)=XI8)*(OFFSET('Game Board'!G8:G55,0,WQ1)&gt;OFFSET('Game Board'!H8:H55,0,WQ1))*1)+SUMPRODUCT((OFFSET('Game Board'!I8:I55,0,WQ1)=XI11)*(OFFSET('Game Board'!F8:F55,0,WQ1)=XI8)*(OFFSET('Game Board'!H8:H55,0,WQ1)&gt;OFFSET('Game Board'!G8:G55,0,WQ1))*1)+SUMPRODUCT((OFFSET('Game Board'!F8:F55,0,WQ1)=XI11)*(OFFSET('Game Board'!I8:I55,0,WQ1)=XI9)*(OFFSET('Game Board'!G8:G55,0,WQ1)&gt;OFFSET('Game Board'!H8:H55,0,WQ1))*1)+SUMPRODUCT((OFFSET('Game Board'!I8:I55,0,WQ1)=XI11)*(OFFSET('Game Board'!F8:F55,0,WQ1)=XI9)*(OFFSET('Game Board'!H8:H55,0,WQ1)&gt;OFFSET('Game Board'!G8:G55,0,WQ1))*1)+SUMPRODUCT((OFFSET('Game Board'!F8:F55,0,WQ1)=XI11)*(OFFSET('Game Board'!I8:I55,0,WQ1)=XI10)*(OFFSET('Game Board'!G8:G55,0,WQ1)&gt;OFFSET('Game Board'!H8:H55,0,WQ1))*1)+SUMPRODUCT((OFFSET('Game Board'!I8:I55,0,WQ1)=XI11)*(OFFSET('Game Board'!F8:F55,0,WQ1)=XI10)*(OFFSET('Game Board'!H8:H55,0,WQ1)&gt;OFFSET('Game Board'!G8:G55,0,WQ1))*1)</f>
        <v>0</v>
      </c>
      <c r="XM11" s="420">
        <f ca="1">SUMPRODUCT((OFFSET('Game Board'!F8:F55,0,WQ1)=XI11)*(OFFSET('Game Board'!I8:I55,0,WQ1)=XI8)*(OFFSET('Game Board'!G8:G55,0,WQ1)&gt;=OFFSET('Game Board'!H8:H55,0,WQ1))*1)+SUMPRODUCT((OFFSET('Game Board'!I8:I55,0,WQ1)=XI11)*(OFFSET('Game Board'!F8:F55,0,WQ1)=XI8)*(OFFSET('Game Board'!G8:G55,0,WQ1)=OFFSET('Game Board'!H8:H55,0,WQ1))*1)+SUMPRODUCT((OFFSET('Game Board'!F8:F55,0,WQ1)=XI11)*(OFFSET('Game Board'!I8:I55,0,WQ1)=XI9)*(OFFSET('Game Board'!G8:G55,0,WQ1)=OFFSET('Game Board'!H8:H55,0,WQ1))*1)+SUMPRODUCT((OFFSET('Game Board'!I8:I55,0,WQ1)=XI11)*(OFFSET('Game Board'!F8:F55,0,WQ1)=XI9)*(OFFSET('Game Board'!G8:G55,0,WQ1)=OFFSET('Game Board'!H8:H55,0,WQ1))*1)+SUMPRODUCT((OFFSET('Game Board'!F8:F55,0,WQ1)=XI11)*(OFFSET('Game Board'!I8:I55,0,WQ1)=XI10)*(OFFSET('Game Board'!G8:G55,0,WQ1)=OFFSET('Game Board'!H8:H55,0,WQ1))*1)+SUMPRODUCT((OFFSET('Game Board'!I8:I55,0,WQ1)=XI11)*(OFFSET('Game Board'!F8:F55,0,WQ1)=XI10)*(OFFSET('Game Board'!G8:G55,0,WQ1)=OFFSET('Game Board'!H8:H55,0,WQ1))*1)</f>
        <v>3</v>
      </c>
      <c r="XN11" s="420">
        <f ca="1">SUMPRODUCT((OFFSET('Game Board'!F8:F55,0,WQ1)=XI11)*(OFFSET('Game Board'!I8:I55,0,WQ1)=XI8)*(OFFSET('Game Board'!G8:G55,0,WQ1)&lt;OFFSET('Game Board'!H8:H55,0,WQ1))*1)+SUMPRODUCT((OFFSET('Game Board'!I8:I55,0,WQ1)=XI11)*(OFFSET('Game Board'!F8:F55,0,WQ1)=XI8)*(OFFSET('Game Board'!H8:H55,0,WQ1)&lt;OFFSET('Game Board'!G8:G55,0,WQ1))*1)+SUMPRODUCT((OFFSET('Game Board'!F8:F55,0,WQ1)=XI11)*(OFFSET('Game Board'!I8:I55,0,WQ1)=XI9)*(OFFSET('Game Board'!G8:G55,0,WQ1)&lt;OFFSET('Game Board'!H8:H55,0,WQ1))*1)+SUMPRODUCT((OFFSET('Game Board'!I8:I55,0,WQ1)=XI11)*(OFFSET('Game Board'!F8:F55,0,WQ1)=XI9)*(OFFSET('Game Board'!H8:H55,0,WQ1)&lt;OFFSET('Game Board'!G8:G55,0,WQ1))*1)+SUMPRODUCT((OFFSET('Game Board'!F8:F55,0,WQ1)=XI11)*(OFFSET('Game Board'!I8:I55,0,WQ1)=XI10)*(OFFSET('Game Board'!G8:G55,0,WQ1)&lt;OFFSET('Game Board'!H8:H55,0,WQ1))*1)+SUMPRODUCT((OFFSET('Game Board'!I8:I55,0,WQ1)=XI11)*(OFFSET('Game Board'!F8:F55,0,WQ1)=XI10)*(OFFSET('Game Board'!H8:H55,0,WQ1)&lt;OFFSET('Game Board'!G8:G55,0,WQ1))*1)</f>
        <v>0</v>
      </c>
      <c r="XO11" s="420">
        <f ca="1">SUMIFS(OFFSET('Game Board'!G8:G55,0,WQ1),OFFSET('Game Board'!F8:F55,0,WQ1),XI11,OFFSET('Game Board'!I8:I55,0,WQ1),XI8)+SUMIFS(OFFSET('Game Board'!G8:G55,0,WQ1),OFFSET('Game Board'!F8:F55,0,WQ1),XI11,OFFSET('Game Board'!I8:I55,0,WQ1),XI9)+SUMIFS(OFFSET('Game Board'!G8:G55,0,WQ1),OFFSET('Game Board'!F8:F55,0,WQ1),XI11,OFFSET('Game Board'!I8:I55,0,WQ1),XI10)+SUMIFS(OFFSET('Game Board'!H8:H55,0,WQ1),OFFSET('Game Board'!I8:I55,0,WQ1),XI11,OFFSET('Game Board'!F8:F55,0,WQ1),XI8)+SUMIFS(OFFSET('Game Board'!H8:H55,0,WQ1),OFFSET('Game Board'!I8:I55,0,WQ1),XI11,OFFSET('Game Board'!F8:F55,0,WQ1),XI9)+SUMIFS(OFFSET('Game Board'!H8:H55,0,WQ1),OFFSET('Game Board'!I8:I55,0,WQ1),XI11,OFFSET('Game Board'!F8:F55,0,WQ1),XI10)</f>
        <v>0</v>
      </c>
      <c r="XP11" s="420">
        <f ca="1">SUMIFS(OFFSET('Game Board'!H8:H55,0,WQ1),OFFSET('Game Board'!F8:F55,0,WQ1),XI11,OFFSET('Game Board'!I8:I55,0,WQ1),XI8)+SUMIFS(OFFSET('Game Board'!H8:H55,0,WQ1),OFFSET('Game Board'!F8:F55,0,WQ1),XI11,OFFSET('Game Board'!I8:I55,0,WQ1),XI9)+SUMIFS(OFFSET('Game Board'!H8:H55,0,WQ1),OFFSET('Game Board'!F8:F55,0,WQ1),XI11,OFFSET('Game Board'!I8:I55,0,WQ1),XI10)+SUMIFS(OFFSET('Game Board'!G8:G55,0,WQ1),OFFSET('Game Board'!I8:I55,0,WQ1),XI11,OFFSET('Game Board'!F8:F55,0,WQ1),XI8)+SUMIFS(OFFSET('Game Board'!G8:G55,0,WQ1),OFFSET('Game Board'!I8:I55,0,WQ1),XI11,OFFSET('Game Board'!F8:F55,0,WQ1),XI9)+SUMIFS(OFFSET('Game Board'!G8:G55,0,WQ1),OFFSET('Game Board'!I8:I55,0,WQ1),XI11,OFFSET('Game Board'!F8:F55,0,WQ1),XI10)</f>
        <v>0</v>
      </c>
      <c r="XQ11" s="420">
        <f t="shared" ca="1" si="176"/>
        <v>0</v>
      </c>
      <c r="XR11" s="420">
        <f t="shared" ca="1" si="177"/>
        <v>3</v>
      </c>
      <c r="XS11" s="420">
        <f t="shared" ref="XS11" ca="1" si="1363">IF(XI11&lt;&gt;"",SUMPRODUCT((XH8:XH11=XH11)*(XR8:XR11&gt;XR11)*1),0)</f>
        <v>0</v>
      </c>
      <c r="XT11" s="420">
        <f t="shared" ref="XT11" ca="1" si="1364">IF(XI11&lt;&gt;"",SUMPRODUCT((XS8:XS11=XS11)*(XQ8:XQ11&gt;XQ11)*1),0)</f>
        <v>0</v>
      </c>
      <c r="XU11" s="420">
        <f t="shared" ca="1" si="180"/>
        <v>0</v>
      </c>
      <c r="XV11" s="420">
        <f t="shared" ref="XV11" ca="1" si="1365">IF(XI11&lt;&gt;"",SUMPRODUCT((XU8:XU11=XU11)*(XS8:XS11=XS11)*(XO8:XO11&gt;XO11)*1),0)</f>
        <v>0</v>
      </c>
      <c r="XW11" s="420">
        <f t="shared" ca="1" si="182"/>
        <v>1</v>
      </c>
      <c r="XX11" s="420">
        <f ca="1">SUMPRODUCT((OFFSET('Game Board'!F8:F55,0,WQ1)=XJ11)*(OFFSET('Game Board'!I8:I55,0,WQ1)=XJ9)*(OFFSET('Game Board'!G8:G55,0,WQ1)&gt;OFFSET('Game Board'!H8:H55,0,WQ1))*1)+SUMPRODUCT((OFFSET('Game Board'!I8:I55,0,WQ1)=XJ11)*(OFFSET('Game Board'!F8:F55,0,WQ1)=XJ9)*(OFFSET('Game Board'!H8:H55,0,WQ1)&gt;OFFSET('Game Board'!G8:G55,0,WQ1))*1)+SUMPRODUCT((OFFSET('Game Board'!F8:F55,0,WQ1)=XJ11)*(OFFSET('Game Board'!I8:I55,0,WQ1)=XJ10)*(OFFSET('Game Board'!G8:G55,0,WQ1)&gt;OFFSET('Game Board'!H8:H55,0,WQ1))*1)+SUMPRODUCT((OFFSET('Game Board'!I8:I55,0,WQ1)=XJ11)*(OFFSET('Game Board'!F8:F55,0,WQ1)=XJ10)*(OFFSET('Game Board'!H8:H55,0,WQ1)&gt;OFFSET('Game Board'!G8:G55,0,WQ1))*1)</f>
        <v>0</v>
      </c>
      <c r="XY11" s="420">
        <f ca="1">SUMPRODUCT((OFFSET('Game Board'!F8:F55,0,WQ1)=XJ11)*(OFFSET('Game Board'!I8:I55,0,WQ1)=XJ9)*(OFFSET('Game Board'!G8:G55,0,WQ1)=OFFSET('Game Board'!H8:H55,0,WQ1))*1)+SUMPRODUCT((OFFSET('Game Board'!I8:I55,0,WQ1)=XJ11)*(OFFSET('Game Board'!F8:F55,0,WQ1)=XJ9)*(OFFSET('Game Board'!G8:G55,0,WQ1)=OFFSET('Game Board'!H8:H55,0,WQ1))*1)+SUMPRODUCT((OFFSET('Game Board'!F8:F55,0,WQ1)=XJ11)*(OFFSET('Game Board'!I8:I55,0,WQ1)=XJ10)*(OFFSET('Game Board'!G8:G55,0,WQ1)=OFFSET('Game Board'!H8:H55,0,WQ1))*1)+SUMPRODUCT((OFFSET('Game Board'!I8:I55,0,WQ1)=XJ11)*(OFFSET('Game Board'!F8:F55,0,WQ1)=XJ10)*(OFFSET('Game Board'!G8:G55,0,WQ1)=OFFSET('Game Board'!H8:H55,0,WQ1))*1)</f>
        <v>0</v>
      </c>
      <c r="XZ11" s="420">
        <f ca="1">SUMPRODUCT((OFFSET('Game Board'!F8:F55,0,WQ1)=XJ11)*(OFFSET('Game Board'!I8:I55,0,WQ1)=XJ9)*(OFFSET('Game Board'!G8:G55,0,WQ1)&lt;OFFSET('Game Board'!H8:H55,0,WQ1))*1)+SUMPRODUCT((OFFSET('Game Board'!I8:I55,0,WQ1)=XJ11)*(OFFSET('Game Board'!F8:F55,0,WQ1)=XJ9)*(OFFSET('Game Board'!H8:H55,0,WQ1)&lt;OFFSET('Game Board'!G8:G55,0,WQ1))*1)+SUMPRODUCT((OFFSET('Game Board'!F8:F55,0,WQ1)=XJ11)*(OFFSET('Game Board'!I8:I55,0,WQ1)=XJ10)*(OFFSET('Game Board'!G8:G55,0,WQ1)&lt;OFFSET('Game Board'!H8:H55,0,WQ1))*1)+SUMPRODUCT((OFFSET('Game Board'!I8:I55,0,WQ1)=XJ11)*(OFFSET('Game Board'!F8:F55,0,WQ1)=XJ10)*(OFFSET('Game Board'!H8:H55,0,WQ1)&lt;OFFSET('Game Board'!G8:G55,0,WQ1))*1)</f>
        <v>0</v>
      </c>
      <c r="YA11" s="420">
        <f ca="1">SUMIFS(OFFSET('Game Board'!G8:G55,0,WQ1),OFFSET('Game Board'!F8:F55,0,WQ1),XJ11,OFFSET('Game Board'!I8:I55,0,WQ1),XJ9)+SUMIFS(OFFSET('Game Board'!G8:G55,0,WQ1),OFFSET('Game Board'!F8:F55,0,WQ1),XJ11,OFFSET('Game Board'!I8:I55,0,WQ1),XJ10)+SUMIFS(OFFSET('Game Board'!H8:H55,0,WQ1),OFFSET('Game Board'!I8:I55,0,WQ1),XJ11,OFFSET('Game Board'!F8:F55,0,WQ1),XJ9)+SUMIFS(OFFSET('Game Board'!H8:H55,0,WQ1),OFFSET('Game Board'!I8:I55,0,WQ1),XJ11,OFFSET('Game Board'!F8:F55,0,WQ1),XJ10)</f>
        <v>0</v>
      </c>
      <c r="YB11" s="420">
        <f ca="1">SUMIFS(OFFSET('Game Board'!G8:G55,0,WQ1),OFFSET('Game Board'!F8:F55,0,WQ1),XJ11,OFFSET('Game Board'!I8:I55,0,WQ1),XJ9)+SUMIFS(OFFSET('Game Board'!G8:G55,0,WQ1),OFFSET('Game Board'!F8:F55,0,WQ1),XJ11,OFFSET('Game Board'!I8:I55,0,WQ1),XJ10)+SUMIFS(OFFSET('Game Board'!H8:H55,0,WQ1),OFFSET('Game Board'!I8:I55,0,WQ1),XJ11,OFFSET('Game Board'!F8:F55,0,WQ1),XJ9)+SUMIFS(OFFSET('Game Board'!H8:H55,0,WQ1),OFFSET('Game Board'!I8:I55,0,WQ1),XJ11,OFFSET('Game Board'!F8:F55,0,WQ1),XJ10)</f>
        <v>0</v>
      </c>
      <c r="YC11" s="420">
        <f t="shared" ca="1" si="373"/>
        <v>0</v>
      </c>
      <c r="YD11" s="420">
        <f t="shared" ca="1" si="374"/>
        <v>0</v>
      </c>
      <c r="YE11" s="420">
        <f t="shared" ref="YE11" ca="1" si="1366">IF(XJ11&lt;&gt;"",SUMPRODUCT((XH8:XH11=XH11)*(YD8:YD11&gt;YD11)*1),0)</f>
        <v>0</v>
      </c>
      <c r="YF11" s="420">
        <f t="shared" ref="YF11" ca="1" si="1367">IF(XJ11&lt;&gt;"",SUMPRODUCT((YE8:YE11=YE11)*(YC8:YC11&gt;YC11)*1),0)</f>
        <v>0</v>
      </c>
      <c r="YG11" s="420">
        <f t="shared" ca="1" si="377"/>
        <v>0</v>
      </c>
      <c r="YH11" s="420">
        <f t="shared" ref="YH11" ca="1" si="1368">IF(XJ11&lt;&gt;"",SUMPRODUCT((YG8:YG11=YG11)*(YE8:YE11=YE11)*(YA8:YA11&gt;YA11)*1),0)</f>
        <v>0</v>
      </c>
      <c r="YI11" s="420">
        <f t="shared" ca="1" si="183"/>
        <v>1</v>
      </c>
      <c r="YJ11" s="420">
        <f ca="1">SUMPRODUCT((OFFSET('Game Board'!F8:F55,0,WQ1)=XK11)*(OFFSET('Game Board'!I8:I55,0,WQ1)=XK10)*(OFFSET('Game Board'!G8:G55,0,WQ1)&gt;OFFSET('Game Board'!H8:H55,0,WQ1))*1)+SUMPRODUCT((OFFSET('Game Board'!I8:I55,0,WQ1)=XK11)*(OFFSET('Game Board'!F8:F55,0,WQ1)=XK10)*(OFFSET('Game Board'!H8:H55,0,WQ1)&gt;OFFSET('Game Board'!G8:G55,0,WQ1))*1)</f>
        <v>0</v>
      </c>
      <c r="YK11" s="420">
        <f ca="1">SUMPRODUCT((OFFSET('Game Board'!F8:F55,0,WQ1)=XK11)*(OFFSET('Game Board'!I8:I55,0,WQ1)=XK10)*(OFFSET('Game Board'!G8:G55,0,WQ1)=OFFSET('Game Board'!H8:H55,0,WQ1))*1)+SUMPRODUCT((OFFSET('Game Board'!I8:I55,0,WQ1)=XK11)*(OFFSET('Game Board'!F8:F55,0,WQ1)=XK10)*(OFFSET('Game Board'!H8:H55,0,WQ1)=OFFSET('Game Board'!G8:G55,0,WQ1))*1)</f>
        <v>0</v>
      </c>
      <c r="YL11" s="420">
        <f ca="1">SUMPRODUCT((OFFSET('Game Board'!F8:F55,0,WQ1)=XK11)*(OFFSET('Game Board'!I8:I55,0,WQ1)=XK10)*(OFFSET('Game Board'!G8:G55,0,WQ1)&lt;OFFSET('Game Board'!H8:H55,0,WQ1))*1)+SUMPRODUCT((OFFSET('Game Board'!I8:I55,0,WQ1)=XK11)*(OFFSET('Game Board'!F8:F55,0,WQ1)=XK10)*(OFFSET('Game Board'!H8:H55,0,WQ1)&lt;OFFSET('Game Board'!G8:G55,0,WQ1))*1)</f>
        <v>0</v>
      </c>
      <c r="YM11" s="420">
        <f ca="1">SUMIFS(OFFSET('Game Board'!G8:G55,0,WQ1),OFFSET('Game Board'!F8:F55,0,WQ1),XK11,OFFSET('Game Board'!I8:I55,0,WQ1),XK10)+SUMIFS(OFFSET('Game Board'!H8:H55,0,WQ1),OFFSET('Game Board'!I8:I55,0,WQ1),XK11,OFFSET('Game Board'!F8:F55,0,WQ1),XK10)</f>
        <v>0</v>
      </c>
      <c r="YN11" s="420">
        <f ca="1">SUMIFS(OFFSET('Game Board'!G8:G55,0,WQ1),OFFSET('Game Board'!F8:F55,0,WQ1),XK11,OFFSET('Game Board'!I8:I55,0,WQ1),XK10)+SUMIFS(OFFSET('Game Board'!H8:H55,0,WQ1),OFFSET('Game Board'!I8:I55,0,WQ1),XK11,OFFSET('Game Board'!F8:F55,0,WQ1),XK10)</f>
        <v>0</v>
      </c>
      <c r="YO11" s="420">
        <f t="shared" ca="1" si="1184"/>
        <v>0</v>
      </c>
      <c r="YP11" s="420">
        <f t="shared" ca="1" si="1185"/>
        <v>0</v>
      </c>
      <c r="YQ11" s="420">
        <f t="shared" ref="YQ11" ca="1" si="1369">IF(XK11&lt;&gt;"",SUMPRODUCT((XT8:XT11=XT11)*(YP8:YP11&gt;YP11)*1),0)</f>
        <v>0</v>
      </c>
      <c r="YR11" s="420">
        <f t="shared" ref="YR11" ca="1" si="1370">IF(XK11&lt;&gt;"",SUMPRODUCT((YQ8:YQ11=YQ11)*(YO8:YO11&gt;YO11)*1),0)</f>
        <v>0</v>
      </c>
      <c r="YS11" s="420">
        <f t="shared" ca="1" si="1188"/>
        <v>0</v>
      </c>
      <c r="YT11" s="420">
        <f t="shared" ref="YT11" ca="1" si="1371">IF(XK11&lt;&gt;"",SUMPRODUCT((YS8:YS11=YS11)*(YQ8:YQ11=YQ11)*(YM8:YM11&gt;YM11)*1),0)</f>
        <v>0</v>
      </c>
      <c r="YU11" s="420">
        <f t="shared" ca="1" si="184"/>
        <v>1</v>
      </c>
      <c r="YV11" s="420">
        <f t="shared" ref="YV11" ca="1" si="1372">SUMPRODUCT((YU8:YU11=YU11)*(WX8:WX11&gt;WX11)*1)</f>
        <v>2</v>
      </c>
      <c r="YW11" s="420">
        <f t="shared" ca="1" si="186"/>
        <v>3</v>
      </c>
      <c r="YX11" s="420" t="str">
        <f t="shared" si="380"/>
        <v>Wales</v>
      </c>
    </row>
    <row r="12" spans="1:682" x14ac:dyDescent="0.35">
      <c r="A12" s="420">
        <f>INDEX(M4:M35,MATCH(U12,C4:C35,0),0)</f>
        <v>1765</v>
      </c>
      <c r="B12" s="420">
        <f t="shared" si="815"/>
        <v>1</v>
      </c>
      <c r="C12" s="420" t="str">
        <f>'Tournament Setup'!D14</f>
        <v>Argentina</v>
      </c>
      <c r="D12" s="420">
        <f t="shared" si="187"/>
        <v>0</v>
      </c>
      <c r="E12" s="420">
        <f>SUMPRODUCT(('Game Board'!G8:G55&lt;&gt;"")*('Game Board'!F8:F55=C12)*('Game Board'!G8:G55&gt;'Game Board'!H8:H55)*1)+SUMPRODUCT(('Game Board'!G8:G55&lt;&gt;"")*('Game Board'!I8:I55=C12)*('Game Board'!H8:H55&gt;'Game Board'!G8:G55)*1)</f>
        <v>0</v>
      </c>
      <c r="F12" s="420">
        <f>SUMPRODUCT(('Game Board'!G8:G55&lt;&gt;"")*('Game Board'!F8:F55=C12)*('Game Board'!G8:G55='Game Board'!H8:H55)*1)+SUMPRODUCT(('Game Board'!G8:G55&lt;&gt;"")*('Game Board'!I8:I55=C12)*('Game Board'!G8:G55='Game Board'!H8:H55)*1)</f>
        <v>0</v>
      </c>
      <c r="G12" s="420">
        <f>SUMPRODUCT(('Game Board'!G8:G55&lt;&gt;"")*('Game Board'!F8:F55=C12)*('Game Board'!G8:G55&lt;'Game Board'!H8:H55)*1)+SUMPRODUCT(('Game Board'!G8:G55&lt;&gt;"")*('Game Board'!I8:I55=C12)*('Game Board'!H8:H55&lt;'Game Board'!G8:G55)*1)</f>
        <v>0</v>
      </c>
      <c r="H12" s="420">
        <f>SUMIF('Game Board'!F8:F55,C12,'Game Board'!G8:G55)+SUMIF('Game Board'!I8:I55,C12,'Game Board'!H8:H55)</f>
        <v>0</v>
      </c>
      <c r="I12" s="420">
        <f>SUMIF('Game Board'!F8:F55,C12,'Game Board'!H8:H55)+SUMIF('Game Board'!I8:I55,C12,'Game Board'!G8:G55)</f>
        <v>0</v>
      </c>
      <c r="J12" s="420">
        <f t="shared" si="188"/>
        <v>0</v>
      </c>
      <c r="K12" s="420">
        <f t="shared" si="189"/>
        <v>0</v>
      </c>
      <c r="L12" s="424">
        <f>'Tournament Setup'!E14</f>
        <v>1765</v>
      </c>
      <c r="M12" s="420">
        <f>IF('Tournament Setup'!F14&lt;&gt;"",-'Tournament Setup'!F14,'Tournament Setup'!E14)</f>
        <v>1765</v>
      </c>
      <c r="N12" s="420">
        <f>RANK(K12,K12:K15)</f>
        <v>1</v>
      </c>
      <c r="O12" s="420">
        <f>SUMPRODUCT((N12:N15=N12)*(J12:J15&gt;J12)*1)</f>
        <v>0</v>
      </c>
      <c r="P12" s="420">
        <f t="shared" si="190"/>
        <v>1</v>
      </c>
      <c r="Q12" s="420">
        <f>SUMPRODUCT((N12:N15=N12)*(J12:J15=J12)*(H12:H15&gt;H12)*1)</f>
        <v>0</v>
      </c>
      <c r="R12" s="420">
        <f t="shared" si="191"/>
        <v>1</v>
      </c>
      <c r="S12" s="420">
        <f>RANK(R12,R12:R15,1)+COUNTIF(R12:R12,R12)-1</f>
        <v>1</v>
      </c>
      <c r="T12" s="420">
        <v>1</v>
      </c>
      <c r="U12" s="420" t="str">
        <f t="shared" ref="U12" si="1373">INDEX(C12:C15,MATCH(T12,S12:S15,0),0)</f>
        <v>Argentina</v>
      </c>
      <c r="V12" s="420">
        <f>INDEX(R12:R15,MATCH(U12,C12:C15,0),0)</f>
        <v>1</v>
      </c>
      <c r="W12" s="420" t="str">
        <f t="shared" ref="W12" si="1374">IF(V13=1,U12,"")</f>
        <v>Argentina</v>
      </c>
      <c r="Z12" s="420">
        <f>SUMPRODUCT(('Game Board'!F8:F55=W12)*('Game Board'!I8:I55=W13)*('Game Board'!G8:G55&gt;'Game Board'!H8:H55)*1)+SUMPRODUCT(('Game Board'!I8:I55=W12)*('Game Board'!F8:F55=W13)*('Game Board'!H8:H55&gt;'Game Board'!G8:G55)*1)+SUMPRODUCT(('Game Board'!F8:F55=W12)*('Game Board'!I8:I55=W14)*('Game Board'!G8:G55&gt;'Game Board'!H8:H55)*1)+SUMPRODUCT(('Game Board'!I8:I55=W12)*('Game Board'!F8:F55=W14)*('Game Board'!H8:H55&gt;'Game Board'!G8:G55)*1)+SUMPRODUCT(('Game Board'!F8:F55=W12)*('Game Board'!I8:I55=W15)*('Game Board'!G8:G55&gt;'Game Board'!H8:H55)*1)+SUMPRODUCT(('Game Board'!I8:I55=W12)*('Game Board'!F8:F55=W15)*('Game Board'!H8:H55&gt;'Game Board'!G8:G55)*1)</f>
        <v>0</v>
      </c>
      <c r="AA12" s="420">
        <f>SUMPRODUCT(('Game Board'!F8:F55=W12)*('Game Board'!I8:I55=W13)*('Game Board'!G8:G55='Game Board'!H8:H55)*1)+SUMPRODUCT(('Game Board'!I8:I55=W12)*('Game Board'!F8:F55=W13)*('Game Board'!G8:G55='Game Board'!H8:H55)*1)+SUMPRODUCT(('Game Board'!F8:F55=W12)*('Game Board'!I8:I55=W14)*('Game Board'!G8:G55='Game Board'!H8:H55)*1)+SUMPRODUCT(('Game Board'!I8:I55=W12)*('Game Board'!F8:F55=W14)*('Game Board'!G8:G55='Game Board'!H8:H55)*1)+SUMPRODUCT(('Game Board'!F8:F55=W12)*('Game Board'!I8:I55=W15)*('Game Board'!G8:G55='Game Board'!H8:H55)*1)+SUMPRODUCT(('Game Board'!I8:I55=W12)*('Game Board'!F8:F55=W15)*('Game Board'!G8:G55='Game Board'!H8:H55)*1)</f>
        <v>3</v>
      </c>
      <c r="AB12" s="420">
        <f>SUMPRODUCT(('Game Board'!F8:F55=W12)*('Game Board'!I8:I55=W13)*('Game Board'!G8:G55&lt;'Game Board'!H8:H55)*1)+SUMPRODUCT(('Game Board'!I8:I55=W12)*('Game Board'!F8:F55=W13)*('Game Board'!H8:H55&lt;'Game Board'!G8:G55)*1)+SUMPRODUCT(('Game Board'!F8:F55=W12)*('Game Board'!I8:I55=W14)*('Game Board'!G8:G55&lt;'Game Board'!H8:H55)*1)+SUMPRODUCT(('Game Board'!I8:I55=W12)*('Game Board'!F8:F55=W14)*('Game Board'!H8:H55&lt;'Game Board'!G8:G55)*1)+SUMPRODUCT(('Game Board'!F8:F55=W12)*('Game Board'!I8:I55=W15)*('Game Board'!G8:G55&lt;'Game Board'!H8:H55)*1)+SUMPRODUCT(('Game Board'!I8:I55=W12)*('Game Board'!F8:F55=W15)*('Game Board'!H8:H55&lt;'Game Board'!G8:G55)*1)</f>
        <v>0</v>
      </c>
      <c r="AC12" s="420">
        <f>SUMIFS('Game Board'!G8:G55,'Game Board'!F8:F55,W12,'Game Board'!I8:I55,W13)+SUMIFS('Game Board'!G8:G55,'Game Board'!F8:F55,W12,'Game Board'!I8:I55,W14)+SUMIFS('Game Board'!G8:G55,'Game Board'!F8:F55,W12,'Game Board'!I8:I55,W15)+SUMIFS('Game Board'!H8:H55,'Game Board'!I8:I55,W12,'Game Board'!F8:F55,W13)+SUMIFS('Game Board'!H8:H55,'Game Board'!I8:I55,W12,'Game Board'!F8:F55,W14)+SUMIFS('Game Board'!H8:H55,'Game Board'!I8:I55,W12,'Game Board'!F8:F55,W15)</f>
        <v>0</v>
      </c>
      <c r="AD12" s="420">
        <f>SUMIFS('Game Board'!H8:H55,'Game Board'!F8:F55,W12,'Game Board'!I8:I55,W13)+SUMIFS('Game Board'!H8:H55,'Game Board'!F8:F55,W12,'Game Board'!I8:I55,W14)+SUMIFS('Game Board'!H8:H55,'Game Board'!F8:F55,W12,'Game Board'!I8:I55,W15)+SUMIFS('Game Board'!G8:G55,'Game Board'!I8:I55,W12,'Game Board'!F8:F55,W13)+SUMIFS('Game Board'!G8:G55,'Game Board'!I8:I55,W12,'Game Board'!F8:F55,W14)+SUMIFS('Game Board'!G8:G55,'Game Board'!I8:I55,W12,'Game Board'!F8:F55,W15)</f>
        <v>0</v>
      </c>
      <c r="AE12" s="420">
        <f t="shared" si="192"/>
        <v>0</v>
      </c>
      <c r="AF12" s="420">
        <f t="shared" si="193"/>
        <v>3</v>
      </c>
      <c r="AG12" s="420">
        <f t="shared" ref="AG12" si="1375">IF(W12&lt;&gt;"",SUMPRODUCT((V12:V15=V12)*(AF12:AF15&gt;AF12)*1),0)</f>
        <v>0</v>
      </c>
      <c r="AH12" s="420">
        <f t="shared" ref="AH12" si="1376">IF(W12&lt;&gt;"",SUMPRODUCT((AG12:AG15=AG12)*(AE12:AE15&gt;AE12)*1),0)</f>
        <v>0</v>
      </c>
      <c r="AI12" s="420">
        <f t="shared" si="0"/>
        <v>0</v>
      </c>
      <c r="AJ12" s="420">
        <f t="shared" ref="AJ12" si="1377">IF(W12&lt;&gt;"",SUMPRODUCT((AI12:AI15=AI12)*(AG12:AG15=AG12)*(AC12:AC15&gt;AC12)*1),0)</f>
        <v>0</v>
      </c>
      <c r="AK12" s="420">
        <f t="shared" si="194"/>
        <v>1</v>
      </c>
      <c r="AL12" s="420">
        <v>0</v>
      </c>
      <c r="AM12" s="420">
        <v>0</v>
      </c>
      <c r="AN12" s="420">
        <v>0</v>
      </c>
      <c r="AO12" s="420">
        <v>0</v>
      </c>
      <c r="AP12" s="420">
        <v>0</v>
      </c>
      <c r="AQ12" s="420">
        <f t="shared" si="195"/>
        <v>0</v>
      </c>
      <c r="AR12" s="420">
        <f t="shared" si="196"/>
        <v>0</v>
      </c>
      <c r="AS12" s="420">
        <v>0</v>
      </c>
      <c r="AT12" s="420">
        <v>0</v>
      </c>
      <c r="AU12" s="420">
        <f t="shared" si="197"/>
        <v>0</v>
      </c>
      <c r="AV12" s="420">
        <v>0</v>
      </c>
      <c r="AW12" s="420">
        <f t="shared" si="198"/>
        <v>1</v>
      </c>
      <c r="AX12" s="420">
        <v>0</v>
      </c>
      <c r="AY12" s="420">
        <v>0</v>
      </c>
      <c r="AZ12" s="420">
        <v>0</v>
      </c>
      <c r="BA12" s="420">
        <v>0</v>
      </c>
      <c r="BB12" s="420">
        <v>0</v>
      </c>
      <c r="BC12" s="420">
        <v>0</v>
      </c>
      <c r="BD12" s="420">
        <v>0</v>
      </c>
      <c r="BE12" s="420">
        <v>0</v>
      </c>
      <c r="BF12" s="420">
        <v>0</v>
      </c>
      <c r="BG12" s="420">
        <v>0</v>
      </c>
      <c r="BH12" s="420">
        <v>0</v>
      </c>
      <c r="BI12" s="420">
        <f t="shared" si="383"/>
        <v>1</v>
      </c>
      <c r="BJ12" s="420">
        <f>SUMPRODUCT((BI12:BI15=BI12)*(A12:A15&gt;A12)*1)</f>
        <v>0</v>
      </c>
      <c r="BK12" s="420">
        <f t="shared" si="199"/>
        <v>1</v>
      </c>
      <c r="BL12" s="420" t="str">
        <f t="shared" si="200"/>
        <v>Argentina</v>
      </c>
      <c r="BM12" s="420">
        <f t="shared" ca="1" si="201"/>
        <v>0</v>
      </c>
      <c r="BN12" s="420">
        <f ca="1">SUMPRODUCT((OFFSET('Game Board'!G8:G55,0,BN1)&lt;&gt;"")*(OFFSET('Game Board'!F8:F55,0,BN1)=C12)*(OFFSET('Game Board'!G8:G55,0,BN1)&gt;OFFSET('Game Board'!H8:H55,0,BN1))*1)+SUMPRODUCT((OFFSET('Game Board'!G8:G55,0,BN1)&lt;&gt;"")*(OFFSET('Game Board'!I8:I55,0,BN1)=C12)*(OFFSET('Game Board'!H8:H55,0,BN1)&gt;OFFSET('Game Board'!G8:G55,0,BN1))*1)</f>
        <v>0</v>
      </c>
      <c r="BO12" s="420">
        <f ca="1">SUMPRODUCT((OFFSET('Game Board'!G8:G55,0,BN1)&lt;&gt;"")*(OFFSET('Game Board'!F8:F55,0,BN1)=C12)*(OFFSET('Game Board'!G8:G55,0,BN1)=OFFSET('Game Board'!H8:H55,0,BN1))*1)+SUMPRODUCT((OFFSET('Game Board'!G8:G55,0,BN1)&lt;&gt;"")*(OFFSET('Game Board'!I8:I55,0,BN1)=C12)*(OFFSET('Game Board'!G8:G55,0,BN1)=OFFSET('Game Board'!H8:H55,0,BN1))*1)</f>
        <v>0</v>
      </c>
      <c r="BP12" s="420">
        <f ca="1">SUMPRODUCT((OFFSET('Game Board'!G8:G55,0,BN1)&lt;&gt;"")*(OFFSET('Game Board'!F8:F55,0,BN1)=C12)*(OFFSET('Game Board'!G8:G55,0,BN1)&lt;OFFSET('Game Board'!H8:H55,0,BN1))*1)+SUMPRODUCT((OFFSET('Game Board'!G8:G55,0,BN1)&lt;&gt;"")*(OFFSET('Game Board'!I8:I55,0,BN1)=C12)*(OFFSET('Game Board'!H8:H55,0,BN1)&lt;OFFSET('Game Board'!G8:G55,0,BN1))*1)</f>
        <v>0</v>
      </c>
      <c r="BQ12" s="420">
        <f ca="1">SUMIF(OFFSET('Game Board'!F8:F55,0,BN1),C12,OFFSET('Game Board'!G8:G55,0,BN1))+SUMIF(OFFSET('Game Board'!I8:I55,0,BN1),C12,OFFSET('Game Board'!H8:H55,0,BN1))</f>
        <v>0</v>
      </c>
      <c r="BR12" s="420">
        <f ca="1">SUMIF(OFFSET('Game Board'!F8:F55,0,BN1),C12,OFFSET('Game Board'!H8:H55,0,BN1))+SUMIF(OFFSET('Game Board'!I8:I55,0,BN1),C12,OFFSET('Game Board'!G8:G55,0,BN1))</f>
        <v>0</v>
      </c>
      <c r="BS12" s="420">
        <f t="shared" ca="1" si="202"/>
        <v>0</v>
      </c>
      <c r="BT12" s="420">
        <f t="shared" ca="1" si="203"/>
        <v>0</v>
      </c>
      <c r="BU12" s="420">
        <f ca="1">INDEX(L4:L35,MATCH(CD12,C4:C35,0),0)</f>
        <v>1765</v>
      </c>
      <c r="BV12" s="424">
        <f>'Tournament Setup'!F14</f>
        <v>0</v>
      </c>
      <c r="BW12" s="420">
        <f ca="1">RANK(BT12,BT12:BT15)</f>
        <v>1</v>
      </c>
      <c r="BX12" s="420">
        <f ca="1">SUMPRODUCT((BW12:BW15=BW12)*(BS12:BS15&gt;BS12)*1)</f>
        <v>0</v>
      </c>
      <c r="BY12" s="420">
        <f t="shared" ca="1" si="204"/>
        <v>1</v>
      </c>
      <c r="BZ12" s="420">
        <f ca="1">SUMPRODUCT((BW12:BW15=BW12)*(BS12:BS15=BS12)*(BQ12:BQ15&gt;BQ12)*1)</f>
        <v>0</v>
      </c>
      <c r="CA12" s="420">
        <f t="shared" ca="1" si="205"/>
        <v>1</v>
      </c>
      <c r="CB12" s="420">
        <f ca="1">RANK(CA12,CA12:CA15,1)+COUNTIF(CA12:CA12,CA12)-1</f>
        <v>1</v>
      </c>
      <c r="CC12" s="420">
        <v>1</v>
      </c>
      <c r="CD12" s="420" t="str">
        <f t="shared" ref="CD12" ca="1" si="1378">INDEX(BL12:BL15,MATCH(CC12,CB12:CB15,0),0)</f>
        <v>Argentina</v>
      </c>
      <c r="CE12" s="420">
        <f ca="1">INDEX(CA12:CA15,MATCH(CD12,BL12:BL15,0),0)</f>
        <v>1</v>
      </c>
      <c r="CF12" s="420" t="str">
        <f t="shared" ref="CF12" ca="1" si="1379">IF(CE13=1,CD12,"")</f>
        <v>Argentina</v>
      </c>
      <c r="CI12" s="420">
        <f ca="1">SUMPRODUCT((OFFSET('Game Board'!F8:F55,0,BN1)=CF12)*(OFFSET('Game Board'!I8:I55,0,BN1)=CF13)*(OFFSET('Game Board'!G8:G55,0,BN1)&gt;OFFSET('Game Board'!H8:H55,0,BN1))*1)+SUMPRODUCT((OFFSET('Game Board'!I8:I55,0,BN1)=CF12)*(OFFSET('Game Board'!F8:F55,0,BN1)=CF13)*(OFFSET('Game Board'!H8:H55,0,BN1)&gt;OFFSET('Game Board'!G8:G55,0,BN1))*1)+SUMPRODUCT((OFFSET('Game Board'!F8:F55,0,BN1)=CF12)*(OFFSET('Game Board'!I8:I55,0,BN1)=CF14)*(OFFSET('Game Board'!G8:G55,0,BN1)&gt;OFFSET('Game Board'!H8:H55,0,BN1))*1)+SUMPRODUCT((OFFSET('Game Board'!I8:I55,0,BN1)=CF12)*(OFFSET('Game Board'!F8:F55,0,BN1)=CF14)*(OFFSET('Game Board'!H8:H55,0,BN1)&gt;OFFSET('Game Board'!G8:G55,0,BN1))*1)+SUMPRODUCT((OFFSET('Game Board'!F8:F55,0,BN1)=CF12)*(OFFSET('Game Board'!I8:I55,0,BN1)=CF15)*(OFFSET('Game Board'!G8:G55,0,BN1)&gt;OFFSET('Game Board'!H8:H55,0,BN1))*1)+SUMPRODUCT((OFFSET('Game Board'!I8:I55,0,BN1)=CF12)*(OFFSET('Game Board'!F8:F55,0,BN1)=CF15)*(OFFSET('Game Board'!H8:H55,0,BN1)&gt;OFFSET('Game Board'!G8:G55,0,BN1))*1)</f>
        <v>0</v>
      </c>
      <c r="CJ12" s="420">
        <f ca="1">SUMPRODUCT((OFFSET('Game Board'!F8:F55,0,BN1)=CF12)*(OFFSET('Game Board'!I8:I55,0,BN1)=CF13)*(OFFSET('Game Board'!G8:G55,0,BN1)=OFFSET('Game Board'!H8:H55,0,BN1))*1)+SUMPRODUCT((OFFSET('Game Board'!I8:I55,0,BN1)=CF12)*(OFFSET('Game Board'!F8:F55,0,BN1)=CF13)*(OFFSET('Game Board'!G8:G55,0,BN1)=OFFSET('Game Board'!H8:H55,0,BN1))*1)+SUMPRODUCT((OFFSET('Game Board'!F8:F55,0,BN1)=CF12)*(OFFSET('Game Board'!I8:I55,0,BN1)=CF14)*(OFFSET('Game Board'!G8:G55,0,BN1)=OFFSET('Game Board'!H8:H55,0,BN1))*1)+SUMPRODUCT((OFFSET('Game Board'!I8:I55,0,BN1)=CF12)*(OFFSET('Game Board'!F8:F55,0,BN1)=CF14)*(OFFSET('Game Board'!G8:G55,0,BN1)=OFFSET('Game Board'!H8:H55,0,BN1))*1)+SUMPRODUCT((OFFSET('Game Board'!F8:F55,0,BN1)=CF12)*(OFFSET('Game Board'!I8:I55,0,BN1)=CF15)*(OFFSET('Game Board'!G8:G55,0,BN1)=OFFSET('Game Board'!H8:H55,0,BN1))*1)+SUMPRODUCT((OFFSET('Game Board'!I8:I55,0,BN1)=CF12)*(OFFSET('Game Board'!F8:F55,0,BN1)=CF15)*(OFFSET('Game Board'!G8:G55,0,BN1)=OFFSET('Game Board'!H8:H55,0,BN1))*1)</f>
        <v>3</v>
      </c>
      <c r="CK12" s="420">
        <f ca="1">SUMPRODUCT((OFFSET('Game Board'!F8:F55,0,BN1)=CF12)*(OFFSET('Game Board'!I8:I55,0,BN1)=CF13)*(OFFSET('Game Board'!G8:G55,0,BN1)&lt;OFFSET('Game Board'!H8:H55,0,BN1))*1)+SUMPRODUCT((OFFSET('Game Board'!I8:I55,0,BN1)=CF12)*(OFFSET('Game Board'!F8:F55,0,BN1)=CF13)*(OFFSET('Game Board'!H8:H55,0,BN1)&lt;OFFSET('Game Board'!G8:G55,0,BN1))*1)+SUMPRODUCT((OFFSET('Game Board'!F8:F55,0,BN1)=CF12)*(OFFSET('Game Board'!I8:I55,0,BN1)=CF14)*(OFFSET('Game Board'!G8:G55,0,BN1)&lt;OFFSET('Game Board'!H8:H55,0,BN1))*1)+SUMPRODUCT((OFFSET('Game Board'!I8:I55,0,BN1)=CF12)*(OFFSET('Game Board'!F8:F55,0,BN1)=CF14)*(OFFSET('Game Board'!H8:H55,0,BN1)&lt;OFFSET('Game Board'!G8:G55,0,BN1))*1)+SUMPRODUCT((OFFSET('Game Board'!F8:F55,0,BN1)=CF12)*(OFFSET('Game Board'!I8:I55,0,BN1)=CF15)*(OFFSET('Game Board'!G8:G55,0,BN1)&lt;OFFSET('Game Board'!H8:H55,0,BN1))*1)+SUMPRODUCT((OFFSET('Game Board'!I8:I55,0,BN1)=CF12)*(OFFSET('Game Board'!F8:F55,0,BN1)=CF15)*(OFFSET('Game Board'!H8:H55,0,BN1)&lt;OFFSET('Game Board'!G8:G55,0,BN1))*1)</f>
        <v>0</v>
      </c>
      <c r="CL12" s="420">
        <f ca="1">SUMIFS(OFFSET('Game Board'!G8:G55,0,BN1),OFFSET('Game Board'!F8:F55,0,BN1),CF12,OFFSET('Game Board'!I8:I55,0,BN1),CF13)+SUMIFS(OFFSET('Game Board'!G8:G55,0,BN1),OFFSET('Game Board'!F8:F55,0,BN1),CF12,OFFSET('Game Board'!I8:I55,0,BN1),CF14)+SUMIFS(OFFSET('Game Board'!G8:G55,0,BN1),OFFSET('Game Board'!F8:F55,0,BN1),CF12,OFFSET('Game Board'!I8:I55,0,BN1),CF15)+SUMIFS(OFFSET('Game Board'!H8:H55,0,BN1),OFFSET('Game Board'!I8:I55,0,BN1),CF12,OFFSET('Game Board'!F8:F55,0,BN1),CF13)+SUMIFS(OFFSET('Game Board'!H8:H55,0,BN1),OFFSET('Game Board'!I8:I55,0,BN1),CF12,OFFSET('Game Board'!F8:F55,0,BN1),CF14)+SUMIFS(OFFSET('Game Board'!H8:H55,0,BN1),OFFSET('Game Board'!I8:I55,0,BN1),CF12,OFFSET('Game Board'!F8:F55,0,BN1),CF15)</f>
        <v>0</v>
      </c>
      <c r="CM12" s="420">
        <f ca="1">SUMIFS(OFFSET('Game Board'!H8:H55,0,BN1),OFFSET('Game Board'!F8:F55,0,BN1),CF12,OFFSET('Game Board'!I8:I55,0,BN1),CF13)+SUMIFS(OFFSET('Game Board'!H8:H55,0,BN1),OFFSET('Game Board'!F8:F55,0,BN1),CF12,OFFSET('Game Board'!I8:I55,0,BN1),CF14)+SUMIFS(OFFSET('Game Board'!H8:H55,0,BN1),OFFSET('Game Board'!F8:F55,0,BN1),CF12,OFFSET('Game Board'!I8:I55,0,BN1),CF15)+SUMIFS(OFFSET('Game Board'!G8:G55,0,BN1),OFFSET('Game Board'!I8:I55,0,BN1),CF12,OFFSET('Game Board'!F8:F55,0,BN1),CF13)+SUMIFS(OFFSET('Game Board'!G8:G55,0,BN1),OFFSET('Game Board'!I8:I55,0,BN1),CF12,OFFSET('Game Board'!F8:F55,0,BN1),CF14)+SUMIFS(OFFSET('Game Board'!G8:G55,0,BN1),OFFSET('Game Board'!I8:I55,0,BN1),CF12,OFFSET('Game Board'!F8:F55,0,BN1),CF15)</f>
        <v>0</v>
      </c>
      <c r="CN12" s="420">
        <f t="shared" ca="1" si="206"/>
        <v>0</v>
      </c>
      <c r="CO12" s="420">
        <f t="shared" ca="1" si="207"/>
        <v>3</v>
      </c>
      <c r="CP12" s="420">
        <f t="shared" ref="CP12" ca="1" si="1380">IF(CF12&lt;&gt;"",SUMPRODUCT((CE12:CE15=CE12)*(CO12:CO15&gt;CO12)*1),0)</f>
        <v>0</v>
      </c>
      <c r="CQ12" s="420">
        <f t="shared" ref="CQ12" ca="1" si="1381">IF(CF12&lt;&gt;"",SUMPRODUCT((CP12:CP15=CP12)*(CN12:CN15&gt;CN12)*1),0)</f>
        <v>0</v>
      </c>
      <c r="CR12" s="420">
        <f t="shared" ca="1" si="1"/>
        <v>0</v>
      </c>
      <c r="CS12" s="420">
        <f t="shared" ref="CS12" ca="1" si="1382">IF(CF12&lt;&gt;"",SUMPRODUCT((CR12:CR15=CR12)*(CP12:CP15=CP12)*(CL12:CL15&gt;CL12)*1),0)</f>
        <v>0</v>
      </c>
      <c r="CT12" s="420">
        <f t="shared" ca="1" si="208"/>
        <v>1</v>
      </c>
      <c r="CU12" s="420">
        <v>0</v>
      </c>
      <c r="CV12" s="420">
        <v>0</v>
      </c>
      <c r="CW12" s="420">
        <v>0</v>
      </c>
      <c r="CX12" s="420">
        <v>0</v>
      </c>
      <c r="CY12" s="420">
        <v>0</v>
      </c>
      <c r="CZ12" s="420">
        <f t="shared" si="209"/>
        <v>0</v>
      </c>
      <c r="DA12" s="420">
        <f t="shared" si="210"/>
        <v>0</v>
      </c>
      <c r="DB12" s="420">
        <v>0</v>
      </c>
      <c r="DC12" s="420">
        <v>0</v>
      </c>
      <c r="DD12" s="420">
        <f t="shared" si="211"/>
        <v>0</v>
      </c>
      <c r="DE12" s="420">
        <v>0</v>
      </c>
      <c r="DF12" s="420">
        <f t="shared" ca="1" si="212"/>
        <v>1</v>
      </c>
      <c r="DG12" s="420">
        <v>0</v>
      </c>
      <c r="DH12" s="420">
        <v>0</v>
      </c>
      <c r="DI12" s="420">
        <v>0</v>
      </c>
      <c r="DJ12" s="420">
        <v>0</v>
      </c>
      <c r="DK12" s="420">
        <v>0</v>
      </c>
      <c r="DL12" s="420">
        <v>0</v>
      </c>
      <c r="DM12" s="420">
        <v>0</v>
      </c>
      <c r="DN12" s="420">
        <v>0</v>
      </c>
      <c r="DO12" s="420">
        <v>0</v>
      </c>
      <c r="DP12" s="420">
        <v>0</v>
      </c>
      <c r="DQ12" s="420">
        <v>0</v>
      </c>
      <c r="DR12" s="420">
        <f t="shared" ca="1" si="386"/>
        <v>1</v>
      </c>
      <c r="DS12" s="420">
        <f t="shared" ref="DS12" ca="1" si="1383">SUMPRODUCT((DR12:DR15=DR12)*(BU12:BU15&gt;BU12)*1)</f>
        <v>0</v>
      </c>
      <c r="DT12" s="420">
        <f t="shared" ca="1" si="213"/>
        <v>1</v>
      </c>
      <c r="DU12" s="420" t="str">
        <f t="shared" si="214"/>
        <v>Argentina</v>
      </c>
      <c r="DV12" s="420">
        <f t="shared" ca="1" si="215"/>
        <v>0</v>
      </c>
      <c r="DW12" s="420">
        <f ca="1">SUMPRODUCT((OFFSET('Game Board'!G8:G55,0,DW1)&lt;&gt;"")*(OFFSET('Game Board'!F8:F55,0,DW1)=C12)*(OFFSET('Game Board'!G8:G55,0,DW1)&gt;OFFSET('Game Board'!H8:H55,0,DW1))*1)+SUMPRODUCT((OFFSET('Game Board'!G8:G55,0,DW1)&lt;&gt;"")*(OFFSET('Game Board'!I8:I55,0,DW1)=C12)*(OFFSET('Game Board'!H8:H55,0,DW1)&gt;OFFSET('Game Board'!G8:G55,0,DW1))*1)</f>
        <v>0</v>
      </c>
      <c r="DX12" s="420">
        <f ca="1">SUMPRODUCT((OFFSET('Game Board'!G8:G55,0,DW1)&lt;&gt;"")*(OFFSET('Game Board'!F8:F55,0,DW1)=C12)*(OFFSET('Game Board'!G8:G55,0,DW1)=OFFSET('Game Board'!H8:H55,0,DW1))*1)+SUMPRODUCT((OFFSET('Game Board'!G8:G55,0,DW1)&lt;&gt;"")*(OFFSET('Game Board'!I8:I55,0,DW1)=C12)*(OFFSET('Game Board'!G8:G55,0,DW1)=OFFSET('Game Board'!H8:H55,0,DW1))*1)</f>
        <v>0</v>
      </c>
      <c r="DY12" s="420">
        <f ca="1">SUMPRODUCT((OFFSET('Game Board'!G8:G55,0,DW1)&lt;&gt;"")*(OFFSET('Game Board'!F8:F55,0,DW1)=C12)*(OFFSET('Game Board'!G8:G55,0,DW1)&lt;OFFSET('Game Board'!H8:H55,0,DW1))*1)+SUMPRODUCT((OFFSET('Game Board'!G8:G55,0,DW1)&lt;&gt;"")*(OFFSET('Game Board'!I8:I55,0,DW1)=C12)*(OFFSET('Game Board'!H8:H55,0,DW1)&lt;OFFSET('Game Board'!G8:G55,0,DW1))*1)</f>
        <v>0</v>
      </c>
      <c r="DZ12" s="420">
        <f ca="1">SUMIF(OFFSET('Game Board'!F8:F55,0,DW1),C12,OFFSET('Game Board'!G8:G55,0,DW1))+SUMIF(OFFSET('Game Board'!I8:I55,0,DW1),C12,OFFSET('Game Board'!H8:H55,0,DW1))</f>
        <v>0</v>
      </c>
      <c r="EA12" s="420">
        <f ca="1">SUMIF(OFFSET('Game Board'!F8:F55,0,DW1),C12,OFFSET('Game Board'!H8:H55,0,DW1))+SUMIF(OFFSET('Game Board'!I8:I55,0,DW1),C12,OFFSET('Game Board'!G8:G55,0,DW1))</f>
        <v>0</v>
      </c>
      <c r="EB12" s="420">
        <f t="shared" ca="1" si="216"/>
        <v>0</v>
      </c>
      <c r="EC12" s="420">
        <f t="shared" ca="1" si="217"/>
        <v>0</v>
      </c>
      <c r="ED12" s="420">
        <f ca="1">INDEX(L4:L35,MATCH(EM12,C4:C35,0),0)</f>
        <v>1765</v>
      </c>
      <c r="EE12" s="424">
        <f>'Tournament Setup'!F14</f>
        <v>0</v>
      </c>
      <c r="EF12" s="420">
        <f ca="1">RANK(EC12,EC12:EC15)</f>
        <v>1</v>
      </c>
      <c r="EG12" s="420">
        <f ca="1">SUMPRODUCT((EF12:EF15=EF12)*(EB12:EB15&gt;EB12)*1)</f>
        <v>0</v>
      </c>
      <c r="EH12" s="420">
        <f t="shared" ca="1" si="218"/>
        <v>1</v>
      </c>
      <c r="EI12" s="420">
        <f ca="1">SUMPRODUCT((EF12:EF15=EF12)*(EB12:EB15=EB12)*(DZ12:DZ15&gt;DZ12)*1)</f>
        <v>0</v>
      </c>
      <c r="EJ12" s="420">
        <f t="shared" ca="1" si="219"/>
        <v>1</v>
      </c>
      <c r="EK12" s="420">
        <f ca="1">RANK(EJ12,EJ12:EJ15,1)+COUNTIF(EJ12:EJ12,EJ12)-1</f>
        <v>1</v>
      </c>
      <c r="EL12" s="420">
        <v>1</v>
      </c>
      <c r="EM12" s="420" t="str">
        <f t="shared" ref="EM12" ca="1" si="1384">INDEX(DU12:DU15,MATCH(EL12,EK12:EK15,0),0)</f>
        <v>Argentina</v>
      </c>
      <c r="EN12" s="420">
        <f ca="1">INDEX(EJ12:EJ15,MATCH(EM12,DU12:DU15,0),0)</f>
        <v>1</v>
      </c>
      <c r="EO12" s="420" t="str">
        <f t="shared" ref="EO12" ca="1" si="1385">IF(EN13=1,EM12,"")</f>
        <v>Argentina</v>
      </c>
      <c r="ER12" s="420">
        <f ca="1">SUMPRODUCT((OFFSET('Game Board'!F8:F55,0,DW1)=EO12)*(OFFSET('Game Board'!I8:I55,0,DW1)=EO13)*(OFFSET('Game Board'!G8:G55,0,DW1)&gt;OFFSET('Game Board'!H8:H55,0,DW1))*1)+SUMPRODUCT((OFFSET('Game Board'!I8:I55,0,DW1)=EO12)*(OFFSET('Game Board'!F8:F55,0,DW1)=EO13)*(OFFSET('Game Board'!H8:H55,0,DW1)&gt;OFFSET('Game Board'!G8:G55,0,DW1))*1)+SUMPRODUCT((OFFSET('Game Board'!F8:F55,0,DW1)=EO12)*(OFFSET('Game Board'!I8:I55,0,DW1)=EO14)*(OFFSET('Game Board'!G8:G55,0,DW1)&gt;OFFSET('Game Board'!H8:H55,0,DW1))*1)+SUMPRODUCT((OFFSET('Game Board'!I8:I55,0,DW1)=EO12)*(OFFSET('Game Board'!F8:F55,0,DW1)=EO14)*(OFFSET('Game Board'!H8:H55,0,DW1)&gt;OFFSET('Game Board'!G8:G55,0,DW1))*1)+SUMPRODUCT((OFFSET('Game Board'!F8:F55,0,DW1)=EO12)*(OFFSET('Game Board'!I8:I55,0,DW1)=EO15)*(OFFSET('Game Board'!G8:G55,0,DW1)&gt;OFFSET('Game Board'!H8:H55,0,DW1))*1)+SUMPRODUCT((OFFSET('Game Board'!I8:I55,0,DW1)=EO12)*(OFFSET('Game Board'!F8:F55,0,DW1)=EO15)*(OFFSET('Game Board'!H8:H55,0,DW1)&gt;OFFSET('Game Board'!G8:G55,0,DW1))*1)</f>
        <v>0</v>
      </c>
      <c r="ES12" s="420">
        <f ca="1">SUMPRODUCT((OFFSET('Game Board'!F8:F55,0,DW1)=EO12)*(OFFSET('Game Board'!I8:I55,0,DW1)=EO13)*(OFFSET('Game Board'!G8:G55,0,DW1)=OFFSET('Game Board'!H8:H55,0,DW1))*1)+SUMPRODUCT((OFFSET('Game Board'!I8:I55,0,DW1)=EO12)*(OFFSET('Game Board'!F8:F55,0,DW1)=EO13)*(OFFSET('Game Board'!G8:G55,0,DW1)=OFFSET('Game Board'!H8:H55,0,DW1))*1)+SUMPRODUCT((OFFSET('Game Board'!F8:F55,0,DW1)=EO12)*(OFFSET('Game Board'!I8:I55,0,DW1)=EO14)*(OFFSET('Game Board'!G8:G55,0,DW1)=OFFSET('Game Board'!H8:H55,0,DW1))*1)+SUMPRODUCT((OFFSET('Game Board'!I8:I55,0,DW1)=EO12)*(OFFSET('Game Board'!F8:F55,0,DW1)=EO14)*(OFFSET('Game Board'!G8:G55,0,DW1)=OFFSET('Game Board'!H8:H55,0,DW1))*1)+SUMPRODUCT((OFFSET('Game Board'!F8:F55,0,DW1)=EO12)*(OFFSET('Game Board'!I8:I55,0,DW1)=EO15)*(OFFSET('Game Board'!G8:G55,0,DW1)=OFFSET('Game Board'!H8:H55,0,DW1))*1)+SUMPRODUCT((OFFSET('Game Board'!I8:I55,0,DW1)=EO12)*(OFFSET('Game Board'!F8:F55,0,DW1)=EO15)*(OFFSET('Game Board'!G8:G55,0,DW1)=OFFSET('Game Board'!H8:H55,0,DW1))*1)</f>
        <v>3</v>
      </c>
      <c r="ET12" s="420">
        <f ca="1">SUMPRODUCT((OFFSET('Game Board'!F8:F55,0,DW1)=EO12)*(OFFSET('Game Board'!I8:I55,0,DW1)=EO13)*(OFFSET('Game Board'!G8:G55,0,DW1)&lt;OFFSET('Game Board'!H8:H55,0,DW1))*1)+SUMPRODUCT((OFFSET('Game Board'!I8:I55,0,DW1)=EO12)*(OFFSET('Game Board'!F8:F55,0,DW1)=EO13)*(OFFSET('Game Board'!H8:H55,0,DW1)&lt;OFFSET('Game Board'!G8:G55,0,DW1))*1)+SUMPRODUCT((OFFSET('Game Board'!F8:F55,0,DW1)=EO12)*(OFFSET('Game Board'!I8:I55,0,DW1)=EO14)*(OFFSET('Game Board'!G8:G55,0,DW1)&lt;OFFSET('Game Board'!H8:H55,0,DW1))*1)+SUMPRODUCT((OFFSET('Game Board'!I8:I55,0,DW1)=EO12)*(OFFSET('Game Board'!F8:F55,0,DW1)=EO14)*(OFFSET('Game Board'!H8:H55,0,DW1)&lt;OFFSET('Game Board'!G8:G55,0,DW1))*1)+SUMPRODUCT((OFFSET('Game Board'!F8:F55,0,DW1)=EO12)*(OFFSET('Game Board'!I8:I55,0,DW1)=EO15)*(OFFSET('Game Board'!G8:G55,0,DW1)&lt;OFFSET('Game Board'!H8:H55,0,DW1))*1)+SUMPRODUCT((OFFSET('Game Board'!I8:I55,0,DW1)=EO12)*(OFFSET('Game Board'!F8:F55,0,DW1)=EO15)*(OFFSET('Game Board'!H8:H55,0,DW1)&lt;OFFSET('Game Board'!G8:G55,0,DW1))*1)</f>
        <v>0</v>
      </c>
      <c r="EU12" s="420">
        <f ca="1">SUMIFS(OFFSET('Game Board'!G8:G55,0,DW1),OFFSET('Game Board'!F8:F55,0,DW1),EO12,OFFSET('Game Board'!I8:I55,0,DW1),EO13)+SUMIFS(OFFSET('Game Board'!G8:G55,0,DW1),OFFSET('Game Board'!F8:F55,0,DW1),EO12,OFFSET('Game Board'!I8:I55,0,DW1),EO14)+SUMIFS(OFFSET('Game Board'!G8:G55,0,DW1),OFFSET('Game Board'!F8:F55,0,DW1),EO12,OFFSET('Game Board'!I8:I55,0,DW1),EO15)+SUMIFS(OFFSET('Game Board'!H8:H55,0,DW1),OFFSET('Game Board'!I8:I55,0,DW1),EO12,OFFSET('Game Board'!F8:F55,0,DW1),EO13)+SUMIFS(OFFSET('Game Board'!H8:H55,0,DW1),OFFSET('Game Board'!I8:I55,0,DW1),EO12,OFFSET('Game Board'!F8:F55,0,DW1),EO14)+SUMIFS(OFFSET('Game Board'!H8:H55,0,DW1),OFFSET('Game Board'!I8:I55,0,DW1),EO12,OFFSET('Game Board'!F8:F55,0,DW1),EO15)</f>
        <v>0</v>
      </c>
      <c r="EV12" s="420">
        <f ca="1">SUMIFS(OFFSET('Game Board'!H8:H55,0,DW1),OFFSET('Game Board'!F8:F55,0,DW1),EO12,OFFSET('Game Board'!I8:I55,0,DW1),EO13)+SUMIFS(OFFSET('Game Board'!H8:H55,0,DW1),OFFSET('Game Board'!F8:F55,0,DW1),EO12,OFFSET('Game Board'!I8:I55,0,DW1),EO14)+SUMIFS(OFFSET('Game Board'!H8:H55,0,DW1),OFFSET('Game Board'!F8:F55,0,DW1),EO12,OFFSET('Game Board'!I8:I55,0,DW1),EO15)+SUMIFS(OFFSET('Game Board'!G8:G55,0,DW1),OFFSET('Game Board'!I8:I55,0,DW1),EO12,OFFSET('Game Board'!F8:F55,0,DW1),EO13)+SUMIFS(OFFSET('Game Board'!G8:G55,0,DW1),OFFSET('Game Board'!I8:I55,0,DW1),EO12,OFFSET('Game Board'!F8:F55,0,DW1),EO14)+SUMIFS(OFFSET('Game Board'!G8:G55,0,DW1),OFFSET('Game Board'!I8:I55,0,DW1),EO12,OFFSET('Game Board'!F8:F55,0,DW1),EO15)</f>
        <v>0</v>
      </c>
      <c r="EW12" s="420">
        <f t="shared" ca="1" si="220"/>
        <v>0</v>
      </c>
      <c r="EX12" s="420">
        <f t="shared" ca="1" si="221"/>
        <v>3</v>
      </c>
      <c r="EY12" s="420">
        <f t="shared" ref="EY12" ca="1" si="1386">IF(EO12&lt;&gt;"",SUMPRODUCT((EN12:EN15=EN12)*(EX12:EX15&gt;EX12)*1),0)</f>
        <v>0</v>
      </c>
      <c r="EZ12" s="420">
        <f t="shared" ref="EZ12" ca="1" si="1387">IF(EO12&lt;&gt;"",SUMPRODUCT((EY12:EY15=EY12)*(EW12:EW15&gt;EW12)*1),0)</f>
        <v>0</v>
      </c>
      <c r="FA12" s="420">
        <f t="shared" ca="1" si="2"/>
        <v>0</v>
      </c>
      <c r="FB12" s="420">
        <f t="shared" ref="FB12" ca="1" si="1388">IF(EO12&lt;&gt;"",SUMPRODUCT((FA12:FA15=FA12)*(EY12:EY15=EY12)*(EU12:EU15&gt;EU12)*1),0)</f>
        <v>0</v>
      </c>
      <c r="FC12" s="420">
        <f t="shared" ca="1" si="222"/>
        <v>1</v>
      </c>
      <c r="FD12" s="420">
        <v>0</v>
      </c>
      <c r="FE12" s="420">
        <v>0</v>
      </c>
      <c r="FF12" s="420">
        <v>0</v>
      </c>
      <c r="FG12" s="420">
        <v>0</v>
      </c>
      <c r="FH12" s="420">
        <v>0</v>
      </c>
      <c r="FI12" s="420">
        <f t="shared" si="223"/>
        <v>0</v>
      </c>
      <c r="FJ12" s="420">
        <f t="shared" si="224"/>
        <v>0</v>
      </c>
      <c r="FK12" s="420">
        <v>0</v>
      </c>
      <c r="FL12" s="420">
        <v>0</v>
      </c>
      <c r="FM12" s="420">
        <f t="shared" si="225"/>
        <v>0</v>
      </c>
      <c r="FN12" s="420">
        <v>0</v>
      </c>
      <c r="FO12" s="420">
        <f t="shared" ca="1" si="226"/>
        <v>1</v>
      </c>
      <c r="FP12" s="420">
        <v>0</v>
      </c>
      <c r="FQ12" s="420">
        <v>0</v>
      </c>
      <c r="FR12" s="420">
        <v>0</v>
      </c>
      <c r="FS12" s="420">
        <v>0</v>
      </c>
      <c r="FT12" s="420">
        <v>0</v>
      </c>
      <c r="FU12" s="420">
        <v>0</v>
      </c>
      <c r="FV12" s="420">
        <v>0</v>
      </c>
      <c r="FW12" s="420">
        <v>0</v>
      </c>
      <c r="FX12" s="420">
        <v>0</v>
      </c>
      <c r="FY12" s="420">
        <v>0</v>
      </c>
      <c r="FZ12" s="420">
        <v>0</v>
      </c>
      <c r="GA12" s="420">
        <f t="shared" ca="1" si="389"/>
        <v>1</v>
      </c>
      <c r="GB12" s="420">
        <f t="shared" ref="GB12" ca="1" si="1389">SUMPRODUCT((GA12:GA15=GA12)*(ED12:ED15&gt;ED12)*1)</f>
        <v>0</v>
      </c>
      <c r="GC12" s="420">
        <f t="shared" ca="1" si="227"/>
        <v>1</v>
      </c>
      <c r="GD12" s="420" t="str">
        <f t="shared" si="228"/>
        <v>Argentina</v>
      </c>
      <c r="GE12" s="420">
        <f t="shared" ca="1" si="3"/>
        <v>0</v>
      </c>
      <c r="GF12" s="420">
        <f ca="1">SUMPRODUCT((OFFSET('Game Board'!G8:G55,0,GF1)&lt;&gt;"")*(OFFSET('Game Board'!F8:F55,0,GF1)=C12)*(OFFSET('Game Board'!G8:G55,0,GF1)&gt;OFFSET('Game Board'!H8:H55,0,GF1))*1)+SUMPRODUCT((OFFSET('Game Board'!G8:G55,0,GF1)&lt;&gt;"")*(OFFSET('Game Board'!I8:I55,0,GF1)=C12)*(OFFSET('Game Board'!H8:H55,0,GF1)&gt;OFFSET('Game Board'!G8:G55,0,GF1))*1)</f>
        <v>0</v>
      </c>
      <c r="GG12" s="420">
        <f ca="1">SUMPRODUCT((OFFSET('Game Board'!G8:G55,0,GF1)&lt;&gt;"")*(OFFSET('Game Board'!F8:F55,0,GF1)=C12)*(OFFSET('Game Board'!G8:G55,0,GF1)=OFFSET('Game Board'!H8:H55,0,GF1))*1)+SUMPRODUCT((OFFSET('Game Board'!G8:G55,0,GF1)&lt;&gt;"")*(OFFSET('Game Board'!I8:I55,0,GF1)=C12)*(OFFSET('Game Board'!G8:G55,0,GF1)=OFFSET('Game Board'!H8:H55,0,GF1))*1)</f>
        <v>0</v>
      </c>
      <c r="GH12" s="420">
        <f ca="1">SUMPRODUCT((OFFSET('Game Board'!G8:G55,0,GF1)&lt;&gt;"")*(OFFSET('Game Board'!F8:F55,0,GF1)=C12)*(OFFSET('Game Board'!G8:G55,0,GF1)&lt;OFFSET('Game Board'!H8:H55,0,GF1))*1)+SUMPRODUCT((OFFSET('Game Board'!G8:G55,0,GF1)&lt;&gt;"")*(OFFSET('Game Board'!I8:I55,0,GF1)=C12)*(OFFSET('Game Board'!H8:H55,0,GF1)&lt;OFFSET('Game Board'!G8:G55,0,GF1))*1)</f>
        <v>0</v>
      </c>
      <c r="GI12" s="420">
        <f ca="1">SUMIF(OFFSET('Game Board'!F8:F55,0,GF1),C12,OFFSET('Game Board'!G8:G55,0,GF1))+SUMIF(OFFSET('Game Board'!I8:I55,0,GF1),C12,OFFSET('Game Board'!H8:H55,0,GF1))</f>
        <v>0</v>
      </c>
      <c r="GJ12" s="420">
        <f ca="1">SUMIF(OFFSET('Game Board'!F8:F55,0,GF1),C12,OFFSET('Game Board'!H8:H55,0,GF1))+SUMIF(OFFSET('Game Board'!I8:I55,0,GF1),C12,OFFSET('Game Board'!G8:G55,0,GF1))</f>
        <v>0</v>
      </c>
      <c r="GK12" s="420">
        <f t="shared" ca="1" si="4"/>
        <v>0</v>
      </c>
      <c r="GL12" s="420">
        <f t="shared" ca="1" si="5"/>
        <v>0</v>
      </c>
      <c r="GM12" s="420">
        <f ca="1">INDEX(L4:L35,MATCH(GV12,C4:C35,0),0)</f>
        <v>1765</v>
      </c>
      <c r="GN12" s="424">
        <f>'Tournament Setup'!F14</f>
        <v>0</v>
      </c>
      <c r="GO12" s="420">
        <f t="shared" ref="GO12" ca="1" si="1390">RANK(GL12,GL12:GL15)</f>
        <v>1</v>
      </c>
      <c r="GP12" s="420">
        <f t="shared" ref="GP12" ca="1" si="1391">SUMPRODUCT((GO12:GO15=GO12)*(GK12:GK15&gt;GK12)*1)</f>
        <v>0</v>
      </c>
      <c r="GQ12" s="420">
        <f t="shared" ca="1" si="8"/>
        <v>1</v>
      </c>
      <c r="GR12" s="420">
        <f t="shared" ref="GR12" ca="1" si="1392">SUMPRODUCT((GO12:GO15=GO12)*(GK12:GK15=GK12)*(GI12:GI15&gt;GI12)*1)</f>
        <v>0</v>
      </c>
      <c r="GS12" s="420">
        <f t="shared" ca="1" si="10"/>
        <v>1</v>
      </c>
      <c r="GT12" s="420">
        <f t="shared" ref="GT12" ca="1" si="1393">RANK(GS12,GS12:GS15,1)+COUNTIF(GS12:GS12,GS12)-1</f>
        <v>1</v>
      </c>
      <c r="GU12" s="420">
        <v>1</v>
      </c>
      <c r="GV12" s="420" t="str">
        <f t="shared" ref="GV12" ca="1" si="1394">INDEX(GD12:GD15,MATCH(GU12,GT12:GT15,0),0)</f>
        <v>Argentina</v>
      </c>
      <c r="GW12" s="420">
        <f t="shared" ref="GW12" ca="1" si="1395">INDEX(GS12:GS15,MATCH(GV12,GD12:GD15,0),0)</f>
        <v>1</v>
      </c>
      <c r="GX12" s="420" t="str">
        <f t="shared" ref="GX12" ca="1" si="1396">IF(GW13=1,GV12,"")</f>
        <v>Argentina</v>
      </c>
      <c r="HA12" s="420">
        <f ca="1">SUMPRODUCT((OFFSET('Game Board'!F8:F55,0,GF1)=GX12)*(OFFSET('Game Board'!I8:I55,0,GF1)=GX13)*(OFFSET('Game Board'!G8:G55,0,GF1)&gt;OFFSET('Game Board'!H8:H55,0,GF1))*1)+SUMPRODUCT((OFFSET('Game Board'!I8:I55,0,GF1)=GX12)*(OFFSET('Game Board'!F8:F55,0,GF1)=GX13)*(OFFSET('Game Board'!H8:H55,0,GF1)&gt;OFFSET('Game Board'!G8:G55,0,GF1))*1)+SUMPRODUCT((OFFSET('Game Board'!F8:F55,0,GF1)=GX12)*(OFFSET('Game Board'!I8:I55,0,GF1)=GX14)*(OFFSET('Game Board'!G8:G55,0,GF1)&gt;OFFSET('Game Board'!H8:H55,0,GF1))*1)+SUMPRODUCT((OFFSET('Game Board'!I8:I55,0,GF1)=GX12)*(OFFSET('Game Board'!F8:F55,0,GF1)=GX14)*(OFFSET('Game Board'!H8:H55,0,GF1)&gt;OFFSET('Game Board'!G8:G55,0,GF1))*1)+SUMPRODUCT((OFFSET('Game Board'!F8:F55,0,GF1)=GX12)*(OFFSET('Game Board'!I8:I55,0,GF1)=GX15)*(OFFSET('Game Board'!G8:G55,0,GF1)&gt;OFFSET('Game Board'!H8:H55,0,GF1))*1)+SUMPRODUCT((OFFSET('Game Board'!I8:I55,0,GF1)=GX12)*(OFFSET('Game Board'!F8:F55,0,GF1)=GX15)*(OFFSET('Game Board'!H8:H55,0,GF1)&gt;OFFSET('Game Board'!G8:G55,0,GF1))*1)</f>
        <v>0</v>
      </c>
      <c r="HB12" s="420">
        <f ca="1">SUMPRODUCT((OFFSET('Game Board'!F8:F55,0,GF1)=GX12)*(OFFSET('Game Board'!I8:I55,0,GF1)=GX13)*(OFFSET('Game Board'!G8:G55,0,GF1)=OFFSET('Game Board'!H8:H55,0,GF1))*1)+SUMPRODUCT((OFFSET('Game Board'!I8:I55,0,GF1)=GX12)*(OFFSET('Game Board'!F8:F55,0,GF1)=GX13)*(OFFSET('Game Board'!G8:G55,0,GF1)=OFFSET('Game Board'!H8:H55,0,GF1))*1)+SUMPRODUCT((OFFSET('Game Board'!F8:F55,0,GF1)=GX12)*(OFFSET('Game Board'!I8:I55,0,GF1)=GX14)*(OFFSET('Game Board'!G8:G55,0,GF1)=OFFSET('Game Board'!H8:H55,0,GF1))*1)+SUMPRODUCT((OFFSET('Game Board'!I8:I55,0,GF1)=GX12)*(OFFSET('Game Board'!F8:F55,0,GF1)=GX14)*(OFFSET('Game Board'!G8:G55,0,GF1)=OFFSET('Game Board'!H8:H55,0,GF1))*1)+SUMPRODUCT((OFFSET('Game Board'!F8:F55,0,GF1)=GX12)*(OFFSET('Game Board'!I8:I55,0,GF1)=GX15)*(OFFSET('Game Board'!G8:G55,0,GF1)=OFFSET('Game Board'!H8:H55,0,GF1))*1)+SUMPRODUCT((OFFSET('Game Board'!I8:I55,0,GF1)=GX12)*(OFFSET('Game Board'!F8:F55,0,GF1)=GX15)*(OFFSET('Game Board'!G8:G55,0,GF1)=OFFSET('Game Board'!H8:H55,0,GF1))*1)</f>
        <v>3</v>
      </c>
      <c r="HC12" s="420">
        <f ca="1">SUMPRODUCT((OFFSET('Game Board'!F8:F55,0,GF1)=GX12)*(OFFSET('Game Board'!I8:I55,0,GF1)=GX13)*(OFFSET('Game Board'!G8:G55,0,GF1)&lt;OFFSET('Game Board'!H8:H55,0,GF1))*1)+SUMPRODUCT((OFFSET('Game Board'!I8:I55,0,GF1)=GX12)*(OFFSET('Game Board'!F8:F55,0,GF1)=GX13)*(OFFSET('Game Board'!H8:H55,0,GF1)&lt;OFFSET('Game Board'!G8:G55,0,GF1))*1)+SUMPRODUCT((OFFSET('Game Board'!F8:F55,0,GF1)=GX12)*(OFFSET('Game Board'!I8:I55,0,GF1)=GX14)*(OFFSET('Game Board'!G8:G55,0,GF1)&lt;OFFSET('Game Board'!H8:H55,0,GF1))*1)+SUMPRODUCT((OFFSET('Game Board'!I8:I55,0,GF1)=GX12)*(OFFSET('Game Board'!F8:F55,0,GF1)=GX14)*(OFFSET('Game Board'!H8:H55,0,GF1)&lt;OFFSET('Game Board'!G8:G55,0,GF1))*1)+SUMPRODUCT((OFFSET('Game Board'!F8:F55,0,GF1)=GX12)*(OFFSET('Game Board'!I8:I55,0,GF1)=GX15)*(OFFSET('Game Board'!G8:G55,0,GF1)&lt;OFFSET('Game Board'!H8:H55,0,GF1))*1)+SUMPRODUCT((OFFSET('Game Board'!I8:I55,0,GF1)=GX12)*(OFFSET('Game Board'!F8:F55,0,GF1)=GX15)*(OFFSET('Game Board'!H8:H55,0,GF1)&lt;OFFSET('Game Board'!G8:G55,0,GF1))*1)</f>
        <v>0</v>
      </c>
      <c r="HD12" s="420">
        <f ca="1">SUMIFS(OFFSET('Game Board'!G8:G55,0,GF1),OFFSET('Game Board'!F8:F55,0,GF1),GX12,OFFSET('Game Board'!I8:I55,0,GF1),GX13)+SUMIFS(OFFSET('Game Board'!G8:G55,0,GF1),OFFSET('Game Board'!F8:F55,0,GF1),GX12,OFFSET('Game Board'!I8:I55,0,GF1),GX14)+SUMIFS(OFFSET('Game Board'!G8:G55,0,GF1),OFFSET('Game Board'!F8:F55,0,GF1),GX12,OFFSET('Game Board'!I8:I55,0,GF1),GX15)+SUMIFS(OFFSET('Game Board'!H8:H55,0,GF1),OFFSET('Game Board'!I8:I55,0,GF1),GX12,OFFSET('Game Board'!F8:F55,0,GF1),GX13)+SUMIFS(OFFSET('Game Board'!H8:H55,0,GF1),OFFSET('Game Board'!I8:I55,0,GF1),GX12,OFFSET('Game Board'!F8:F55,0,GF1),GX14)+SUMIFS(OFFSET('Game Board'!H8:H55,0,GF1),OFFSET('Game Board'!I8:I55,0,GF1),GX12,OFFSET('Game Board'!F8:F55,0,GF1),GX15)</f>
        <v>0</v>
      </c>
      <c r="HE12" s="420">
        <f ca="1">SUMIFS(OFFSET('Game Board'!H8:H55,0,GF1),OFFSET('Game Board'!F8:F55,0,GF1),GX12,OFFSET('Game Board'!I8:I55,0,GF1),GX13)+SUMIFS(OFFSET('Game Board'!H8:H55,0,GF1),OFFSET('Game Board'!F8:F55,0,GF1),GX12,OFFSET('Game Board'!I8:I55,0,GF1),GX14)+SUMIFS(OFFSET('Game Board'!H8:H55,0,GF1),OFFSET('Game Board'!F8:F55,0,GF1),GX12,OFFSET('Game Board'!I8:I55,0,GF1),GX15)+SUMIFS(OFFSET('Game Board'!G8:G55,0,GF1),OFFSET('Game Board'!I8:I55,0,GF1),GX12,OFFSET('Game Board'!F8:F55,0,GF1),GX13)+SUMIFS(OFFSET('Game Board'!G8:G55,0,GF1),OFFSET('Game Board'!I8:I55,0,GF1),GX12,OFFSET('Game Board'!F8:F55,0,GF1),GX14)+SUMIFS(OFFSET('Game Board'!G8:G55,0,GF1),OFFSET('Game Board'!I8:I55,0,GF1),GX12,OFFSET('Game Board'!F8:F55,0,GF1),GX15)</f>
        <v>0</v>
      </c>
      <c r="HF12" s="420">
        <f t="shared" ca="1" si="15"/>
        <v>0</v>
      </c>
      <c r="HG12" s="420">
        <f t="shared" ca="1" si="16"/>
        <v>3</v>
      </c>
      <c r="HH12" s="420">
        <f t="shared" ref="HH12" ca="1" si="1397">IF(GX12&lt;&gt;"",SUMPRODUCT((GW12:GW15=GW12)*(HG12:HG15&gt;HG12)*1),0)</f>
        <v>0</v>
      </c>
      <c r="HI12" s="420">
        <f t="shared" ref="HI12" ca="1" si="1398">IF(GX12&lt;&gt;"",SUMPRODUCT((HH12:HH15=HH12)*(HF12:HF15&gt;HF12)*1),0)</f>
        <v>0</v>
      </c>
      <c r="HJ12" s="420">
        <f t="shared" ca="1" si="19"/>
        <v>0</v>
      </c>
      <c r="HK12" s="420">
        <f t="shared" ref="HK12" ca="1" si="1399">IF(GX12&lt;&gt;"",SUMPRODUCT((HJ12:HJ15=HJ12)*(HH12:HH15=HH12)*(HD12:HD15&gt;HD12)*1),0)</f>
        <v>0</v>
      </c>
      <c r="HL12" s="420">
        <f t="shared" ca="1" si="21"/>
        <v>1</v>
      </c>
      <c r="HM12" s="420">
        <v>0</v>
      </c>
      <c r="HN12" s="420">
        <v>0</v>
      </c>
      <c r="HO12" s="420">
        <v>0</v>
      </c>
      <c r="HP12" s="420">
        <v>0</v>
      </c>
      <c r="HQ12" s="420">
        <v>0</v>
      </c>
      <c r="HR12" s="420">
        <f t="shared" si="240"/>
        <v>0</v>
      </c>
      <c r="HS12" s="420">
        <f t="shared" si="241"/>
        <v>0</v>
      </c>
      <c r="HT12" s="420">
        <v>0</v>
      </c>
      <c r="HU12" s="420">
        <v>0</v>
      </c>
      <c r="HV12" s="420">
        <f t="shared" si="244"/>
        <v>0</v>
      </c>
      <c r="HW12" s="420">
        <v>0</v>
      </c>
      <c r="HX12" s="420">
        <f t="shared" ca="1" si="22"/>
        <v>1</v>
      </c>
      <c r="HY12" s="420">
        <v>0</v>
      </c>
      <c r="HZ12" s="420">
        <v>0</v>
      </c>
      <c r="IA12" s="420">
        <v>0</v>
      </c>
      <c r="IB12" s="420">
        <v>0</v>
      </c>
      <c r="IC12" s="420">
        <v>0</v>
      </c>
      <c r="ID12" s="420">
        <v>0</v>
      </c>
      <c r="IE12" s="420">
        <v>0</v>
      </c>
      <c r="IF12" s="420">
        <v>0</v>
      </c>
      <c r="IG12" s="420">
        <v>0</v>
      </c>
      <c r="IH12" s="420">
        <v>0</v>
      </c>
      <c r="II12" s="420">
        <v>0</v>
      </c>
      <c r="IJ12" s="420">
        <f t="shared" ca="1" si="23"/>
        <v>1</v>
      </c>
      <c r="IK12" s="420">
        <f t="shared" ref="IK12" ca="1" si="1400">SUMPRODUCT((IJ12:IJ15=IJ12)*(GM12:GM15&gt;GM12)*1)</f>
        <v>0</v>
      </c>
      <c r="IL12" s="420">
        <f t="shared" ca="1" si="25"/>
        <v>1</v>
      </c>
      <c r="IM12" s="420" t="str">
        <f t="shared" si="247"/>
        <v>Argentina</v>
      </c>
      <c r="IN12" s="420">
        <f t="shared" ca="1" si="26"/>
        <v>0</v>
      </c>
      <c r="IO12" s="420">
        <f ca="1">SUMPRODUCT((OFFSET('Game Board'!G8:G55,0,IO1)&lt;&gt;"")*(OFFSET('Game Board'!F8:F55,0,IO1)=C12)*(OFFSET('Game Board'!G8:G55,0,IO1)&gt;OFFSET('Game Board'!H8:H55,0,IO1))*1)+SUMPRODUCT((OFFSET('Game Board'!G8:G55,0,IO1)&lt;&gt;"")*(OFFSET('Game Board'!I8:I55,0,IO1)=C12)*(OFFSET('Game Board'!H8:H55,0,IO1)&gt;OFFSET('Game Board'!G8:G55,0,IO1))*1)</f>
        <v>0</v>
      </c>
      <c r="IP12" s="420">
        <f ca="1">SUMPRODUCT((OFFSET('Game Board'!G8:G55,0,IO1)&lt;&gt;"")*(OFFSET('Game Board'!F8:F55,0,IO1)=C12)*(OFFSET('Game Board'!G8:G55,0,IO1)=OFFSET('Game Board'!H8:H55,0,IO1))*1)+SUMPRODUCT((OFFSET('Game Board'!G8:G55,0,IO1)&lt;&gt;"")*(OFFSET('Game Board'!I8:I55,0,IO1)=C12)*(OFFSET('Game Board'!G8:G55,0,IO1)=OFFSET('Game Board'!H8:H55,0,IO1))*1)</f>
        <v>0</v>
      </c>
      <c r="IQ12" s="420">
        <f ca="1">SUMPRODUCT((OFFSET('Game Board'!G8:G55,0,IO1)&lt;&gt;"")*(OFFSET('Game Board'!F8:F55,0,IO1)=C12)*(OFFSET('Game Board'!G8:G55,0,IO1)&lt;OFFSET('Game Board'!H8:H55,0,IO1))*1)+SUMPRODUCT((OFFSET('Game Board'!G8:G55,0,IO1)&lt;&gt;"")*(OFFSET('Game Board'!I8:I55,0,IO1)=C12)*(OFFSET('Game Board'!H8:H55,0,IO1)&lt;OFFSET('Game Board'!G8:G55,0,IO1))*1)</f>
        <v>0</v>
      </c>
      <c r="IR12" s="420">
        <f ca="1">SUMIF(OFFSET('Game Board'!F8:F55,0,IO1),C12,OFFSET('Game Board'!G8:G55,0,IO1))+SUMIF(OFFSET('Game Board'!I8:I55,0,IO1),C12,OFFSET('Game Board'!H8:H55,0,IO1))</f>
        <v>0</v>
      </c>
      <c r="IS12" s="420">
        <f ca="1">SUMIF(OFFSET('Game Board'!F8:F55,0,IO1),C12,OFFSET('Game Board'!H8:H55,0,IO1))+SUMIF(OFFSET('Game Board'!I8:I55,0,IO1),C12,OFFSET('Game Board'!G8:G55,0,IO1))</f>
        <v>0</v>
      </c>
      <c r="IT12" s="420">
        <f t="shared" ca="1" si="27"/>
        <v>0</v>
      </c>
      <c r="IU12" s="420">
        <f t="shared" ca="1" si="28"/>
        <v>0</v>
      </c>
      <c r="IV12" s="420">
        <f ca="1">INDEX(L4:L35,MATCH(JE12,C4:C35,0),0)</f>
        <v>1765</v>
      </c>
      <c r="IW12" s="424">
        <f>'Tournament Setup'!F14</f>
        <v>0</v>
      </c>
      <c r="IX12" s="420">
        <f t="shared" ref="IX12" ca="1" si="1401">RANK(IU12,IU12:IU15)</f>
        <v>1</v>
      </c>
      <c r="IY12" s="420">
        <f t="shared" ref="IY12" ca="1" si="1402">SUMPRODUCT((IX12:IX15=IX12)*(IT12:IT15&gt;IT12)*1)</f>
        <v>0</v>
      </c>
      <c r="IZ12" s="420">
        <f t="shared" ca="1" si="31"/>
        <v>1</v>
      </c>
      <c r="JA12" s="420">
        <f t="shared" ref="JA12" ca="1" si="1403">SUMPRODUCT((IX12:IX15=IX12)*(IT12:IT15=IT12)*(IR12:IR15&gt;IR12)*1)</f>
        <v>0</v>
      </c>
      <c r="JB12" s="420">
        <f t="shared" ca="1" si="33"/>
        <v>1</v>
      </c>
      <c r="JC12" s="420">
        <f t="shared" ref="JC12" ca="1" si="1404">RANK(JB12,JB12:JB15,1)+COUNTIF(JB12:JB12,JB12)-1</f>
        <v>1</v>
      </c>
      <c r="JD12" s="420">
        <v>1</v>
      </c>
      <c r="JE12" s="420" t="str">
        <f t="shared" ref="JE12" ca="1" si="1405">INDEX(IM12:IM15,MATCH(JD12,JC12:JC15,0),0)</f>
        <v>Argentina</v>
      </c>
      <c r="JF12" s="420">
        <f t="shared" ref="JF12" ca="1" si="1406">INDEX(JB12:JB15,MATCH(JE12,IM12:IM15,0),0)</f>
        <v>1</v>
      </c>
      <c r="JG12" s="420" t="str">
        <f t="shared" ref="JG12" ca="1" si="1407">IF(JF13=1,JE12,"")</f>
        <v>Argentina</v>
      </c>
      <c r="JJ12" s="420">
        <f ca="1">SUMPRODUCT((OFFSET('Game Board'!F8:F55,0,IO1)=JG12)*(OFFSET('Game Board'!I8:I55,0,IO1)=JG13)*(OFFSET('Game Board'!G8:G55,0,IO1)&gt;OFFSET('Game Board'!H8:H55,0,IO1))*1)+SUMPRODUCT((OFFSET('Game Board'!I8:I55,0,IO1)=JG12)*(OFFSET('Game Board'!F8:F55,0,IO1)=JG13)*(OFFSET('Game Board'!H8:H55,0,IO1)&gt;OFFSET('Game Board'!G8:G55,0,IO1))*1)+SUMPRODUCT((OFFSET('Game Board'!F8:F55,0,IO1)=JG12)*(OFFSET('Game Board'!I8:I55,0,IO1)=JG14)*(OFFSET('Game Board'!G8:G55,0,IO1)&gt;OFFSET('Game Board'!H8:H55,0,IO1))*1)+SUMPRODUCT((OFFSET('Game Board'!I8:I55,0,IO1)=JG12)*(OFFSET('Game Board'!F8:F55,0,IO1)=JG14)*(OFFSET('Game Board'!H8:H55,0,IO1)&gt;OFFSET('Game Board'!G8:G55,0,IO1))*1)+SUMPRODUCT((OFFSET('Game Board'!F8:F55,0,IO1)=JG12)*(OFFSET('Game Board'!I8:I55,0,IO1)=JG15)*(OFFSET('Game Board'!G8:G55,0,IO1)&gt;OFFSET('Game Board'!H8:H55,0,IO1))*1)+SUMPRODUCT((OFFSET('Game Board'!I8:I55,0,IO1)=JG12)*(OFFSET('Game Board'!F8:F55,0,IO1)=JG15)*(OFFSET('Game Board'!H8:H55,0,IO1)&gt;OFFSET('Game Board'!G8:G55,0,IO1))*1)</f>
        <v>0</v>
      </c>
      <c r="JK12" s="420">
        <f ca="1">SUMPRODUCT((OFFSET('Game Board'!F8:F55,0,IO1)=JG12)*(OFFSET('Game Board'!I8:I55,0,IO1)=JG13)*(OFFSET('Game Board'!G8:G55,0,IO1)=OFFSET('Game Board'!H8:H55,0,IO1))*1)+SUMPRODUCT((OFFSET('Game Board'!I8:I55,0,IO1)=JG12)*(OFFSET('Game Board'!F8:F55,0,IO1)=JG13)*(OFFSET('Game Board'!G8:G55,0,IO1)=OFFSET('Game Board'!H8:H55,0,IO1))*1)+SUMPRODUCT((OFFSET('Game Board'!F8:F55,0,IO1)=JG12)*(OFFSET('Game Board'!I8:I55,0,IO1)=JG14)*(OFFSET('Game Board'!G8:G55,0,IO1)=OFFSET('Game Board'!H8:H55,0,IO1))*1)+SUMPRODUCT((OFFSET('Game Board'!I8:I55,0,IO1)=JG12)*(OFFSET('Game Board'!F8:F55,0,IO1)=JG14)*(OFFSET('Game Board'!G8:G55,0,IO1)=OFFSET('Game Board'!H8:H55,0,IO1))*1)+SUMPRODUCT((OFFSET('Game Board'!F8:F55,0,IO1)=JG12)*(OFFSET('Game Board'!I8:I55,0,IO1)=JG15)*(OFFSET('Game Board'!G8:G55,0,IO1)=OFFSET('Game Board'!H8:H55,0,IO1))*1)+SUMPRODUCT((OFFSET('Game Board'!I8:I55,0,IO1)=JG12)*(OFFSET('Game Board'!F8:F55,0,IO1)=JG15)*(OFFSET('Game Board'!G8:G55,0,IO1)=OFFSET('Game Board'!H8:H55,0,IO1))*1)</f>
        <v>3</v>
      </c>
      <c r="JL12" s="420">
        <f ca="1">SUMPRODUCT((OFFSET('Game Board'!F8:F55,0,IO1)=JG12)*(OFFSET('Game Board'!I8:I55,0,IO1)=JG13)*(OFFSET('Game Board'!G8:G55,0,IO1)&lt;OFFSET('Game Board'!H8:H55,0,IO1))*1)+SUMPRODUCT((OFFSET('Game Board'!I8:I55,0,IO1)=JG12)*(OFFSET('Game Board'!F8:F55,0,IO1)=JG13)*(OFFSET('Game Board'!H8:H55,0,IO1)&lt;OFFSET('Game Board'!G8:G55,0,IO1))*1)+SUMPRODUCT((OFFSET('Game Board'!F8:F55,0,IO1)=JG12)*(OFFSET('Game Board'!I8:I55,0,IO1)=JG14)*(OFFSET('Game Board'!G8:G55,0,IO1)&lt;OFFSET('Game Board'!H8:H55,0,IO1))*1)+SUMPRODUCT((OFFSET('Game Board'!I8:I55,0,IO1)=JG12)*(OFFSET('Game Board'!F8:F55,0,IO1)=JG14)*(OFFSET('Game Board'!H8:H55,0,IO1)&lt;OFFSET('Game Board'!G8:G55,0,IO1))*1)+SUMPRODUCT((OFFSET('Game Board'!F8:F55,0,IO1)=JG12)*(OFFSET('Game Board'!I8:I55,0,IO1)=JG15)*(OFFSET('Game Board'!G8:G55,0,IO1)&lt;OFFSET('Game Board'!H8:H55,0,IO1))*1)+SUMPRODUCT((OFFSET('Game Board'!I8:I55,0,IO1)=JG12)*(OFFSET('Game Board'!F8:F55,0,IO1)=JG15)*(OFFSET('Game Board'!H8:H55,0,IO1)&lt;OFFSET('Game Board'!G8:G55,0,IO1))*1)</f>
        <v>0</v>
      </c>
      <c r="JM12" s="420">
        <f ca="1">SUMIFS(OFFSET('Game Board'!G8:G55,0,IO1),OFFSET('Game Board'!F8:F55,0,IO1),JG12,OFFSET('Game Board'!I8:I55,0,IO1),JG13)+SUMIFS(OFFSET('Game Board'!G8:G55,0,IO1),OFFSET('Game Board'!F8:F55,0,IO1),JG12,OFFSET('Game Board'!I8:I55,0,IO1),JG14)+SUMIFS(OFFSET('Game Board'!G8:G55,0,IO1),OFFSET('Game Board'!F8:F55,0,IO1),JG12,OFFSET('Game Board'!I8:I55,0,IO1),JG15)+SUMIFS(OFFSET('Game Board'!H8:H55,0,IO1),OFFSET('Game Board'!I8:I55,0,IO1),JG12,OFFSET('Game Board'!F8:F55,0,IO1),JG13)+SUMIFS(OFFSET('Game Board'!H8:H55,0,IO1),OFFSET('Game Board'!I8:I55,0,IO1),JG12,OFFSET('Game Board'!F8:F55,0,IO1),JG14)+SUMIFS(OFFSET('Game Board'!H8:H55,0,IO1),OFFSET('Game Board'!I8:I55,0,IO1),JG12,OFFSET('Game Board'!F8:F55,0,IO1),JG15)</f>
        <v>0</v>
      </c>
      <c r="JN12" s="420">
        <f ca="1">SUMIFS(OFFSET('Game Board'!H8:H55,0,IO1),OFFSET('Game Board'!F8:F55,0,IO1),JG12,OFFSET('Game Board'!I8:I55,0,IO1),JG13)+SUMIFS(OFFSET('Game Board'!H8:H55,0,IO1),OFFSET('Game Board'!F8:F55,0,IO1),JG12,OFFSET('Game Board'!I8:I55,0,IO1),JG14)+SUMIFS(OFFSET('Game Board'!H8:H55,0,IO1),OFFSET('Game Board'!F8:F55,0,IO1),JG12,OFFSET('Game Board'!I8:I55,0,IO1),JG15)+SUMIFS(OFFSET('Game Board'!G8:G55,0,IO1),OFFSET('Game Board'!I8:I55,0,IO1),JG12,OFFSET('Game Board'!F8:F55,0,IO1),JG13)+SUMIFS(OFFSET('Game Board'!G8:G55,0,IO1),OFFSET('Game Board'!I8:I55,0,IO1),JG12,OFFSET('Game Board'!F8:F55,0,IO1),JG14)+SUMIFS(OFFSET('Game Board'!G8:G55,0,IO1),OFFSET('Game Board'!I8:I55,0,IO1),JG12,OFFSET('Game Board'!F8:F55,0,IO1),JG15)</f>
        <v>0</v>
      </c>
      <c r="JO12" s="420">
        <f t="shared" ca="1" si="38"/>
        <v>0</v>
      </c>
      <c r="JP12" s="420">
        <f t="shared" ca="1" si="39"/>
        <v>3</v>
      </c>
      <c r="JQ12" s="420">
        <f t="shared" ref="JQ12" ca="1" si="1408">IF(JG12&lt;&gt;"",SUMPRODUCT((JF12:JF15=JF12)*(JP12:JP15&gt;JP12)*1),0)</f>
        <v>0</v>
      </c>
      <c r="JR12" s="420">
        <f t="shared" ref="JR12" ca="1" si="1409">IF(JG12&lt;&gt;"",SUMPRODUCT((JQ12:JQ15=JQ12)*(JO12:JO15&gt;JO12)*1),0)</f>
        <v>0</v>
      </c>
      <c r="JS12" s="420">
        <f t="shared" ca="1" si="42"/>
        <v>0</v>
      </c>
      <c r="JT12" s="420">
        <f t="shared" ref="JT12" ca="1" si="1410">IF(JG12&lt;&gt;"",SUMPRODUCT((JS12:JS15=JS12)*(JQ12:JQ15=JQ12)*(JM12:JM15&gt;JM12)*1),0)</f>
        <v>0</v>
      </c>
      <c r="JU12" s="420">
        <f t="shared" ca="1" si="44"/>
        <v>1</v>
      </c>
      <c r="JV12" s="420">
        <v>0</v>
      </c>
      <c r="JW12" s="420">
        <v>0</v>
      </c>
      <c r="JX12" s="420">
        <v>0</v>
      </c>
      <c r="JY12" s="420">
        <v>0</v>
      </c>
      <c r="JZ12" s="420">
        <v>0</v>
      </c>
      <c r="KA12" s="420">
        <f t="shared" si="259"/>
        <v>0</v>
      </c>
      <c r="KB12" s="420">
        <f t="shared" si="260"/>
        <v>0</v>
      </c>
      <c r="KC12" s="420">
        <v>0</v>
      </c>
      <c r="KD12" s="420">
        <v>0</v>
      </c>
      <c r="KE12" s="420">
        <f t="shared" si="263"/>
        <v>0</v>
      </c>
      <c r="KF12" s="420">
        <v>0</v>
      </c>
      <c r="KG12" s="420">
        <f t="shared" ca="1" si="45"/>
        <v>1</v>
      </c>
      <c r="KH12" s="420">
        <v>0</v>
      </c>
      <c r="KI12" s="420">
        <v>0</v>
      </c>
      <c r="KJ12" s="420">
        <v>0</v>
      </c>
      <c r="KK12" s="420">
        <v>0</v>
      </c>
      <c r="KL12" s="420">
        <v>0</v>
      </c>
      <c r="KM12" s="420">
        <v>0</v>
      </c>
      <c r="KN12" s="420">
        <v>0</v>
      </c>
      <c r="KO12" s="420">
        <v>0</v>
      </c>
      <c r="KP12" s="420">
        <v>0</v>
      </c>
      <c r="KQ12" s="420">
        <v>0</v>
      </c>
      <c r="KR12" s="420">
        <v>0</v>
      </c>
      <c r="KS12" s="420">
        <f t="shared" ca="1" si="46"/>
        <v>1</v>
      </c>
      <c r="KT12" s="420">
        <f t="shared" ref="KT12" ca="1" si="1411">SUMPRODUCT((KS12:KS15=KS12)*(IV12:IV15&gt;IV12)*1)</f>
        <v>0</v>
      </c>
      <c r="KU12" s="420">
        <f t="shared" ca="1" si="48"/>
        <v>1</v>
      </c>
      <c r="KV12" s="420" t="str">
        <f t="shared" si="266"/>
        <v>Argentina</v>
      </c>
      <c r="KW12" s="420">
        <f t="shared" ca="1" si="49"/>
        <v>0</v>
      </c>
      <c r="KX12" s="420">
        <f ca="1">SUMPRODUCT((OFFSET('Game Board'!G8:G55,0,KX1)&lt;&gt;"")*(OFFSET('Game Board'!F8:F55,0,KX1)=C12)*(OFFSET('Game Board'!G8:G55,0,KX1)&gt;OFFSET('Game Board'!H8:H55,0,KX1))*1)+SUMPRODUCT((OFFSET('Game Board'!G8:G55,0,KX1)&lt;&gt;"")*(OFFSET('Game Board'!I8:I55,0,KX1)=C12)*(OFFSET('Game Board'!H8:H55,0,KX1)&gt;OFFSET('Game Board'!G8:G55,0,KX1))*1)</f>
        <v>0</v>
      </c>
      <c r="KY12" s="420">
        <f ca="1">SUMPRODUCT((OFFSET('Game Board'!G8:G55,0,KX1)&lt;&gt;"")*(OFFSET('Game Board'!F8:F55,0,KX1)=C12)*(OFFSET('Game Board'!G8:G55,0,KX1)=OFFSET('Game Board'!H8:H55,0,KX1))*1)+SUMPRODUCT((OFFSET('Game Board'!G8:G55,0,KX1)&lt;&gt;"")*(OFFSET('Game Board'!I8:I55,0,KX1)=C12)*(OFFSET('Game Board'!G8:G55,0,KX1)=OFFSET('Game Board'!H8:H55,0,KX1))*1)</f>
        <v>0</v>
      </c>
      <c r="KZ12" s="420">
        <f ca="1">SUMPRODUCT((OFFSET('Game Board'!G8:G55,0,KX1)&lt;&gt;"")*(OFFSET('Game Board'!F8:F55,0,KX1)=C12)*(OFFSET('Game Board'!G8:G55,0,KX1)&lt;OFFSET('Game Board'!H8:H55,0,KX1))*1)+SUMPRODUCT((OFFSET('Game Board'!G8:G55,0,KX1)&lt;&gt;"")*(OFFSET('Game Board'!I8:I55,0,KX1)=C12)*(OFFSET('Game Board'!H8:H55,0,KX1)&lt;OFFSET('Game Board'!G8:G55,0,KX1))*1)</f>
        <v>0</v>
      </c>
      <c r="LA12" s="420">
        <f ca="1">SUMIF(OFFSET('Game Board'!F8:F55,0,KX1),C12,OFFSET('Game Board'!G8:G55,0,KX1))+SUMIF(OFFSET('Game Board'!I8:I55,0,KX1),C12,OFFSET('Game Board'!H8:H55,0,KX1))</f>
        <v>0</v>
      </c>
      <c r="LB12" s="420">
        <f ca="1">SUMIF(OFFSET('Game Board'!F8:F55,0,KX1),C12,OFFSET('Game Board'!H8:H55,0,KX1))+SUMIF(OFFSET('Game Board'!I8:I55,0,KX1),C12,OFFSET('Game Board'!G8:G55,0,KX1))</f>
        <v>0</v>
      </c>
      <c r="LC12" s="420">
        <f t="shared" ca="1" si="50"/>
        <v>0</v>
      </c>
      <c r="LD12" s="420">
        <f t="shared" ca="1" si="51"/>
        <v>0</v>
      </c>
      <c r="LE12" s="420">
        <f ca="1">INDEX(L4:L35,MATCH(LN12,C4:C35,0),0)</f>
        <v>1765</v>
      </c>
      <c r="LF12" s="424">
        <f>'Tournament Setup'!F14</f>
        <v>0</v>
      </c>
      <c r="LG12" s="420">
        <f t="shared" ref="LG12" ca="1" si="1412">RANK(LD12,LD12:LD15)</f>
        <v>1</v>
      </c>
      <c r="LH12" s="420">
        <f t="shared" ref="LH12" ca="1" si="1413">SUMPRODUCT((LG12:LG15=LG12)*(LC12:LC15&gt;LC12)*1)</f>
        <v>0</v>
      </c>
      <c r="LI12" s="420">
        <f t="shared" ca="1" si="54"/>
        <v>1</v>
      </c>
      <c r="LJ12" s="420">
        <f t="shared" ref="LJ12" ca="1" si="1414">SUMPRODUCT((LG12:LG15=LG12)*(LC12:LC15=LC12)*(LA12:LA15&gt;LA12)*1)</f>
        <v>0</v>
      </c>
      <c r="LK12" s="420">
        <f t="shared" ca="1" si="56"/>
        <v>1</v>
      </c>
      <c r="LL12" s="420">
        <f t="shared" ref="LL12" ca="1" si="1415">RANK(LK12,LK12:LK15,1)+COUNTIF(LK12:LK12,LK12)-1</f>
        <v>1</v>
      </c>
      <c r="LM12" s="420">
        <v>1</v>
      </c>
      <c r="LN12" s="420" t="str">
        <f t="shared" ref="LN12" ca="1" si="1416">INDEX(KV12:KV15,MATCH(LM12,LL12:LL15,0),0)</f>
        <v>Argentina</v>
      </c>
      <c r="LO12" s="420">
        <f t="shared" ref="LO12" ca="1" si="1417">INDEX(LK12:LK15,MATCH(LN12,KV12:KV15,0),0)</f>
        <v>1</v>
      </c>
      <c r="LP12" s="420" t="str">
        <f t="shared" ref="LP12" ca="1" si="1418">IF(LO13=1,LN12,"")</f>
        <v>Argentina</v>
      </c>
      <c r="LS12" s="420">
        <f ca="1">SUMPRODUCT((OFFSET('Game Board'!F8:F55,0,KX1)=LP12)*(OFFSET('Game Board'!I8:I55,0,KX1)=LP13)*(OFFSET('Game Board'!G8:G55,0,KX1)&gt;OFFSET('Game Board'!H8:H55,0,KX1))*1)+SUMPRODUCT((OFFSET('Game Board'!I8:I55,0,KX1)=LP12)*(OFFSET('Game Board'!F8:F55,0,KX1)=LP13)*(OFFSET('Game Board'!H8:H55,0,KX1)&gt;OFFSET('Game Board'!G8:G55,0,KX1))*1)+SUMPRODUCT((OFFSET('Game Board'!F8:F55,0,KX1)=LP12)*(OFFSET('Game Board'!I8:I55,0,KX1)=LP14)*(OFFSET('Game Board'!G8:G55,0,KX1)&gt;OFFSET('Game Board'!H8:H55,0,KX1))*1)+SUMPRODUCT((OFFSET('Game Board'!I8:I55,0,KX1)=LP12)*(OFFSET('Game Board'!F8:F55,0,KX1)=LP14)*(OFFSET('Game Board'!H8:H55,0,KX1)&gt;OFFSET('Game Board'!G8:G55,0,KX1))*1)+SUMPRODUCT((OFFSET('Game Board'!F8:F55,0,KX1)=LP12)*(OFFSET('Game Board'!I8:I55,0,KX1)=LP15)*(OFFSET('Game Board'!G8:G55,0,KX1)&gt;OFFSET('Game Board'!H8:H55,0,KX1))*1)+SUMPRODUCT((OFFSET('Game Board'!I8:I55,0,KX1)=LP12)*(OFFSET('Game Board'!F8:F55,0,KX1)=LP15)*(OFFSET('Game Board'!H8:H55,0,KX1)&gt;OFFSET('Game Board'!G8:G55,0,KX1))*1)</f>
        <v>0</v>
      </c>
      <c r="LT12" s="420">
        <f ca="1">SUMPRODUCT((OFFSET('Game Board'!F8:F55,0,KX1)=LP12)*(OFFSET('Game Board'!I8:I55,0,KX1)=LP13)*(OFFSET('Game Board'!G8:G55,0,KX1)=OFFSET('Game Board'!H8:H55,0,KX1))*1)+SUMPRODUCT((OFFSET('Game Board'!I8:I55,0,KX1)=LP12)*(OFFSET('Game Board'!F8:F55,0,KX1)=LP13)*(OFFSET('Game Board'!G8:G55,0,KX1)=OFFSET('Game Board'!H8:H55,0,KX1))*1)+SUMPRODUCT((OFFSET('Game Board'!F8:F55,0,KX1)=LP12)*(OFFSET('Game Board'!I8:I55,0,KX1)=LP14)*(OFFSET('Game Board'!G8:G55,0,KX1)=OFFSET('Game Board'!H8:H55,0,KX1))*1)+SUMPRODUCT((OFFSET('Game Board'!I8:I55,0,KX1)=LP12)*(OFFSET('Game Board'!F8:F55,0,KX1)=LP14)*(OFFSET('Game Board'!G8:G55,0,KX1)=OFFSET('Game Board'!H8:H55,0,KX1))*1)+SUMPRODUCT((OFFSET('Game Board'!F8:F55,0,KX1)=LP12)*(OFFSET('Game Board'!I8:I55,0,KX1)=LP15)*(OFFSET('Game Board'!G8:G55,0,KX1)=OFFSET('Game Board'!H8:H55,0,KX1))*1)+SUMPRODUCT((OFFSET('Game Board'!I8:I55,0,KX1)=LP12)*(OFFSET('Game Board'!F8:F55,0,KX1)=LP15)*(OFFSET('Game Board'!G8:G55,0,KX1)=OFFSET('Game Board'!H8:H55,0,KX1))*1)</f>
        <v>3</v>
      </c>
      <c r="LU12" s="420">
        <f ca="1">SUMPRODUCT((OFFSET('Game Board'!F8:F55,0,KX1)=LP12)*(OFFSET('Game Board'!I8:I55,0,KX1)=LP13)*(OFFSET('Game Board'!G8:G55,0,KX1)&lt;OFFSET('Game Board'!H8:H55,0,KX1))*1)+SUMPRODUCT((OFFSET('Game Board'!I8:I55,0,KX1)=LP12)*(OFFSET('Game Board'!F8:F55,0,KX1)=LP13)*(OFFSET('Game Board'!H8:H55,0,KX1)&lt;OFFSET('Game Board'!G8:G55,0,KX1))*1)+SUMPRODUCT((OFFSET('Game Board'!F8:F55,0,KX1)=LP12)*(OFFSET('Game Board'!I8:I55,0,KX1)=LP14)*(OFFSET('Game Board'!G8:G55,0,KX1)&lt;OFFSET('Game Board'!H8:H55,0,KX1))*1)+SUMPRODUCT((OFFSET('Game Board'!I8:I55,0,KX1)=LP12)*(OFFSET('Game Board'!F8:F55,0,KX1)=LP14)*(OFFSET('Game Board'!H8:H55,0,KX1)&lt;OFFSET('Game Board'!G8:G55,0,KX1))*1)+SUMPRODUCT((OFFSET('Game Board'!F8:F55,0,KX1)=LP12)*(OFFSET('Game Board'!I8:I55,0,KX1)=LP15)*(OFFSET('Game Board'!G8:G55,0,KX1)&lt;OFFSET('Game Board'!H8:H55,0,KX1))*1)+SUMPRODUCT((OFFSET('Game Board'!I8:I55,0,KX1)=LP12)*(OFFSET('Game Board'!F8:F55,0,KX1)=LP15)*(OFFSET('Game Board'!H8:H55,0,KX1)&lt;OFFSET('Game Board'!G8:G55,0,KX1))*1)</f>
        <v>0</v>
      </c>
      <c r="LV12" s="420">
        <f ca="1">SUMIFS(OFFSET('Game Board'!G8:G55,0,KX1),OFFSET('Game Board'!F8:F55,0,KX1),LP12,OFFSET('Game Board'!I8:I55,0,KX1),LP13)+SUMIFS(OFFSET('Game Board'!G8:G55,0,KX1),OFFSET('Game Board'!F8:F55,0,KX1),LP12,OFFSET('Game Board'!I8:I55,0,KX1),LP14)+SUMIFS(OFFSET('Game Board'!G8:G55,0,KX1),OFFSET('Game Board'!F8:F55,0,KX1),LP12,OFFSET('Game Board'!I8:I55,0,KX1),LP15)+SUMIFS(OFFSET('Game Board'!H8:H55,0,KX1),OFFSET('Game Board'!I8:I55,0,KX1),LP12,OFFSET('Game Board'!F8:F55,0,KX1),LP13)+SUMIFS(OFFSET('Game Board'!H8:H55,0,KX1),OFFSET('Game Board'!I8:I55,0,KX1),LP12,OFFSET('Game Board'!F8:F55,0,KX1),LP14)+SUMIFS(OFFSET('Game Board'!H8:H55,0,KX1),OFFSET('Game Board'!I8:I55,0,KX1),LP12,OFFSET('Game Board'!F8:F55,0,KX1),LP15)</f>
        <v>0</v>
      </c>
      <c r="LW12" s="420">
        <f ca="1">SUMIFS(OFFSET('Game Board'!H8:H55,0,KX1),OFFSET('Game Board'!F8:F55,0,KX1),LP12,OFFSET('Game Board'!I8:I55,0,KX1),LP13)+SUMIFS(OFFSET('Game Board'!H8:H55,0,KX1),OFFSET('Game Board'!F8:F55,0,KX1),LP12,OFFSET('Game Board'!I8:I55,0,KX1),LP14)+SUMIFS(OFFSET('Game Board'!H8:H55,0,KX1),OFFSET('Game Board'!F8:F55,0,KX1),LP12,OFFSET('Game Board'!I8:I55,0,KX1),LP15)+SUMIFS(OFFSET('Game Board'!G8:G55,0,KX1),OFFSET('Game Board'!I8:I55,0,KX1),LP12,OFFSET('Game Board'!F8:F55,0,KX1),LP13)+SUMIFS(OFFSET('Game Board'!G8:G55,0,KX1),OFFSET('Game Board'!I8:I55,0,KX1),LP12,OFFSET('Game Board'!F8:F55,0,KX1),LP14)+SUMIFS(OFFSET('Game Board'!G8:G55,0,KX1),OFFSET('Game Board'!I8:I55,0,KX1),LP12,OFFSET('Game Board'!F8:F55,0,KX1),LP15)</f>
        <v>0</v>
      </c>
      <c r="LX12" s="420">
        <f t="shared" ca="1" si="61"/>
        <v>0</v>
      </c>
      <c r="LY12" s="420">
        <f t="shared" ca="1" si="62"/>
        <v>3</v>
      </c>
      <c r="LZ12" s="420">
        <f t="shared" ref="LZ12" ca="1" si="1419">IF(LP12&lt;&gt;"",SUMPRODUCT((LO12:LO15=LO12)*(LY12:LY15&gt;LY12)*1),0)</f>
        <v>0</v>
      </c>
      <c r="MA12" s="420">
        <f t="shared" ref="MA12" ca="1" si="1420">IF(LP12&lt;&gt;"",SUMPRODUCT((LZ12:LZ15=LZ12)*(LX12:LX15&gt;LX12)*1),0)</f>
        <v>0</v>
      </c>
      <c r="MB12" s="420">
        <f t="shared" ca="1" si="65"/>
        <v>0</v>
      </c>
      <c r="MC12" s="420">
        <f t="shared" ref="MC12" ca="1" si="1421">IF(LP12&lt;&gt;"",SUMPRODUCT((MB12:MB15=MB12)*(LZ12:LZ15=LZ12)*(LV12:LV15&gt;LV12)*1),0)</f>
        <v>0</v>
      </c>
      <c r="MD12" s="420">
        <f t="shared" ca="1" si="67"/>
        <v>1</v>
      </c>
      <c r="ME12" s="420">
        <v>0</v>
      </c>
      <c r="MF12" s="420">
        <v>0</v>
      </c>
      <c r="MG12" s="420">
        <v>0</v>
      </c>
      <c r="MH12" s="420">
        <v>0</v>
      </c>
      <c r="MI12" s="420">
        <v>0</v>
      </c>
      <c r="MJ12" s="420">
        <f t="shared" si="278"/>
        <v>0</v>
      </c>
      <c r="MK12" s="420">
        <f t="shared" si="279"/>
        <v>0</v>
      </c>
      <c r="ML12" s="420">
        <v>0</v>
      </c>
      <c r="MM12" s="420">
        <v>0</v>
      </c>
      <c r="MN12" s="420">
        <f t="shared" si="282"/>
        <v>0</v>
      </c>
      <c r="MO12" s="420">
        <v>0</v>
      </c>
      <c r="MP12" s="420">
        <f t="shared" ca="1" si="68"/>
        <v>1</v>
      </c>
      <c r="MQ12" s="420">
        <v>0</v>
      </c>
      <c r="MR12" s="420">
        <v>0</v>
      </c>
      <c r="MS12" s="420">
        <v>0</v>
      </c>
      <c r="MT12" s="420">
        <v>0</v>
      </c>
      <c r="MU12" s="420">
        <v>0</v>
      </c>
      <c r="MV12" s="420">
        <v>0</v>
      </c>
      <c r="MW12" s="420">
        <v>0</v>
      </c>
      <c r="MX12" s="420">
        <v>0</v>
      </c>
      <c r="MY12" s="420">
        <v>0</v>
      </c>
      <c r="MZ12" s="420">
        <v>0</v>
      </c>
      <c r="NA12" s="420">
        <v>0</v>
      </c>
      <c r="NB12" s="420">
        <f t="shared" ca="1" si="69"/>
        <v>1</v>
      </c>
      <c r="NC12" s="420">
        <f t="shared" ref="NC12" ca="1" si="1422">SUMPRODUCT((NB12:NB15=NB12)*(LE12:LE15&gt;LE12)*1)</f>
        <v>0</v>
      </c>
      <c r="ND12" s="420">
        <f t="shared" ca="1" si="71"/>
        <v>1</v>
      </c>
      <c r="NE12" s="420" t="str">
        <f t="shared" si="285"/>
        <v>Argentina</v>
      </c>
      <c r="NF12" s="420">
        <f t="shared" ca="1" si="72"/>
        <v>0</v>
      </c>
      <c r="NG12" s="420">
        <f ca="1">SUMPRODUCT((OFFSET('Game Board'!G8:G55,0,NG1)&lt;&gt;"")*(OFFSET('Game Board'!F8:F55,0,NG1)=C12)*(OFFSET('Game Board'!G8:G55,0,NG1)&gt;OFFSET('Game Board'!H8:H55,0,NG1))*1)+SUMPRODUCT((OFFSET('Game Board'!G8:G55,0,NG1)&lt;&gt;"")*(OFFSET('Game Board'!I8:I55,0,NG1)=C12)*(OFFSET('Game Board'!H8:H55,0,NG1)&gt;OFFSET('Game Board'!G8:G55,0,NG1))*1)</f>
        <v>0</v>
      </c>
      <c r="NH12" s="420">
        <f ca="1">SUMPRODUCT((OFFSET('Game Board'!G8:G55,0,NG1)&lt;&gt;"")*(OFFSET('Game Board'!F8:F55,0,NG1)=C12)*(OFFSET('Game Board'!G8:G55,0,NG1)=OFFSET('Game Board'!H8:H55,0,NG1))*1)+SUMPRODUCT((OFFSET('Game Board'!G8:G55,0,NG1)&lt;&gt;"")*(OFFSET('Game Board'!I8:I55,0,NG1)=C12)*(OFFSET('Game Board'!G8:G55,0,NG1)=OFFSET('Game Board'!H8:H55,0,NG1))*1)</f>
        <v>0</v>
      </c>
      <c r="NI12" s="420">
        <f ca="1">SUMPRODUCT((OFFSET('Game Board'!G8:G55,0,NG1)&lt;&gt;"")*(OFFSET('Game Board'!F8:F55,0,NG1)=C12)*(OFFSET('Game Board'!G8:G55,0,NG1)&lt;OFFSET('Game Board'!H8:H55,0,NG1))*1)+SUMPRODUCT((OFFSET('Game Board'!G8:G55,0,NG1)&lt;&gt;"")*(OFFSET('Game Board'!I8:I55,0,NG1)=C12)*(OFFSET('Game Board'!H8:H55,0,NG1)&lt;OFFSET('Game Board'!G8:G55,0,NG1))*1)</f>
        <v>0</v>
      </c>
      <c r="NJ12" s="420">
        <f ca="1">SUMIF(OFFSET('Game Board'!F8:F55,0,NG1),C12,OFFSET('Game Board'!G8:G55,0,NG1))+SUMIF(OFFSET('Game Board'!I8:I55,0,NG1),C12,OFFSET('Game Board'!H8:H55,0,NG1))</f>
        <v>0</v>
      </c>
      <c r="NK12" s="420">
        <f ca="1">SUMIF(OFFSET('Game Board'!F8:F55,0,NG1),C12,OFFSET('Game Board'!H8:H55,0,NG1))+SUMIF(OFFSET('Game Board'!I8:I55,0,NG1),C12,OFFSET('Game Board'!G8:G55,0,NG1))</f>
        <v>0</v>
      </c>
      <c r="NL12" s="420">
        <f t="shared" ca="1" si="73"/>
        <v>0</v>
      </c>
      <c r="NM12" s="420">
        <f t="shared" ca="1" si="74"/>
        <v>0</v>
      </c>
      <c r="NN12" s="420">
        <f ca="1">INDEX(L4:L35,MATCH(NW12,C4:C35,0),0)</f>
        <v>1765</v>
      </c>
      <c r="NO12" s="424">
        <f>'Tournament Setup'!F14</f>
        <v>0</v>
      </c>
      <c r="NP12" s="420">
        <f t="shared" ref="NP12" ca="1" si="1423">RANK(NM12,NM12:NM15)</f>
        <v>1</v>
      </c>
      <c r="NQ12" s="420">
        <f t="shared" ref="NQ12" ca="1" si="1424">SUMPRODUCT((NP12:NP15=NP12)*(NL12:NL15&gt;NL12)*1)</f>
        <v>0</v>
      </c>
      <c r="NR12" s="420">
        <f t="shared" ca="1" si="77"/>
        <v>1</v>
      </c>
      <c r="NS12" s="420">
        <f t="shared" ref="NS12" ca="1" si="1425">SUMPRODUCT((NP12:NP15=NP12)*(NL12:NL15=NL12)*(NJ12:NJ15&gt;NJ12)*1)</f>
        <v>0</v>
      </c>
      <c r="NT12" s="420">
        <f t="shared" ca="1" si="79"/>
        <v>1</v>
      </c>
      <c r="NU12" s="420">
        <f t="shared" ref="NU12" ca="1" si="1426">RANK(NT12,NT12:NT15,1)+COUNTIF(NT12:NT12,NT12)-1</f>
        <v>1</v>
      </c>
      <c r="NV12" s="420">
        <v>1</v>
      </c>
      <c r="NW12" s="420" t="str">
        <f t="shared" ref="NW12" ca="1" si="1427">INDEX(NE12:NE15,MATCH(NV12,NU12:NU15,0),0)</f>
        <v>Argentina</v>
      </c>
      <c r="NX12" s="420">
        <f t="shared" ref="NX12" ca="1" si="1428">INDEX(NT12:NT15,MATCH(NW12,NE12:NE15,0),0)</f>
        <v>1</v>
      </c>
      <c r="NY12" s="420" t="str">
        <f t="shared" ref="NY12" ca="1" si="1429">IF(NX13=1,NW12,"")</f>
        <v>Argentina</v>
      </c>
      <c r="OB12" s="420">
        <f ca="1">SUMPRODUCT((OFFSET('Game Board'!F8:F55,0,NG1)=NY12)*(OFFSET('Game Board'!I8:I55,0,NG1)=NY13)*(OFFSET('Game Board'!G8:G55,0,NG1)&gt;OFFSET('Game Board'!H8:H55,0,NG1))*1)+SUMPRODUCT((OFFSET('Game Board'!I8:I55,0,NG1)=NY12)*(OFFSET('Game Board'!F8:F55,0,NG1)=NY13)*(OFFSET('Game Board'!H8:H55,0,NG1)&gt;OFFSET('Game Board'!G8:G55,0,NG1))*1)+SUMPRODUCT((OFFSET('Game Board'!F8:F55,0,NG1)=NY12)*(OFFSET('Game Board'!I8:I55,0,NG1)=NY14)*(OFFSET('Game Board'!G8:G55,0,NG1)&gt;OFFSET('Game Board'!H8:H55,0,NG1))*1)+SUMPRODUCT((OFFSET('Game Board'!I8:I55,0,NG1)=NY12)*(OFFSET('Game Board'!F8:F55,0,NG1)=NY14)*(OFFSET('Game Board'!H8:H55,0,NG1)&gt;OFFSET('Game Board'!G8:G55,0,NG1))*1)+SUMPRODUCT((OFFSET('Game Board'!F8:F55,0,NG1)=NY12)*(OFFSET('Game Board'!I8:I55,0,NG1)=NY15)*(OFFSET('Game Board'!G8:G55,0,NG1)&gt;OFFSET('Game Board'!H8:H55,0,NG1))*1)+SUMPRODUCT((OFFSET('Game Board'!I8:I55,0,NG1)=NY12)*(OFFSET('Game Board'!F8:F55,0,NG1)=NY15)*(OFFSET('Game Board'!H8:H55,0,NG1)&gt;OFFSET('Game Board'!G8:G55,0,NG1))*1)</f>
        <v>0</v>
      </c>
      <c r="OC12" s="420">
        <f ca="1">SUMPRODUCT((OFFSET('Game Board'!F8:F55,0,NG1)=NY12)*(OFFSET('Game Board'!I8:I55,0,NG1)=NY13)*(OFFSET('Game Board'!G8:G55,0,NG1)=OFFSET('Game Board'!H8:H55,0,NG1))*1)+SUMPRODUCT((OFFSET('Game Board'!I8:I55,0,NG1)=NY12)*(OFFSET('Game Board'!F8:F55,0,NG1)=NY13)*(OFFSET('Game Board'!G8:G55,0,NG1)=OFFSET('Game Board'!H8:H55,0,NG1))*1)+SUMPRODUCT((OFFSET('Game Board'!F8:F55,0,NG1)=NY12)*(OFFSET('Game Board'!I8:I55,0,NG1)=NY14)*(OFFSET('Game Board'!G8:G55,0,NG1)=OFFSET('Game Board'!H8:H55,0,NG1))*1)+SUMPRODUCT((OFFSET('Game Board'!I8:I55,0,NG1)=NY12)*(OFFSET('Game Board'!F8:F55,0,NG1)=NY14)*(OFFSET('Game Board'!G8:G55,0,NG1)=OFFSET('Game Board'!H8:H55,0,NG1))*1)+SUMPRODUCT((OFFSET('Game Board'!F8:F55,0,NG1)=NY12)*(OFFSET('Game Board'!I8:I55,0,NG1)=NY15)*(OFFSET('Game Board'!G8:G55,0,NG1)=OFFSET('Game Board'!H8:H55,0,NG1))*1)+SUMPRODUCT((OFFSET('Game Board'!I8:I55,0,NG1)=NY12)*(OFFSET('Game Board'!F8:F55,0,NG1)=NY15)*(OFFSET('Game Board'!G8:G55,0,NG1)=OFFSET('Game Board'!H8:H55,0,NG1))*1)</f>
        <v>3</v>
      </c>
      <c r="OD12" s="420">
        <f ca="1">SUMPRODUCT((OFFSET('Game Board'!F8:F55,0,NG1)=NY12)*(OFFSET('Game Board'!I8:I55,0,NG1)=NY13)*(OFFSET('Game Board'!G8:G55,0,NG1)&lt;OFFSET('Game Board'!H8:H55,0,NG1))*1)+SUMPRODUCT((OFFSET('Game Board'!I8:I55,0,NG1)=NY12)*(OFFSET('Game Board'!F8:F55,0,NG1)=NY13)*(OFFSET('Game Board'!H8:H55,0,NG1)&lt;OFFSET('Game Board'!G8:G55,0,NG1))*1)+SUMPRODUCT((OFFSET('Game Board'!F8:F55,0,NG1)=NY12)*(OFFSET('Game Board'!I8:I55,0,NG1)=NY14)*(OFFSET('Game Board'!G8:G55,0,NG1)&lt;OFFSET('Game Board'!H8:H55,0,NG1))*1)+SUMPRODUCT((OFFSET('Game Board'!I8:I55,0,NG1)=NY12)*(OFFSET('Game Board'!F8:F55,0,NG1)=NY14)*(OFFSET('Game Board'!H8:H55,0,NG1)&lt;OFFSET('Game Board'!G8:G55,0,NG1))*1)+SUMPRODUCT((OFFSET('Game Board'!F8:F55,0,NG1)=NY12)*(OFFSET('Game Board'!I8:I55,0,NG1)=NY15)*(OFFSET('Game Board'!G8:G55,0,NG1)&lt;OFFSET('Game Board'!H8:H55,0,NG1))*1)+SUMPRODUCT((OFFSET('Game Board'!I8:I55,0,NG1)=NY12)*(OFFSET('Game Board'!F8:F55,0,NG1)=NY15)*(OFFSET('Game Board'!H8:H55,0,NG1)&lt;OFFSET('Game Board'!G8:G55,0,NG1))*1)</f>
        <v>0</v>
      </c>
      <c r="OE12" s="420">
        <f ca="1">SUMIFS(OFFSET('Game Board'!G8:G55,0,NG1),OFFSET('Game Board'!F8:F55,0,NG1),NY12,OFFSET('Game Board'!I8:I55,0,NG1),NY13)+SUMIFS(OFFSET('Game Board'!G8:G55,0,NG1),OFFSET('Game Board'!F8:F55,0,NG1),NY12,OFFSET('Game Board'!I8:I55,0,NG1),NY14)+SUMIFS(OFFSET('Game Board'!G8:G55,0,NG1),OFFSET('Game Board'!F8:F55,0,NG1),NY12,OFFSET('Game Board'!I8:I55,0,NG1),NY15)+SUMIFS(OFFSET('Game Board'!H8:H55,0,NG1),OFFSET('Game Board'!I8:I55,0,NG1),NY12,OFFSET('Game Board'!F8:F55,0,NG1),NY13)+SUMIFS(OFFSET('Game Board'!H8:H55,0,NG1),OFFSET('Game Board'!I8:I55,0,NG1),NY12,OFFSET('Game Board'!F8:F55,0,NG1),NY14)+SUMIFS(OFFSET('Game Board'!H8:H55,0,NG1),OFFSET('Game Board'!I8:I55,0,NG1),NY12,OFFSET('Game Board'!F8:F55,0,NG1),NY15)</f>
        <v>0</v>
      </c>
      <c r="OF12" s="420">
        <f ca="1">SUMIFS(OFFSET('Game Board'!H8:H55,0,NG1),OFFSET('Game Board'!F8:F55,0,NG1),NY12,OFFSET('Game Board'!I8:I55,0,NG1),NY13)+SUMIFS(OFFSET('Game Board'!H8:H55,0,NG1),OFFSET('Game Board'!F8:F55,0,NG1),NY12,OFFSET('Game Board'!I8:I55,0,NG1),NY14)+SUMIFS(OFFSET('Game Board'!H8:H55,0,NG1),OFFSET('Game Board'!F8:F55,0,NG1),NY12,OFFSET('Game Board'!I8:I55,0,NG1),NY15)+SUMIFS(OFFSET('Game Board'!G8:G55,0,NG1),OFFSET('Game Board'!I8:I55,0,NG1),NY12,OFFSET('Game Board'!F8:F55,0,NG1),NY13)+SUMIFS(OFFSET('Game Board'!G8:G55,0,NG1),OFFSET('Game Board'!I8:I55,0,NG1),NY12,OFFSET('Game Board'!F8:F55,0,NG1),NY14)+SUMIFS(OFFSET('Game Board'!G8:G55,0,NG1),OFFSET('Game Board'!I8:I55,0,NG1),NY12,OFFSET('Game Board'!F8:F55,0,NG1),NY15)</f>
        <v>0</v>
      </c>
      <c r="OG12" s="420">
        <f t="shared" ca="1" si="84"/>
        <v>0</v>
      </c>
      <c r="OH12" s="420">
        <f t="shared" ca="1" si="85"/>
        <v>3</v>
      </c>
      <c r="OI12" s="420">
        <f t="shared" ref="OI12" ca="1" si="1430">IF(NY12&lt;&gt;"",SUMPRODUCT((NX12:NX15=NX12)*(OH12:OH15&gt;OH12)*1),0)</f>
        <v>0</v>
      </c>
      <c r="OJ12" s="420">
        <f t="shared" ref="OJ12" ca="1" si="1431">IF(NY12&lt;&gt;"",SUMPRODUCT((OI12:OI15=OI12)*(OG12:OG15&gt;OG12)*1),0)</f>
        <v>0</v>
      </c>
      <c r="OK12" s="420">
        <f t="shared" ca="1" si="88"/>
        <v>0</v>
      </c>
      <c r="OL12" s="420">
        <f t="shared" ref="OL12" ca="1" si="1432">IF(NY12&lt;&gt;"",SUMPRODUCT((OK12:OK15=OK12)*(OI12:OI15=OI12)*(OE12:OE15&gt;OE12)*1),0)</f>
        <v>0</v>
      </c>
      <c r="OM12" s="420">
        <f t="shared" ca="1" si="90"/>
        <v>1</v>
      </c>
      <c r="ON12" s="420">
        <v>0</v>
      </c>
      <c r="OO12" s="420">
        <v>0</v>
      </c>
      <c r="OP12" s="420">
        <v>0</v>
      </c>
      <c r="OQ12" s="420">
        <v>0</v>
      </c>
      <c r="OR12" s="420">
        <v>0</v>
      </c>
      <c r="OS12" s="420">
        <f t="shared" si="297"/>
        <v>0</v>
      </c>
      <c r="OT12" s="420">
        <f t="shared" si="298"/>
        <v>0</v>
      </c>
      <c r="OU12" s="420">
        <v>0</v>
      </c>
      <c r="OV12" s="420">
        <v>0</v>
      </c>
      <c r="OW12" s="420">
        <f t="shared" si="301"/>
        <v>0</v>
      </c>
      <c r="OX12" s="420">
        <v>0</v>
      </c>
      <c r="OY12" s="420">
        <f t="shared" ca="1" si="91"/>
        <v>1</v>
      </c>
      <c r="OZ12" s="420">
        <v>0</v>
      </c>
      <c r="PA12" s="420">
        <v>0</v>
      </c>
      <c r="PB12" s="420">
        <v>0</v>
      </c>
      <c r="PC12" s="420">
        <v>0</v>
      </c>
      <c r="PD12" s="420">
        <v>0</v>
      </c>
      <c r="PE12" s="420">
        <v>0</v>
      </c>
      <c r="PF12" s="420">
        <v>0</v>
      </c>
      <c r="PG12" s="420">
        <v>0</v>
      </c>
      <c r="PH12" s="420">
        <v>0</v>
      </c>
      <c r="PI12" s="420">
        <v>0</v>
      </c>
      <c r="PJ12" s="420">
        <v>0</v>
      </c>
      <c r="PK12" s="420">
        <f t="shared" ca="1" si="92"/>
        <v>1</v>
      </c>
      <c r="PL12" s="420">
        <f t="shared" ref="PL12" ca="1" si="1433">SUMPRODUCT((PK12:PK15=PK12)*(NN12:NN15&gt;NN12)*1)</f>
        <v>0</v>
      </c>
      <c r="PM12" s="420">
        <f t="shared" ca="1" si="94"/>
        <v>1</v>
      </c>
      <c r="PN12" s="420" t="str">
        <f t="shared" si="304"/>
        <v>Argentina</v>
      </c>
      <c r="PO12" s="420">
        <f t="shared" ca="1" si="95"/>
        <v>0</v>
      </c>
      <c r="PP12" s="420">
        <f ca="1">SUMPRODUCT((OFFSET('Game Board'!G8:G55,0,PP1)&lt;&gt;"")*(OFFSET('Game Board'!F8:F55,0,PP1)=C12)*(OFFSET('Game Board'!G8:G55,0,PP1)&gt;OFFSET('Game Board'!H8:H55,0,PP1))*1)+SUMPRODUCT((OFFSET('Game Board'!G8:G55,0,PP1)&lt;&gt;"")*(OFFSET('Game Board'!I8:I55,0,PP1)=C12)*(OFFSET('Game Board'!H8:H55,0,PP1)&gt;OFFSET('Game Board'!G8:G55,0,PP1))*1)</f>
        <v>0</v>
      </c>
      <c r="PQ12" s="420">
        <f ca="1">SUMPRODUCT((OFFSET('Game Board'!G8:G55,0,PP1)&lt;&gt;"")*(OFFSET('Game Board'!F8:F55,0,PP1)=C12)*(OFFSET('Game Board'!G8:G55,0,PP1)=OFFSET('Game Board'!H8:H55,0,PP1))*1)+SUMPRODUCT((OFFSET('Game Board'!G8:G55,0,PP1)&lt;&gt;"")*(OFFSET('Game Board'!I8:I55,0,PP1)=C12)*(OFFSET('Game Board'!G8:G55,0,PP1)=OFFSET('Game Board'!H8:H55,0,PP1))*1)</f>
        <v>0</v>
      </c>
      <c r="PR12" s="420">
        <f ca="1">SUMPRODUCT((OFFSET('Game Board'!G8:G55,0,PP1)&lt;&gt;"")*(OFFSET('Game Board'!F8:F55,0,PP1)=C12)*(OFFSET('Game Board'!G8:G55,0,PP1)&lt;OFFSET('Game Board'!H8:H55,0,PP1))*1)+SUMPRODUCT((OFFSET('Game Board'!G8:G55,0,PP1)&lt;&gt;"")*(OFFSET('Game Board'!I8:I55,0,PP1)=C12)*(OFFSET('Game Board'!H8:H55,0,PP1)&lt;OFFSET('Game Board'!G8:G55,0,PP1))*1)</f>
        <v>0</v>
      </c>
      <c r="PS12" s="420">
        <f ca="1">SUMIF(OFFSET('Game Board'!F8:F55,0,PP1),C12,OFFSET('Game Board'!G8:G55,0,PP1))+SUMIF(OFFSET('Game Board'!I8:I55,0,PP1),C12,OFFSET('Game Board'!H8:H55,0,PP1))</f>
        <v>0</v>
      </c>
      <c r="PT12" s="420">
        <f ca="1">SUMIF(OFFSET('Game Board'!F8:F55,0,PP1),C12,OFFSET('Game Board'!H8:H55,0,PP1))+SUMIF(OFFSET('Game Board'!I8:I55,0,PP1),C12,OFFSET('Game Board'!G8:G55,0,PP1))</f>
        <v>0</v>
      </c>
      <c r="PU12" s="420">
        <f t="shared" ca="1" si="96"/>
        <v>0</v>
      </c>
      <c r="PV12" s="420">
        <f t="shared" ca="1" si="97"/>
        <v>0</v>
      </c>
      <c r="PW12" s="420">
        <f ca="1">INDEX(L4:L35,MATCH(QF12,C4:C35,0),0)</f>
        <v>1765</v>
      </c>
      <c r="PX12" s="424">
        <f>'Tournament Setup'!F14</f>
        <v>0</v>
      </c>
      <c r="PY12" s="420">
        <f t="shared" ref="PY12" ca="1" si="1434">RANK(PV12,PV12:PV15)</f>
        <v>1</v>
      </c>
      <c r="PZ12" s="420">
        <f t="shared" ref="PZ12" ca="1" si="1435">SUMPRODUCT((PY12:PY15=PY12)*(PU12:PU15&gt;PU12)*1)</f>
        <v>0</v>
      </c>
      <c r="QA12" s="420">
        <f t="shared" ca="1" si="100"/>
        <v>1</v>
      </c>
      <c r="QB12" s="420">
        <f t="shared" ref="QB12" ca="1" si="1436">SUMPRODUCT((PY12:PY15=PY12)*(PU12:PU15=PU12)*(PS12:PS15&gt;PS12)*1)</f>
        <v>0</v>
      </c>
      <c r="QC12" s="420">
        <f t="shared" ca="1" si="102"/>
        <v>1</v>
      </c>
      <c r="QD12" s="420">
        <f t="shared" ref="QD12" ca="1" si="1437">RANK(QC12,QC12:QC15,1)+COUNTIF(QC12:QC12,QC12)-1</f>
        <v>1</v>
      </c>
      <c r="QE12" s="420">
        <v>1</v>
      </c>
      <c r="QF12" s="420" t="str">
        <f t="shared" ref="QF12" ca="1" si="1438">INDEX(PN12:PN15,MATCH(QE12,QD12:QD15,0),0)</f>
        <v>Argentina</v>
      </c>
      <c r="QG12" s="420">
        <f t="shared" ref="QG12" ca="1" si="1439">INDEX(QC12:QC15,MATCH(QF12,PN12:PN15,0),0)</f>
        <v>1</v>
      </c>
      <c r="QH12" s="420" t="str">
        <f t="shared" ref="QH12" ca="1" si="1440">IF(QG13=1,QF12,"")</f>
        <v>Argentina</v>
      </c>
      <c r="QK12" s="420">
        <f ca="1">SUMPRODUCT((OFFSET('Game Board'!F8:F55,0,PP1)=QH12)*(OFFSET('Game Board'!I8:I55,0,PP1)=QH13)*(OFFSET('Game Board'!G8:G55,0,PP1)&gt;OFFSET('Game Board'!H8:H55,0,PP1))*1)+SUMPRODUCT((OFFSET('Game Board'!I8:I55,0,PP1)=QH12)*(OFFSET('Game Board'!F8:F55,0,PP1)=QH13)*(OFFSET('Game Board'!H8:H55,0,PP1)&gt;OFFSET('Game Board'!G8:G55,0,PP1))*1)+SUMPRODUCT((OFFSET('Game Board'!F8:F55,0,PP1)=QH12)*(OFFSET('Game Board'!I8:I55,0,PP1)=QH14)*(OFFSET('Game Board'!G8:G55,0,PP1)&gt;OFFSET('Game Board'!H8:H55,0,PP1))*1)+SUMPRODUCT((OFFSET('Game Board'!I8:I55,0,PP1)=QH12)*(OFFSET('Game Board'!F8:F55,0,PP1)=QH14)*(OFFSET('Game Board'!H8:H55,0,PP1)&gt;OFFSET('Game Board'!G8:G55,0,PP1))*1)+SUMPRODUCT((OFFSET('Game Board'!F8:F55,0,PP1)=QH12)*(OFFSET('Game Board'!I8:I55,0,PP1)=QH15)*(OFFSET('Game Board'!G8:G55,0,PP1)&gt;OFFSET('Game Board'!H8:H55,0,PP1))*1)+SUMPRODUCT((OFFSET('Game Board'!I8:I55,0,PP1)=QH12)*(OFFSET('Game Board'!F8:F55,0,PP1)=QH15)*(OFFSET('Game Board'!H8:H55,0,PP1)&gt;OFFSET('Game Board'!G8:G55,0,PP1))*1)</f>
        <v>0</v>
      </c>
      <c r="QL12" s="420">
        <f ca="1">SUMPRODUCT((OFFSET('Game Board'!F8:F55,0,PP1)=QH12)*(OFFSET('Game Board'!I8:I55,0,PP1)=QH13)*(OFFSET('Game Board'!G8:G55,0,PP1)=OFFSET('Game Board'!H8:H55,0,PP1))*1)+SUMPRODUCT((OFFSET('Game Board'!I8:I55,0,PP1)=QH12)*(OFFSET('Game Board'!F8:F55,0,PP1)=QH13)*(OFFSET('Game Board'!G8:G55,0,PP1)=OFFSET('Game Board'!H8:H55,0,PP1))*1)+SUMPRODUCT((OFFSET('Game Board'!F8:F55,0,PP1)=QH12)*(OFFSET('Game Board'!I8:I55,0,PP1)=QH14)*(OFFSET('Game Board'!G8:G55,0,PP1)=OFFSET('Game Board'!H8:H55,0,PP1))*1)+SUMPRODUCT((OFFSET('Game Board'!I8:I55,0,PP1)=QH12)*(OFFSET('Game Board'!F8:F55,0,PP1)=QH14)*(OFFSET('Game Board'!G8:G55,0,PP1)=OFFSET('Game Board'!H8:H55,0,PP1))*1)+SUMPRODUCT((OFFSET('Game Board'!F8:F55,0,PP1)=QH12)*(OFFSET('Game Board'!I8:I55,0,PP1)=QH15)*(OFFSET('Game Board'!G8:G55,0,PP1)=OFFSET('Game Board'!H8:H55,0,PP1))*1)+SUMPRODUCT((OFFSET('Game Board'!I8:I55,0,PP1)=QH12)*(OFFSET('Game Board'!F8:F55,0,PP1)=QH15)*(OFFSET('Game Board'!G8:G55,0,PP1)=OFFSET('Game Board'!H8:H55,0,PP1))*1)</f>
        <v>3</v>
      </c>
      <c r="QM12" s="420">
        <f ca="1">SUMPRODUCT((OFFSET('Game Board'!F8:F55,0,PP1)=QH12)*(OFFSET('Game Board'!I8:I55,0,PP1)=QH13)*(OFFSET('Game Board'!G8:G55,0,PP1)&lt;OFFSET('Game Board'!H8:H55,0,PP1))*1)+SUMPRODUCT((OFFSET('Game Board'!I8:I55,0,PP1)=QH12)*(OFFSET('Game Board'!F8:F55,0,PP1)=QH13)*(OFFSET('Game Board'!H8:H55,0,PP1)&lt;OFFSET('Game Board'!G8:G55,0,PP1))*1)+SUMPRODUCT((OFFSET('Game Board'!F8:F55,0,PP1)=QH12)*(OFFSET('Game Board'!I8:I55,0,PP1)=QH14)*(OFFSET('Game Board'!G8:G55,0,PP1)&lt;OFFSET('Game Board'!H8:H55,0,PP1))*1)+SUMPRODUCT((OFFSET('Game Board'!I8:I55,0,PP1)=QH12)*(OFFSET('Game Board'!F8:F55,0,PP1)=QH14)*(OFFSET('Game Board'!H8:H55,0,PP1)&lt;OFFSET('Game Board'!G8:G55,0,PP1))*1)+SUMPRODUCT((OFFSET('Game Board'!F8:F55,0,PP1)=QH12)*(OFFSET('Game Board'!I8:I55,0,PP1)=QH15)*(OFFSET('Game Board'!G8:G55,0,PP1)&lt;OFFSET('Game Board'!H8:H55,0,PP1))*1)+SUMPRODUCT((OFFSET('Game Board'!I8:I55,0,PP1)=QH12)*(OFFSET('Game Board'!F8:F55,0,PP1)=QH15)*(OFFSET('Game Board'!H8:H55,0,PP1)&lt;OFFSET('Game Board'!G8:G55,0,PP1))*1)</f>
        <v>0</v>
      </c>
      <c r="QN12" s="420">
        <f ca="1">SUMIFS(OFFSET('Game Board'!G8:G55,0,PP1),OFFSET('Game Board'!F8:F55,0,PP1),QH12,OFFSET('Game Board'!I8:I55,0,PP1),QH13)+SUMIFS(OFFSET('Game Board'!G8:G55,0,PP1),OFFSET('Game Board'!F8:F55,0,PP1),QH12,OFFSET('Game Board'!I8:I55,0,PP1),QH14)+SUMIFS(OFFSET('Game Board'!G8:G55,0,PP1),OFFSET('Game Board'!F8:F55,0,PP1),QH12,OFFSET('Game Board'!I8:I55,0,PP1),QH15)+SUMIFS(OFFSET('Game Board'!H8:H55,0,PP1),OFFSET('Game Board'!I8:I55,0,PP1),QH12,OFFSET('Game Board'!F8:F55,0,PP1),QH13)+SUMIFS(OFFSET('Game Board'!H8:H55,0,PP1),OFFSET('Game Board'!I8:I55,0,PP1),QH12,OFFSET('Game Board'!F8:F55,0,PP1),QH14)+SUMIFS(OFFSET('Game Board'!H8:H55,0,PP1),OFFSET('Game Board'!I8:I55,0,PP1),QH12,OFFSET('Game Board'!F8:F55,0,PP1),QH15)</f>
        <v>0</v>
      </c>
      <c r="QO12" s="420">
        <f ca="1">SUMIFS(OFFSET('Game Board'!H8:H55,0,PP1),OFFSET('Game Board'!F8:F55,0,PP1),QH12,OFFSET('Game Board'!I8:I55,0,PP1),QH13)+SUMIFS(OFFSET('Game Board'!H8:H55,0,PP1),OFFSET('Game Board'!F8:F55,0,PP1),QH12,OFFSET('Game Board'!I8:I55,0,PP1),QH14)+SUMIFS(OFFSET('Game Board'!H8:H55,0,PP1),OFFSET('Game Board'!F8:F55,0,PP1),QH12,OFFSET('Game Board'!I8:I55,0,PP1),QH15)+SUMIFS(OFFSET('Game Board'!G8:G55,0,PP1),OFFSET('Game Board'!I8:I55,0,PP1),QH12,OFFSET('Game Board'!F8:F55,0,PP1),QH13)+SUMIFS(OFFSET('Game Board'!G8:G55,0,PP1),OFFSET('Game Board'!I8:I55,0,PP1),QH12,OFFSET('Game Board'!F8:F55,0,PP1),QH14)+SUMIFS(OFFSET('Game Board'!G8:G55,0,PP1),OFFSET('Game Board'!I8:I55,0,PP1),QH12,OFFSET('Game Board'!F8:F55,0,PP1),QH15)</f>
        <v>0</v>
      </c>
      <c r="QP12" s="420">
        <f t="shared" ca="1" si="107"/>
        <v>0</v>
      </c>
      <c r="QQ12" s="420">
        <f t="shared" ca="1" si="108"/>
        <v>3</v>
      </c>
      <c r="QR12" s="420">
        <f t="shared" ref="QR12" ca="1" si="1441">IF(QH12&lt;&gt;"",SUMPRODUCT((QG12:QG15=QG12)*(QQ12:QQ15&gt;QQ12)*1),0)</f>
        <v>0</v>
      </c>
      <c r="QS12" s="420">
        <f t="shared" ref="QS12" ca="1" si="1442">IF(QH12&lt;&gt;"",SUMPRODUCT((QR12:QR15=QR12)*(QP12:QP15&gt;QP12)*1),0)</f>
        <v>0</v>
      </c>
      <c r="QT12" s="420">
        <f t="shared" ca="1" si="111"/>
        <v>0</v>
      </c>
      <c r="QU12" s="420">
        <f t="shared" ref="QU12" ca="1" si="1443">IF(QH12&lt;&gt;"",SUMPRODUCT((QT12:QT15=QT12)*(QR12:QR15=QR12)*(QN12:QN15&gt;QN12)*1),0)</f>
        <v>0</v>
      </c>
      <c r="QV12" s="420">
        <f t="shared" ca="1" si="113"/>
        <v>1</v>
      </c>
      <c r="QW12" s="420">
        <v>0</v>
      </c>
      <c r="QX12" s="420">
        <v>0</v>
      </c>
      <c r="QY12" s="420">
        <v>0</v>
      </c>
      <c r="QZ12" s="420">
        <v>0</v>
      </c>
      <c r="RA12" s="420">
        <v>0</v>
      </c>
      <c r="RB12" s="420">
        <f t="shared" si="316"/>
        <v>0</v>
      </c>
      <c r="RC12" s="420">
        <f t="shared" si="317"/>
        <v>0</v>
      </c>
      <c r="RD12" s="420">
        <v>0</v>
      </c>
      <c r="RE12" s="420">
        <v>0</v>
      </c>
      <c r="RF12" s="420">
        <f t="shared" si="320"/>
        <v>0</v>
      </c>
      <c r="RG12" s="420">
        <v>0</v>
      </c>
      <c r="RH12" s="420">
        <f t="shared" ca="1" si="114"/>
        <v>1</v>
      </c>
      <c r="RI12" s="420">
        <v>0</v>
      </c>
      <c r="RJ12" s="420">
        <v>0</v>
      </c>
      <c r="RK12" s="420">
        <v>0</v>
      </c>
      <c r="RL12" s="420">
        <v>0</v>
      </c>
      <c r="RM12" s="420">
        <v>0</v>
      </c>
      <c r="RN12" s="420">
        <v>0</v>
      </c>
      <c r="RO12" s="420">
        <v>0</v>
      </c>
      <c r="RP12" s="420">
        <v>0</v>
      </c>
      <c r="RQ12" s="420">
        <v>0</v>
      </c>
      <c r="RR12" s="420">
        <v>0</v>
      </c>
      <c r="RS12" s="420">
        <v>0</v>
      </c>
      <c r="RT12" s="420">
        <f t="shared" ca="1" si="115"/>
        <v>1</v>
      </c>
      <c r="RU12" s="420">
        <f t="shared" ref="RU12" ca="1" si="1444">SUMPRODUCT((RT12:RT15=RT12)*(PW12:PW15&gt;PW12)*1)</f>
        <v>0</v>
      </c>
      <c r="RV12" s="420">
        <f t="shared" ca="1" si="117"/>
        <v>1</v>
      </c>
      <c r="RW12" s="420" t="str">
        <f t="shared" si="323"/>
        <v>Argentina</v>
      </c>
      <c r="RX12" s="420">
        <f t="shared" ca="1" si="118"/>
        <v>0</v>
      </c>
      <c r="RY12" s="420">
        <f ca="1">SUMPRODUCT((OFFSET('Game Board'!G8:G55,0,RY1)&lt;&gt;"")*(OFFSET('Game Board'!F8:F55,0,RY1)=C12)*(OFFSET('Game Board'!G8:G55,0,RY1)&gt;OFFSET('Game Board'!H8:H55,0,RY1))*1)+SUMPRODUCT((OFFSET('Game Board'!G8:G55,0,RY1)&lt;&gt;"")*(OFFSET('Game Board'!I8:I55,0,RY1)=C12)*(OFFSET('Game Board'!H8:H55,0,RY1)&gt;OFFSET('Game Board'!G8:G55,0,RY1))*1)</f>
        <v>0</v>
      </c>
      <c r="RZ12" s="420">
        <f ca="1">SUMPRODUCT((OFFSET('Game Board'!G8:G55,0,RY1)&lt;&gt;"")*(OFFSET('Game Board'!F8:F55,0,RY1)=C12)*(OFFSET('Game Board'!G8:G55,0,RY1)=OFFSET('Game Board'!H8:H55,0,RY1))*1)+SUMPRODUCT((OFFSET('Game Board'!G8:G55,0,RY1)&lt;&gt;"")*(OFFSET('Game Board'!I8:I55,0,RY1)=C12)*(OFFSET('Game Board'!G8:G55,0,RY1)=OFFSET('Game Board'!H8:H55,0,RY1))*1)</f>
        <v>0</v>
      </c>
      <c r="SA12" s="420">
        <f ca="1">SUMPRODUCT((OFFSET('Game Board'!G8:G55,0,RY1)&lt;&gt;"")*(OFFSET('Game Board'!F8:F55,0,RY1)=C12)*(OFFSET('Game Board'!G8:G55,0,RY1)&lt;OFFSET('Game Board'!H8:H55,0,RY1))*1)+SUMPRODUCT((OFFSET('Game Board'!G8:G55,0,RY1)&lt;&gt;"")*(OFFSET('Game Board'!I8:I55,0,RY1)=C12)*(OFFSET('Game Board'!H8:H55,0,RY1)&lt;OFFSET('Game Board'!G8:G55,0,RY1))*1)</f>
        <v>0</v>
      </c>
      <c r="SB12" s="420">
        <f ca="1">SUMIF(OFFSET('Game Board'!F8:F55,0,RY1),C12,OFFSET('Game Board'!G8:G55,0,RY1))+SUMIF(OFFSET('Game Board'!I8:I55,0,RY1),C12,OFFSET('Game Board'!H8:H55,0,RY1))</f>
        <v>0</v>
      </c>
      <c r="SC12" s="420">
        <f ca="1">SUMIF(OFFSET('Game Board'!F8:F55,0,RY1),C12,OFFSET('Game Board'!H8:H55,0,RY1))+SUMIF(OFFSET('Game Board'!I8:I55,0,RY1),C12,OFFSET('Game Board'!G8:G55,0,RY1))</f>
        <v>0</v>
      </c>
      <c r="SD12" s="420">
        <f t="shared" ca="1" si="119"/>
        <v>0</v>
      </c>
      <c r="SE12" s="420">
        <f t="shared" ca="1" si="120"/>
        <v>0</v>
      </c>
      <c r="SF12" s="420">
        <f ca="1">INDEX(L4:L35,MATCH(SO12,C4:C35,0),0)</f>
        <v>1765</v>
      </c>
      <c r="SG12" s="424">
        <f>'Tournament Setup'!F14</f>
        <v>0</v>
      </c>
      <c r="SH12" s="420">
        <f t="shared" ref="SH12" ca="1" si="1445">RANK(SE12,SE12:SE15)</f>
        <v>1</v>
      </c>
      <c r="SI12" s="420">
        <f t="shared" ref="SI12" ca="1" si="1446">SUMPRODUCT((SH12:SH15=SH12)*(SD12:SD15&gt;SD12)*1)</f>
        <v>0</v>
      </c>
      <c r="SJ12" s="420">
        <f t="shared" ca="1" si="123"/>
        <v>1</v>
      </c>
      <c r="SK12" s="420">
        <f t="shared" ref="SK12" ca="1" si="1447">SUMPRODUCT((SH12:SH15=SH12)*(SD12:SD15=SD12)*(SB12:SB15&gt;SB12)*1)</f>
        <v>0</v>
      </c>
      <c r="SL12" s="420">
        <f t="shared" ca="1" si="125"/>
        <v>1</v>
      </c>
      <c r="SM12" s="420">
        <f t="shared" ref="SM12" ca="1" si="1448">RANK(SL12,SL12:SL15,1)+COUNTIF(SL12:SL12,SL12)-1</f>
        <v>1</v>
      </c>
      <c r="SN12" s="420">
        <v>1</v>
      </c>
      <c r="SO12" s="420" t="str">
        <f t="shared" ref="SO12" ca="1" si="1449">INDEX(RW12:RW15,MATCH(SN12,SM12:SM15,0),0)</f>
        <v>Argentina</v>
      </c>
      <c r="SP12" s="420">
        <f t="shared" ref="SP12" ca="1" si="1450">INDEX(SL12:SL15,MATCH(SO12,RW12:RW15,0),0)</f>
        <v>1</v>
      </c>
      <c r="SQ12" s="420" t="str">
        <f t="shared" ref="SQ12" ca="1" si="1451">IF(SP13=1,SO12,"")</f>
        <v>Argentina</v>
      </c>
      <c r="ST12" s="420">
        <f ca="1">SUMPRODUCT((OFFSET('Game Board'!F8:F55,0,RY1)=SQ12)*(OFFSET('Game Board'!I8:I55,0,RY1)=SQ13)*(OFFSET('Game Board'!G8:G55,0,RY1)&gt;OFFSET('Game Board'!H8:H55,0,RY1))*1)+SUMPRODUCT((OFFSET('Game Board'!I8:I55,0,RY1)=SQ12)*(OFFSET('Game Board'!F8:F55,0,RY1)=SQ13)*(OFFSET('Game Board'!H8:H55,0,RY1)&gt;OFFSET('Game Board'!G8:G55,0,RY1))*1)+SUMPRODUCT((OFFSET('Game Board'!F8:F55,0,RY1)=SQ12)*(OFFSET('Game Board'!I8:I55,0,RY1)=SQ14)*(OFFSET('Game Board'!G8:G55,0,RY1)&gt;OFFSET('Game Board'!H8:H55,0,RY1))*1)+SUMPRODUCT((OFFSET('Game Board'!I8:I55,0,RY1)=SQ12)*(OFFSET('Game Board'!F8:F55,0,RY1)=SQ14)*(OFFSET('Game Board'!H8:H55,0,RY1)&gt;OFFSET('Game Board'!G8:G55,0,RY1))*1)+SUMPRODUCT((OFFSET('Game Board'!F8:F55,0,RY1)=SQ12)*(OFFSET('Game Board'!I8:I55,0,RY1)=SQ15)*(OFFSET('Game Board'!G8:G55,0,RY1)&gt;OFFSET('Game Board'!H8:H55,0,RY1))*1)+SUMPRODUCT((OFFSET('Game Board'!I8:I55,0,RY1)=SQ12)*(OFFSET('Game Board'!F8:F55,0,RY1)=SQ15)*(OFFSET('Game Board'!H8:H55,0,RY1)&gt;OFFSET('Game Board'!G8:G55,0,RY1))*1)</f>
        <v>0</v>
      </c>
      <c r="SU12" s="420">
        <f ca="1">SUMPRODUCT((OFFSET('Game Board'!F8:F55,0,RY1)=SQ12)*(OFFSET('Game Board'!I8:I55,0,RY1)=SQ13)*(OFFSET('Game Board'!G8:G55,0,RY1)=OFFSET('Game Board'!H8:H55,0,RY1))*1)+SUMPRODUCT((OFFSET('Game Board'!I8:I55,0,RY1)=SQ12)*(OFFSET('Game Board'!F8:F55,0,RY1)=SQ13)*(OFFSET('Game Board'!G8:G55,0,RY1)=OFFSET('Game Board'!H8:H55,0,RY1))*1)+SUMPRODUCT((OFFSET('Game Board'!F8:F55,0,RY1)=SQ12)*(OFFSET('Game Board'!I8:I55,0,RY1)=SQ14)*(OFFSET('Game Board'!G8:G55,0,RY1)=OFFSET('Game Board'!H8:H55,0,RY1))*1)+SUMPRODUCT((OFFSET('Game Board'!I8:I55,0,RY1)=SQ12)*(OFFSET('Game Board'!F8:F55,0,RY1)=SQ14)*(OFFSET('Game Board'!G8:G55,0,RY1)=OFFSET('Game Board'!H8:H55,0,RY1))*1)+SUMPRODUCT((OFFSET('Game Board'!F8:F55,0,RY1)=SQ12)*(OFFSET('Game Board'!I8:I55,0,RY1)=SQ15)*(OFFSET('Game Board'!G8:G55,0,RY1)=OFFSET('Game Board'!H8:H55,0,RY1))*1)+SUMPRODUCT((OFFSET('Game Board'!I8:I55,0,RY1)=SQ12)*(OFFSET('Game Board'!F8:F55,0,RY1)=SQ15)*(OFFSET('Game Board'!G8:G55,0,RY1)=OFFSET('Game Board'!H8:H55,0,RY1))*1)</f>
        <v>3</v>
      </c>
      <c r="SV12" s="420">
        <f ca="1">SUMPRODUCT((OFFSET('Game Board'!F8:F55,0,RY1)=SQ12)*(OFFSET('Game Board'!I8:I55,0,RY1)=SQ13)*(OFFSET('Game Board'!G8:G55,0,RY1)&lt;OFFSET('Game Board'!H8:H55,0,RY1))*1)+SUMPRODUCT((OFFSET('Game Board'!I8:I55,0,RY1)=SQ12)*(OFFSET('Game Board'!F8:F55,0,RY1)=SQ13)*(OFFSET('Game Board'!H8:H55,0,RY1)&lt;OFFSET('Game Board'!G8:G55,0,RY1))*1)+SUMPRODUCT((OFFSET('Game Board'!F8:F55,0,RY1)=SQ12)*(OFFSET('Game Board'!I8:I55,0,RY1)=SQ14)*(OFFSET('Game Board'!G8:G55,0,RY1)&lt;OFFSET('Game Board'!H8:H55,0,RY1))*1)+SUMPRODUCT((OFFSET('Game Board'!I8:I55,0,RY1)=SQ12)*(OFFSET('Game Board'!F8:F55,0,RY1)=SQ14)*(OFFSET('Game Board'!H8:H55,0,RY1)&lt;OFFSET('Game Board'!G8:G55,0,RY1))*1)+SUMPRODUCT((OFFSET('Game Board'!F8:F55,0,RY1)=SQ12)*(OFFSET('Game Board'!I8:I55,0,RY1)=SQ15)*(OFFSET('Game Board'!G8:G55,0,RY1)&lt;OFFSET('Game Board'!H8:H55,0,RY1))*1)+SUMPRODUCT((OFFSET('Game Board'!I8:I55,0,RY1)=SQ12)*(OFFSET('Game Board'!F8:F55,0,RY1)=SQ15)*(OFFSET('Game Board'!H8:H55,0,RY1)&lt;OFFSET('Game Board'!G8:G55,0,RY1))*1)</f>
        <v>0</v>
      </c>
      <c r="SW12" s="420">
        <f ca="1">SUMIFS(OFFSET('Game Board'!G8:G55,0,RY1),OFFSET('Game Board'!F8:F55,0,RY1),SQ12,OFFSET('Game Board'!I8:I55,0,RY1),SQ13)+SUMIFS(OFFSET('Game Board'!G8:G55,0,RY1),OFFSET('Game Board'!F8:F55,0,RY1),SQ12,OFFSET('Game Board'!I8:I55,0,RY1),SQ14)+SUMIFS(OFFSET('Game Board'!G8:G55,0,RY1),OFFSET('Game Board'!F8:F55,0,RY1),SQ12,OFFSET('Game Board'!I8:I55,0,RY1),SQ15)+SUMIFS(OFFSET('Game Board'!H8:H55,0,RY1),OFFSET('Game Board'!I8:I55,0,RY1),SQ12,OFFSET('Game Board'!F8:F55,0,RY1),SQ13)+SUMIFS(OFFSET('Game Board'!H8:H55,0,RY1),OFFSET('Game Board'!I8:I55,0,RY1),SQ12,OFFSET('Game Board'!F8:F55,0,RY1),SQ14)+SUMIFS(OFFSET('Game Board'!H8:H55,0,RY1),OFFSET('Game Board'!I8:I55,0,RY1),SQ12,OFFSET('Game Board'!F8:F55,0,RY1),SQ15)</f>
        <v>0</v>
      </c>
      <c r="SX12" s="420">
        <f ca="1">SUMIFS(OFFSET('Game Board'!H8:H55,0,RY1),OFFSET('Game Board'!F8:F55,0,RY1),SQ12,OFFSET('Game Board'!I8:I55,0,RY1),SQ13)+SUMIFS(OFFSET('Game Board'!H8:H55,0,RY1),OFFSET('Game Board'!F8:F55,0,RY1),SQ12,OFFSET('Game Board'!I8:I55,0,RY1),SQ14)+SUMIFS(OFFSET('Game Board'!H8:H55,0,RY1),OFFSET('Game Board'!F8:F55,0,RY1),SQ12,OFFSET('Game Board'!I8:I55,0,RY1),SQ15)+SUMIFS(OFFSET('Game Board'!G8:G55,0,RY1),OFFSET('Game Board'!I8:I55,0,RY1),SQ12,OFFSET('Game Board'!F8:F55,0,RY1),SQ13)+SUMIFS(OFFSET('Game Board'!G8:G55,0,RY1),OFFSET('Game Board'!I8:I55,0,RY1),SQ12,OFFSET('Game Board'!F8:F55,0,RY1),SQ14)+SUMIFS(OFFSET('Game Board'!G8:G55,0,RY1),OFFSET('Game Board'!I8:I55,0,RY1),SQ12,OFFSET('Game Board'!F8:F55,0,RY1),SQ15)</f>
        <v>0</v>
      </c>
      <c r="SY12" s="420">
        <f t="shared" ca="1" si="130"/>
        <v>0</v>
      </c>
      <c r="SZ12" s="420">
        <f t="shared" ca="1" si="131"/>
        <v>3</v>
      </c>
      <c r="TA12" s="420">
        <f t="shared" ref="TA12" ca="1" si="1452">IF(SQ12&lt;&gt;"",SUMPRODUCT((SP12:SP15=SP12)*(SZ12:SZ15&gt;SZ12)*1),0)</f>
        <v>0</v>
      </c>
      <c r="TB12" s="420">
        <f t="shared" ref="TB12" ca="1" si="1453">IF(SQ12&lt;&gt;"",SUMPRODUCT((TA12:TA15=TA12)*(SY12:SY15&gt;SY12)*1),0)</f>
        <v>0</v>
      </c>
      <c r="TC12" s="420">
        <f t="shared" ca="1" si="134"/>
        <v>0</v>
      </c>
      <c r="TD12" s="420">
        <f t="shared" ref="TD12" ca="1" si="1454">IF(SQ12&lt;&gt;"",SUMPRODUCT((TC12:TC15=TC12)*(TA12:TA15=TA12)*(SW12:SW15&gt;SW12)*1),0)</f>
        <v>0</v>
      </c>
      <c r="TE12" s="420">
        <f t="shared" ca="1" si="136"/>
        <v>1</v>
      </c>
      <c r="TF12" s="420">
        <v>0</v>
      </c>
      <c r="TG12" s="420">
        <v>0</v>
      </c>
      <c r="TH12" s="420">
        <v>0</v>
      </c>
      <c r="TI12" s="420">
        <v>0</v>
      </c>
      <c r="TJ12" s="420">
        <v>0</v>
      </c>
      <c r="TK12" s="420">
        <f t="shared" si="335"/>
        <v>0</v>
      </c>
      <c r="TL12" s="420">
        <f t="shared" si="336"/>
        <v>0</v>
      </c>
      <c r="TM12" s="420">
        <v>0</v>
      </c>
      <c r="TN12" s="420">
        <v>0</v>
      </c>
      <c r="TO12" s="420">
        <f t="shared" si="339"/>
        <v>0</v>
      </c>
      <c r="TP12" s="420">
        <v>0</v>
      </c>
      <c r="TQ12" s="420">
        <f t="shared" ca="1" si="137"/>
        <v>1</v>
      </c>
      <c r="TR12" s="420">
        <v>0</v>
      </c>
      <c r="TS12" s="420">
        <v>0</v>
      </c>
      <c r="TT12" s="420">
        <v>0</v>
      </c>
      <c r="TU12" s="420">
        <v>0</v>
      </c>
      <c r="TV12" s="420">
        <v>0</v>
      </c>
      <c r="TW12" s="420">
        <v>0</v>
      </c>
      <c r="TX12" s="420">
        <v>0</v>
      </c>
      <c r="TY12" s="420">
        <v>0</v>
      </c>
      <c r="TZ12" s="420">
        <v>0</v>
      </c>
      <c r="UA12" s="420">
        <v>0</v>
      </c>
      <c r="UB12" s="420">
        <v>0</v>
      </c>
      <c r="UC12" s="420">
        <f t="shared" ca="1" si="138"/>
        <v>1</v>
      </c>
      <c r="UD12" s="420">
        <f t="shared" ref="UD12" ca="1" si="1455">SUMPRODUCT((UC12:UC15=UC12)*(SF12:SF15&gt;SF12)*1)</f>
        <v>0</v>
      </c>
      <c r="UE12" s="420">
        <f t="shared" ca="1" si="140"/>
        <v>1</v>
      </c>
      <c r="UF12" s="420" t="str">
        <f t="shared" si="342"/>
        <v>Argentina</v>
      </c>
      <c r="UG12" s="420">
        <f t="shared" ca="1" si="141"/>
        <v>0</v>
      </c>
      <c r="UH12" s="420">
        <f ca="1">SUMPRODUCT((OFFSET('Game Board'!G8:G55,0,UH1)&lt;&gt;"")*(OFFSET('Game Board'!F8:F55,0,UH1)=C12)*(OFFSET('Game Board'!G8:G55,0,UH1)&gt;OFFSET('Game Board'!H8:H55,0,UH1))*1)+SUMPRODUCT((OFFSET('Game Board'!G8:G55,0,UH1)&lt;&gt;"")*(OFFSET('Game Board'!I8:I55,0,UH1)=C12)*(OFFSET('Game Board'!H8:H55,0,UH1)&gt;OFFSET('Game Board'!G8:G55,0,UH1))*1)</f>
        <v>0</v>
      </c>
      <c r="UI12" s="420">
        <f ca="1">SUMPRODUCT((OFFSET('Game Board'!G8:G55,0,UH1)&lt;&gt;"")*(OFFSET('Game Board'!F8:F55,0,UH1)=C12)*(OFFSET('Game Board'!G8:G55,0,UH1)=OFFSET('Game Board'!H8:H55,0,UH1))*1)+SUMPRODUCT((OFFSET('Game Board'!G8:G55,0,UH1)&lt;&gt;"")*(OFFSET('Game Board'!I8:I55,0,UH1)=C12)*(OFFSET('Game Board'!G8:G55,0,UH1)=OFFSET('Game Board'!H8:H55,0,UH1))*1)</f>
        <v>0</v>
      </c>
      <c r="UJ12" s="420">
        <f ca="1">SUMPRODUCT((OFFSET('Game Board'!G8:G55,0,UH1)&lt;&gt;"")*(OFFSET('Game Board'!F8:F55,0,UH1)=C12)*(OFFSET('Game Board'!G8:G55,0,UH1)&lt;OFFSET('Game Board'!H8:H55,0,UH1))*1)+SUMPRODUCT((OFFSET('Game Board'!G8:G55,0,UH1)&lt;&gt;"")*(OFFSET('Game Board'!I8:I55,0,UH1)=C12)*(OFFSET('Game Board'!H8:H55,0,UH1)&lt;OFFSET('Game Board'!G8:G55,0,UH1))*1)</f>
        <v>0</v>
      </c>
      <c r="UK12" s="420">
        <f ca="1">SUMIF(OFFSET('Game Board'!F8:F55,0,UH1),C12,OFFSET('Game Board'!G8:G55,0,UH1))+SUMIF(OFFSET('Game Board'!I8:I55,0,UH1),C12,OFFSET('Game Board'!H8:H55,0,UH1))</f>
        <v>0</v>
      </c>
      <c r="UL12" s="420">
        <f ca="1">SUMIF(OFFSET('Game Board'!F8:F55,0,UH1),C12,OFFSET('Game Board'!H8:H55,0,UH1))+SUMIF(OFFSET('Game Board'!I8:I55,0,UH1),C12,OFFSET('Game Board'!G8:G55,0,UH1))</f>
        <v>0</v>
      </c>
      <c r="UM12" s="420">
        <f t="shared" ca="1" si="142"/>
        <v>0</v>
      </c>
      <c r="UN12" s="420">
        <f t="shared" ca="1" si="143"/>
        <v>0</v>
      </c>
      <c r="UO12" s="420">
        <f ca="1">INDEX(L4:L35,MATCH(UX12,C4:C35,0),0)</f>
        <v>1765</v>
      </c>
      <c r="UP12" s="424">
        <f>'Tournament Setup'!F14</f>
        <v>0</v>
      </c>
      <c r="UQ12" s="420">
        <f t="shared" ref="UQ12" ca="1" si="1456">RANK(UN12,UN12:UN15)</f>
        <v>1</v>
      </c>
      <c r="UR12" s="420">
        <f t="shared" ref="UR12" ca="1" si="1457">SUMPRODUCT((UQ12:UQ15=UQ12)*(UM12:UM15&gt;UM12)*1)</f>
        <v>0</v>
      </c>
      <c r="US12" s="420">
        <f t="shared" ca="1" si="146"/>
        <v>1</v>
      </c>
      <c r="UT12" s="420">
        <f t="shared" ref="UT12" ca="1" si="1458">SUMPRODUCT((UQ12:UQ15=UQ12)*(UM12:UM15=UM12)*(UK12:UK15&gt;UK12)*1)</f>
        <v>0</v>
      </c>
      <c r="UU12" s="420">
        <f t="shared" ca="1" si="148"/>
        <v>1</v>
      </c>
      <c r="UV12" s="420">
        <f t="shared" ref="UV12" ca="1" si="1459">RANK(UU12,UU12:UU15,1)+COUNTIF(UU12:UU12,UU12)-1</f>
        <v>1</v>
      </c>
      <c r="UW12" s="420">
        <v>1</v>
      </c>
      <c r="UX12" s="420" t="str">
        <f t="shared" ref="UX12" ca="1" si="1460">INDEX(UF12:UF15,MATCH(UW12,UV12:UV15,0),0)</f>
        <v>Argentina</v>
      </c>
      <c r="UY12" s="420">
        <f t="shared" ref="UY12" ca="1" si="1461">INDEX(UU12:UU15,MATCH(UX12,UF12:UF15,0),0)</f>
        <v>1</v>
      </c>
      <c r="UZ12" s="420" t="str">
        <f t="shared" ref="UZ12" ca="1" si="1462">IF(UY13=1,UX12,"")</f>
        <v>Argentina</v>
      </c>
      <c r="VC12" s="420">
        <f ca="1">SUMPRODUCT((OFFSET('Game Board'!F8:F55,0,UH1)=UZ12)*(OFFSET('Game Board'!I8:I55,0,UH1)=UZ13)*(OFFSET('Game Board'!G8:G55,0,UH1)&gt;OFFSET('Game Board'!H8:H55,0,UH1))*1)+SUMPRODUCT((OFFSET('Game Board'!I8:I55,0,UH1)=UZ12)*(OFFSET('Game Board'!F8:F55,0,UH1)=UZ13)*(OFFSET('Game Board'!H8:H55,0,UH1)&gt;OFFSET('Game Board'!G8:G55,0,UH1))*1)+SUMPRODUCT((OFFSET('Game Board'!F8:F55,0,UH1)=UZ12)*(OFFSET('Game Board'!I8:I55,0,UH1)=UZ14)*(OFFSET('Game Board'!G8:G55,0,UH1)&gt;OFFSET('Game Board'!H8:H55,0,UH1))*1)+SUMPRODUCT((OFFSET('Game Board'!I8:I55,0,UH1)=UZ12)*(OFFSET('Game Board'!F8:F55,0,UH1)=UZ14)*(OFFSET('Game Board'!H8:H55,0,UH1)&gt;OFFSET('Game Board'!G8:G55,0,UH1))*1)+SUMPRODUCT((OFFSET('Game Board'!F8:F55,0,UH1)=UZ12)*(OFFSET('Game Board'!I8:I55,0,UH1)=UZ15)*(OFFSET('Game Board'!G8:G55,0,UH1)&gt;OFFSET('Game Board'!H8:H55,0,UH1))*1)+SUMPRODUCT((OFFSET('Game Board'!I8:I55,0,UH1)=UZ12)*(OFFSET('Game Board'!F8:F55,0,UH1)=UZ15)*(OFFSET('Game Board'!H8:H55,0,UH1)&gt;OFFSET('Game Board'!G8:G55,0,UH1))*1)</f>
        <v>0</v>
      </c>
      <c r="VD12" s="420">
        <f ca="1">SUMPRODUCT((OFFSET('Game Board'!F8:F55,0,UH1)=UZ12)*(OFFSET('Game Board'!I8:I55,0,UH1)=UZ13)*(OFFSET('Game Board'!G8:G55,0,UH1)=OFFSET('Game Board'!H8:H55,0,UH1))*1)+SUMPRODUCT((OFFSET('Game Board'!I8:I55,0,UH1)=UZ12)*(OFFSET('Game Board'!F8:F55,0,UH1)=UZ13)*(OFFSET('Game Board'!G8:G55,0,UH1)=OFFSET('Game Board'!H8:H55,0,UH1))*1)+SUMPRODUCT((OFFSET('Game Board'!F8:F55,0,UH1)=UZ12)*(OFFSET('Game Board'!I8:I55,0,UH1)=UZ14)*(OFFSET('Game Board'!G8:G55,0,UH1)=OFFSET('Game Board'!H8:H55,0,UH1))*1)+SUMPRODUCT((OFFSET('Game Board'!I8:I55,0,UH1)=UZ12)*(OFFSET('Game Board'!F8:F55,0,UH1)=UZ14)*(OFFSET('Game Board'!G8:G55,0,UH1)=OFFSET('Game Board'!H8:H55,0,UH1))*1)+SUMPRODUCT((OFFSET('Game Board'!F8:F55,0,UH1)=UZ12)*(OFFSET('Game Board'!I8:I55,0,UH1)=UZ15)*(OFFSET('Game Board'!G8:G55,0,UH1)=OFFSET('Game Board'!H8:H55,0,UH1))*1)+SUMPRODUCT((OFFSET('Game Board'!I8:I55,0,UH1)=UZ12)*(OFFSET('Game Board'!F8:F55,0,UH1)=UZ15)*(OFFSET('Game Board'!G8:G55,0,UH1)=OFFSET('Game Board'!H8:H55,0,UH1))*1)</f>
        <v>3</v>
      </c>
      <c r="VE12" s="420">
        <f ca="1">SUMPRODUCT((OFFSET('Game Board'!F8:F55,0,UH1)=UZ12)*(OFFSET('Game Board'!I8:I55,0,UH1)=UZ13)*(OFFSET('Game Board'!G8:G55,0,UH1)&lt;OFFSET('Game Board'!H8:H55,0,UH1))*1)+SUMPRODUCT((OFFSET('Game Board'!I8:I55,0,UH1)=UZ12)*(OFFSET('Game Board'!F8:F55,0,UH1)=UZ13)*(OFFSET('Game Board'!H8:H55,0,UH1)&lt;OFFSET('Game Board'!G8:G55,0,UH1))*1)+SUMPRODUCT((OFFSET('Game Board'!F8:F55,0,UH1)=UZ12)*(OFFSET('Game Board'!I8:I55,0,UH1)=UZ14)*(OFFSET('Game Board'!G8:G55,0,UH1)&lt;OFFSET('Game Board'!H8:H55,0,UH1))*1)+SUMPRODUCT((OFFSET('Game Board'!I8:I55,0,UH1)=UZ12)*(OFFSET('Game Board'!F8:F55,0,UH1)=UZ14)*(OFFSET('Game Board'!H8:H55,0,UH1)&lt;OFFSET('Game Board'!G8:G55,0,UH1))*1)+SUMPRODUCT((OFFSET('Game Board'!F8:F55,0,UH1)=UZ12)*(OFFSET('Game Board'!I8:I55,0,UH1)=UZ15)*(OFFSET('Game Board'!G8:G55,0,UH1)&lt;OFFSET('Game Board'!H8:H55,0,UH1))*1)+SUMPRODUCT((OFFSET('Game Board'!I8:I55,0,UH1)=UZ12)*(OFFSET('Game Board'!F8:F55,0,UH1)=UZ15)*(OFFSET('Game Board'!H8:H55,0,UH1)&lt;OFFSET('Game Board'!G8:G55,0,UH1))*1)</f>
        <v>0</v>
      </c>
      <c r="VF12" s="420">
        <f ca="1">SUMIFS(OFFSET('Game Board'!G8:G55,0,UH1),OFFSET('Game Board'!F8:F55,0,UH1),UZ12,OFFSET('Game Board'!I8:I55,0,UH1),UZ13)+SUMIFS(OFFSET('Game Board'!G8:G55,0,UH1),OFFSET('Game Board'!F8:F55,0,UH1),UZ12,OFFSET('Game Board'!I8:I55,0,UH1),UZ14)+SUMIFS(OFFSET('Game Board'!G8:G55,0,UH1),OFFSET('Game Board'!F8:F55,0,UH1),UZ12,OFFSET('Game Board'!I8:I55,0,UH1),UZ15)+SUMIFS(OFFSET('Game Board'!H8:H55,0,UH1),OFFSET('Game Board'!I8:I55,0,UH1),UZ12,OFFSET('Game Board'!F8:F55,0,UH1),UZ13)+SUMIFS(OFFSET('Game Board'!H8:H55,0,UH1),OFFSET('Game Board'!I8:I55,0,UH1),UZ12,OFFSET('Game Board'!F8:F55,0,UH1),UZ14)+SUMIFS(OFFSET('Game Board'!H8:H55,0,UH1),OFFSET('Game Board'!I8:I55,0,UH1),UZ12,OFFSET('Game Board'!F8:F55,0,UH1),UZ15)</f>
        <v>0</v>
      </c>
      <c r="VG12" s="420">
        <f ca="1">SUMIFS(OFFSET('Game Board'!H8:H55,0,UH1),OFFSET('Game Board'!F8:F55,0,UH1),UZ12,OFFSET('Game Board'!I8:I55,0,UH1),UZ13)+SUMIFS(OFFSET('Game Board'!H8:H55,0,UH1),OFFSET('Game Board'!F8:F55,0,UH1),UZ12,OFFSET('Game Board'!I8:I55,0,UH1),UZ14)+SUMIFS(OFFSET('Game Board'!H8:H55,0,UH1),OFFSET('Game Board'!F8:F55,0,UH1),UZ12,OFFSET('Game Board'!I8:I55,0,UH1),UZ15)+SUMIFS(OFFSET('Game Board'!G8:G55,0,UH1),OFFSET('Game Board'!I8:I55,0,UH1),UZ12,OFFSET('Game Board'!F8:F55,0,UH1),UZ13)+SUMIFS(OFFSET('Game Board'!G8:G55,0,UH1),OFFSET('Game Board'!I8:I55,0,UH1),UZ12,OFFSET('Game Board'!F8:F55,0,UH1),UZ14)+SUMIFS(OFFSET('Game Board'!G8:G55,0,UH1),OFFSET('Game Board'!I8:I55,0,UH1),UZ12,OFFSET('Game Board'!F8:F55,0,UH1),UZ15)</f>
        <v>0</v>
      </c>
      <c r="VH12" s="420">
        <f t="shared" ca="1" si="153"/>
        <v>0</v>
      </c>
      <c r="VI12" s="420">
        <f t="shared" ca="1" si="154"/>
        <v>3</v>
      </c>
      <c r="VJ12" s="420">
        <f t="shared" ref="VJ12" ca="1" si="1463">IF(UZ12&lt;&gt;"",SUMPRODUCT((UY12:UY15=UY12)*(VI12:VI15&gt;VI12)*1),0)</f>
        <v>0</v>
      </c>
      <c r="VK12" s="420">
        <f t="shared" ref="VK12" ca="1" si="1464">IF(UZ12&lt;&gt;"",SUMPRODUCT((VJ12:VJ15=VJ12)*(VH12:VH15&gt;VH12)*1),0)</f>
        <v>0</v>
      </c>
      <c r="VL12" s="420">
        <f t="shared" ca="1" si="157"/>
        <v>0</v>
      </c>
      <c r="VM12" s="420">
        <f t="shared" ref="VM12" ca="1" si="1465">IF(UZ12&lt;&gt;"",SUMPRODUCT((VL12:VL15=VL12)*(VJ12:VJ15=VJ12)*(VF12:VF15&gt;VF12)*1),0)</f>
        <v>0</v>
      </c>
      <c r="VN12" s="420">
        <f t="shared" ca="1" si="159"/>
        <v>1</v>
      </c>
      <c r="VO12" s="420">
        <v>0</v>
      </c>
      <c r="VP12" s="420">
        <v>0</v>
      </c>
      <c r="VQ12" s="420">
        <v>0</v>
      </c>
      <c r="VR12" s="420">
        <v>0</v>
      </c>
      <c r="VS12" s="420">
        <v>0</v>
      </c>
      <c r="VT12" s="420">
        <f t="shared" si="354"/>
        <v>0</v>
      </c>
      <c r="VU12" s="420">
        <f t="shared" si="355"/>
        <v>0</v>
      </c>
      <c r="VV12" s="420">
        <v>0</v>
      </c>
      <c r="VW12" s="420">
        <v>0</v>
      </c>
      <c r="VX12" s="420">
        <f t="shared" si="358"/>
        <v>0</v>
      </c>
      <c r="VY12" s="420">
        <v>0</v>
      </c>
      <c r="VZ12" s="420">
        <f t="shared" ca="1" si="160"/>
        <v>1</v>
      </c>
      <c r="WA12" s="420">
        <v>0</v>
      </c>
      <c r="WB12" s="420">
        <v>0</v>
      </c>
      <c r="WC12" s="420">
        <v>0</v>
      </c>
      <c r="WD12" s="420">
        <v>0</v>
      </c>
      <c r="WE12" s="420">
        <v>0</v>
      </c>
      <c r="WF12" s="420">
        <v>0</v>
      </c>
      <c r="WG12" s="420">
        <v>0</v>
      </c>
      <c r="WH12" s="420">
        <v>0</v>
      </c>
      <c r="WI12" s="420">
        <v>0</v>
      </c>
      <c r="WJ12" s="420">
        <v>0</v>
      </c>
      <c r="WK12" s="420">
        <v>0</v>
      </c>
      <c r="WL12" s="420">
        <f t="shared" ca="1" si="161"/>
        <v>1</v>
      </c>
      <c r="WM12" s="420">
        <f t="shared" ref="WM12" ca="1" si="1466">SUMPRODUCT((WL12:WL15=WL12)*(UO12:UO15&gt;UO12)*1)</f>
        <v>0</v>
      </c>
      <c r="WN12" s="420">
        <f t="shared" ca="1" si="163"/>
        <v>1</v>
      </c>
      <c r="WO12" s="420" t="str">
        <f t="shared" si="361"/>
        <v>Argentina</v>
      </c>
      <c r="WP12" s="420">
        <f t="shared" ca="1" si="164"/>
        <v>0</v>
      </c>
      <c r="WQ12" s="420">
        <f ca="1">SUMPRODUCT((OFFSET('Game Board'!G8:G55,0,WQ1)&lt;&gt;"")*(OFFSET('Game Board'!F8:F55,0,WQ1)=C12)*(OFFSET('Game Board'!G8:G55,0,WQ1)&gt;OFFSET('Game Board'!H8:H55,0,WQ1))*1)+SUMPRODUCT((OFFSET('Game Board'!G8:G55,0,WQ1)&lt;&gt;"")*(OFFSET('Game Board'!I8:I55,0,WQ1)=C12)*(OFFSET('Game Board'!H8:H55,0,WQ1)&gt;OFFSET('Game Board'!G8:G55,0,WQ1))*1)</f>
        <v>0</v>
      </c>
      <c r="WR12" s="420">
        <f ca="1">SUMPRODUCT((OFFSET('Game Board'!G8:G55,0,WQ1)&lt;&gt;"")*(OFFSET('Game Board'!F8:F55,0,WQ1)=C12)*(OFFSET('Game Board'!G8:G55,0,WQ1)=OFFSET('Game Board'!H8:H55,0,WQ1))*1)+SUMPRODUCT((OFFSET('Game Board'!G8:G55,0,WQ1)&lt;&gt;"")*(OFFSET('Game Board'!I8:I55,0,WQ1)=C12)*(OFFSET('Game Board'!G8:G55,0,WQ1)=OFFSET('Game Board'!H8:H55,0,WQ1))*1)</f>
        <v>0</v>
      </c>
      <c r="WS12" s="420">
        <f ca="1">SUMPRODUCT((OFFSET('Game Board'!G8:G55,0,WQ1)&lt;&gt;"")*(OFFSET('Game Board'!F8:F55,0,WQ1)=C12)*(OFFSET('Game Board'!G8:G55,0,WQ1)&lt;OFFSET('Game Board'!H8:H55,0,WQ1))*1)+SUMPRODUCT((OFFSET('Game Board'!G8:G55,0,WQ1)&lt;&gt;"")*(OFFSET('Game Board'!I8:I55,0,WQ1)=C12)*(OFFSET('Game Board'!H8:H55,0,WQ1)&lt;OFFSET('Game Board'!G8:G55,0,WQ1))*1)</f>
        <v>0</v>
      </c>
      <c r="WT12" s="420">
        <f ca="1">SUMIF(OFFSET('Game Board'!F8:F55,0,WQ1),C12,OFFSET('Game Board'!G8:G55,0,WQ1))+SUMIF(OFFSET('Game Board'!I8:I55,0,WQ1),C12,OFFSET('Game Board'!H8:H55,0,WQ1))</f>
        <v>0</v>
      </c>
      <c r="WU12" s="420">
        <f ca="1">SUMIF(OFFSET('Game Board'!F8:F55,0,WQ1),C12,OFFSET('Game Board'!H8:H55,0,WQ1))+SUMIF(OFFSET('Game Board'!I8:I55,0,WQ1),C12,OFFSET('Game Board'!G8:G55,0,WQ1))</f>
        <v>0</v>
      </c>
      <c r="WV12" s="420">
        <f t="shared" ca="1" si="165"/>
        <v>0</v>
      </c>
      <c r="WW12" s="420">
        <f t="shared" ca="1" si="166"/>
        <v>0</v>
      </c>
      <c r="WX12" s="420">
        <f ca="1">INDEX(L4:L35,MATCH(XG12,C4:C35,0),0)</f>
        <v>1765</v>
      </c>
      <c r="WY12" s="424">
        <f>'Tournament Setup'!F14</f>
        <v>0</v>
      </c>
      <c r="WZ12" s="420">
        <f t="shared" ref="WZ12" ca="1" si="1467">RANK(WW12,WW12:WW15)</f>
        <v>1</v>
      </c>
      <c r="XA12" s="420">
        <f t="shared" ref="XA12" ca="1" si="1468">SUMPRODUCT((WZ12:WZ15=WZ12)*(WV12:WV15&gt;WV12)*1)</f>
        <v>0</v>
      </c>
      <c r="XB12" s="420">
        <f t="shared" ca="1" si="169"/>
        <v>1</v>
      </c>
      <c r="XC12" s="420">
        <f t="shared" ref="XC12" ca="1" si="1469">SUMPRODUCT((WZ12:WZ15=WZ12)*(WV12:WV15=WV12)*(WT12:WT15&gt;WT12)*1)</f>
        <v>0</v>
      </c>
      <c r="XD12" s="420">
        <f t="shared" ca="1" si="171"/>
        <v>1</v>
      </c>
      <c r="XE12" s="420">
        <f t="shared" ref="XE12" ca="1" si="1470">RANK(XD12,XD12:XD15,1)+COUNTIF(XD12:XD12,XD12)-1</f>
        <v>1</v>
      </c>
      <c r="XF12" s="420">
        <v>1</v>
      </c>
      <c r="XG12" s="420" t="str">
        <f t="shared" ref="XG12" ca="1" si="1471">INDEX(WO12:WO15,MATCH(XF12,XE12:XE15,0),0)</f>
        <v>Argentina</v>
      </c>
      <c r="XH12" s="420">
        <f t="shared" ref="XH12" ca="1" si="1472">INDEX(XD12:XD15,MATCH(XG12,WO12:WO15,0),0)</f>
        <v>1</v>
      </c>
      <c r="XI12" s="420" t="str">
        <f t="shared" ref="XI12" ca="1" si="1473">IF(XH13=1,XG12,"")</f>
        <v>Argentina</v>
      </c>
      <c r="XL12" s="420">
        <f ca="1">SUMPRODUCT((OFFSET('Game Board'!F8:F55,0,WQ1)=XI12)*(OFFSET('Game Board'!I8:I55,0,WQ1)=XI13)*(OFFSET('Game Board'!G8:G55,0,WQ1)&gt;OFFSET('Game Board'!H8:H55,0,WQ1))*1)+SUMPRODUCT((OFFSET('Game Board'!I8:I55,0,WQ1)=XI12)*(OFFSET('Game Board'!F8:F55,0,WQ1)=XI13)*(OFFSET('Game Board'!H8:H55,0,WQ1)&gt;OFFSET('Game Board'!G8:G55,0,WQ1))*1)+SUMPRODUCT((OFFSET('Game Board'!F8:F55,0,WQ1)=XI12)*(OFFSET('Game Board'!I8:I55,0,WQ1)=XI14)*(OFFSET('Game Board'!G8:G55,0,WQ1)&gt;OFFSET('Game Board'!H8:H55,0,WQ1))*1)+SUMPRODUCT((OFFSET('Game Board'!I8:I55,0,WQ1)=XI12)*(OFFSET('Game Board'!F8:F55,0,WQ1)=XI14)*(OFFSET('Game Board'!H8:H55,0,WQ1)&gt;OFFSET('Game Board'!G8:G55,0,WQ1))*1)+SUMPRODUCT((OFFSET('Game Board'!F8:F55,0,WQ1)=XI12)*(OFFSET('Game Board'!I8:I55,0,WQ1)=XI15)*(OFFSET('Game Board'!G8:G55,0,WQ1)&gt;OFFSET('Game Board'!H8:H55,0,WQ1))*1)+SUMPRODUCT((OFFSET('Game Board'!I8:I55,0,WQ1)=XI12)*(OFFSET('Game Board'!F8:F55,0,WQ1)=XI15)*(OFFSET('Game Board'!H8:H55,0,WQ1)&gt;OFFSET('Game Board'!G8:G55,0,WQ1))*1)</f>
        <v>0</v>
      </c>
      <c r="XM12" s="420">
        <f ca="1">SUMPRODUCT((OFFSET('Game Board'!F8:F55,0,WQ1)=XI12)*(OFFSET('Game Board'!I8:I55,0,WQ1)=XI13)*(OFFSET('Game Board'!G8:G55,0,WQ1)=OFFSET('Game Board'!H8:H55,0,WQ1))*1)+SUMPRODUCT((OFFSET('Game Board'!I8:I55,0,WQ1)=XI12)*(OFFSET('Game Board'!F8:F55,0,WQ1)=XI13)*(OFFSET('Game Board'!G8:G55,0,WQ1)=OFFSET('Game Board'!H8:H55,0,WQ1))*1)+SUMPRODUCT((OFFSET('Game Board'!F8:F55,0,WQ1)=XI12)*(OFFSET('Game Board'!I8:I55,0,WQ1)=XI14)*(OFFSET('Game Board'!G8:G55,0,WQ1)=OFFSET('Game Board'!H8:H55,0,WQ1))*1)+SUMPRODUCT((OFFSET('Game Board'!I8:I55,0,WQ1)=XI12)*(OFFSET('Game Board'!F8:F55,0,WQ1)=XI14)*(OFFSET('Game Board'!G8:G55,0,WQ1)=OFFSET('Game Board'!H8:H55,0,WQ1))*1)+SUMPRODUCT((OFFSET('Game Board'!F8:F55,0,WQ1)=XI12)*(OFFSET('Game Board'!I8:I55,0,WQ1)=XI15)*(OFFSET('Game Board'!G8:G55,0,WQ1)=OFFSET('Game Board'!H8:H55,0,WQ1))*1)+SUMPRODUCT((OFFSET('Game Board'!I8:I55,0,WQ1)=XI12)*(OFFSET('Game Board'!F8:F55,0,WQ1)=XI15)*(OFFSET('Game Board'!G8:G55,0,WQ1)=OFFSET('Game Board'!H8:H55,0,WQ1))*1)</f>
        <v>3</v>
      </c>
      <c r="XN12" s="420">
        <f ca="1">SUMPRODUCT((OFFSET('Game Board'!F8:F55,0,WQ1)=XI12)*(OFFSET('Game Board'!I8:I55,0,WQ1)=XI13)*(OFFSET('Game Board'!G8:G55,0,WQ1)&lt;OFFSET('Game Board'!H8:H55,0,WQ1))*1)+SUMPRODUCT((OFFSET('Game Board'!I8:I55,0,WQ1)=XI12)*(OFFSET('Game Board'!F8:F55,0,WQ1)=XI13)*(OFFSET('Game Board'!H8:H55,0,WQ1)&lt;OFFSET('Game Board'!G8:G55,0,WQ1))*1)+SUMPRODUCT((OFFSET('Game Board'!F8:F55,0,WQ1)=XI12)*(OFFSET('Game Board'!I8:I55,0,WQ1)=XI14)*(OFFSET('Game Board'!G8:G55,0,WQ1)&lt;OFFSET('Game Board'!H8:H55,0,WQ1))*1)+SUMPRODUCT((OFFSET('Game Board'!I8:I55,0,WQ1)=XI12)*(OFFSET('Game Board'!F8:F55,0,WQ1)=XI14)*(OFFSET('Game Board'!H8:H55,0,WQ1)&lt;OFFSET('Game Board'!G8:G55,0,WQ1))*1)+SUMPRODUCT((OFFSET('Game Board'!F8:F55,0,WQ1)=XI12)*(OFFSET('Game Board'!I8:I55,0,WQ1)=XI15)*(OFFSET('Game Board'!G8:G55,0,WQ1)&lt;OFFSET('Game Board'!H8:H55,0,WQ1))*1)+SUMPRODUCT((OFFSET('Game Board'!I8:I55,0,WQ1)=XI12)*(OFFSET('Game Board'!F8:F55,0,WQ1)=XI15)*(OFFSET('Game Board'!H8:H55,0,WQ1)&lt;OFFSET('Game Board'!G8:G55,0,WQ1))*1)</f>
        <v>0</v>
      </c>
      <c r="XO12" s="420">
        <f ca="1">SUMIFS(OFFSET('Game Board'!G8:G55,0,WQ1),OFFSET('Game Board'!F8:F55,0,WQ1),XI12,OFFSET('Game Board'!I8:I55,0,WQ1),XI13)+SUMIFS(OFFSET('Game Board'!G8:G55,0,WQ1),OFFSET('Game Board'!F8:F55,0,WQ1),XI12,OFFSET('Game Board'!I8:I55,0,WQ1),XI14)+SUMIFS(OFFSET('Game Board'!G8:G55,0,WQ1),OFFSET('Game Board'!F8:F55,0,WQ1),XI12,OFFSET('Game Board'!I8:I55,0,WQ1),XI15)+SUMIFS(OFFSET('Game Board'!H8:H55,0,WQ1),OFFSET('Game Board'!I8:I55,0,WQ1),XI12,OFFSET('Game Board'!F8:F55,0,WQ1),XI13)+SUMIFS(OFFSET('Game Board'!H8:H55,0,WQ1),OFFSET('Game Board'!I8:I55,0,WQ1),XI12,OFFSET('Game Board'!F8:F55,0,WQ1),XI14)+SUMIFS(OFFSET('Game Board'!H8:H55,0,WQ1),OFFSET('Game Board'!I8:I55,0,WQ1),XI12,OFFSET('Game Board'!F8:F55,0,WQ1),XI15)</f>
        <v>0</v>
      </c>
      <c r="XP12" s="420">
        <f ca="1">SUMIFS(OFFSET('Game Board'!H8:H55,0,WQ1),OFFSET('Game Board'!F8:F55,0,WQ1),XI12,OFFSET('Game Board'!I8:I55,0,WQ1),XI13)+SUMIFS(OFFSET('Game Board'!H8:H55,0,WQ1),OFFSET('Game Board'!F8:F55,0,WQ1),XI12,OFFSET('Game Board'!I8:I55,0,WQ1),XI14)+SUMIFS(OFFSET('Game Board'!H8:H55,0,WQ1),OFFSET('Game Board'!F8:F55,0,WQ1),XI12,OFFSET('Game Board'!I8:I55,0,WQ1),XI15)+SUMIFS(OFFSET('Game Board'!G8:G55,0,WQ1),OFFSET('Game Board'!I8:I55,0,WQ1),XI12,OFFSET('Game Board'!F8:F55,0,WQ1),XI13)+SUMIFS(OFFSET('Game Board'!G8:G55,0,WQ1),OFFSET('Game Board'!I8:I55,0,WQ1),XI12,OFFSET('Game Board'!F8:F55,0,WQ1),XI14)+SUMIFS(OFFSET('Game Board'!G8:G55,0,WQ1),OFFSET('Game Board'!I8:I55,0,WQ1),XI12,OFFSET('Game Board'!F8:F55,0,WQ1),XI15)</f>
        <v>0</v>
      </c>
      <c r="XQ12" s="420">
        <f t="shared" ca="1" si="176"/>
        <v>0</v>
      </c>
      <c r="XR12" s="420">
        <f t="shared" ca="1" si="177"/>
        <v>3</v>
      </c>
      <c r="XS12" s="420">
        <f t="shared" ref="XS12" ca="1" si="1474">IF(XI12&lt;&gt;"",SUMPRODUCT((XH12:XH15=XH12)*(XR12:XR15&gt;XR12)*1),0)</f>
        <v>0</v>
      </c>
      <c r="XT12" s="420">
        <f t="shared" ref="XT12" ca="1" si="1475">IF(XI12&lt;&gt;"",SUMPRODUCT((XS12:XS15=XS12)*(XQ12:XQ15&gt;XQ12)*1),0)</f>
        <v>0</v>
      </c>
      <c r="XU12" s="420">
        <f t="shared" ca="1" si="180"/>
        <v>0</v>
      </c>
      <c r="XV12" s="420">
        <f t="shared" ref="XV12" ca="1" si="1476">IF(XI12&lt;&gt;"",SUMPRODUCT((XU12:XU15=XU12)*(XS12:XS15=XS12)*(XO12:XO15&gt;XO12)*1),0)</f>
        <v>0</v>
      </c>
      <c r="XW12" s="420">
        <f t="shared" ca="1" si="182"/>
        <v>1</v>
      </c>
      <c r="XX12" s="420">
        <v>0</v>
      </c>
      <c r="XY12" s="420">
        <v>0</v>
      </c>
      <c r="XZ12" s="420">
        <v>0</v>
      </c>
      <c r="YA12" s="420">
        <v>0</v>
      </c>
      <c r="YB12" s="420">
        <v>0</v>
      </c>
      <c r="YC12" s="420">
        <f t="shared" si="373"/>
        <v>0</v>
      </c>
      <c r="YD12" s="420">
        <f t="shared" si="374"/>
        <v>0</v>
      </c>
      <c r="YE12" s="420">
        <v>0</v>
      </c>
      <c r="YF12" s="420">
        <v>0</v>
      </c>
      <c r="YG12" s="420">
        <f t="shared" si="377"/>
        <v>0</v>
      </c>
      <c r="YH12" s="420">
        <v>0</v>
      </c>
      <c r="YI12" s="420">
        <f t="shared" ca="1" si="183"/>
        <v>1</v>
      </c>
      <c r="YJ12" s="420">
        <v>0</v>
      </c>
      <c r="YK12" s="420">
        <v>0</v>
      </c>
      <c r="YL12" s="420">
        <v>0</v>
      </c>
      <c r="YM12" s="420">
        <v>0</v>
      </c>
      <c r="YN12" s="420">
        <v>0</v>
      </c>
      <c r="YO12" s="420">
        <v>0</v>
      </c>
      <c r="YP12" s="420">
        <v>0</v>
      </c>
      <c r="YQ12" s="420">
        <v>0</v>
      </c>
      <c r="YR12" s="420">
        <v>0</v>
      </c>
      <c r="YS12" s="420">
        <v>0</v>
      </c>
      <c r="YT12" s="420">
        <v>0</v>
      </c>
      <c r="YU12" s="420">
        <f t="shared" ca="1" si="184"/>
        <v>1</v>
      </c>
      <c r="YV12" s="420">
        <f t="shared" ref="YV12" ca="1" si="1477">SUMPRODUCT((YU12:YU15=YU12)*(WX12:WX15&gt;WX12)*1)</f>
        <v>0</v>
      </c>
      <c r="YW12" s="420">
        <f t="shared" ca="1" si="186"/>
        <v>1</v>
      </c>
      <c r="YX12" s="420" t="str">
        <f t="shared" si="380"/>
        <v>Argentina</v>
      </c>
    </row>
    <row r="13" spans="1:682" x14ac:dyDescent="0.35">
      <c r="A13" s="420">
        <f>INDEX(M4:M35,MATCH(U13,C4:C35,0),0)</f>
        <v>1445</v>
      </c>
      <c r="B13" s="420">
        <f t="shared" si="815"/>
        <v>2</v>
      </c>
      <c r="C13" s="420" t="str">
        <f>'Tournament Setup'!D15</f>
        <v>Saudi Arabia</v>
      </c>
      <c r="D13" s="420">
        <f t="shared" si="187"/>
        <v>0</v>
      </c>
      <c r="E13" s="420">
        <f>SUMPRODUCT(('Game Board'!G8:G55&lt;&gt;"")*('Game Board'!F8:F55=C13)*('Game Board'!G8:G55&gt;'Game Board'!H8:H55)*1)+SUMPRODUCT(('Game Board'!G8:G55&lt;&gt;"")*('Game Board'!I8:I55=C13)*('Game Board'!H8:H55&gt;'Game Board'!G8:G55)*1)</f>
        <v>0</v>
      </c>
      <c r="F13" s="420">
        <f>SUMPRODUCT(('Game Board'!G8:G55&lt;&gt;"")*('Game Board'!F8:F55=C13)*('Game Board'!G8:G55='Game Board'!H8:H55)*1)+SUMPRODUCT(('Game Board'!G8:G55&lt;&gt;"")*('Game Board'!I8:I55=C13)*('Game Board'!G8:G55='Game Board'!H8:H55)*1)</f>
        <v>0</v>
      </c>
      <c r="G13" s="420">
        <f>SUMPRODUCT(('Game Board'!G8:G55&lt;&gt;"")*('Game Board'!F8:F55=C13)*('Game Board'!G8:G55&lt;'Game Board'!H8:H55)*1)+SUMPRODUCT(('Game Board'!G8:G55&lt;&gt;"")*('Game Board'!I8:I55=C13)*('Game Board'!H8:H55&lt;'Game Board'!G8:G55)*1)</f>
        <v>0</v>
      </c>
      <c r="H13" s="420">
        <f>SUMIF('Game Board'!F8:F55,C13,'Game Board'!G8:G55)+SUMIF('Game Board'!I8:I55,C13,'Game Board'!H8:H55)</f>
        <v>0</v>
      </c>
      <c r="I13" s="420">
        <f>SUMIF('Game Board'!F8:F55,C13,'Game Board'!H8:H55)+SUMIF('Game Board'!I8:I55,C13,'Game Board'!G8:G55)</f>
        <v>0</v>
      </c>
      <c r="J13" s="420">
        <f t="shared" si="188"/>
        <v>0</v>
      </c>
      <c r="K13" s="420">
        <f t="shared" si="189"/>
        <v>0</v>
      </c>
      <c r="L13" s="424">
        <f>'Tournament Setup'!E15</f>
        <v>1445</v>
      </c>
      <c r="M13" s="420">
        <f>IF('Tournament Setup'!F15&lt;&gt;"",-'Tournament Setup'!F15,'Tournament Setup'!E15)</f>
        <v>1445</v>
      </c>
      <c r="N13" s="420">
        <f>RANK(K13,K12:K15)</f>
        <v>1</v>
      </c>
      <c r="O13" s="420">
        <f>SUMPRODUCT((N12:N15=N13)*(J12:J15&gt;J13)*1)</f>
        <v>0</v>
      </c>
      <c r="P13" s="420">
        <f t="shared" si="190"/>
        <v>1</v>
      </c>
      <c r="Q13" s="420">
        <f>SUMPRODUCT((N12:N15=N13)*(J12:J15=J13)*(H12:H15&gt;H13)*1)</f>
        <v>0</v>
      </c>
      <c r="R13" s="420">
        <f t="shared" si="191"/>
        <v>1</v>
      </c>
      <c r="S13" s="420">
        <f>RANK(R13,R12:R15,1)+COUNTIF(R12:R13,R13)-1</f>
        <v>2</v>
      </c>
      <c r="T13" s="420">
        <v>2</v>
      </c>
      <c r="U13" s="420" t="str">
        <f t="shared" ref="U13" si="1478">INDEX(C12:C15,MATCH(T13,S12:S15,0),0)</f>
        <v>Saudi Arabia</v>
      </c>
      <c r="V13" s="420">
        <f>INDEX(R12:R15,MATCH(U13,C12:C15,0),0)</f>
        <v>1</v>
      </c>
      <c r="W13" s="420" t="str">
        <f t="shared" ref="W13" si="1479">IF(W12&lt;&gt;"",U13,"")</f>
        <v>Saudi Arabia</v>
      </c>
      <c r="X13" s="420" t="str">
        <f t="shared" ref="X13" si="1480">IF(V14=2,U13,"")</f>
        <v/>
      </c>
      <c r="Z13" s="420">
        <f>SUMPRODUCT(('Game Board'!F8:F55=W13)*('Game Board'!I8:I55=W12)*('Game Board'!G8:G55&gt;'Game Board'!H8:H55)*1)+SUMPRODUCT(('Game Board'!I8:I55=W13)*('Game Board'!F8:F55=W12)*('Game Board'!H8:H55&gt;'Game Board'!G8:G55)*1)+SUMPRODUCT(('Game Board'!F8:F55=W13)*('Game Board'!I8:I55=W14)*('Game Board'!G8:G55&gt;'Game Board'!H8:H55)*1)+SUMPRODUCT(('Game Board'!I8:I55=W13)*('Game Board'!F8:F55=W14)*('Game Board'!H8:H55&gt;'Game Board'!G8:G55)*1)+SUMPRODUCT(('Game Board'!F8:F55=W13)*('Game Board'!I8:I55=W15)*('Game Board'!G8:G55&gt;'Game Board'!H8:H55)*1)+SUMPRODUCT(('Game Board'!I8:I55=W13)*('Game Board'!F8:F55=W15)*('Game Board'!H8:H55&gt;'Game Board'!G8:G55)*1)</f>
        <v>0</v>
      </c>
      <c r="AA13" s="420">
        <f>SUMPRODUCT(('Game Board'!F8:F55=W13)*('Game Board'!I8:I55=W12)*('Game Board'!G8:G55='Game Board'!H8:H55)*1)+SUMPRODUCT(('Game Board'!I8:I55=W13)*('Game Board'!F8:F55=W12)*('Game Board'!G8:G55='Game Board'!H8:H55)*1)+SUMPRODUCT(('Game Board'!F8:F55=W13)*('Game Board'!I8:I55=W14)*('Game Board'!G8:G55='Game Board'!H8:H55)*1)+SUMPRODUCT(('Game Board'!I8:I55=W13)*('Game Board'!F8:F55=W14)*('Game Board'!G8:G55='Game Board'!H8:H55)*1)+SUMPRODUCT(('Game Board'!F8:F55=W13)*('Game Board'!I8:I55=W15)*('Game Board'!G8:G55='Game Board'!H8:H55)*1)+SUMPRODUCT(('Game Board'!I8:I55=W13)*('Game Board'!F8:F55=W15)*('Game Board'!G8:G55='Game Board'!H8:H55)*1)</f>
        <v>3</v>
      </c>
      <c r="AB13" s="420">
        <f>SUMPRODUCT(('Game Board'!F8:F55=W13)*('Game Board'!I8:I55=W12)*('Game Board'!G8:G55&lt;'Game Board'!H8:H55)*1)+SUMPRODUCT(('Game Board'!I8:I55=W13)*('Game Board'!F8:F55=W12)*('Game Board'!H8:H55&lt;'Game Board'!G8:G55)*1)+SUMPRODUCT(('Game Board'!F8:F55=W13)*('Game Board'!I8:I55=W14)*('Game Board'!G8:G55&lt;'Game Board'!H8:H55)*1)+SUMPRODUCT(('Game Board'!I8:I55=W13)*('Game Board'!F8:F55=W14)*('Game Board'!H8:H55&lt;'Game Board'!G8:G55)*1)+SUMPRODUCT(('Game Board'!F8:F55=W13)*('Game Board'!I8:I55=W15)*('Game Board'!G8:G55&lt;'Game Board'!H8:H55)*1)+SUMPRODUCT(('Game Board'!I8:I55=W13)*('Game Board'!F8:F55=W15)*('Game Board'!H8:H55&lt;'Game Board'!G8:G55)*1)</f>
        <v>0</v>
      </c>
      <c r="AC13" s="420">
        <f>SUMIFS('Game Board'!G8:G55,'Game Board'!F8:F55,W13,'Game Board'!I8:I55,W12)+SUMIFS('Game Board'!G8:G55,'Game Board'!F8:F55,W13,'Game Board'!I8:I55,W14)+SUMIFS('Game Board'!G8:G55,'Game Board'!F8:F55,W13,'Game Board'!I8:I55,W15)+SUMIFS('Game Board'!H8:H55,'Game Board'!I8:I55,W13,'Game Board'!F8:F55,W12)+SUMIFS('Game Board'!H8:H55,'Game Board'!I8:I55,W13,'Game Board'!F8:F55,W14)+SUMIFS('Game Board'!H8:H55,'Game Board'!I8:I55,W13,'Game Board'!F8:F55,W15)</f>
        <v>0</v>
      </c>
      <c r="AD13" s="420">
        <f>SUMIFS('Game Board'!H8:H55,'Game Board'!F8:F55,W13,'Game Board'!I8:I55,W12)+SUMIFS('Game Board'!H8:H55,'Game Board'!F8:F55,W13,'Game Board'!I8:I55,W14)+SUMIFS('Game Board'!H8:H55,'Game Board'!F8:F55,W13,'Game Board'!I8:I55,W15)+SUMIFS('Game Board'!G8:G55,'Game Board'!I8:I55,W13,'Game Board'!F8:F55,W12)+SUMIFS('Game Board'!G8:G55,'Game Board'!I8:I55,W13,'Game Board'!F8:F55,W14)+SUMIFS('Game Board'!G8:G55,'Game Board'!I8:I55,W13,'Game Board'!F8:F55,W15)</f>
        <v>0</v>
      </c>
      <c r="AE13" s="420">
        <f t="shared" si="192"/>
        <v>0</v>
      </c>
      <c r="AF13" s="420">
        <f t="shared" si="193"/>
        <v>3</v>
      </c>
      <c r="AG13" s="420">
        <f t="shared" ref="AG13" si="1481">IF(W13&lt;&gt;"",SUMPRODUCT((V12:V15=V13)*(AF12:AF15&gt;AF13)*1),0)</f>
        <v>0</v>
      </c>
      <c r="AH13" s="420">
        <f t="shared" ref="AH13" si="1482">IF(W13&lt;&gt;"",SUMPRODUCT((AG12:AG15=AG13)*(AE12:AE15&gt;AE13)*1),0)</f>
        <v>0</v>
      </c>
      <c r="AI13" s="420">
        <f t="shared" si="0"/>
        <v>0</v>
      </c>
      <c r="AJ13" s="420">
        <f t="shared" ref="AJ13" si="1483">IF(W13&lt;&gt;"",SUMPRODUCT((AI12:AI15=AI13)*(AG12:AG15=AG13)*(AC12:AC15&gt;AC13)*1),0)</f>
        <v>0</v>
      </c>
      <c r="AK13" s="420">
        <f t="shared" si="194"/>
        <v>1</v>
      </c>
      <c r="AL13" s="420">
        <f>SUMPRODUCT(('Game Board'!F8:F55=X13)*('Game Board'!I8:I55=X14)*('Game Board'!G8:G55&gt;'Game Board'!H8:H55)*1)+SUMPRODUCT(('Game Board'!I8:I55=X13)*('Game Board'!F8:F55=X14)*('Game Board'!H8:H55&gt;'Game Board'!G8:G55)*1)+SUMPRODUCT(('Game Board'!F8:F55=X13)*('Game Board'!I8:I55=X15)*('Game Board'!G8:G55&gt;'Game Board'!H8:H55)*1)+SUMPRODUCT(('Game Board'!I8:I55=X13)*('Game Board'!F8:F55=X15)*('Game Board'!H8:H55&gt;'Game Board'!G8:G55)*1)</f>
        <v>0</v>
      </c>
      <c r="AM13" s="420">
        <f>SUMPRODUCT(('Game Board'!F8:F55=X13)*('Game Board'!I8:I55=X14)*('Game Board'!G8:G55='Game Board'!H8:H55)*1)+SUMPRODUCT(('Game Board'!I8:I55=X13)*('Game Board'!F8:F55=X14)*('Game Board'!G8:G55='Game Board'!H8:H55)*1)+SUMPRODUCT(('Game Board'!F8:F55=X13)*('Game Board'!I8:I55=X15)*('Game Board'!G8:G55='Game Board'!H8:H55)*1)+SUMPRODUCT(('Game Board'!I8:I55=X13)*('Game Board'!F8:F55=X15)*('Game Board'!G8:G55='Game Board'!H8:H55)*1)</f>
        <v>0</v>
      </c>
      <c r="AN13" s="420">
        <f>SUMPRODUCT(('Game Board'!F8:F55=X13)*('Game Board'!I8:I55=X14)*('Game Board'!G8:G55&lt;'Game Board'!H8:H55)*1)+SUMPRODUCT(('Game Board'!I8:I55=X13)*('Game Board'!F8:F55=X14)*('Game Board'!H8:H55&lt;'Game Board'!G8:G55)*1)+SUMPRODUCT(('Game Board'!F8:F55=X13)*('Game Board'!I8:I55=X15)*('Game Board'!G8:G55&lt;'Game Board'!H8:H55)*1)+SUMPRODUCT(('Game Board'!I8:I55=X13)*('Game Board'!F8:F55=X15)*('Game Board'!H8:H55&lt;'Game Board'!G8:G55)*1)</f>
        <v>0</v>
      </c>
      <c r="AO13" s="420">
        <f>SUMIFS('Game Board'!G8:G55,'Game Board'!F8:F55,X13,'Game Board'!I8:I55,X14)+SUMIFS('Game Board'!G8:G55,'Game Board'!F8:F55,X13,'Game Board'!I8:I55,X15)+SUMIFS('Game Board'!H8:H55,'Game Board'!I8:I55,X13,'Game Board'!F8:F55,X14)+SUMIFS('Game Board'!H8:H55,'Game Board'!I8:I55,X13,'Game Board'!F8:F55,X15)</f>
        <v>0</v>
      </c>
      <c r="AP13" s="420">
        <f>SUMIFS('Game Board'!H8:H55,'Game Board'!F8:F55,X13,'Game Board'!I8:I55,X14)+SUMIFS('Game Board'!H8:H55,'Game Board'!F8:F55,X13,'Game Board'!I8:I55,X15)+SUMIFS('Game Board'!G8:G55,'Game Board'!I8:I55,X13,'Game Board'!F8:F55,X14)+SUMIFS('Game Board'!G8:G55,'Game Board'!I8:I55,X13,'Game Board'!F8:F55,X15)</f>
        <v>0</v>
      </c>
      <c r="AQ13" s="420">
        <f t="shared" si="195"/>
        <v>0</v>
      </c>
      <c r="AR13" s="420">
        <f t="shared" si="196"/>
        <v>0</v>
      </c>
      <c r="AS13" s="420">
        <f t="shared" ref="AS13" si="1484">IF(X13&lt;&gt;"",SUMPRODUCT((V12:V15=V13)*(AR12:AR15&gt;AR13)*1),0)</f>
        <v>0</v>
      </c>
      <c r="AT13" s="420">
        <f t="shared" ref="AT13" si="1485">IF(X13&lt;&gt;"",SUMPRODUCT((AS12:AS15=AS13)*(AQ12:AQ15&gt;AQ13)*1),0)</f>
        <v>0</v>
      </c>
      <c r="AU13" s="420">
        <f t="shared" si="197"/>
        <v>0</v>
      </c>
      <c r="AV13" s="420">
        <f t="shared" ref="AV13" si="1486">IF(X13&lt;&gt;"",SUMPRODUCT((AU12:AU15=AU13)*(AS12:AS15=AS13)*(AO12:AO15&gt;AO13)*1),0)</f>
        <v>0</v>
      </c>
      <c r="AW13" s="420">
        <f t="shared" si="198"/>
        <v>1</v>
      </c>
      <c r="AX13" s="420">
        <v>0</v>
      </c>
      <c r="AY13" s="420">
        <v>0</v>
      </c>
      <c r="AZ13" s="420">
        <v>0</v>
      </c>
      <c r="BA13" s="420">
        <v>0</v>
      </c>
      <c r="BB13" s="420">
        <v>0</v>
      </c>
      <c r="BC13" s="420">
        <v>0</v>
      </c>
      <c r="BD13" s="420">
        <v>0</v>
      </c>
      <c r="BE13" s="420">
        <v>0</v>
      </c>
      <c r="BF13" s="420">
        <v>0</v>
      </c>
      <c r="BG13" s="420">
        <v>0</v>
      </c>
      <c r="BH13" s="420">
        <v>0</v>
      </c>
      <c r="BI13" s="420">
        <f t="shared" si="383"/>
        <v>1</v>
      </c>
      <c r="BJ13" s="420">
        <f>SUMPRODUCT((BI12:BI15=BI13)*(A12:A15&gt;A13)*1)</f>
        <v>3</v>
      </c>
      <c r="BK13" s="420">
        <f t="shared" si="199"/>
        <v>4</v>
      </c>
      <c r="BL13" s="420" t="str">
        <f t="shared" si="200"/>
        <v>Saudi Arabia</v>
      </c>
      <c r="BM13" s="420">
        <f t="shared" ca="1" si="201"/>
        <v>0</v>
      </c>
      <c r="BN13" s="420">
        <f ca="1">SUMPRODUCT((OFFSET('Game Board'!G8:G55,0,BN1)&lt;&gt;"")*(OFFSET('Game Board'!F8:F55,0,BN1)=C13)*(OFFSET('Game Board'!G8:G55,0,BN1)&gt;OFFSET('Game Board'!H8:H55,0,BN1))*1)+SUMPRODUCT((OFFSET('Game Board'!G8:G55,0,BN1)&lt;&gt;"")*(OFFSET('Game Board'!I8:I55,0,BN1)=C13)*(OFFSET('Game Board'!H8:H55,0,BN1)&gt;OFFSET('Game Board'!G8:G55,0,BN1))*1)</f>
        <v>0</v>
      </c>
      <c r="BO13" s="420">
        <f ca="1">SUMPRODUCT((OFFSET('Game Board'!G8:G55,0,BN1)&lt;&gt;"")*(OFFSET('Game Board'!F8:F55,0,BN1)=C13)*(OFFSET('Game Board'!G8:G55,0,BN1)=OFFSET('Game Board'!H8:H55,0,BN1))*1)+SUMPRODUCT((OFFSET('Game Board'!G8:G55,0,BN1)&lt;&gt;"")*(OFFSET('Game Board'!I8:I55,0,BN1)=C13)*(OFFSET('Game Board'!G8:G55,0,BN1)=OFFSET('Game Board'!H8:H55,0,BN1))*1)</f>
        <v>0</v>
      </c>
      <c r="BP13" s="420">
        <f ca="1">SUMPRODUCT((OFFSET('Game Board'!G8:G55,0,BN1)&lt;&gt;"")*(OFFSET('Game Board'!F8:F55,0,BN1)=C13)*(OFFSET('Game Board'!G8:G55,0,BN1)&lt;OFFSET('Game Board'!H8:H55,0,BN1))*1)+SUMPRODUCT((OFFSET('Game Board'!G8:G55,0,BN1)&lt;&gt;"")*(OFFSET('Game Board'!I8:I55,0,BN1)=C13)*(OFFSET('Game Board'!H8:H55,0,BN1)&lt;OFFSET('Game Board'!G8:G55,0,BN1))*1)</f>
        <v>0</v>
      </c>
      <c r="BQ13" s="420">
        <f ca="1">SUMIF(OFFSET('Game Board'!F8:F55,0,BN1),C13,OFFSET('Game Board'!G8:G55,0,BN1))+SUMIF(OFFSET('Game Board'!I8:I55,0,BN1),C13,OFFSET('Game Board'!H8:H55,0,BN1))</f>
        <v>0</v>
      </c>
      <c r="BR13" s="420">
        <f ca="1">SUMIF(OFFSET('Game Board'!F8:F55,0,BN1),C13,OFFSET('Game Board'!H8:H55,0,BN1))+SUMIF(OFFSET('Game Board'!I8:I55,0,BN1),C13,OFFSET('Game Board'!G8:G55,0,BN1))</f>
        <v>0</v>
      </c>
      <c r="BS13" s="420">
        <f t="shared" ca="1" si="202"/>
        <v>0</v>
      </c>
      <c r="BT13" s="420">
        <f t="shared" ca="1" si="203"/>
        <v>0</v>
      </c>
      <c r="BU13" s="420">
        <f ca="1">INDEX(L4:L35,MATCH(CD13,C4:C35,0),0)</f>
        <v>1445</v>
      </c>
      <c r="BV13" s="424">
        <f>'Tournament Setup'!F15</f>
        <v>0</v>
      </c>
      <c r="BW13" s="420">
        <f ca="1">RANK(BT13,BT12:BT15)</f>
        <v>1</v>
      </c>
      <c r="BX13" s="420">
        <f ca="1">SUMPRODUCT((BW12:BW15=BW13)*(BS12:BS15&gt;BS13)*1)</f>
        <v>0</v>
      </c>
      <c r="BY13" s="420">
        <f t="shared" ca="1" si="204"/>
        <v>1</v>
      </c>
      <c r="BZ13" s="420">
        <f ca="1">SUMPRODUCT((BW12:BW15=BW13)*(BS12:BS15=BS13)*(BQ12:BQ15&gt;BQ13)*1)</f>
        <v>0</v>
      </c>
      <c r="CA13" s="420">
        <f t="shared" ca="1" si="205"/>
        <v>1</v>
      </c>
      <c r="CB13" s="420">
        <f ca="1">RANK(CA13,CA12:CA15,1)+COUNTIF(CA12:CA13,CA13)-1</f>
        <v>2</v>
      </c>
      <c r="CC13" s="420">
        <v>2</v>
      </c>
      <c r="CD13" s="420" t="str">
        <f t="shared" ref="CD13" ca="1" si="1487">INDEX(BL12:BL15,MATCH(CC13,CB12:CB15,0),0)</f>
        <v>Saudi Arabia</v>
      </c>
      <c r="CE13" s="420">
        <f ca="1">INDEX(CA12:CA15,MATCH(CD13,BL12:BL15,0),0)</f>
        <v>1</v>
      </c>
      <c r="CF13" s="420" t="str">
        <f t="shared" ref="CF13" ca="1" si="1488">IF(CF12&lt;&gt;"",CD13,"")</f>
        <v>Saudi Arabia</v>
      </c>
      <c r="CG13" s="420" t="str">
        <f t="shared" ref="CG13" ca="1" si="1489">IF(CE14=2,CD13,"")</f>
        <v/>
      </c>
      <c r="CI13" s="420">
        <f ca="1">SUMPRODUCT((OFFSET('Game Board'!F8:F55,0,BN1)=CF13)*(OFFSET('Game Board'!I8:I55,0,BN1)=CF12)*(OFFSET('Game Board'!G8:G55,0,BN1)&gt;OFFSET('Game Board'!H8:H55,0,BN1))*1)+SUMPRODUCT((OFFSET('Game Board'!I8:I55,0,BN1)=CF13)*(OFFSET('Game Board'!F8:F55,0,BN1)=CF12)*(OFFSET('Game Board'!H8:H55,0,BN1)&gt;OFFSET('Game Board'!G8:G55,0,BN1))*1)+SUMPRODUCT((OFFSET('Game Board'!F8:F55,0,BN1)=CF13)*(OFFSET('Game Board'!I8:I55,0,BN1)=CF14)*(OFFSET('Game Board'!G8:G55,0,BN1)&gt;OFFSET('Game Board'!H8:H55,0,BN1))*1)+SUMPRODUCT((OFFSET('Game Board'!I8:I55,0,BN1)=CF13)*(OFFSET('Game Board'!F8:F55,0,BN1)=CF14)*(OFFSET('Game Board'!H8:H55,0,BN1)&gt;OFFSET('Game Board'!G8:G55,0,BN1))*1)+SUMPRODUCT((OFFSET('Game Board'!F8:F55,0,BN1)=CF13)*(OFFSET('Game Board'!I8:I55,0,BN1)=CF15)*(OFFSET('Game Board'!G8:G55,0,BN1)&gt;OFFSET('Game Board'!H8:H55,0,BN1))*1)+SUMPRODUCT((OFFSET('Game Board'!I8:I55,0,BN1)=CF13)*(OFFSET('Game Board'!F8:F55,0,BN1)=CF15)*(OFFSET('Game Board'!H8:H55,0,BN1)&gt;OFFSET('Game Board'!G8:G55,0,BN1))*1)</f>
        <v>0</v>
      </c>
      <c r="CJ13" s="420">
        <f ca="1">SUMPRODUCT((OFFSET('Game Board'!F8:F55,0,BN1)=CF13)*(OFFSET('Game Board'!I8:I55,0,BN1)=CF12)*(OFFSET('Game Board'!G8:G55,0,BN1)=OFFSET('Game Board'!H8:H55,0,BN1))*1)+SUMPRODUCT((OFFSET('Game Board'!I8:I55,0,BN1)=CF13)*(OFFSET('Game Board'!F8:F55,0,BN1)=CF12)*(OFFSET('Game Board'!G8:G55,0,BN1)=OFFSET('Game Board'!H8:H55,0,BN1))*1)+SUMPRODUCT((OFFSET('Game Board'!F8:F55,0,BN1)=CF13)*(OFFSET('Game Board'!I8:I55,0,BN1)=CF14)*(OFFSET('Game Board'!G8:G55,0,BN1)=OFFSET('Game Board'!H8:H55,0,BN1))*1)+SUMPRODUCT((OFFSET('Game Board'!I8:I55,0,BN1)=CF13)*(OFFSET('Game Board'!F8:F55,0,BN1)=CF14)*(OFFSET('Game Board'!G8:G55,0,BN1)=OFFSET('Game Board'!H8:H55,0,BN1))*1)+SUMPRODUCT((OFFSET('Game Board'!F8:F55,0,BN1)=CF13)*(OFFSET('Game Board'!I8:I55,0,BN1)=CF15)*(OFFSET('Game Board'!G8:G55,0,BN1)=OFFSET('Game Board'!H8:H55,0,BN1))*1)+SUMPRODUCT((OFFSET('Game Board'!I8:I55,0,BN1)=CF13)*(OFFSET('Game Board'!F8:F55,0,BN1)=CF15)*(OFFSET('Game Board'!G8:G55,0,BN1)=OFFSET('Game Board'!H8:H55,0,BN1))*1)</f>
        <v>3</v>
      </c>
      <c r="CK13" s="420">
        <f ca="1">SUMPRODUCT((OFFSET('Game Board'!F8:F55,0,BN1)=CF13)*(OFFSET('Game Board'!I8:I55,0,BN1)=CF12)*(OFFSET('Game Board'!G8:G55,0,BN1)&lt;OFFSET('Game Board'!H8:H55,0,BN1))*1)+SUMPRODUCT((OFFSET('Game Board'!I8:I55,0,BN1)=CF13)*(OFFSET('Game Board'!F8:F55,0,BN1)=CF12)*(OFFSET('Game Board'!H8:H55,0,BN1)&lt;OFFSET('Game Board'!G8:G55,0,BN1))*1)+SUMPRODUCT((OFFSET('Game Board'!F8:F55,0,BN1)=CF13)*(OFFSET('Game Board'!I8:I55,0,BN1)=CF14)*(OFFSET('Game Board'!G8:G55,0,BN1)&lt;OFFSET('Game Board'!H8:H55,0,BN1))*1)+SUMPRODUCT((OFFSET('Game Board'!I8:I55,0,BN1)=CF13)*(OFFSET('Game Board'!F8:F55,0,BN1)=CF14)*(OFFSET('Game Board'!H8:H55,0,BN1)&lt;OFFSET('Game Board'!G8:G55,0,BN1))*1)+SUMPRODUCT((OFFSET('Game Board'!F8:F55,0,BN1)=CF13)*(OFFSET('Game Board'!I8:I55,0,BN1)=CF15)*(OFFSET('Game Board'!G8:G55,0,BN1)&lt;OFFSET('Game Board'!H8:H55,0,BN1))*1)+SUMPRODUCT((OFFSET('Game Board'!I8:I55,0,BN1)=CF13)*(OFFSET('Game Board'!F8:F55,0,BN1)=CF15)*(OFFSET('Game Board'!H8:H55,0,BN1)&lt;OFFSET('Game Board'!G8:G55,0,BN1))*1)</f>
        <v>0</v>
      </c>
      <c r="CL13" s="420">
        <f ca="1">SUMIFS(OFFSET('Game Board'!G8:G55,0,BN1),OFFSET('Game Board'!F8:F55,0,BN1),CF13,OFFSET('Game Board'!I8:I55,0,BN1),CF12)+SUMIFS(OFFSET('Game Board'!G8:G55,0,BN1),OFFSET('Game Board'!F8:F55,0,BN1),CF13,OFFSET('Game Board'!I8:I55,0,BN1),CF14)+SUMIFS(OFFSET('Game Board'!G8:G55,0,BN1),OFFSET('Game Board'!F8:F55,0,BN1),CF13,OFFSET('Game Board'!I8:I55,0,BN1),CF15)+SUMIFS(OFFSET('Game Board'!H8:H55,0,BN1),OFFSET('Game Board'!I8:I55,0,BN1),CF13,OFFSET('Game Board'!F8:F55,0,BN1),CF12)+SUMIFS(OFFSET('Game Board'!H8:H55,0,BN1),OFFSET('Game Board'!I8:I55,0,BN1),CF13,OFFSET('Game Board'!F8:F55,0,BN1),CF14)+SUMIFS(OFFSET('Game Board'!H8:H55,0,BN1),OFFSET('Game Board'!I8:I55,0,BN1),CF13,OFFSET('Game Board'!F8:F55,0,BN1),CF15)</f>
        <v>0</v>
      </c>
      <c r="CM13" s="420">
        <f ca="1">SUMIFS(OFFSET('Game Board'!H8:H55,0,BN1),OFFSET('Game Board'!F8:F55,0,BN1),CF13,OFFSET('Game Board'!I8:I55,0,BN1),CF12)+SUMIFS(OFFSET('Game Board'!H8:H55,0,BN1),OFFSET('Game Board'!F8:F55,0,BN1),CF13,OFFSET('Game Board'!I8:I55,0,BN1),CF14)+SUMIFS(OFFSET('Game Board'!H8:H55,0,BN1),OFFSET('Game Board'!F8:F55,0,BN1),CF13,OFFSET('Game Board'!I8:I55,0,BN1),CF15)+SUMIFS(OFFSET('Game Board'!G8:G55,0,BN1),OFFSET('Game Board'!I8:I55,0,BN1),CF13,OFFSET('Game Board'!F8:F55,0,BN1),CF12)+SUMIFS(OFFSET('Game Board'!G8:G55,0,BN1),OFFSET('Game Board'!I8:I55,0,BN1),CF13,OFFSET('Game Board'!F8:F55,0,BN1),CF14)+SUMIFS(OFFSET('Game Board'!G8:G55,0,BN1),OFFSET('Game Board'!I8:I55,0,BN1),CF13,OFFSET('Game Board'!F8:F55,0,BN1),CF15)</f>
        <v>0</v>
      </c>
      <c r="CN13" s="420">
        <f t="shared" ca="1" si="206"/>
        <v>0</v>
      </c>
      <c r="CO13" s="420">
        <f t="shared" ca="1" si="207"/>
        <v>3</v>
      </c>
      <c r="CP13" s="420">
        <f t="shared" ref="CP13" ca="1" si="1490">IF(CF13&lt;&gt;"",SUMPRODUCT((CE12:CE15=CE13)*(CO12:CO15&gt;CO13)*1),0)</f>
        <v>0</v>
      </c>
      <c r="CQ13" s="420">
        <f t="shared" ref="CQ13" ca="1" si="1491">IF(CF13&lt;&gt;"",SUMPRODUCT((CP12:CP15=CP13)*(CN12:CN15&gt;CN13)*1),0)</f>
        <v>0</v>
      </c>
      <c r="CR13" s="420">
        <f t="shared" ca="1" si="1"/>
        <v>0</v>
      </c>
      <c r="CS13" s="420">
        <f t="shared" ref="CS13" ca="1" si="1492">IF(CF13&lt;&gt;"",SUMPRODUCT((CR12:CR15=CR13)*(CP12:CP15=CP13)*(CL12:CL15&gt;CL13)*1),0)</f>
        <v>0</v>
      </c>
      <c r="CT13" s="420">
        <f t="shared" ca="1" si="208"/>
        <v>1</v>
      </c>
      <c r="CU13" s="420">
        <f ca="1">SUMPRODUCT((OFFSET('Game Board'!F8:F55,0,BN1)=CG13)*(OFFSET('Game Board'!I8:I55,0,BN1)=CG14)*(OFFSET('Game Board'!G8:G55,0,BN1)&gt;OFFSET('Game Board'!H8:H55,0,BN1))*1)+SUMPRODUCT((OFFSET('Game Board'!I8:I55,0,BN1)=CG13)*(OFFSET('Game Board'!F8:F55,0,BN1)=CG14)*(OFFSET('Game Board'!H8:H55,0,BN1)&gt;OFFSET('Game Board'!G8:G55,0,BN1))*1)+SUMPRODUCT((OFFSET('Game Board'!F8:F55,0,BN1)=CG13)*(OFFSET('Game Board'!I8:I55,0,BN1)=CG15)*(OFFSET('Game Board'!G8:G55,0,BN1)&gt;OFFSET('Game Board'!H8:H55,0,BN1))*1)+SUMPRODUCT((OFFSET('Game Board'!I8:I55,0,BN1)=CG13)*(OFFSET('Game Board'!F8:F55,0,BN1)=CG15)*(OFFSET('Game Board'!H8:H55,0,BN1)&gt;OFFSET('Game Board'!G8:G55,0,BN1))*1)</f>
        <v>0</v>
      </c>
      <c r="CV13" s="420">
        <f ca="1">SUMPRODUCT((OFFSET('Game Board'!F8:F55,0,BN1)=CG13)*(OFFSET('Game Board'!I8:I55,0,BN1)=CG14)*(OFFSET('Game Board'!G8:G55,0,BN1)=OFFSET('Game Board'!H8:H55,0,BN1))*1)+SUMPRODUCT((OFFSET('Game Board'!I8:I55,0,BN1)=CG13)*(OFFSET('Game Board'!F8:F55,0,BN1)=CG14)*(OFFSET('Game Board'!G8:G55,0,BN1)=OFFSET('Game Board'!H8:H55,0,BN1))*1)+SUMPRODUCT((OFFSET('Game Board'!F8:F55,0,BN1)=CG13)*(OFFSET('Game Board'!I8:I55,0,BN1)=CG15)*(OFFSET('Game Board'!G8:G55,0,BN1)=OFFSET('Game Board'!H8:H55,0,BN1))*1)+SUMPRODUCT((OFFSET('Game Board'!I8:I55,0,BN1)=CG13)*(OFFSET('Game Board'!F8:F55,0,BN1)=CG15)*(OFFSET('Game Board'!G8:G55,0,BN1)=OFFSET('Game Board'!H8:H55,0,BN1))*1)</f>
        <v>0</v>
      </c>
      <c r="CW13" s="420">
        <f ca="1">SUMPRODUCT((OFFSET('Game Board'!F8:F55,0,BN1)=CG13)*(OFFSET('Game Board'!I8:I55,0,BN1)=CG14)*(OFFSET('Game Board'!G8:G55,0,BN1)&lt;OFFSET('Game Board'!H8:H55,0,BN1))*1)+SUMPRODUCT((OFFSET('Game Board'!I8:I55,0,BN1)=CG13)*(OFFSET('Game Board'!F8:F55,0,BN1)=CG14)*(OFFSET('Game Board'!H8:H55,0,BN1)&lt;OFFSET('Game Board'!G8:G55,0,BN1))*1)+SUMPRODUCT((OFFSET('Game Board'!F8:F55,0,BN1)=CG13)*(OFFSET('Game Board'!I8:I55,0,BN1)=CG15)*(OFFSET('Game Board'!G8:G55,0,BN1)&lt;OFFSET('Game Board'!H8:H55,0,BN1))*1)+SUMPRODUCT((OFFSET('Game Board'!I8:I55,0,BN1)=CG13)*(OFFSET('Game Board'!F8:F55,0,BN1)=CG15)*(OFFSET('Game Board'!H8:H55,0,BN1)&lt;OFFSET('Game Board'!G8:G55,0,BN1))*1)</f>
        <v>0</v>
      </c>
      <c r="CX13" s="420">
        <f ca="1">SUMIFS(OFFSET('Game Board'!G8:G55,0,BN1),OFFSET('Game Board'!F8:F55,0,BN1),CG13,OFFSET('Game Board'!I8:I55,0,BN1),CG14)+SUMIFS(OFFSET('Game Board'!G8:G55,0,BN1),OFFSET('Game Board'!F8:F55,0,BN1),CG13,OFFSET('Game Board'!I8:I55,0,BN1),CG15)+SUMIFS(OFFSET('Game Board'!H8:H55,0,BN1),OFFSET('Game Board'!I8:I55,0,BN1),CG13,OFFSET('Game Board'!F8:F55,0,BN1),CG14)+SUMIFS(OFFSET('Game Board'!H8:H55,0,BN1),OFFSET('Game Board'!I8:I55,0,BN1),CG13,OFFSET('Game Board'!F8:F55,0,BN1),CG15)</f>
        <v>0</v>
      </c>
      <c r="CY13" s="420">
        <f ca="1">SUMIFS(OFFSET('Game Board'!H8:H55,0,BN1),OFFSET('Game Board'!F8:F55,0,BN1),CG13,OFFSET('Game Board'!I8:I55,0,BN1),CG14)+SUMIFS(OFFSET('Game Board'!H8:H55,0,BN1),OFFSET('Game Board'!F8:F55,0,BN1),CG13,OFFSET('Game Board'!I8:I55,0,BN1),CG15)+SUMIFS(OFFSET('Game Board'!G8:G55,0,BN1),OFFSET('Game Board'!I8:I55,0,BN1),CG13,OFFSET('Game Board'!F8:F55,0,BN1),CG14)+SUMIFS(OFFSET('Game Board'!G8:G55,0,BN1),OFFSET('Game Board'!I8:I55,0,BN1),CG13,OFFSET('Game Board'!F8:F55,0,BN1),CG15)</f>
        <v>0</v>
      </c>
      <c r="CZ13" s="420">
        <f t="shared" ca="1" si="209"/>
        <v>0</v>
      </c>
      <c r="DA13" s="420">
        <f t="shared" ca="1" si="210"/>
        <v>0</v>
      </c>
      <c r="DB13" s="420">
        <f t="shared" ref="DB13" ca="1" si="1493">IF(CG13&lt;&gt;"",SUMPRODUCT((CE12:CE15=CE13)*(DA12:DA15&gt;DA13)*1),0)</f>
        <v>0</v>
      </c>
      <c r="DC13" s="420">
        <f t="shared" ref="DC13" ca="1" si="1494">IF(CG13&lt;&gt;"",SUMPRODUCT((DB12:DB15=DB13)*(CZ12:CZ15&gt;CZ13)*1),0)</f>
        <v>0</v>
      </c>
      <c r="DD13" s="420">
        <f t="shared" ca="1" si="211"/>
        <v>0</v>
      </c>
      <c r="DE13" s="420">
        <f t="shared" ref="DE13" ca="1" si="1495">IF(CG13&lt;&gt;"",SUMPRODUCT((DD12:DD15=DD13)*(DB12:DB15=DB13)*(CX12:CX15&gt;CX13)*1),0)</f>
        <v>0</v>
      </c>
      <c r="DF13" s="420">
        <f t="shared" ca="1" si="212"/>
        <v>1</v>
      </c>
      <c r="DG13" s="420">
        <v>0</v>
      </c>
      <c r="DH13" s="420">
        <v>0</v>
      </c>
      <c r="DI13" s="420">
        <v>0</v>
      </c>
      <c r="DJ13" s="420">
        <v>0</v>
      </c>
      <c r="DK13" s="420">
        <v>0</v>
      </c>
      <c r="DL13" s="420">
        <v>0</v>
      </c>
      <c r="DM13" s="420">
        <v>0</v>
      </c>
      <c r="DN13" s="420">
        <v>0</v>
      </c>
      <c r="DO13" s="420">
        <v>0</v>
      </c>
      <c r="DP13" s="420">
        <v>0</v>
      </c>
      <c r="DQ13" s="420">
        <v>0</v>
      </c>
      <c r="DR13" s="420">
        <f t="shared" ca="1" si="386"/>
        <v>1</v>
      </c>
      <c r="DS13" s="420">
        <f t="shared" ref="DS13" ca="1" si="1496">SUMPRODUCT((DR12:DR15=DR13)*(BU12:BU15&gt;BU13)*1)</f>
        <v>3</v>
      </c>
      <c r="DT13" s="420">
        <f t="shared" ca="1" si="213"/>
        <v>4</v>
      </c>
      <c r="DU13" s="420" t="str">
        <f t="shared" si="214"/>
        <v>Saudi Arabia</v>
      </c>
      <c r="DV13" s="420">
        <f t="shared" ca="1" si="215"/>
        <v>0</v>
      </c>
      <c r="DW13" s="420">
        <f ca="1">SUMPRODUCT((OFFSET('Game Board'!G8:G55,0,DW1)&lt;&gt;"")*(OFFSET('Game Board'!F8:F55,0,DW1)=C13)*(OFFSET('Game Board'!G8:G55,0,DW1)&gt;OFFSET('Game Board'!H8:H55,0,DW1))*1)+SUMPRODUCT((OFFSET('Game Board'!G8:G55,0,DW1)&lt;&gt;"")*(OFFSET('Game Board'!I8:I55,0,DW1)=C13)*(OFFSET('Game Board'!H8:H55,0,DW1)&gt;OFFSET('Game Board'!G8:G55,0,DW1))*1)</f>
        <v>0</v>
      </c>
      <c r="DX13" s="420">
        <f ca="1">SUMPRODUCT((OFFSET('Game Board'!G8:G55,0,DW1)&lt;&gt;"")*(OFFSET('Game Board'!F8:F55,0,DW1)=C13)*(OFFSET('Game Board'!G8:G55,0,DW1)=OFFSET('Game Board'!H8:H55,0,DW1))*1)+SUMPRODUCT((OFFSET('Game Board'!G8:G55,0,DW1)&lt;&gt;"")*(OFFSET('Game Board'!I8:I55,0,DW1)=C13)*(OFFSET('Game Board'!G8:G55,0,DW1)=OFFSET('Game Board'!H8:H55,0,DW1))*1)</f>
        <v>0</v>
      </c>
      <c r="DY13" s="420">
        <f ca="1">SUMPRODUCT((OFFSET('Game Board'!G8:G55,0,DW1)&lt;&gt;"")*(OFFSET('Game Board'!F8:F55,0,DW1)=C13)*(OFFSET('Game Board'!G8:G55,0,DW1)&lt;OFFSET('Game Board'!H8:H55,0,DW1))*1)+SUMPRODUCT((OFFSET('Game Board'!G8:G55,0,DW1)&lt;&gt;"")*(OFFSET('Game Board'!I8:I55,0,DW1)=C13)*(OFFSET('Game Board'!H8:H55,0,DW1)&lt;OFFSET('Game Board'!G8:G55,0,DW1))*1)</f>
        <v>0</v>
      </c>
      <c r="DZ13" s="420">
        <f ca="1">SUMIF(OFFSET('Game Board'!F8:F55,0,DW1),C13,OFFSET('Game Board'!G8:G55,0,DW1))+SUMIF(OFFSET('Game Board'!I8:I55,0,DW1),C13,OFFSET('Game Board'!H8:H55,0,DW1))</f>
        <v>0</v>
      </c>
      <c r="EA13" s="420">
        <f ca="1">SUMIF(OFFSET('Game Board'!F8:F55,0,DW1),C13,OFFSET('Game Board'!H8:H55,0,DW1))+SUMIF(OFFSET('Game Board'!I8:I55,0,DW1),C13,OFFSET('Game Board'!G8:G55,0,DW1))</f>
        <v>0</v>
      </c>
      <c r="EB13" s="420">
        <f t="shared" ca="1" si="216"/>
        <v>0</v>
      </c>
      <c r="EC13" s="420">
        <f t="shared" ca="1" si="217"/>
        <v>0</v>
      </c>
      <c r="ED13" s="420">
        <f ca="1">INDEX(L4:L35,MATCH(EM13,C4:C35,0),0)</f>
        <v>1445</v>
      </c>
      <c r="EE13" s="424">
        <f>'Tournament Setup'!F15</f>
        <v>0</v>
      </c>
      <c r="EF13" s="420">
        <f ca="1">RANK(EC13,EC12:EC15)</f>
        <v>1</v>
      </c>
      <c r="EG13" s="420">
        <f ca="1">SUMPRODUCT((EF12:EF15=EF13)*(EB12:EB15&gt;EB13)*1)</f>
        <v>0</v>
      </c>
      <c r="EH13" s="420">
        <f t="shared" ca="1" si="218"/>
        <v>1</v>
      </c>
      <c r="EI13" s="420">
        <f ca="1">SUMPRODUCT((EF12:EF15=EF13)*(EB12:EB15=EB13)*(DZ12:DZ15&gt;DZ13)*1)</f>
        <v>0</v>
      </c>
      <c r="EJ13" s="420">
        <f t="shared" ca="1" si="219"/>
        <v>1</v>
      </c>
      <c r="EK13" s="420">
        <f ca="1">RANK(EJ13,EJ12:EJ15,1)+COUNTIF(EJ12:EJ13,EJ13)-1</f>
        <v>2</v>
      </c>
      <c r="EL13" s="420">
        <v>2</v>
      </c>
      <c r="EM13" s="420" t="str">
        <f t="shared" ref="EM13" ca="1" si="1497">INDEX(DU12:DU15,MATCH(EL13,EK12:EK15,0),0)</f>
        <v>Saudi Arabia</v>
      </c>
      <c r="EN13" s="420">
        <f ca="1">INDEX(EJ12:EJ15,MATCH(EM13,DU12:DU15,0),0)</f>
        <v>1</v>
      </c>
      <c r="EO13" s="420" t="str">
        <f t="shared" ref="EO13" ca="1" si="1498">IF(EO12&lt;&gt;"",EM13,"")</f>
        <v>Saudi Arabia</v>
      </c>
      <c r="EP13" s="420" t="str">
        <f t="shared" ref="EP13" ca="1" si="1499">IF(EN14=2,EM13,"")</f>
        <v/>
      </c>
      <c r="ER13" s="420">
        <f ca="1">SUMPRODUCT((OFFSET('Game Board'!F8:F55,0,DW1)=EO13)*(OFFSET('Game Board'!I8:I55,0,DW1)=EO12)*(OFFSET('Game Board'!G8:G55,0,DW1)&gt;OFFSET('Game Board'!H8:H55,0,DW1))*1)+SUMPRODUCT((OFFSET('Game Board'!I8:I55,0,DW1)=EO13)*(OFFSET('Game Board'!F8:F55,0,DW1)=EO12)*(OFFSET('Game Board'!H8:H55,0,DW1)&gt;OFFSET('Game Board'!G8:G55,0,DW1))*1)+SUMPRODUCT((OFFSET('Game Board'!F8:F55,0,DW1)=EO13)*(OFFSET('Game Board'!I8:I55,0,DW1)=EO14)*(OFFSET('Game Board'!G8:G55,0,DW1)&gt;OFFSET('Game Board'!H8:H55,0,DW1))*1)+SUMPRODUCT((OFFSET('Game Board'!I8:I55,0,DW1)=EO13)*(OFFSET('Game Board'!F8:F55,0,DW1)=EO14)*(OFFSET('Game Board'!H8:H55,0,DW1)&gt;OFFSET('Game Board'!G8:G55,0,DW1))*1)+SUMPRODUCT((OFFSET('Game Board'!F8:F55,0,DW1)=EO13)*(OFFSET('Game Board'!I8:I55,0,DW1)=EO15)*(OFFSET('Game Board'!G8:G55,0,DW1)&gt;OFFSET('Game Board'!H8:H55,0,DW1))*1)+SUMPRODUCT((OFFSET('Game Board'!I8:I55,0,DW1)=EO13)*(OFFSET('Game Board'!F8:F55,0,DW1)=EO15)*(OFFSET('Game Board'!H8:H55,0,DW1)&gt;OFFSET('Game Board'!G8:G55,0,DW1))*1)</f>
        <v>0</v>
      </c>
      <c r="ES13" s="420">
        <f ca="1">SUMPRODUCT((OFFSET('Game Board'!F8:F55,0,DW1)=EO13)*(OFFSET('Game Board'!I8:I55,0,DW1)=EO12)*(OFFSET('Game Board'!G8:G55,0,DW1)=OFFSET('Game Board'!H8:H55,0,DW1))*1)+SUMPRODUCT((OFFSET('Game Board'!I8:I55,0,DW1)=EO13)*(OFFSET('Game Board'!F8:F55,0,DW1)=EO12)*(OFFSET('Game Board'!G8:G55,0,DW1)=OFFSET('Game Board'!H8:H55,0,DW1))*1)+SUMPRODUCT((OFFSET('Game Board'!F8:F55,0,DW1)=EO13)*(OFFSET('Game Board'!I8:I55,0,DW1)=EO14)*(OFFSET('Game Board'!G8:G55,0,DW1)=OFFSET('Game Board'!H8:H55,0,DW1))*1)+SUMPRODUCT((OFFSET('Game Board'!I8:I55,0,DW1)=EO13)*(OFFSET('Game Board'!F8:F55,0,DW1)=EO14)*(OFFSET('Game Board'!G8:G55,0,DW1)=OFFSET('Game Board'!H8:H55,0,DW1))*1)+SUMPRODUCT((OFFSET('Game Board'!F8:F55,0,DW1)=EO13)*(OFFSET('Game Board'!I8:I55,0,DW1)=EO15)*(OFFSET('Game Board'!G8:G55,0,DW1)=OFFSET('Game Board'!H8:H55,0,DW1))*1)+SUMPRODUCT((OFFSET('Game Board'!I8:I55,0,DW1)=EO13)*(OFFSET('Game Board'!F8:F55,0,DW1)=EO15)*(OFFSET('Game Board'!G8:G55,0,DW1)=OFFSET('Game Board'!H8:H55,0,DW1))*1)</f>
        <v>3</v>
      </c>
      <c r="ET13" s="420">
        <f ca="1">SUMPRODUCT((OFFSET('Game Board'!F8:F55,0,DW1)=EO13)*(OFFSET('Game Board'!I8:I55,0,DW1)=EO12)*(OFFSET('Game Board'!G8:G55,0,DW1)&lt;OFFSET('Game Board'!H8:H55,0,DW1))*1)+SUMPRODUCT((OFFSET('Game Board'!I8:I55,0,DW1)=EO13)*(OFFSET('Game Board'!F8:F55,0,DW1)=EO12)*(OFFSET('Game Board'!H8:H55,0,DW1)&lt;OFFSET('Game Board'!G8:G55,0,DW1))*1)+SUMPRODUCT((OFFSET('Game Board'!F8:F55,0,DW1)=EO13)*(OFFSET('Game Board'!I8:I55,0,DW1)=EO14)*(OFFSET('Game Board'!G8:G55,0,DW1)&lt;OFFSET('Game Board'!H8:H55,0,DW1))*1)+SUMPRODUCT((OFFSET('Game Board'!I8:I55,0,DW1)=EO13)*(OFFSET('Game Board'!F8:F55,0,DW1)=EO14)*(OFFSET('Game Board'!H8:H55,0,DW1)&lt;OFFSET('Game Board'!G8:G55,0,DW1))*1)+SUMPRODUCT((OFFSET('Game Board'!F8:F55,0,DW1)=EO13)*(OFFSET('Game Board'!I8:I55,0,DW1)=EO15)*(OFFSET('Game Board'!G8:G55,0,DW1)&lt;OFFSET('Game Board'!H8:H55,0,DW1))*1)+SUMPRODUCT((OFFSET('Game Board'!I8:I55,0,DW1)=EO13)*(OFFSET('Game Board'!F8:F55,0,DW1)=EO15)*(OFFSET('Game Board'!H8:H55,0,DW1)&lt;OFFSET('Game Board'!G8:G55,0,DW1))*1)</f>
        <v>0</v>
      </c>
      <c r="EU13" s="420">
        <f ca="1">SUMIFS(OFFSET('Game Board'!G8:G55,0,DW1),OFFSET('Game Board'!F8:F55,0,DW1),EO13,OFFSET('Game Board'!I8:I55,0,DW1),EO12)+SUMIFS(OFFSET('Game Board'!G8:G55,0,DW1),OFFSET('Game Board'!F8:F55,0,DW1),EO13,OFFSET('Game Board'!I8:I55,0,DW1),EO14)+SUMIFS(OFFSET('Game Board'!G8:G55,0,DW1),OFFSET('Game Board'!F8:F55,0,DW1),EO13,OFFSET('Game Board'!I8:I55,0,DW1),EO15)+SUMIFS(OFFSET('Game Board'!H8:H55,0,DW1),OFFSET('Game Board'!I8:I55,0,DW1),EO13,OFFSET('Game Board'!F8:F55,0,DW1),EO12)+SUMIFS(OFFSET('Game Board'!H8:H55,0,DW1),OFFSET('Game Board'!I8:I55,0,DW1),EO13,OFFSET('Game Board'!F8:F55,0,DW1),EO14)+SUMIFS(OFFSET('Game Board'!H8:H55,0,DW1),OFFSET('Game Board'!I8:I55,0,DW1),EO13,OFFSET('Game Board'!F8:F55,0,DW1),EO15)</f>
        <v>0</v>
      </c>
      <c r="EV13" s="420">
        <f ca="1">SUMIFS(OFFSET('Game Board'!H8:H55,0,DW1),OFFSET('Game Board'!F8:F55,0,DW1),EO13,OFFSET('Game Board'!I8:I55,0,DW1),EO12)+SUMIFS(OFFSET('Game Board'!H8:H55,0,DW1),OFFSET('Game Board'!F8:F55,0,DW1),EO13,OFFSET('Game Board'!I8:I55,0,DW1),EO14)+SUMIFS(OFFSET('Game Board'!H8:H55,0,DW1),OFFSET('Game Board'!F8:F55,0,DW1),EO13,OFFSET('Game Board'!I8:I55,0,DW1),EO15)+SUMIFS(OFFSET('Game Board'!G8:G55,0,DW1),OFFSET('Game Board'!I8:I55,0,DW1),EO13,OFFSET('Game Board'!F8:F55,0,DW1),EO12)+SUMIFS(OFFSET('Game Board'!G8:G55,0,DW1),OFFSET('Game Board'!I8:I55,0,DW1),EO13,OFFSET('Game Board'!F8:F55,0,DW1),EO14)+SUMIFS(OFFSET('Game Board'!G8:G55,0,DW1),OFFSET('Game Board'!I8:I55,0,DW1),EO13,OFFSET('Game Board'!F8:F55,0,DW1),EO15)</f>
        <v>0</v>
      </c>
      <c r="EW13" s="420">
        <f t="shared" ca="1" si="220"/>
        <v>0</v>
      </c>
      <c r="EX13" s="420">
        <f t="shared" ca="1" si="221"/>
        <v>3</v>
      </c>
      <c r="EY13" s="420">
        <f t="shared" ref="EY13" ca="1" si="1500">IF(EO13&lt;&gt;"",SUMPRODUCT((EN12:EN15=EN13)*(EX12:EX15&gt;EX13)*1),0)</f>
        <v>0</v>
      </c>
      <c r="EZ13" s="420">
        <f t="shared" ref="EZ13" ca="1" si="1501">IF(EO13&lt;&gt;"",SUMPRODUCT((EY12:EY15=EY13)*(EW12:EW15&gt;EW13)*1),0)</f>
        <v>0</v>
      </c>
      <c r="FA13" s="420">
        <f t="shared" ca="1" si="2"/>
        <v>0</v>
      </c>
      <c r="FB13" s="420">
        <f t="shared" ref="FB13" ca="1" si="1502">IF(EO13&lt;&gt;"",SUMPRODUCT((FA12:FA15=FA13)*(EY12:EY15=EY13)*(EU12:EU15&gt;EU13)*1),0)</f>
        <v>0</v>
      </c>
      <c r="FC13" s="420">
        <f t="shared" ca="1" si="222"/>
        <v>1</v>
      </c>
      <c r="FD13" s="420">
        <f ca="1">SUMPRODUCT((OFFSET('Game Board'!F8:F55,0,DW1)=EP13)*(OFFSET('Game Board'!I8:I55,0,DW1)=EP14)*(OFFSET('Game Board'!G8:G55,0,DW1)&gt;OFFSET('Game Board'!H8:H55,0,DW1))*1)+SUMPRODUCT((OFFSET('Game Board'!I8:I55,0,DW1)=EP13)*(OFFSET('Game Board'!F8:F55,0,DW1)=EP14)*(OFFSET('Game Board'!H8:H55,0,DW1)&gt;OFFSET('Game Board'!G8:G55,0,DW1))*1)+SUMPRODUCT((OFFSET('Game Board'!F8:F55,0,DW1)=EP13)*(OFFSET('Game Board'!I8:I55,0,DW1)=EP15)*(OFFSET('Game Board'!G8:G55,0,DW1)&gt;OFFSET('Game Board'!H8:H55,0,DW1))*1)+SUMPRODUCT((OFFSET('Game Board'!I8:I55,0,DW1)=EP13)*(OFFSET('Game Board'!F8:F55,0,DW1)=EP15)*(OFFSET('Game Board'!H8:H55,0,DW1)&gt;OFFSET('Game Board'!G8:G55,0,DW1))*1)</f>
        <v>0</v>
      </c>
      <c r="FE13" s="420">
        <f ca="1">SUMPRODUCT((OFFSET('Game Board'!F8:F55,0,DW1)=EP13)*(OFFSET('Game Board'!I8:I55,0,DW1)=EP14)*(OFFSET('Game Board'!G8:G55,0,DW1)=OFFSET('Game Board'!H8:H55,0,DW1))*1)+SUMPRODUCT((OFFSET('Game Board'!I8:I55,0,DW1)=EP13)*(OFFSET('Game Board'!F8:F55,0,DW1)=EP14)*(OFFSET('Game Board'!G8:G55,0,DW1)=OFFSET('Game Board'!H8:H55,0,DW1))*1)+SUMPRODUCT((OFFSET('Game Board'!F8:F55,0,DW1)=EP13)*(OFFSET('Game Board'!I8:I55,0,DW1)=EP15)*(OFFSET('Game Board'!G8:G55,0,DW1)=OFFSET('Game Board'!H8:H55,0,DW1))*1)+SUMPRODUCT((OFFSET('Game Board'!I8:I55,0,DW1)=EP13)*(OFFSET('Game Board'!F8:F55,0,DW1)=EP15)*(OFFSET('Game Board'!G8:G55,0,DW1)=OFFSET('Game Board'!H8:H55,0,DW1))*1)</f>
        <v>0</v>
      </c>
      <c r="FF13" s="420">
        <f ca="1">SUMPRODUCT((OFFSET('Game Board'!F8:F55,0,DW1)=EP13)*(OFFSET('Game Board'!I8:I55,0,DW1)=EP14)*(OFFSET('Game Board'!G8:G55,0,DW1)&lt;OFFSET('Game Board'!H8:H55,0,DW1))*1)+SUMPRODUCT((OFFSET('Game Board'!I8:I55,0,DW1)=EP13)*(OFFSET('Game Board'!F8:F55,0,DW1)=EP14)*(OFFSET('Game Board'!H8:H55,0,DW1)&lt;OFFSET('Game Board'!G8:G55,0,DW1))*1)+SUMPRODUCT((OFFSET('Game Board'!F8:F55,0,DW1)=EP13)*(OFFSET('Game Board'!I8:I55,0,DW1)=EP15)*(OFFSET('Game Board'!G8:G55,0,DW1)&lt;OFFSET('Game Board'!H8:H55,0,DW1))*1)+SUMPRODUCT((OFFSET('Game Board'!I8:I55,0,DW1)=EP13)*(OFFSET('Game Board'!F8:F55,0,DW1)=EP15)*(OFFSET('Game Board'!H8:H55,0,DW1)&lt;OFFSET('Game Board'!G8:G55,0,DW1))*1)</f>
        <v>0</v>
      </c>
      <c r="FG13" s="420">
        <f ca="1">SUMIFS(OFFSET('Game Board'!G8:G55,0,DW1),OFFSET('Game Board'!F8:F55,0,DW1),EP13,OFFSET('Game Board'!I8:I55,0,DW1),EP14)+SUMIFS(OFFSET('Game Board'!G8:G55,0,DW1),OFFSET('Game Board'!F8:F55,0,DW1),EP13,OFFSET('Game Board'!I8:I55,0,DW1),EP15)+SUMIFS(OFFSET('Game Board'!H8:H55,0,DW1),OFFSET('Game Board'!I8:I55,0,DW1),EP13,OFFSET('Game Board'!F8:F55,0,DW1),EP14)+SUMIFS(OFFSET('Game Board'!H8:H55,0,DW1),OFFSET('Game Board'!I8:I55,0,DW1),EP13,OFFSET('Game Board'!F8:F55,0,DW1),EP15)</f>
        <v>0</v>
      </c>
      <c r="FH13" s="420">
        <f ca="1">SUMIFS(OFFSET('Game Board'!H8:H55,0,DW1),OFFSET('Game Board'!F8:F55,0,DW1),EP13,OFFSET('Game Board'!I8:I55,0,DW1),EP14)+SUMIFS(OFFSET('Game Board'!H8:H55,0,DW1),OFFSET('Game Board'!F8:F55,0,DW1),EP13,OFFSET('Game Board'!I8:I55,0,DW1),EP15)+SUMIFS(OFFSET('Game Board'!G8:G55,0,DW1),OFFSET('Game Board'!I8:I55,0,DW1),EP13,OFFSET('Game Board'!F8:F55,0,DW1),EP14)+SUMIFS(OFFSET('Game Board'!G8:G55,0,DW1),OFFSET('Game Board'!I8:I55,0,DW1),EP13,OFFSET('Game Board'!F8:F55,0,DW1),EP15)</f>
        <v>0</v>
      </c>
      <c r="FI13" s="420">
        <f t="shared" ca="1" si="223"/>
        <v>0</v>
      </c>
      <c r="FJ13" s="420">
        <f t="shared" ca="1" si="224"/>
        <v>0</v>
      </c>
      <c r="FK13" s="420">
        <f t="shared" ref="FK13" ca="1" si="1503">IF(EP13&lt;&gt;"",SUMPRODUCT((EN12:EN15=EN13)*(FJ12:FJ15&gt;FJ13)*1),0)</f>
        <v>0</v>
      </c>
      <c r="FL13" s="420">
        <f t="shared" ref="FL13" ca="1" si="1504">IF(EP13&lt;&gt;"",SUMPRODUCT((FK12:FK15=FK13)*(FI12:FI15&gt;FI13)*1),0)</f>
        <v>0</v>
      </c>
      <c r="FM13" s="420">
        <f t="shared" ca="1" si="225"/>
        <v>0</v>
      </c>
      <c r="FN13" s="420">
        <f t="shared" ref="FN13" ca="1" si="1505">IF(EP13&lt;&gt;"",SUMPRODUCT((FM12:FM15=FM13)*(FK12:FK15=FK13)*(FG12:FG15&gt;FG13)*1),0)</f>
        <v>0</v>
      </c>
      <c r="FO13" s="420">
        <f t="shared" ca="1" si="226"/>
        <v>1</v>
      </c>
      <c r="FP13" s="420">
        <v>0</v>
      </c>
      <c r="FQ13" s="420">
        <v>0</v>
      </c>
      <c r="FR13" s="420">
        <v>0</v>
      </c>
      <c r="FS13" s="420">
        <v>0</v>
      </c>
      <c r="FT13" s="420">
        <v>0</v>
      </c>
      <c r="FU13" s="420">
        <v>0</v>
      </c>
      <c r="FV13" s="420">
        <v>0</v>
      </c>
      <c r="FW13" s="420">
        <v>0</v>
      </c>
      <c r="FX13" s="420">
        <v>0</v>
      </c>
      <c r="FY13" s="420">
        <v>0</v>
      </c>
      <c r="FZ13" s="420">
        <v>0</v>
      </c>
      <c r="GA13" s="420">
        <f t="shared" ca="1" si="389"/>
        <v>1</v>
      </c>
      <c r="GB13" s="420">
        <f t="shared" ref="GB13" ca="1" si="1506">SUMPRODUCT((GA12:GA15=GA13)*(ED12:ED15&gt;ED13)*1)</f>
        <v>3</v>
      </c>
      <c r="GC13" s="420">
        <f t="shared" ca="1" si="227"/>
        <v>4</v>
      </c>
      <c r="GD13" s="420" t="str">
        <f t="shared" si="228"/>
        <v>Saudi Arabia</v>
      </c>
      <c r="GE13" s="420">
        <f t="shared" ca="1" si="3"/>
        <v>0</v>
      </c>
      <c r="GF13" s="420">
        <f ca="1">SUMPRODUCT((OFFSET('Game Board'!G8:G55,0,GF1)&lt;&gt;"")*(OFFSET('Game Board'!F8:F55,0,GF1)=C13)*(OFFSET('Game Board'!G8:G55,0,GF1)&gt;OFFSET('Game Board'!H8:H55,0,GF1))*1)+SUMPRODUCT((OFFSET('Game Board'!G8:G55,0,GF1)&lt;&gt;"")*(OFFSET('Game Board'!I8:I55,0,GF1)=C13)*(OFFSET('Game Board'!H8:H55,0,GF1)&gt;OFFSET('Game Board'!G8:G55,0,GF1))*1)</f>
        <v>0</v>
      </c>
      <c r="GG13" s="420">
        <f ca="1">SUMPRODUCT((OFFSET('Game Board'!G8:G55,0,GF1)&lt;&gt;"")*(OFFSET('Game Board'!F8:F55,0,GF1)=C13)*(OFFSET('Game Board'!G8:G55,0,GF1)=OFFSET('Game Board'!H8:H55,0,GF1))*1)+SUMPRODUCT((OFFSET('Game Board'!G8:G55,0,GF1)&lt;&gt;"")*(OFFSET('Game Board'!I8:I55,0,GF1)=C13)*(OFFSET('Game Board'!G8:G55,0,GF1)=OFFSET('Game Board'!H8:H55,0,GF1))*1)</f>
        <v>0</v>
      </c>
      <c r="GH13" s="420">
        <f ca="1">SUMPRODUCT((OFFSET('Game Board'!G8:G55,0,GF1)&lt;&gt;"")*(OFFSET('Game Board'!F8:F55,0,GF1)=C13)*(OFFSET('Game Board'!G8:G55,0,GF1)&lt;OFFSET('Game Board'!H8:H55,0,GF1))*1)+SUMPRODUCT((OFFSET('Game Board'!G8:G55,0,GF1)&lt;&gt;"")*(OFFSET('Game Board'!I8:I55,0,GF1)=C13)*(OFFSET('Game Board'!H8:H55,0,GF1)&lt;OFFSET('Game Board'!G8:G55,0,GF1))*1)</f>
        <v>0</v>
      </c>
      <c r="GI13" s="420">
        <f ca="1">SUMIF(OFFSET('Game Board'!F8:F55,0,GF1),C13,OFFSET('Game Board'!G8:G55,0,GF1))+SUMIF(OFFSET('Game Board'!I8:I55,0,GF1),C13,OFFSET('Game Board'!H8:H55,0,GF1))</f>
        <v>0</v>
      </c>
      <c r="GJ13" s="420">
        <f ca="1">SUMIF(OFFSET('Game Board'!F8:F55,0,GF1),C13,OFFSET('Game Board'!H8:H55,0,GF1))+SUMIF(OFFSET('Game Board'!I8:I55,0,GF1),C13,OFFSET('Game Board'!G8:G55,0,GF1))</f>
        <v>0</v>
      </c>
      <c r="GK13" s="420">
        <f t="shared" ca="1" si="4"/>
        <v>0</v>
      </c>
      <c r="GL13" s="420">
        <f t="shared" ca="1" si="5"/>
        <v>0</v>
      </c>
      <c r="GM13" s="420">
        <f ca="1">INDEX(L4:L35,MATCH(GV13,C4:C35,0),0)</f>
        <v>1445</v>
      </c>
      <c r="GN13" s="424">
        <f>'Tournament Setup'!F15</f>
        <v>0</v>
      </c>
      <c r="GO13" s="420">
        <f t="shared" ref="GO13" ca="1" si="1507">RANK(GL13,GL12:GL15)</f>
        <v>1</v>
      </c>
      <c r="GP13" s="420">
        <f t="shared" ref="GP13" ca="1" si="1508">SUMPRODUCT((GO12:GO15=GO13)*(GK12:GK15&gt;GK13)*1)</f>
        <v>0</v>
      </c>
      <c r="GQ13" s="420">
        <f t="shared" ca="1" si="8"/>
        <v>1</v>
      </c>
      <c r="GR13" s="420">
        <f t="shared" ref="GR13" ca="1" si="1509">SUMPRODUCT((GO12:GO15=GO13)*(GK12:GK15=GK13)*(GI12:GI15&gt;GI13)*1)</f>
        <v>0</v>
      </c>
      <c r="GS13" s="420">
        <f t="shared" ca="1" si="10"/>
        <v>1</v>
      </c>
      <c r="GT13" s="420">
        <f t="shared" ref="GT13" ca="1" si="1510">RANK(GS13,GS12:GS15,1)+COUNTIF(GS12:GS13,GS13)-1</f>
        <v>2</v>
      </c>
      <c r="GU13" s="420">
        <v>2</v>
      </c>
      <c r="GV13" s="420" t="str">
        <f t="shared" ref="GV13" ca="1" si="1511">INDEX(GD12:GD15,MATCH(GU13,GT12:GT15,0),0)</f>
        <v>Saudi Arabia</v>
      </c>
      <c r="GW13" s="420">
        <f t="shared" ref="GW13" ca="1" si="1512">INDEX(GS12:GS15,MATCH(GV13,GD12:GD15,0),0)</f>
        <v>1</v>
      </c>
      <c r="GX13" s="420" t="str">
        <f t="shared" ref="GX13" ca="1" si="1513">IF(GX12&lt;&gt;"",GV13,"")</f>
        <v>Saudi Arabia</v>
      </c>
      <c r="GY13" s="420" t="str">
        <f t="shared" ref="GY13" ca="1" si="1514">IF(GW14=2,GV13,"")</f>
        <v/>
      </c>
      <c r="HA13" s="420">
        <f ca="1">SUMPRODUCT((OFFSET('Game Board'!F8:F55,0,GF1)=GX13)*(OFFSET('Game Board'!I8:I55,0,GF1)=GX12)*(OFFSET('Game Board'!G8:G55,0,GF1)&gt;OFFSET('Game Board'!H8:H55,0,GF1))*1)+SUMPRODUCT((OFFSET('Game Board'!I8:I55,0,GF1)=GX13)*(OFFSET('Game Board'!F8:F55,0,GF1)=GX12)*(OFFSET('Game Board'!H8:H55,0,GF1)&gt;OFFSET('Game Board'!G8:G55,0,GF1))*1)+SUMPRODUCT((OFFSET('Game Board'!F8:F55,0,GF1)=GX13)*(OFFSET('Game Board'!I8:I55,0,GF1)=GX14)*(OFFSET('Game Board'!G8:G55,0,GF1)&gt;OFFSET('Game Board'!H8:H55,0,GF1))*1)+SUMPRODUCT((OFFSET('Game Board'!I8:I55,0,GF1)=GX13)*(OFFSET('Game Board'!F8:F55,0,GF1)=GX14)*(OFFSET('Game Board'!H8:H55,0,GF1)&gt;OFFSET('Game Board'!G8:G55,0,GF1))*1)+SUMPRODUCT((OFFSET('Game Board'!F8:F55,0,GF1)=GX13)*(OFFSET('Game Board'!I8:I55,0,GF1)=GX15)*(OFFSET('Game Board'!G8:G55,0,GF1)&gt;OFFSET('Game Board'!H8:H55,0,GF1))*1)+SUMPRODUCT((OFFSET('Game Board'!I8:I55,0,GF1)=GX13)*(OFFSET('Game Board'!F8:F55,0,GF1)=GX15)*(OFFSET('Game Board'!H8:H55,0,GF1)&gt;OFFSET('Game Board'!G8:G55,0,GF1))*1)</f>
        <v>0</v>
      </c>
      <c r="HB13" s="420">
        <f ca="1">SUMPRODUCT((OFFSET('Game Board'!F8:F55,0,GF1)=GX13)*(OFFSET('Game Board'!I8:I55,0,GF1)=GX12)*(OFFSET('Game Board'!G8:G55,0,GF1)=OFFSET('Game Board'!H8:H55,0,GF1))*1)+SUMPRODUCT((OFFSET('Game Board'!I8:I55,0,GF1)=GX13)*(OFFSET('Game Board'!F8:F55,0,GF1)=GX12)*(OFFSET('Game Board'!G8:G55,0,GF1)=OFFSET('Game Board'!H8:H55,0,GF1))*1)+SUMPRODUCT((OFFSET('Game Board'!F8:F55,0,GF1)=GX13)*(OFFSET('Game Board'!I8:I55,0,GF1)=GX14)*(OFFSET('Game Board'!G8:G55,0,GF1)=OFFSET('Game Board'!H8:H55,0,GF1))*1)+SUMPRODUCT((OFFSET('Game Board'!I8:I55,0,GF1)=GX13)*(OFFSET('Game Board'!F8:F55,0,GF1)=GX14)*(OFFSET('Game Board'!G8:G55,0,GF1)=OFFSET('Game Board'!H8:H55,0,GF1))*1)+SUMPRODUCT((OFFSET('Game Board'!F8:F55,0,GF1)=GX13)*(OFFSET('Game Board'!I8:I55,0,GF1)=GX15)*(OFFSET('Game Board'!G8:G55,0,GF1)=OFFSET('Game Board'!H8:H55,0,GF1))*1)+SUMPRODUCT((OFFSET('Game Board'!I8:I55,0,GF1)=GX13)*(OFFSET('Game Board'!F8:F55,0,GF1)=GX15)*(OFFSET('Game Board'!G8:G55,0,GF1)=OFFSET('Game Board'!H8:H55,0,GF1))*1)</f>
        <v>3</v>
      </c>
      <c r="HC13" s="420">
        <f ca="1">SUMPRODUCT((OFFSET('Game Board'!F8:F55,0,GF1)=GX13)*(OFFSET('Game Board'!I8:I55,0,GF1)=GX12)*(OFFSET('Game Board'!G8:G55,0,GF1)&lt;OFFSET('Game Board'!H8:H55,0,GF1))*1)+SUMPRODUCT((OFFSET('Game Board'!I8:I55,0,GF1)=GX13)*(OFFSET('Game Board'!F8:F55,0,GF1)=GX12)*(OFFSET('Game Board'!H8:H55,0,GF1)&lt;OFFSET('Game Board'!G8:G55,0,GF1))*1)+SUMPRODUCT((OFFSET('Game Board'!F8:F55,0,GF1)=GX13)*(OFFSET('Game Board'!I8:I55,0,GF1)=GX14)*(OFFSET('Game Board'!G8:G55,0,GF1)&lt;OFFSET('Game Board'!H8:H55,0,GF1))*1)+SUMPRODUCT((OFFSET('Game Board'!I8:I55,0,GF1)=GX13)*(OFFSET('Game Board'!F8:F55,0,GF1)=GX14)*(OFFSET('Game Board'!H8:H55,0,GF1)&lt;OFFSET('Game Board'!G8:G55,0,GF1))*1)+SUMPRODUCT((OFFSET('Game Board'!F8:F55,0,GF1)=GX13)*(OFFSET('Game Board'!I8:I55,0,GF1)=GX15)*(OFFSET('Game Board'!G8:G55,0,GF1)&lt;OFFSET('Game Board'!H8:H55,0,GF1))*1)+SUMPRODUCT((OFFSET('Game Board'!I8:I55,0,GF1)=GX13)*(OFFSET('Game Board'!F8:F55,0,GF1)=GX15)*(OFFSET('Game Board'!H8:H55,0,GF1)&lt;OFFSET('Game Board'!G8:G55,0,GF1))*1)</f>
        <v>0</v>
      </c>
      <c r="HD13" s="420">
        <f ca="1">SUMIFS(OFFSET('Game Board'!G8:G55,0,GF1),OFFSET('Game Board'!F8:F55,0,GF1),GX13,OFFSET('Game Board'!I8:I55,0,GF1),GX12)+SUMIFS(OFFSET('Game Board'!G8:G55,0,GF1),OFFSET('Game Board'!F8:F55,0,GF1),GX13,OFFSET('Game Board'!I8:I55,0,GF1),GX14)+SUMIFS(OFFSET('Game Board'!G8:G55,0,GF1),OFFSET('Game Board'!F8:F55,0,GF1),GX13,OFFSET('Game Board'!I8:I55,0,GF1),GX15)+SUMIFS(OFFSET('Game Board'!H8:H55,0,GF1),OFFSET('Game Board'!I8:I55,0,GF1),GX13,OFFSET('Game Board'!F8:F55,0,GF1),GX12)+SUMIFS(OFFSET('Game Board'!H8:H55,0,GF1),OFFSET('Game Board'!I8:I55,0,GF1),GX13,OFFSET('Game Board'!F8:F55,0,GF1),GX14)+SUMIFS(OFFSET('Game Board'!H8:H55,0,GF1),OFFSET('Game Board'!I8:I55,0,GF1),GX13,OFFSET('Game Board'!F8:F55,0,GF1),GX15)</f>
        <v>0</v>
      </c>
      <c r="HE13" s="420">
        <f ca="1">SUMIFS(OFFSET('Game Board'!H8:H55,0,GF1),OFFSET('Game Board'!F8:F55,0,GF1),GX13,OFFSET('Game Board'!I8:I55,0,GF1),GX12)+SUMIFS(OFFSET('Game Board'!H8:H55,0,GF1),OFFSET('Game Board'!F8:F55,0,GF1),GX13,OFFSET('Game Board'!I8:I55,0,GF1),GX14)+SUMIFS(OFFSET('Game Board'!H8:H55,0,GF1),OFFSET('Game Board'!F8:F55,0,GF1),GX13,OFFSET('Game Board'!I8:I55,0,GF1),GX15)+SUMIFS(OFFSET('Game Board'!G8:G55,0,GF1),OFFSET('Game Board'!I8:I55,0,GF1),GX13,OFFSET('Game Board'!F8:F55,0,GF1),GX12)+SUMIFS(OFFSET('Game Board'!G8:G55,0,GF1),OFFSET('Game Board'!I8:I55,0,GF1),GX13,OFFSET('Game Board'!F8:F55,0,GF1),GX14)+SUMIFS(OFFSET('Game Board'!G8:G55,0,GF1),OFFSET('Game Board'!I8:I55,0,GF1),GX13,OFFSET('Game Board'!F8:F55,0,GF1),GX15)</f>
        <v>0</v>
      </c>
      <c r="HF13" s="420">
        <f t="shared" ca="1" si="15"/>
        <v>0</v>
      </c>
      <c r="HG13" s="420">
        <f t="shared" ca="1" si="16"/>
        <v>3</v>
      </c>
      <c r="HH13" s="420">
        <f t="shared" ref="HH13" ca="1" si="1515">IF(GX13&lt;&gt;"",SUMPRODUCT((GW12:GW15=GW13)*(HG12:HG15&gt;HG13)*1),0)</f>
        <v>0</v>
      </c>
      <c r="HI13" s="420">
        <f t="shared" ref="HI13" ca="1" si="1516">IF(GX13&lt;&gt;"",SUMPRODUCT((HH12:HH15=HH13)*(HF12:HF15&gt;HF13)*1),0)</f>
        <v>0</v>
      </c>
      <c r="HJ13" s="420">
        <f t="shared" ca="1" si="19"/>
        <v>0</v>
      </c>
      <c r="HK13" s="420">
        <f t="shared" ref="HK13" ca="1" si="1517">IF(GX13&lt;&gt;"",SUMPRODUCT((HJ12:HJ15=HJ13)*(HH12:HH15=HH13)*(HD12:HD15&gt;HD13)*1),0)</f>
        <v>0</v>
      </c>
      <c r="HL13" s="420">
        <f t="shared" ca="1" si="21"/>
        <v>1</v>
      </c>
      <c r="HM13" s="420">
        <f ca="1">SUMPRODUCT((OFFSET('Game Board'!F8:F55,0,GF1)=GY13)*(OFFSET('Game Board'!I8:I55,0,GF1)=GY14)*(OFFSET('Game Board'!G8:G55,0,GF1)&gt;OFFSET('Game Board'!H8:H55,0,GF1))*1)+SUMPRODUCT((OFFSET('Game Board'!I8:I55,0,GF1)=GY13)*(OFFSET('Game Board'!F8:F55,0,GF1)=GY14)*(OFFSET('Game Board'!H8:H55,0,GF1)&gt;OFFSET('Game Board'!G8:G55,0,GF1))*1)+SUMPRODUCT((OFFSET('Game Board'!F8:F55,0,GF1)=GY13)*(OFFSET('Game Board'!I8:I55,0,GF1)=GY15)*(OFFSET('Game Board'!G8:G55,0,GF1)&gt;OFFSET('Game Board'!H8:H55,0,GF1))*1)+SUMPRODUCT((OFFSET('Game Board'!I8:I55,0,GF1)=GY13)*(OFFSET('Game Board'!F8:F55,0,GF1)=GY15)*(OFFSET('Game Board'!H8:H55,0,GF1)&gt;OFFSET('Game Board'!G8:G55,0,GF1))*1)</f>
        <v>0</v>
      </c>
      <c r="HN13" s="420">
        <f ca="1">SUMPRODUCT((OFFSET('Game Board'!F8:F55,0,GF1)=GY13)*(OFFSET('Game Board'!I8:I55,0,GF1)=GY14)*(OFFSET('Game Board'!G8:G55,0,GF1)=OFFSET('Game Board'!H8:H55,0,GF1))*1)+SUMPRODUCT((OFFSET('Game Board'!I8:I55,0,GF1)=GY13)*(OFFSET('Game Board'!F8:F55,0,GF1)=GY14)*(OFFSET('Game Board'!G8:G55,0,GF1)=OFFSET('Game Board'!H8:H55,0,GF1))*1)+SUMPRODUCT((OFFSET('Game Board'!F8:F55,0,GF1)=GY13)*(OFFSET('Game Board'!I8:I55,0,GF1)=GY15)*(OFFSET('Game Board'!G8:G55,0,GF1)=OFFSET('Game Board'!H8:H55,0,GF1))*1)+SUMPRODUCT((OFFSET('Game Board'!I8:I55,0,GF1)=GY13)*(OFFSET('Game Board'!F8:F55,0,GF1)=GY15)*(OFFSET('Game Board'!G8:G55,0,GF1)=OFFSET('Game Board'!H8:H55,0,GF1))*1)</f>
        <v>0</v>
      </c>
      <c r="HO13" s="420">
        <f ca="1">SUMPRODUCT((OFFSET('Game Board'!F8:F55,0,GF1)=GY13)*(OFFSET('Game Board'!I8:I55,0,GF1)=GY14)*(OFFSET('Game Board'!G8:G55,0,GF1)&lt;OFFSET('Game Board'!H8:H55,0,GF1))*1)+SUMPRODUCT((OFFSET('Game Board'!I8:I55,0,GF1)=GY13)*(OFFSET('Game Board'!F8:F55,0,GF1)=GY14)*(OFFSET('Game Board'!H8:H55,0,GF1)&lt;OFFSET('Game Board'!G8:G55,0,GF1))*1)+SUMPRODUCT((OFFSET('Game Board'!F8:F55,0,GF1)=GY13)*(OFFSET('Game Board'!I8:I55,0,GF1)=GY15)*(OFFSET('Game Board'!G8:G55,0,GF1)&lt;OFFSET('Game Board'!H8:H55,0,GF1))*1)+SUMPRODUCT((OFFSET('Game Board'!I8:I55,0,GF1)=GY13)*(OFFSET('Game Board'!F8:F55,0,GF1)=GY15)*(OFFSET('Game Board'!H8:H55,0,GF1)&lt;OFFSET('Game Board'!G8:G55,0,GF1))*1)</f>
        <v>0</v>
      </c>
      <c r="HP13" s="420">
        <f ca="1">SUMIFS(OFFSET('Game Board'!G8:G55,0,GF1),OFFSET('Game Board'!F8:F55,0,GF1),GY13,OFFSET('Game Board'!I8:I55,0,GF1),GY14)+SUMIFS(OFFSET('Game Board'!G8:G55,0,GF1),OFFSET('Game Board'!F8:F55,0,GF1),GY13,OFFSET('Game Board'!I8:I55,0,GF1),GY15)+SUMIFS(OFFSET('Game Board'!H8:H55,0,GF1),OFFSET('Game Board'!I8:I55,0,GF1),GY13,OFFSET('Game Board'!F8:F55,0,GF1),GY14)+SUMIFS(OFFSET('Game Board'!H8:H55,0,GF1),OFFSET('Game Board'!I8:I55,0,GF1),GY13,OFFSET('Game Board'!F8:F55,0,GF1),GY15)</f>
        <v>0</v>
      </c>
      <c r="HQ13" s="420">
        <f ca="1">SUMIFS(OFFSET('Game Board'!H8:H55,0,GF1),OFFSET('Game Board'!F8:F55,0,GF1),GY13,OFFSET('Game Board'!I8:I55,0,GF1),GY14)+SUMIFS(OFFSET('Game Board'!H8:H55,0,GF1),OFFSET('Game Board'!F8:F55,0,GF1),GY13,OFFSET('Game Board'!I8:I55,0,GF1),GY15)+SUMIFS(OFFSET('Game Board'!G8:G55,0,GF1),OFFSET('Game Board'!I8:I55,0,GF1),GY13,OFFSET('Game Board'!F8:F55,0,GF1),GY14)+SUMIFS(OFFSET('Game Board'!G8:G55,0,GF1),OFFSET('Game Board'!I8:I55,0,GF1),GY13,OFFSET('Game Board'!F8:F55,0,GF1),GY15)</f>
        <v>0</v>
      </c>
      <c r="HR13" s="420">
        <f t="shared" ca="1" si="240"/>
        <v>0</v>
      </c>
      <c r="HS13" s="420">
        <f t="shared" ca="1" si="241"/>
        <v>0</v>
      </c>
      <c r="HT13" s="420">
        <f t="shared" ref="HT13" ca="1" si="1518">IF(GY13&lt;&gt;"",SUMPRODUCT((GW12:GW15=GW13)*(HS12:HS15&gt;HS13)*1),0)</f>
        <v>0</v>
      </c>
      <c r="HU13" s="420">
        <f t="shared" ref="HU13" ca="1" si="1519">IF(GY13&lt;&gt;"",SUMPRODUCT((HT12:HT15=HT13)*(HR12:HR15&gt;HR13)*1),0)</f>
        <v>0</v>
      </c>
      <c r="HV13" s="420">
        <f t="shared" ca="1" si="244"/>
        <v>0</v>
      </c>
      <c r="HW13" s="420">
        <f t="shared" ref="HW13" ca="1" si="1520">IF(GY13&lt;&gt;"",SUMPRODUCT((HV12:HV15=HV13)*(HT12:HT15=HT13)*(HP12:HP15&gt;HP13)*1),0)</f>
        <v>0</v>
      </c>
      <c r="HX13" s="420">
        <f t="shared" ca="1" si="22"/>
        <v>1</v>
      </c>
      <c r="HY13" s="420">
        <v>0</v>
      </c>
      <c r="HZ13" s="420">
        <v>0</v>
      </c>
      <c r="IA13" s="420">
        <v>0</v>
      </c>
      <c r="IB13" s="420">
        <v>0</v>
      </c>
      <c r="IC13" s="420">
        <v>0</v>
      </c>
      <c r="ID13" s="420">
        <v>0</v>
      </c>
      <c r="IE13" s="420">
        <v>0</v>
      </c>
      <c r="IF13" s="420">
        <v>0</v>
      </c>
      <c r="IG13" s="420">
        <v>0</v>
      </c>
      <c r="IH13" s="420">
        <v>0</v>
      </c>
      <c r="II13" s="420">
        <v>0</v>
      </c>
      <c r="IJ13" s="420">
        <f t="shared" ca="1" si="23"/>
        <v>1</v>
      </c>
      <c r="IK13" s="420">
        <f t="shared" ref="IK13" ca="1" si="1521">SUMPRODUCT((IJ12:IJ15=IJ13)*(GM12:GM15&gt;GM13)*1)</f>
        <v>3</v>
      </c>
      <c r="IL13" s="420">
        <f t="shared" ca="1" si="25"/>
        <v>4</v>
      </c>
      <c r="IM13" s="420" t="str">
        <f t="shared" si="247"/>
        <v>Saudi Arabia</v>
      </c>
      <c r="IN13" s="420">
        <f t="shared" ca="1" si="26"/>
        <v>0</v>
      </c>
      <c r="IO13" s="420">
        <f ca="1">SUMPRODUCT((OFFSET('Game Board'!G8:G55,0,IO1)&lt;&gt;"")*(OFFSET('Game Board'!F8:F55,0,IO1)=C13)*(OFFSET('Game Board'!G8:G55,0,IO1)&gt;OFFSET('Game Board'!H8:H55,0,IO1))*1)+SUMPRODUCT((OFFSET('Game Board'!G8:G55,0,IO1)&lt;&gt;"")*(OFFSET('Game Board'!I8:I55,0,IO1)=C13)*(OFFSET('Game Board'!H8:H55,0,IO1)&gt;OFFSET('Game Board'!G8:G55,0,IO1))*1)</f>
        <v>0</v>
      </c>
      <c r="IP13" s="420">
        <f ca="1">SUMPRODUCT((OFFSET('Game Board'!G8:G55,0,IO1)&lt;&gt;"")*(OFFSET('Game Board'!F8:F55,0,IO1)=C13)*(OFFSET('Game Board'!G8:G55,0,IO1)=OFFSET('Game Board'!H8:H55,0,IO1))*1)+SUMPRODUCT((OFFSET('Game Board'!G8:G55,0,IO1)&lt;&gt;"")*(OFFSET('Game Board'!I8:I55,0,IO1)=C13)*(OFFSET('Game Board'!G8:G55,0,IO1)=OFFSET('Game Board'!H8:H55,0,IO1))*1)</f>
        <v>0</v>
      </c>
      <c r="IQ13" s="420">
        <f ca="1">SUMPRODUCT((OFFSET('Game Board'!G8:G55,0,IO1)&lt;&gt;"")*(OFFSET('Game Board'!F8:F55,0,IO1)=C13)*(OFFSET('Game Board'!G8:G55,0,IO1)&lt;OFFSET('Game Board'!H8:H55,0,IO1))*1)+SUMPRODUCT((OFFSET('Game Board'!G8:G55,0,IO1)&lt;&gt;"")*(OFFSET('Game Board'!I8:I55,0,IO1)=C13)*(OFFSET('Game Board'!H8:H55,0,IO1)&lt;OFFSET('Game Board'!G8:G55,0,IO1))*1)</f>
        <v>0</v>
      </c>
      <c r="IR13" s="420">
        <f ca="1">SUMIF(OFFSET('Game Board'!F8:F55,0,IO1),C13,OFFSET('Game Board'!G8:G55,0,IO1))+SUMIF(OFFSET('Game Board'!I8:I55,0,IO1),C13,OFFSET('Game Board'!H8:H55,0,IO1))</f>
        <v>0</v>
      </c>
      <c r="IS13" s="420">
        <f ca="1">SUMIF(OFFSET('Game Board'!F8:F55,0,IO1),C13,OFFSET('Game Board'!H8:H55,0,IO1))+SUMIF(OFFSET('Game Board'!I8:I55,0,IO1),C13,OFFSET('Game Board'!G8:G55,0,IO1))</f>
        <v>0</v>
      </c>
      <c r="IT13" s="420">
        <f t="shared" ca="1" si="27"/>
        <v>0</v>
      </c>
      <c r="IU13" s="420">
        <f t="shared" ca="1" si="28"/>
        <v>0</v>
      </c>
      <c r="IV13" s="420">
        <f ca="1">INDEX(L4:L35,MATCH(JE13,C4:C35,0),0)</f>
        <v>1445</v>
      </c>
      <c r="IW13" s="424">
        <f>'Tournament Setup'!F15</f>
        <v>0</v>
      </c>
      <c r="IX13" s="420">
        <f t="shared" ref="IX13" ca="1" si="1522">RANK(IU13,IU12:IU15)</f>
        <v>1</v>
      </c>
      <c r="IY13" s="420">
        <f t="shared" ref="IY13" ca="1" si="1523">SUMPRODUCT((IX12:IX15=IX13)*(IT12:IT15&gt;IT13)*1)</f>
        <v>0</v>
      </c>
      <c r="IZ13" s="420">
        <f t="shared" ca="1" si="31"/>
        <v>1</v>
      </c>
      <c r="JA13" s="420">
        <f t="shared" ref="JA13" ca="1" si="1524">SUMPRODUCT((IX12:IX15=IX13)*(IT12:IT15=IT13)*(IR12:IR15&gt;IR13)*1)</f>
        <v>0</v>
      </c>
      <c r="JB13" s="420">
        <f t="shared" ca="1" si="33"/>
        <v>1</v>
      </c>
      <c r="JC13" s="420">
        <f t="shared" ref="JC13" ca="1" si="1525">RANK(JB13,JB12:JB15,1)+COUNTIF(JB12:JB13,JB13)-1</f>
        <v>2</v>
      </c>
      <c r="JD13" s="420">
        <v>2</v>
      </c>
      <c r="JE13" s="420" t="str">
        <f t="shared" ref="JE13" ca="1" si="1526">INDEX(IM12:IM15,MATCH(JD13,JC12:JC15,0),0)</f>
        <v>Saudi Arabia</v>
      </c>
      <c r="JF13" s="420">
        <f t="shared" ref="JF13" ca="1" si="1527">INDEX(JB12:JB15,MATCH(JE13,IM12:IM15,0),0)</f>
        <v>1</v>
      </c>
      <c r="JG13" s="420" t="str">
        <f t="shared" ref="JG13" ca="1" si="1528">IF(JG12&lt;&gt;"",JE13,"")</f>
        <v>Saudi Arabia</v>
      </c>
      <c r="JH13" s="420" t="str">
        <f t="shared" ref="JH13" ca="1" si="1529">IF(JF14=2,JE13,"")</f>
        <v/>
      </c>
      <c r="JJ13" s="420">
        <f ca="1">SUMPRODUCT((OFFSET('Game Board'!F8:F55,0,IO1)=JG13)*(OFFSET('Game Board'!I8:I55,0,IO1)=JG12)*(OFFSET('Game Board'!G8:G55,0,IO1)&gt;OFFSET('Game Board'!H8:H55,0,IO1))*1)+SUMPRODUCT((OFFSET('Game Board'!I8:I55,0,IO1)=JG13)*(OFFSET('Game Board'!F8:F55,0,IO1)=JG12)*(OFFSET('Game Board'!H8:H55,0,IO1)&gt;OFFSET('Game Board'!G8:G55,0,IO1))*1)+SUMPRODUCT((OFFSET('Game Board'!F8:F55,0,IO1)=JG13)*(OFFSET('Game Board'!I8:I55,0,IO1)=JG14)*(OFFSET('Game Board'!G8:G55,0,IO1)&gt;OFFSET('Game Board'!H8:H55,0,IO1))*1)+SUMPRODUCT((OFFSET('Game Board'!I8:I55,0,IO1)=JG13)*(OFFSET('Game Board'!F8:F55,0,IO1)=JG14)*(OFFSET('Game Board'!H8:H55,0,IO1)&gt;OFFSET('Game Board'!G8:G55,0,IO1))*1)+SUMPRODUCT((OFFSET('Game Board'!F8:F55,0,IO1)=JG13)*(OFFSET('Game Board'!I8:I55,0,IO1)=JG15)*(OFFSET('Game Board'!G8:G55,0,IO1)&gt;OFFSET('Game Board'!H8:H55,0,IO1))*1)+SUMPRODUCT((OFFSET('Game Board'!I8:I55,0,IO1)=JG13)*(OFFSET('Game Board'!F8:F55,0,IO1)=JG15)*(OFFSET('Game Board'!H8:H55,0,IO1)&gt;OFFSET('Game Board'!G8:G55,0,IO1))*1)</f>
        <v>0</v>
      </c>
      <c r="JK13" s="420">
        <f ca="1">SUMPRODUCT((OFFSET('Game Board'!F8:F55,0,IO1)=JG13)*(OFFSET('Game Board'!I8:I55,0,IO1)=JG12)*(OFFSET('Game Board'!G8:G55,0,IO1)=OFFSET('Game Board'!H8:H55,0,IO1))*1)+SUMPRODUCT((OFFSET('Game Board'!I8:I55,0,IO1)=JG13)*(OFFSET('Game Board'!F8:F55,0,IO1)=JG12)*(OFFSET('Game Board'!G8:G55,0,IO1)=OFFSET('Game Board'!H8:H55,0,IO1))*1)+SUMPRODUCT((OFFSET('Game Board'!F8:F55,0,IO1)=JG13)*(OFFSET('Game Board'!I8:I55,0,IO1)=JG14)*(OFFSET('Game Board'!G8:G55,0,IO1)=OFFSET('Game Board'!H8:H55,0,IO1))*1)+SUMPRODUCT((OFFSET('Game Board'!I8:I55,0,IO1)=JG13)*(OFFSET('Game Board'!F8:F55,0,IO1)=JG14)*(OFFSET('Game Board'!G8:G55,0,IO1)=OFFSET('Game Board'!H8:H55,0,IO1))*1)+SUMPRODUCT((OFFSET('Game Board'!F8:F55,0,IO1)=JG13)*(OFFSET('Game Board'!I8:I55,0,IO1)=JG15)*(OFFSET('Game Board'!G8:G55,0,IO1)=OFFSET('Game Board'!H8:H55,0,IO1))*1)+SUMPRODUCT((OFFSET('Game Board'!I8:I55,0,IO1)=JG13)*(OFFSET('Game Board'!F8:F55,0,IO1)=JG15)*(OFFSET('Game Board'!G8:G55,0,IO1)=OFFSET('Game Board'!H8:H55,0,IO1))*1)</f>
        <v>3</v>
      </c>
      <c r="JL13" s="420">
        <f ca="1">SUMPRODUCT((OFFSET('Game Board'!F8:F55,0,IO1)=JG13)*(OFFSET('Game Board'!I8:I55,0,IO1)=JG12)*(OFFSET('Game Board'!G8:G55,0,IO1)&lt;OFFSET('Game Board'!H8:H55,0,IO1))*1)+SUMPRODUCT((OFFSET('Game Board'!I8:I55,0,IO1)=JG13)*(OFFSET('Game Board'!F8:F55,0,IO1)=JG12)*(OFFSET('Game Board'!H8:H55,0,IO1)&lt;OFFSET('Game Board'!G8:G55,0,IO1))*1)+SUMPRODUCT((OFFSET('Game Board'!F8:F55,0,IO1)=JG13)*(OFFSET('Game Board'!I8:I55,0,IO1)=JG14)*(OFFSET('Game Board'!G8:G55,0,IO1)&lt;OFFSET('Game Board'!H8:H55,0,IO1))*1)+SUMPRODUCT((OFFSET('Game Board'!I8:I55,0,IO1)=JG13)*(OFFSET('Game Board'!F8:F55,0,IO1)=JG14)*(OFFSET('Game Board'!H8:H55,0,IO1)&lt;OFFSET('Game Board'!G8:G55,0,IO1))*1)+SUMPRODUCT((OFFSET('Game Board'!F8:F55,0,IO1)=JG13)*(OFFSET('Game Board'!I8:I55,0,IO1)=JG15)*(OFFSET('Game Board'!G8:G55,0,IO1)&lt;OFFSET('Game Board'!H8:H55,0,IO1))*1)+SUMPRODUCT((OFFSET('Game Board'!I8:I55,0,IO1)=JG13)*(OFFSET('Game Board'!F8:F55,0,IO1)=JG15)*(OFFSET('Game Board'!H8:H55,0,IO1)&lt;OFFSET('Game Board'!G8:G55,0,IO1))*1)</f>
        <v>0</v>
      </c>
      <c r="JM13" s="420">
        <f ca="1">SUMIFS(OFFSET('Game Board'!G8:G55,0,IO1),OFFSET('Game Board'!F8:F55,0,IO1),JG13,OFFSET('Game Board'!I8:I55,0,IO1),JG12)+SUMIFS(OFFSET('Game Board'!G8:G55,0,IO1),OFFSET('Game Board'!F8:F55,0,IO1),JG13,OFFSET('Game Board'!I8:I55,0,IO1),JG14)+SUMIFS(OFFSET('Game Board'!G8:G55,0,IO1),OFFSET('Game Board'!F8:F55,0,IO1),JG13,OFFSET('Game Board'!I8:I55,0,IO1),JG15)+SUMIFS(OFFSET('Game Board'!H8:H55,0,IO1),OFFSET('Game Board'!I8:I55,0,IO1),JG13,OFFSET('Game Board'!F8:F55,0,IO1),JG12)+SUMIFS(OFFSET('Game Board'!H8:H55,0,IO1),OFFSET('Game Board'!I8:I55,0,IO1),JG13,OFFSET('Game Board'!F8:F55,0,IO1),JG14)+SUMIFS(OFFSET('Game Board'!H8:H55,0,IO1),OFFSET('Game Board'!I8:I55,0,IO1),JG13,OFFSET('Game Board'!F8:F55,0,IO1),JG15)</f>
        <v>0</v>
      </c>
      <c r="JN13" s="420">
        <f ca="1">SUMIFS(OFFSET('Game Board'!H8:H55,0,IO1),OFFSET('Game Board'!F8:F55,0,IO1),JG13,OFFSET('Game Board'!I8:I55,0,IO1),JG12)+SUMIFS(OFFSET('Game Board'!H8:H55,0,IO1),OFFSET('Game Board'!F8:F55,0,IO1),JG13,OFFSET('Game Board'!I8:I55,0,IO1),JG14)+SUMIFS(OFFSET('Game Board'!H8:H55,0,IO1),OFFSET('Game Board'!F8:F55,0,IO1),JG13,OFFSET('Game Board'!I8:I55,0,IO1),JG15)+SUMIFS(OFFSET('Game Board'!G8:G55,0,IO1),OFFSET('Game Board'!I8:I55,0,IO1),JG13,OFFSET('Game Board'!F8:F55,0,IO1),JG12)+SUMIFS(OFFSET('Game Board'!G8:G55,0,IO1),OFFSET('Game Board'!I8:I55,0,IO1),JG13,OFFSET('Game Board'!F8:F55,0,IO1),JG14)+SUMIFS(OFFSET('Game Board'!G8:G55,0,IO1),OFFSET('Game Board'!I8:I55,0,IO1),JG13,OFFSET('Game Board'!F8:F55,0,IO1),JG15)</f>
        <v>0</v>
      </c>
      <c r="JO13" s="420">
        <f t="shared" ca="1" si="38"/>
        <v>0</v>
      </c>
      <c r="JP13" s="420">
        <f t="shared" ca="1" si="39"/>
        <v>3</v>
      </c>
      <c r="JQ13" s="420">
        <f t="shared" ref="JQ13" ca="1" si="1530">IF(JG13&lt;&gt;"",SUMPRODUCT((JF12:JF15=JF13)*(JP12:JP15&gt;JP13)*1),0)</f>
        <v>0</v>
      </c>
      <c r="JR13" s="420">
        <f t="shared" ref="JR13" ca="1" si="1531">IF(JG13&lt;&gt;"",SUMPRODUCT((JQ12:JQ15=JQ13)*(JO12:JO15&gt;JO13)*1),0)</f>
        <v>0</v>
      </c>
      <c r="JS13" s="420">
        <f t="shared" ca="1" si="42"/>
        <v>0</v>
      </c>
      <c r="JT13" s="420">
        <f t="shared" ref="JT13" ca="1" si="1532">IF(JG13&lt;&gt;"",SUMPRODUCT((JS12:JS15=JS13)*(JQ12:JQ15=JQ13)*(JM12:JM15&gt;JM13)*1),0)</f>
        <v>0</v>
      </c>
      <c r="JU13" s="420">
        <f t="shared" ca="1" si="44"/>
        <v>1</v>
      </c>
      <c r="JV13" s="420">
        <f ca="1">SUMPRODUCT((OFFSET('Game Board'!F8:F55,0,IO1)=JH13)*(OFFSET('Game Board'!I8:I55,0,IO1)=JH14)*(OFFSET('Game Board'!G8:G55,0,IO1)&gt;OFFSET('Game Board'!H8:H55,0,IO1))*1)+SUMPRODUCT((OFFSET('Game Board'!I8:I55,0,IO1)=JH13)*(OFFSET('Game Board'!F8:F55,0,IO1)=JH14)*(OFFSET('Game Board'!H8:H55,0,IO1)&gt;OFFSET('Game Board'!G8:G55,0,IO1))*1)+SUMPRODUCT((OFFSET('Game Board'!F8:F55,0,IO1)=JH13)*(OFFSET('Game Board'!I8:I55,0,IO1)=JH15)*(OFFSET('Game Board'!G8:G55,0,IO1)&gt;OFFSET('Game Board'!H8:H55,0,IO1))*1)+SUMPRODUCT((OFFSET('Game Board'!I8:I55,0,IO1)=JH13)*(OFFSET('Game Board'!F8:F55,0,IO1)=JH15)*(OFFSET('Game Board'!H8:H55,0,IO1)&gt;OFFSET('Game Board'!G8:G55,0,IO1))*1)</f>
        <v>0</v>
      </c>
      <c r="JW13" s="420">
        <f ca="1">SUMPRODUCT((OFFSET('Game Board'!F8:F55,0,IO1)=JH13)*(OFFSET('Game Board'!I8:I55,0,IO1)=JH14)*(OFFSET('Game Board'!G8:G55,0,IO1)=OFFSET('Game Board'!H8:H55,0,IO1))*1)+SUMPRODUCT((OFFSET('Game Board'!I8:I55,0,IO1)=JH13)*(OFFSET('Game Board'!F8:F55,0,IO1)=JH14)*(OFFSET('Game Board'!G8:G55,0,IO1)=OFFSET('Game Board'!H8:H55,0,IO1))*1)+SUMPRODUCT((OFFSET('Game Board'!F8:F55,0,IO1)=JH13)*(OFFSET('Game Board'!I8:I55,0,IO1)=JH15)*(OFFSET('Game Board'!G8:G55,0,IO1)=OFFSET('Game Board'!H8:H55,0,IO1))*1)+SUMPRODUCT((OFFSET('Game Board'!I8:I55,0,IO1)=JH13)*(OFFSET('Game Board'!F8:F55,0,IO1)=JH15)*(OFFSET('Game Board'!G8:G55,0,IO1)=OFFSET('Game Board'!H8:H55,0,IO1))*1)</f>
        <v>0</v>
      </c>
      <c r="JX13" s="420">
        <f ca="1">SUMPRODUCT((OFFSET('Game Board'!F8:F55,0,IO1)=JH13)*(OFFSET('Game Board'!I8:I55,0,IO1)=JH14)*(OFFSET('Game Board'!G8:G55,0,IO1)&lt;OFFSET('Game Board'!H8:H55,0,IO1))*1)+SUMPRODUCT((OFFSET('Game Board'!I8:I55,0,IO1)=JH13)*(OFFSET('Game Board'!F8:F55,0,IO1)=JH14)*(OFFSET('Game Board'!H8:H55,0,IO1)&lt;OFFSET('Game Board'!G8:G55,0,IO1))*1)+SUMPRODUCT((OFFSET('Game Board'!F8:F55,0,IO1)=JH13)*(OFFSET('Game Board'!I8:I55,0,IO1)=JH15)*(OFFSET('Game Board'!G8:G55,0,IO1)&lt;OFFSET('Game Board'!H8:H55,0,IO1))*1)+SUMPRODUCT((OFFSET('Game Board'!I8:I55,0,IO1)=JH13)*(OFFSET('Game Board'!F8:F55,0,IO1)=JH15)*(OFFSET('Game Board'!H8:H55,0,IO1)&lt;OFFSET('Game Board'!G8:G55,0,IO1))*1)</f>
        <v>0</v>
      </c>
      <c r="JY13" s="420">
        <f ca="1">SUMIFS(OFFSET('Game Board'!G8:G55,0,IO1),OFFSET('Game Board'!F8:F55,0,IO1),JH13,OFFSET('Game Board'!I8:I55,0,IO1),JH14)+SUMIFS(OFFSET('Game Board'!G8:G55,0,IO1),OFFSET('Game Board'!F8:F55,0,IO1),JH13,OFFSET('Game Board'!I8:I55,0,IO1),JH15)+SUMIFS(OFFSET('Game Board'!H8:H55,0,IO1),OFFSET('Game Board'!I8:I55,0,IO1),JH13,OFFSET('Game Board'!F8:F55,0,IO1),JH14)+SUMIFS(OFFSET('Game Board'!H8:H55,0,IO1),OFFSET('Game Board'!I8:I55,0,IO1),JH13,OFFSET('Game Board'!F8:F55,0,IO1),JH15)</f>
        <v>0</v>
      </c>
      <c r="JZ13" s="420">
        <f ca="1">SUMIFS(OFFSET('Game Board'!H8:H55,0,IO1),OFFSET('Game Board'!F8:F55,0,IO1),JH13,OFFSET('Game Board'!I8:I55,0,IO1),JH14)+SUMIFS(OFFSET('Game Board'!H8:H55,0,IO1),OFFSET('Game Board'!F8:F55,0,IO1),JH13,OFFSET('Game Board'!I8:I55,0,IO1),JH15)+SUMIFS(OFFSET('Game Board'!G8:G55,0,IO1),OFFSET('Game Board'!I8:I55,0,IO1),JH13,OFFSET('Game Board'!F8:F55,0,IO1),JH14)+SUMIFS(OFFSET('Game Board'!G8:G55,0,IO1),OFFSET('Game Board'!I8:I55,0,IO1),JH13,OFFSET('Game Board'!F8:F55,0,IO1),JH15)</f>
        <v>0</v>
      </c>
      <c r="KA13" s="420">
        <f t="shared" ca="1" si="259"/>
        <v>0</v>
      </c>
      <c r="KB13" s="420">
        <f t="shared" ca="1" si="260"/>
        <v>0</v>
      </c>
      <c r="KC13" s="420">
        <f t="shared" ref="KC13" ca="1" si="1533">IF(JH13&lt;&gt;"",SUMPRODUCT((JF12:JF15=JF13)*(KB12:KB15&gt;KB13)*1),0)</f>
        <v>0</v>
      </c>
      <c r="KD13" s="420">
        <f t="shared" ref="KD13" ca="1" si="1534">IF(JH13&lt;&gt;"",SUMPRODUCT((KC12:KC15=KC13)*(KA12:KA15&gt;KA13)*1),0)</f>
        <v>0</v>
      </c>
      <c r="KE13" s="420">
        <f t="shared" ca="1" si="263"/>
        <v>0</v>
      </c>
      <c r="KF13" s="420">
        <f t="shared" ref="KF13" ca="1" si="1535">IF(JH13&lt;&gt;"",SUMPRODUCT((KE12:KE15=KE13)*(KC12:KC15=KC13)*(JY12:JY15&gt;JY13)*1),0)</f>
        <v>0</v>
      </c>
      <c r="KG13" s="420">
        <f t="shared" ca="1" si="45"/>
        <v>1</v>
      </c>
      <c r="KH13" s="420">
        <v>0</v>
      </c>
      <c r="KI13" s="420">
        <v>0</v>
      </c>
      <c r="KJ13" s="420">
        <v>0</v>
      </c>
      <c r="KK13" s="420">
        <v>0</v>
      </c>
      <c r="KL13" s="420">
        <v>0</v>
      </c>
      <c r="KM13" s="420">
        <v>0</v>
      </c>
      <c r="KN13" s="420">
        <v>0</v>
      </c>
      <c r="KO13" s="420">
        <v>0</v>
      </c>
      <c r="KP13" s="420">
        <v>0</v>
      </c>
      <c r="KQ13" s="420">
        <v>0</v>
      </c>
      <c r="KR13" s="420">
        <v>0</v>
      </c>
      <c r="KS13" s="420">
        <f t="shared" ca="1" si="46"/>
        <v>1</v>
      </c>
      <c r="KT13" s="420">
        <f t="shared" ref="KT13" ca="1" si="1536">SUMPRODUCT((KS12:KS15=KS13)*(IV12:IV15&gt;IV13)*1)</f>
        <v>3</v>
      </c>
      <c r="KU13" s="420">
        <f t="shared" ca="1" si="48"/>
        <v>4</v>
      </c>
      <c r="KV13" s="420" t="str">
        <f t="shared" si="266"/>
        <v>Saudi Arabia</v>
      </c>
      <c r="KW13" s="420">
        <f t="shared" ca="1" si="49"/>
        <v>0</v>
      </c>
      <c r="KX13" s="420">
        <f ca="1">SUMPRODUCT((OFFSET('Game Board'!G8:G55,0,KX1)&lt;&gt;"")*(OFFSET('Game Board'!F8:F55,0,KX1)=C13)*(OFFSET('Game Board'!G8:G55,0,KX1)&gt;OFFSET('Game Board'!H8:H55,0,KX1))*1)+SUMPRODUCT((OFFSET('Game Board'!G8:G55,0,KX1)&lt;&gt;"")*(OFFSET('Game Board'!I8:I55,0,KX1)=C13)*(OFFSET('Game Board'!H8:H55,0,KX1)&gt;OFFSET('Game Board'!G8:G55,0,KX1))*1)</f>
        <v>0</v>
      </c>
      <c r="KY13" s="420">
        <f ca="1">SUMPRODUCT((OFFSET('Game Board'!G8:G55,0,KX1)&lt;&gt;"")*(OFFSET('Game Board'!F8:F55,0,KX1)=C13)*(OFFSET('Game Board'!G8:G55,0,KX1)=OFFSET('Game Board'!H8:H55,0,KX1))*1)+SUMPRODUCT((OFFSET('Game Board'!G8:G55,0,KX1)&lt;&gt;"")*(OFFSET('Game Board'!I8:I55,0,KX1)=C13)*(OFFSET('Game Board'!G8:G55,0,KX1)=OFFSET('Game Board'!H8:H55,0,KX1))*1)</f>
        <v>0</v>
      </c>
      <c r="KZ13" s="420">
        <f ca="1">SUMPRODUCT((OFFSET('Game Board'!G8:G55,0,KX1)&lt;&gt;"")*(OFFSET('Game Board'!F8:F55,0,KX1)=C13)*(OFFSET('Game Board'!G8:G55,0,KX1)&lt;OFFSET('Game Board'!H8:H55,0,KX1))*1)+SUMPRODUCT((OFFSET('Game Board'!G8:G55,0,KX1)&lt;&gt;"")*(OFFSET('Game Board'!I8:I55,0,KX1)=C13)*(OFFSET('Game Board'!H8:H55,0,KX1)&lt;OFFSET('Game Board'!G8:G55,0,KX1))*1)</f>
        <v>0</v>
      </c>
      <c r="LA13" s="420">
        <f ca="1">SUMIF(OFFSET('Game Board'!F8:F55,0,KX1),C13,OFFSET('Game Board'!G8:G55,0,KX1))+SUMIF(OFFSET('Game Board'!I8:I55,0,KX1),C13,OFFSET('Game Board'!H8:H55,0,KX1))</f>
        <v>0</v>
      </c>
      <c r="LB13" s="420">
        <f ca="1">SUMIF(OFFSET('Game Board'!F8:F55,0,KX1),C13,OFFSET('Game Board'!H8:H55,0,KX1))+SUMIF(OFFSET('Game Board'!I8:I55,0,KX1),C13,OFFSET('Game Board'!G8:G55,0,KX1))</f>
        <v>0</v>
      </c>
      <c r="LC13" s="420">
        <f t="shared" ca="1" si="50"/>
        <v>0</v>
      </c>
      <c r="LD13" s="420">
        <f t="shared" ca="1" si="51"/>
        <v>0</v>
      </c>
      <c r="LE13" s="420">
        <f ca="1">INDEX(L4:L35,MATCH(LN13,C4:C35,0),0)</f>
        <v>1445</v>
      </c>
      <c r="LF13" s="424">
        <f>'Tournament Setup'!F15</f>
        <v>0</v>
      </c>
      <c r="LG13" s="420">
        <f t="shared" ref="LG13" ca="1" si="1537">RANK(LD13,LD12:LD15)</f>
        <v>1</v>
      </c>
      <c r="LH13" s="420">
        <f t="shared" ref="LH13" ca="1" si="1538">SUMPRODUCT((LG12:LG15=LG13)*(LC12:LC15&gt;LC13)*1)</f>
        <v>0</v>
      </c>
      <c r="LI13" s="420">
        <f t="shared" ca="1" si="54"/>
        <v>1</v>
      </c>
      <c r="LJ13" s="420">
        <f t="shared" ref="LJ13" ca="1" si="1539">SUMPRODUCT((LG12:LG15=LG13)*(LC12:LC15=LC13)*(LA12:LA15&gt;LA13)*1)</f>
        <v>0</v>
      </c>
      <c r="LK13" s="420">
        <f t="shared" ca="1" si="56"/>
        <v>1</v>
      </c>
      <c r="LL13" s="420">
        <f t="shared" ref="LL13" ca="1" si="1540">RANK(LK13,LK12:LK15,1)+COUNTIF(LK12:LK13,LK13)-1</f>
        <v>2</v>
      </c>
      <c r="LM13" s="420">
        <v>2</v>
      </c>
      <c r="LN13" s="420" t="str">
        <f t="shared" ref="LN13" ca="1" si="1541">INDEX(KV12:KV15,MATCH(LM13,LL12:LL15,0),0)</f>
        <v>Saudi Arabia</v>
      </c>
      <c r="LO13" s="420">
        <f t="shared" ref="LO13" ca="1" si="1542">INDEX(LK12:LK15,MATCH(LN13,KV12:KV15,0),0)</f>
        <v>1</v>
      </c>
      <c r="LP13" s="420" t="str">
        <f t="shared" ref="LP13" ca="1" si="1543">IF(LP12&lt;&gt;"",LN13,"")</f>
        <v>Saudi Arabia</v>
      </c>
      <c r="LQ13" s="420" t="str">
        <f t="shared" ref="LQ13" ca="1" si="1544">IF(LO14=2,LN13,"")</f>
        <v/>
      </c>
      <c r="LS13" s="420">
        <f ca="1">SUMPRODUCT((OFFSET('Game Board'!F8:F55,0,KX1)=LP13)*(OFFSET('Game Board'!I8:I55,0,KX1)=LP12)*(OFFSET('Game Board'!G8:G55,0,KX1)&gt;OFFSET('Game Board'!H8:H55,0,KX1))*1)+SUMPRODUCT((OFFSET('Game Board'!I8:I55,0,KX1)=LP13)*(OFFSET('Game Board'!F8:F55,0,KX1)=LP12)*(OFFSET('Game Board'!H8:H55,0,KX1)&gt;OFFSET('Game Board'!G8:G55,0,KX1))*1)+SUMPRODUCT((OFFSET('Game Board'!F8:F55,0,KX1)=LP13)*(OFFSET('Game Board'!I8:I55,0,KX1)=LP14)*(OFFSET('Game Board'!G8:G55,0,KX1)&gt;OFFSET('Game Board'!H8:H55,0,KX1))*1)+SUMPRODUCT((OFFSET('Game Board'!I8:I55,0,KX1)=LP13)*(OFFSET('Game Board'!F8:F55,0,KX1)=LP14)*(OFFSET('Game Board'!H8:H55,0,KX1)&gt;OFFSET('Game Board'!G8:G55,0,KX1))*1)+SUMPRODUCT((OFFSET('Game Board'!F8:F55,0,KX1)=LP13)*(OFFSET('Game Board'!I8:I55,0,KX1)=LP15)*(OFFSET('Game Board'!G8:G55,0,KX1)&gt;OFFSET('Game Board'!H8:H55,0,KX1))*1)+SUMPRODUCT((OFFSET('Game Board'!I8:I55,0,KX1)=LP13)*(OFFSET('Game Board'!F8:F55,0,KX1)=LP15)*(OFFSET('Game Board'!H8:H55,0,KX1)&gt;OFFSET('Game Board'!G8:G55,0,KX1))*1)</f>
        <v>0</v>
      </c>
      <c r="LT13" s="420">
        <f ca="1">SUMPRODUCT((OFFSET('Game Board'!F8:F55,0,KX1)=LP13)*(OFFSET('Game Board'!I8:I55,0,KX1)=LP12)*(OFFSET('Game Board'!G8:G55,0,KX1)=OFFSET('Game Board'!H8:H55,0,KX1))*1)+SUMPRODUCT((OFFSET('Game Board'!I8:I55,0,KX1)=LP13)*(OFFSET('Game Board'!F8:F55,0,KX1)=LP12)*(OFFSET('Game Board'!G8:G55,0,KX1)=OFFSET('Game Board'!H8:H55,0,KX1))*1)+SUMPRODUCT((OFFSET('Game Board'!F8:F55,0,KX1)=LP13)*(OFFSET('Game Board'!I8:I55,0,KX1)=LP14)*(OFFSET('Game Board'!G8:G55,0,KX1)=OFFSET('Game Board'!H8:H55,0,KX1))*1)+SUMPRODUCT((OFFSET('Game Board'!I8:I55,0,KX1)=LP13)*(OFFSET('Game Board'!F8:F55,0,KX1)=LP14)*(OFFSET('Game Board'!G8:G55,0,KX1)=OFFSET('Game Board'!H8:H55,0,KX1))*1)+SUMPRODUCT((OFFSET('Game Board'!F8:F55,0,KX1)=LP13)*(OFFSET('Game Board'!I8:I55,0,KX1)=LP15)*(OFFSET('Game Board'!G8:G55,0,KX1)=OFFSET('Game Board'!H8:H55,0,KX1))*1)+SUMPRODUCT((OFFSET('Game Board'!I8:I55,0,KX1)=LP13)*(OFFSET('Game Board'!F8:F55,0,KX1)=LP15)*(OFFSET('Game Board'!G8:G55,0,KX1)=OFFSET('Game Board'!H8:H55,0,KX1))*1)</f>
        <v>3</v>
      </c>
      <c r="LU13" s="420">
        <f ca="1">SUMPRODUCT((OFFSET('Game Board'!F8:F55,0,KX1)=LP13)*(OFFSET('Game Board'!I8:I55,0,KX1)=LP12)*(OFFSET('Game Board'!G8:G55,0,KX1)&lt;OFFSET('Game Board'!H8:H55,0,KX1))*1)+SUMPRODUCT((OFFSET('Game Board'!I8:I55,0,KX1)=LP13)*(OFFSET('Game Board'!F8:F55,0,KX1)=LP12)*(OFFSET('Game Board'!H8:H55,0,KX1)&lt;OFFSET('Game Board'!G8:G55,0,KX1))*1)+SUMPRODUCT((OFFSET('Game Board'!F8:F55,0,KX1)=LP13)*(OFFSET('Game Board'!I8:I55,0,KX1)=LP14)*(OFFSET('Game Board'!G8:G55,0,KX1)&lt;OFFSET('Game Board'!H8:H55,0,KX1))*1)+SUMPRODUCT((OFFSET('Game Board'!I8:I55,0,KX1)=LP13)*(OFFSET('Game Board'!F8:F55,0,KX1)=LP14)*(OFFSET('Game Board'!H8:H55,0,KX1)&lt;OFFSET('Game Board'!G8:G55,0,KX1))*1)+SUMPRODUCT((OFFSET('Game Board'!F8:F55,0,KX1)=LP13)*(OFFSET('Game Board'!I8:I55,0,KX1)=LP15)*(OFFSET('Game Board'!G8:G55,0,KX1)&lt;OFFSET('Game Board'!H8:H55,0,KX1))*1)+SUMPRODUCT((OFFSET('Game Board'!I8:I55,0,KX1)=LP13)*(OFFSET('Game Board'!F8:F55,0,KX1)=LP15)*(OFFSET('Game Board'!H8:H55,0,KX1)&lt;OFFSET('Game Board'!G8:G55,0,KX1))*1)</f>
        <v>0</v>
      </c>
      <c r="LV13" s="420">
        <f ca="1">SUMIFS(OFFSET('Game Board'!G8:G55,0,KX1),OFFSET('Game Board'!F8:F55,0,KX1),LP13,OFFSET('Game Board'!I8:I55,0,KX1),LP12)+SUMIFS(OFFSET('Game Board'!G8:G55,0,KX1),OFFSET('Game Board'!F8:F55,0,KX1),LP13,OFFSET('Game Board'!I8:I55,0,KX1),LP14)+SUMIFS(OFFSET('Game Board'!G8:G55,0,KX1),OFFSET('Game Board'!F8:F55,0,KX1),LP13,OFFSET('Game Board'!I8:I55,0,KX1),LP15)+SUMIFS(OFFSET('Game Board'!H8:H55,0,KX1),OFFSET('Game Board'!I8:I55,0,KX1),LP13,OFFSET('Game Board'!F8:F55,0,KX1),LP12)+SUMIFS(OFFSET('Game Board'!H8:H55,0,KX1),OFFSET('Game Board'!I8:I55,0,KX1),LP13,OFFSET('Game Board'!F8:F55,0,KX1),LP14)+SUMIFS(OFFSET('Game Board'!H8:H55,0,KX1),OFFSET('Game Board'!I8:I55,0,KX1),LP13,OFFSET('Game Board'!F8:F55,0,KX1),LP15)</f>
        <v>0</v>
      </c>
      <c r="LW13" s="420">
        <f ca="1">SUMIFS(OFFSET('Game Board'!H8:H55,0,KX1),OFFSET('Game Board'!F8:F55,0,KX1),LP13,OFFSET('Game Board'!I8:I55,0,KX1),LP12)+SUMIFS(OFFSET('Game Board'!H8:H55,0,KX1),OFFSET('Game Board'!F8:F55,0,KX1),LP13,OFFSET('Game Board'!I8:I55,0,KX1),LP14)+SUMIFS(OFFSET('Game Board'!H8:H55,0,KX1),OFFSET('Game Board'!F8:F55,0,KX1),LP13,OFFSET('Game Board'!I8:I55,0,KX1),LP15)+SUMIFS(OFFSET('Game Board'!G8:G55,0,KX1),OFFSET('Game Board'!I8:I55,0,KX1),LP13,OFFSET('Game Board'!F8:F55,0,KX1),LP12)+SUMIFS(OFFSET('Game Board'!G8:G55,0,KX1),OFFSET('Game Board'!I8:I55,0,KX1),LP13,OFFSET('Game Board'!F8:F55,0,KX1),LP14)+SUMIFS(OFFSET('Game Board'!G8:G55,0,KX1),OFFSET('Game Board'!I8:I55,0,KX1),LP13,OFFSET('Game Board'!F8:F55,0,KX1),LP15)</f>
        <v>0</v>
      </c>
      <c r="LX13" s="420">
        <f t="shared" ca="1" si="61"/>
        <v>0</v>
      </c>
      <c r="LY13" s="420">
        <f t="shared" ca="1" si="62"/>
        <v>3</v>
      </c>
      <c r="LZ13" s="420">
        <f t="shared" ref="LZ13" ca="1" si="1545">IF(LP13&lt;&gt;"",SUMPRODUCT((LO12:LO15=LO13)*(LY12:LY15&gt;LY13)*1),0)</f>
        <v>0</v>
      </c>
      <c r="MA13" s="420">
        <f t="shared" ref="MA13" ca="1" si="1546">IF(LP13&lt;&gt;"",SUMPRODUCT((LZ12:LZ15=LZ13)*(LX12:LX15&gt;LX13)*1),0)</f>
        <v>0</v>
      </c>
      <c r="MB13" s="420">
        <f t="shared" ca="1" si="65"/>
        <v>0</v>
      </c>
      <c r="MC13" s="420">
        <f t="shared" ref="MC13" ca="1" si="1547">IF(LP13&lt;&gt;"",SUMPRODUCT((MB12:MB15=MB13)*(LZ12:LZ15=LZ13)*(LV12:LV15&gt;LV13)*1),0)</f>
        <v>0</v>
      </c>
      <c r="MD13" s="420">
        <f t="shared" ca="1" si="67"/>
        <v>1</v>
      </c>
      <c r="ME13" s="420">
        <f ca="1">SUMPRODUCT((OFFSET('Game Board'!F8:F55,0,KX1)=LQ13)*(OFFSET('Game Board'!I8:I55,0,KX1)=LQ14)*(OFFSET('Game Board'!G8:G55,0,KX1)&gt;OFFSET('Game Board'!H8:H55,0,KX1))*1)+SUMPRODUCT((OFFSET('Game Board'!I8:I55,0,KX1)=LQ13)*(OFFSET('Game Board'!F8:F55,0,KX1)=LQ14)*(OFFSET('Game Board'!H8:H55,0,KX1)&gt;OFFSET('Game Board'!G8:G55,0,KX1))*1)+SUMPRODUCT((OFFSET('Game Board'!F8:F55,0,KX1)=LQ13)*(OFFSET('Game Board'!I8:I55,0,KX1)=LQ15)*(OFFSET('Game Board'!G8:G55,0,KX1)&gt;OFFSET('Game Board'!H8:H55,0,KX1))*1)+SUMPRODUCT((OFFSET('Game Board'!I8:I55,0,KX1)=LQ13)*(OFFSET('Game Board'!F8:F55,0,KX1)=LQ15)*(OFFSET('Game Board'!H8:H55,0,KX1)&gt;OFFSET('Game Board'!G8:G55,0,KX1))*1)</f>
        <v>0</v>
      </c>
      <c r="MF13" s="420">
        <f ca="1">SUMPRODUCT((OFFSET('Game Board'!F8:F55,0,KX1)=LQ13)*(OFFSET('Game Board'!I8:I55,0,KX1)=LQ14)*(OFFSET('Game Board'!G8:G55,0,KX1)=OFFSET('Game Board'!H8:H55,0,KX1))*1)+SUMPRODUCT((OFFSET('Game Board'!I8:I55,0,KX1)=LQ13)*(OFFSET('Game Board'!F8:F55,0,KX1)=LQ14)*(OFFSET('Game Board'!G8:G55,0,KX1)=OFFSET('Game Board'!H8:H55,0,KX1))*1)+SUMPRODUCT((OFFSET('Game Board'!F8:F55,0,KX1)=LQ13)*(OFFSET('Game Board'!I8:I55,0,KX1)=LQ15)*(OFFSET('Game Board'!G8:G55,0,KX1)=OFFSET('Game Board'!H8:H55,0,KX1))*1)+SUMPRODUCT((OFFSET('Game Board'!I8:I55,0,KX1)=LQ13)*(OFFSET('Game Board'!F8:F55,0,KX1)=LQ15)*(OFFSET('Game Board'!G8:G55,0,KX1)=OFFSET('Game Board'!H8:H55,0,KX1))*1)</f>
        <v>0</v>
      </c>
      <c r="MG13" s="420">
        <f ca="1">SUMPRODUCT((OFFSET('Game Board'!F8:F55,0,KX1)=LQ13)*(OFFSET('Game Board'!I8:I55,0,KX1)=LQ14)*(OFFSET('Game Board'!G8:G55,0,KX1)&lt;OFFSET('Game Board'!H8:H55,0,KX1))*1)+SUMPRODUCT((OFFSET('Game Board'!I8:I55,0,KX1)=LQ13)*(OFFSET('Game Board'!F8:F55,0,KX1)=LQ14)*(OFFSET('Game Board'!H8:H55,0,KX1)&lt;OFFSET('Game Board'!G8:G55,0,KX1))*1)+SUMPRODUCT((OFFSET('Game Board'!F8:F55,0,KX1)=LQ13)*(OFFSET('Game Board'!I8:I55,0,KX1)=LQ15)*(OFFSET('Game Board'!G8:G55,0,KX1)&lt;OFFSET('Game Board'!H8:H55,0,KX1))*1)+SUMPRODUCT((OFFSET('Game Board'!I8:I55,0,KX1)=LQ13)*(OFFSET('Game Board'!F8:F55,0,KX1)=LQ15)*(OFFSET('Game Board'!H8:H55,0,KX1)&lt;OFFSET('Game Board'!G8:G55,0,KX1))*1)</f>
        <v>0</v>
      </c>
      <c r="MH13" s="420">
        <f ca="1">SUMIFS(OFFSET('Game Board'!G8:G55,0,KX1),OFFSET('Game Board'!F8:F55,0,KX1),LQ13,OFFSET('Game Board'!I8:I55,0,KX1),LQ14)+SUMIFS(OFFSET('Game Board'!G8:G55,0,KX1),OFFSET('Game Board'!F8:F55,0,KX1),LQ13,OFFSET('Game Board'!I8:I55,0,KX1),LQ15)+SUMIFS(OFFSET('Game Board'!H8:H55,0,KX1),OFFSET('Game Board'!I8:I55,0,KX1),LQ13,OFFSET('Game Board'!F8:F55,0,KX1),LQ14)+SUMIFS(OFFSET('Game Board'!H8:H55,0,KX1),OFFSET('Game Board'!I8:I55,0,KX1),LQ13,OFFSET('Game Board'!F8:F55,0,KX1),LQ15)</f>
        <v>0</v>
      </c>
      <c r="MI13" s="420">
        <f ca="1">SUMIFS(OFFSET('Game Board'!H8:H55,0,KX1),OFFSET('Game Board'!F8:F55,0,KX1),LQ13,OFFSET('Game Board'!I8:I55,0,KX1),LQ14)+SUMIFS(OFFSET('Game Board'!H8:H55,0,KX1),OFFSET('Game Board'!F8:F55,0,KX1),LQ13,OFFSET('Game Board'!I8:I55,0,KX1),LQ15)+SUMIFS(OFFSET('Game Board'!G8:G55,0,KX1),OFFSET('Game Board'!I8:I55,0,KX1),LQ13,OFFSET('Game Board'!F8:F55,0,KX1),LQ14)+SUMIFS(OFFSET('Game Board'!G8:G55,0,KX1),OFFSET('Game Board'!I8:I55,0,KX1),LQ13,OFFSET('Game Board'!F8:F55,0,KX1),LQ15)</f>
        <v>0</v>
      </c>
      <c r="MJ13" s="420">
        <f t="shared" ca="1" si="278"/>
        <v>0</v>
      </c>
      <c r="MK13" s="420">
        <f t="shared" ca="1" si="279"/>
        <v>0</v>
      </c>
      <c r="ML13" s="420">
        <f t="shared" ref="ML13" ca="1" si="1548">IF(LQ13&lt;&gt;"",SUMPRODUCT((LO12:LO15=LO13)*(MK12:MK15&gt;MK13)*1),0)</f>
        <v>0</v>
      </c>
      <c r="MM13" s="420">
        <f t="shared" ref="MM13" ca="1" si="1549">IF(LQ13&lt;&gt;"",SUMPRODUCT((ML12:ML15=ML13)*(MJ12:MJ15&gt;MJ13)*1),0)</f>
        <v>0</v>
      </c>
      <c r="MN13" s="420">
        <f t="shared" ca="1" si="282"/>
        <v>0</v>
      </c>
      <c r="MO13" s="420">
        <f t="shared" ref="MO13" ca="1" si="1550">IF(LQ13&lt;&gt;"",SUMPRODUCT((MN12:MN15=MN13)*(ML12:ML15=ML13)*(MH12:MH15&gt;MH13)*1),0)</f>
        <v>0</v>
      </c>
      <c r="MP13" s="420">
        <f t="shared" ca="1" si="68"/>
        <v>1</v>
      </c>
      <c r="MQ13" s="420">
        <v>0</v>
      </c>
      <c r="MR13" s="420">
        <v>0</v>
      </c>
      <c r="MS13" s="420">
        <v>0</v>
      </c>
      <c r="MT13" s="420">
        <v>0</v>
      </c>
      <c r="MU13" s="420">
        <v>0</v>
      </c>
      <c r="MV13" s="420">
        <v>0</v>
      </c>
      <c r="MW13" s="420">
        <v>0</v>
      </c>
      <c r="MX13" s="420">
        <v>0</v>
      </c>
      <c r="MY13" s="420">
        <v>0</v>
      </c>
      <c r="MZ13" s="420">
        <v>0</v>
      </c>
      <c r="NA13" s="420">
        <v>0</v>
      </c>
      <c r="NB13" s="420">
        <f t="shared" ca="1" si="69"/>
        <v>1</v>
      </c>
      <c r="NC13" s="420">
        <f t="shared" ref="NC13" ca="1" si="1551">SUMPRODUCT((NB12:NB15=NB13)*(LE12:LE15&gt;LE13)*1)</f>
        <v>3</v>
      </c>
      <c r="ND13" s="420">
        <f t="shared" ca="1" si="71"/>
        <v>4</v>
      </c>
      <c r="NE13" s="420" t="str">
        <f t="shared" si="285"/>
        <v>Saudi Arabia</v>
      </c>
      <c r="NF13" s="420">
        <f t="shared" ca="1" si="72"/>
        <v>0</v>
      </c>
      <c r="NG13" s="420">
        <f ca="1">SUMPRODUCT((OFFSET('Game Board'!G8:G55,0,NG1)&lt;&gt;"")*(OFFSET('Game Board'!F8:F55,0,NG1)=C13)*(OFFSET('Game Board'!G8:G55,0,NG1)&gt;OFFSET('Game Board'!H8:H55,0,NG1))*1)+SUMPRODUCT((OFFSET('Game Board'!G8:G55,0,NG1)&lt;&gt;"")*(OFFSET('Game Board'!I8:I55,0,NG1)=C13)*(OFFSET('Game Board'!H8:H55,0,NG1)&gt;OFFSET('Game Board'!G8:G55,0,NG1))*1)</f>
        <v>0</v>
      </c>
      <c r="NH13" s="420">
        <f ca="1">SUMPRODUCT((OFFSET('Game Board'!G8:G55,0,NG1)&lt;&gt;"")*(OFFSET('Game Board'!F8:F55,0,NG1)=C13)*(OFFSET('Game Board'!G8:G55,0,NG1)=OFFSET('Game Board'!H8:H55,0,NG1))*1)+SUMPRODUCT((OFFSET('Game Board'!G8:G55,0,NG1)&lt;&gt;"")*(OFFSET('Game Board'!I8:I55,0,NG1)=C13)*(OFFSET('Game Board'!G8:G55,0,NG1)=OFFSET('Game Board'!H8:H55,0,NG1))*1)</f>
        <v>0</v>
      </c>
      <c r="NI13" s="420">
        <f ca="1">SUMPRODUCT((OFFSET('Game Board'!G8:G55,0,NG1)&lt;&gt;"")*(OFFSET('Game Board'!F8:F55,0,NG1)=C13)*(OFFSET('Game Board'!G8:G55,0,NG1)&lt;OFFSET('Game Board'!H8:H55,0,NG1))*1)+SUMPRODUCT((OFFSET('Game Board'!G8:G55,0,NG1)&lt;&gt;"")*(OFFSET('Game Board'!I8:I55,0,NG1)=C13)*(OFFSET('Game Board'!H8:H55,0,NG1)&lt;OFFSET('Game Board'!G8:G55,0,NG1))*1)</f>
        <v>0</v>
      </c>
      <c r="NJ13" s="420">
        <f ca="1">SUMIF(OFFSET('Game Board'!F8:F55,0,NG1),C13,OFFSET('Game Board'!G8:G55,0,NG1))+SUMIF(OFFSET('Game Board'!I8:I55,0,NG1),C13,OFFSET('Game Board'!H8:H55,0,NG1))</f>
        <v>0</v>
      </c>
      <c r="NK13" s="420">
        <f ca="1">SUMIF(OFFSET('Game Board'!F8:F55,0,NG1),C13,OFFSET('Game Board'!H8:H55,0,NG1))+SUMIF(OFFSET('Game Board'!I8:I55,0,NG1),C13,OFFSET('Game Board'!G8:G55,0,NG1))</f>
        <v>0</v>
      </c>
      <c r="NL13" s="420">
        <f t="shared" ca="1" si="73"/>
        <v>0</v>
      </c>
      <c r="NM13" s="420">
        <f t="shared" ca="1" si="74"/>
        <v>0</v>
      </c>
      <c r="NN13" s="420">
        <f ca="1">INDEX(L4:L35,MATCH(NW13,C4:C35,0),0)</f>
        <v>1445</v>
      </c>
      <c r="NO13" s="424">
        <f>'Tournament Setup'!F15</f>
        <v>0</v>
      </c>
      <c r="NP13" s="420">
        <f t="shared" ref="NP13" ca="1" si="1552">RANK(NM13,NM12:NM15)</f>
        <v>1</v>
      </c>
      <c r="NQ13" s="420">
        <f t="shared" ref="NQ13" ca="1" si="1553">SUMPRODUCT((NP12:NP15=NP13)*(NL12:NL15&gt;NL13)*1)</f>
        <v>0</v>
      </c>
      <c r="NR13" s="420">
        <f t="shared" ca="1" si="77"/>
        <v>1</v>
      </c>
      <c r="NS13" s="420">
        <f t="shared" ref="NS13" ca="1" si="1554">SUMPRODUCT((NP12:NP15=NP13)*(NL12:NL15=NL13)*(NJ12:NJ15&gt;NJ13)*1)</f>
        <v>0</v>
      </c>
      <c r="NT13" s="420">
        <f t="shared" ca="1" si="79"/>
        <v>1</v>
      </c>
      <c r="NU13" s="420">
        <f t="shared" ref="NU13" ca="1" si="1555">RANK(NT13,NT12:NT15,1)+COUNTIF(NT12:NT13,NT13)-1</f>
        <v>2</v>
      </c>
      <c r="NV13" s="420">
        <v>2</v>
      </c>
      <c r="NW13" s="420" t="str">
        <f t="shared" ref="NW13" ca="1" si="1556">INDEX(NE12:NE15,MATCH(NV13,NU12:NU15,0),0)</f>
        <v>Saudi Arabia</v>
      </c>
      <c r="NX13" s="420">
        <f t="shared" ref="NX13" ca="1" si="1557">INDEX(NT12:NT15,MATCH(NW13,NE12:NE15,0),0)</f>
        <v>1</v>
      </c>
      <c r="NY13" s="420" t="str">
        <f t="shared" ref="NY13" ca="1" si="1558">IF(NY12&lt;&gt;"",NW13,"")</f>
        <v>Saudi Arabia</v>
      </c>
      <c r="NZ13" s="420" t="str">
        <f t="shared" ref="NZ13" ca="1" si="1559">IF(NX14=2,NW13,"")</f>
        <v/>
      </c>
      <c r="OB13" s="420">
        <f ca="1">SUMPRODUCT((OFFSET('Game Board'!F8:F55,0,NG1)=NY13)*(OFFSET('Game Board'!I8:I55,0,NG1)=NY12)*(OFFSET('Game Board'!G8:G55,0,NG1)&gt;OFFSET('Game Board'!H8:H55,0,NG1))*1)+SUMPRODUCT((OFFSET('Game Board'!I8:I55,0,NG1)=NY13)*(OFFSET('Game Board'!F8:F55,0,NG1)=NY12)*(OFFSET('Game Board'!H8:H55,0,NG1)&gt;OFFSET('Game Board'!G8:G55,0,NG1))*1)+SUMPRODUCT((OFFSET('Game Board'!F8:F55,0,NG1)=NY13)*(OFFSET('Game Board'!I8:I55,0,NG1)=NY14)*(OFFSET('Game Board'!G8:G55,0,NG1)&gt;OFFSET('Game Board'!H8:H55,0,NG1))*1)+SUMPRODUCT((OFFSET('Game Board'!I8:I55,0,NG1)=NY13)*(OFFSET('Game Board'!F8:F55,0,NG1)=NY14)*(OFFSET('Game Board'!H8:H55,0,NG1)&gt;OFFSET('Game Board'!G8:G55,0,NG1))*1)+SUMPRODUCT((OFFSET('Game Board'!F8:F55,0,NG1)=NY13)*(OFFSET('Game Board'!I8:I55,0,NG1)=NY15)*(OFFSET('Game Board'!G8:G55,0,NG1)&gt;OFFSET('Game Board'!H8:H55,0,NG1))*1)+SUMPRODUCT((OFFSET('Game Board'!I8:I55,0,NG1)=NY13)*(OFFSET('Game Board'!F8:F55,0,NG1)=NY15)*(OFFSET('Game Board'!H8:H55,0,NG1)&gt;OFFSET('Game Board'!G8:G55,0,NG1))*1)</f>
        <v>0</v>
      </c>
      <c r="OC13" s="420">
        <f ca="1">SUMPRODUCT((OFFSET('Game Board'!F8:F55,0,NG1)=NY13)*(OFFSET('Game Board'!I8:I55,0,NG1)=NY12)*(OFFSET('Game Board'!G8:G55,0,NG1)=OFFSET('Game Board'!H8:H55,0,NG1))*1)+SUMPRODUCT((OFFSET('Game Board'!I8:I55,0,NG1)=NY13)*(OFFSET('Game Board'!F8:F55,0,NG1)=NY12)*(OFFSET('Game Board'!G8:G55,0,NG1)=OFFSET('Game Board'!H8:H55,0,NG1))*1)+SUMPRODUCT((OFFSET('Game Board'!F8:F55,0,NG1)=NY13)*(OFFSET('Game Board'!I8:I55,0,NG1)=NY14)*(OFFSET('Game Board'!G8:G55,0,NG1)=OFFSET('Game Board'!H8:H55,0,NG1))*1)+SUMPRODUCT((OFFSET('Game Board'!I8:I55,0,NG1)=NY13)*(OFFSET('Game Board'!F8:F55,0,NG1)=NY14)*(OFFSET('Game Board'!G8:G55,0,NG1)=OFFSET('Game Board'!H8:H55,0,NG1))*1)+SUMPRODUCT((OFFSET('Game Board'!F8:F55,0,NG1)=NY13)*(OFFSET('Game Board'!I8:I55,0,NG1)=NY15)*(OFFSET('Game Board'!G8:G55,0,NG1)=OFFSET('Game Board'!H8:H55,0,NG1))*1)+SUMPRODUCT((OFFSET('Game Board'!I8:I55,0,NG1)=NY13)*(OFFSET('Game Board'!F8:F55,0,NG1)=NY15)*(OFFSET('Game Board'!G8:G55,0,NG1)=OFFSET('Game Board'!H8:H55,0,NG1))*1)</f>
        <v>3</v>
      </c>
      <c r="OD13" s="420">
        <f ca="1">SUMPRODUCT((OFFSET('Game Board'!F8:F55,0,NG1)=NY13)*(OFFSET('Game Board'!I8:I55,0,NG1)=NY12)*(OFFSET('Game Board'!G8:G55,0,NG1)&lt;OFFSET('Game Board'!H8:H55,0,NG1))*1)+SUMPRODUCT((OFFSET('Game Board'!I8:I55,0,NG1)=NY13)*(OFFSET('Game Board'!F8:F55,0,NG1)=NY12)*(OFFSET('Game Board'!H8:H55,0,NG1)&lt;OFFSET('Game Board'!G8:G55,0,NG1))*1)+SUMPRODUCT((OFFSET('Game Board'!F8:F55,0,NG1)=NY13)*(OFFSET('Game Board'!I8:I55,0,NG1)=NY14)*(OFFSET('Game Board'!G8:G55,0,NG1)&lt;OFFSET('Game Board'!H8:H55,0,NG1))*1)+SUMPRODUCT((OFFSET('Game Board'!I8:I55,0,NG1)=NY13)*(OFFSET('Game Board'!F8:F55,0,NG1)=NY14)*(OFFSET('Game Board'!H8:H55,0,NG1)&lt;OFFSET('Game Board'!G8:G55,0,NG1))*1)+SUMPRODUCT((OFFSET('Game Board'!F8:F55,0,NG1)=NY13)*(OFFSET('Game Board'!I8:I55,0,NG1)=NY15)*(OFFSET('Game Board'!G8:G55,0,NG1)&lt;OFFSET('Game Board'!H8:H55,0,NG1))*1)+SUMPRODUCT((OFFSET('Game Board'!I8:I55,0,NG1)=NY13)*(OFFSET('Game Board'!F8:F55,0,NG1)=NY15)*(OFFSET('Game Board'!H8:H55,0,NG1)&lt;OFFSET('Game Board'!G8:G55,0,NG1))*1)</f>
        <v>0</v>
      </c>
      <c r="OE13" s="420">
        <f ca="1">SUMIFS(OFFSET('Game Board'!G8:G55,0,NG1),OFFSET('Game Board'!F8:F55,0,NG1),NY13,OFFSET('Game Board'!I8:I55,0,NG1),NY12)+SUMIFS(OFFSET('Game Board'!G8:G55,0,NG1),OFFSET('Game Board'!F8:F55,0,NG1),NY13,OFFSET('Game Board'!I8:I55,0,NG1),NY14)+SUMIFS(OFFSET('Game Board'!G8:G55,0,NG1),OFFSET('Game Board'!F8:F55,0,NG1),NY13,OFFSET('Game Board'!I8:I55,0,NG1),NY15)+SUMIFS(OFFSET('Game Board'!H8:H55,0,NG1),OFFSET('Game Board'!I8:I55,0,NG1),NY13,OFFSET('Game Board'!F8:F55,0,NG1),NY12)+SUMIFS(OFFSET('Game Board'!H8:H55,0,NG1),OFFSET('Game Board'!I8:I55,0,NG1),NY13,OFFSET('Game Board'!F8:F55,0,NG1),NY14)+SUMIFS(OFFSET('Game Board'!H8:H55,0,NG1),OFFSET('Game Board'!I8:I55,0,NG1),NY13,OFFSET('Game Board'!F8:F55,0,NG1),NY15)</f>
        <v>0</v>
      </c>
      <c r="OF13" s="420">
        <f ca="1">SUMIFS(OFFSET('Game Board'!H8:H55,0,NG1),OFFSET('Game Board'!F8:F55,0,NG1),NY13,OFFSET('Game Board'!I8:I55,0,NG1),NY12)+SUMIFS(OFFSET('Game Board'!H8:H55,0,NG1),OFFSET('Game Board'!F8:F55,0,NG1),NY13,OFFSET('Game Board'!I8:I55,0,NG1),NY14)+SUMIFS(OFFSET('Game Board'!H8:H55,0,NG1),OFFSET('Game Board'!F8:F55,0,NG1),NY13,OFFSET('Game Board'!I8:I55,0,NG1),NY15)+SUMIFS(OFFSET('Game Board'!G8:G55,0,NG1),OFFSET('Game Board'!I8:I55,0,NG1),NY13,OFFSET('Game Board'!F8:F55,0,NG1),NY12)+SUMIFS(OFFSET('Game Board'!G8:G55,0,NG1),OFFSET('Game Board'!I8:I55,0,NG1),NY13,OFFSET('Game Board'!F8:F55,0,NG1),NY14)+SUMIFS(OFFSET('Game Board'!G8:G55,0,NG1),OFFSET('Game Board'!I8:I55,0,NG1),NY13,OFFSET('Game Board'!F8:F55,0,NG1),NY15)</f>
        <v>0</v>
      </c>
      <c r="OG13" s="420">
        <f t="shared" ca="1" si="84"/>
        <v>0</v>
      </c>
      <c r="OH13" s="420">
        <f t="shared" ca="1" si="85"/>
        <v>3</v>
      </c>
      <c r="OI13" s="420">
        <f t="shared" ref="OI13" ca="1" si="1560">IF(NY13&lt;&gt;"",SUMPRODUCT((NX12:NX15=NX13)*(OH12:OH15&gt;OH13)*1),0)</f>
        <v>0</v>
      </c>
      <c r="OJ13" s="420">
        <f t="shared" ref="OJ13" ca="1" si="1561">IF(NY13&lt;&gt;"",SUMPRODUCT((OI12:OI15=OI13)*(OG12:OG15&gt;OG13)*1),0)</f>
        <v>0</v>
      </c>
      <c r="OK13" s="420">
        <f t="shared" ca="1" si="88"/>
        <v>0</v>
      </c>
      <c r="OL13" s="420">
        <f t="shared" ref="OL13" ca="1" si="1562">IF(NY13&lt;&gt;"",SUMPRODUCT((OK12:OK15=OK13)*(OI12:OI15=OI13)*(OE12:OE15&gt;OE13)*1),0)</f>
        <v>0</v>
      </c>
      <c r="OM13" s="420">
        <f t="shared" ca="1" si="90"/>
        <v>1</v>
      </c>
      <c r="ON13" s="420">
        <f ca="1">SUMPRODUCT((OFFSET('Game Board'!F8:F55,0,NG1)=NZ13)*(OFFSET('Game Board'!I8:I55,0,NG1)=NZ14)*(OFFSET('Game Board'!G8:G55,0,NG1)&gt;OFFSET('Game Board'!H8:H55,0,NG1))*1)+SUMPRODUCT((OFFSET('Game Board'!I8:I55,0,NG1)=NZ13)*(OFFSET('Game Board'!F8:F55,0,NG1)=NZ14)*(OFFSET('Game Board'!H8:H55,0,NG1)&gt;OFFSET('Game Board'!G8:G55,0,NG1))*1)+SUMPRODUCT((OFFSET('Game Board'!F8:F55,0,NG1)=NZ13)*(OFFSET('Game Board'!I8:I55,0,NG1)=NZ15)*(OFFSET('Game Board'!G8:G55,0,NG1)&gt;OFFSET('Game Board'!H8:H55,0,NG1))*1)+SUMPRODUCT((OFFSET('Game Board'!I8:I55,0,NG1)=NZ13)*(OFFSET('Game Board'!F8:F55,0,NG1)=NZ15)*(OFFSET('Game Board'!H8:H55,0,NG1)&gt;OFFSET('Game Board'!G8:G55,0,NG1))*1)</f>
        <v>0</v>
      </c>
      <c r="OO13" s="420">
        <f ca="1">SUMPRODUCT((OFFSET('Game Board'!F8:F55,0,NG1)=NZ13)*(OFFSET('Game Board'!I8:I55,0,NG1)=NZ14)*(OFFSET('Game Board'!G8:G55,0,NG1)=OFFSET('Game Board'!H8:H55,0,NG1))*1)+SUMPRODUCT((OFFSET('Game Board'!I8:I55,0,NG1)=NZ13)*(OFFSET('Game Board'!F8:F55,0,NG1)=NZ14)*(OFFSET('Game Board'!G8:G55,0,NG1)=OFFSET('Game Board'!H8:H55,0,NG1))*1)+SUMPRODUCT((OFFSET('Game Board'!F8:F55,0,NG1)=NZ13)*(OFFSET('Game Board'!I8:I55,0,NG1)=NZ15)*(OFFSET('Game Board'!G8:G55,0,NG1)=OFFSET('Game Board'!H8:H55,0,NG1))*1)+SUMPRODUCT((OFFSET('Game Board'!I8:I55,0,NG1)=NZ13)*(OFFSET('Game Board'!F8:F55,0,NG1)=NZ15)*(OFFSET('Game Board'!G8:G55,0,NG1)=OFFSET('Game Board'!H8:H55,0,NG1))*1)</f>
        <v>0</v>
      </c>
      <c r="OP13" s="420">
        <f ca="1">SUMPRODUCT((OFFSET('Game Board'!F8:F55,0,NG1)=NZ13)*(OFFSET('Game Board'!I8:I55,0,NG1)=NZ14)*(OFFSET('Game Board'!G8:G55,0,NG1)&lt;OFFSET('Game Board'!H8:H55,0,NG1))*1)+SUMPRODUCT((OFFSET('Game Board'!I8:I55,0,NG1)=NZ13)*(OFFSET('Game Board'!F8:F55,0,NG1)=NZ14)*(OFFSET('Game Board'!H8:H55,0,NG1)&lt;OFFSET('Game Board'!G8:G55,0,NG1))*1)+SUMPRODUCT((OFFSET('Game Board'!F8:F55,0,NG1)=NZ13)*(OFFSET('Game Board'!I8:I55,0,NG1)=NZ15)*(OFFSET('Game Board'!G8:G55,0,NG1)&lt;OFFSET('Game Board'!H8:H55,0,NG1))*1)+SUMPRODUCT((OFFSET('Game Board'!I8:I55,0,NG1)=NZ13)*(OFFSET('Game Board'!F8:F55,0,NG1)=NZ15)*(OFFSET('Game Board'!H8:H55,0,NG1)&lt;OFFSET('Game Board'!G8:G55,0,NG1))*1)</f>
        <v>0</v>
      </c>
      <c r="OQ13" s="420">
        <f ca="1">SUMIFS(OFFSET('Game Board'!G8:G55,0,NG1),OFFSET('Game Board'!F8:F55,0,NG1),NZ13,OFFSET('Game Board'!I8:I55,0,NG1),NZ14)+SUMIFS(OFFSET('Game Board'!G8:G55,0,NG1),OFFSET('Game Board'!F8:F55,0,NG1),NZ13,OFFSET('Game Board'!I8:I55,0,NG1),NZ15)+SUMIFS(OFFSET('Game Board'!H8:H55,0,NG1),OFFSET('Game Board'!I8:I55,0,NG1),NZ13,OFFSET('Game Board'!F8:F55,0,NG1),NZ14)+SUMIFS(OFFSET('Game Board'!H8:H55,0,NG1),OFFSET('Game Board'!I8:I55,0,NG1),NZ13,OFFSET('Game Board'!F8:F55,0,NG1),NZ15)</f>
        <v>0</v>
      </c>
      <c r="OR13" s="420">
        <f ca="1">SUMIFS(OFFSET('Game Board'!H8:H55,0,NG1),OFFSET('Game Board'!F8:F55,0,NG1),NZ13,OFFSET('Game Board'!I8:I55,0,NG1),NZ14)+SUMIFS(OFFSET('Game Board'!H8:H55,0,NG1),OFFSET('Game Board'!F8:F55,0,NG1),NZ13,OFFSET('Game Board'!I8:I55,0,NG1),NZ15)+SUMIFS(OFFSET('Game Board'!G8:G55,0,NG1),OFFSET('Game Board'!I8:I55,0,NG1),NZ13,OFFSET('Game Board'!F8:F55,0,NG1),NZ14)+SUMIFS(OFFSET('Game Board'!G8:G55,0,NG1),OFFSET('Game Board'!I8:I55,0,NG1),NZ13,OFFSET('Game Board'!F8:F55,0,NG1),NZ15)</f>
        <v>0</v>
      </c>
      <c r="OS13" s="420">
        <f t="shared" ca="1" si="297"/>
        <v>0</v>
      </c>
      <c r="OT13" s="420">
        <f t="shared" ca="1" si="298"/>
        <v>0</v>
      </c>
      <c r="OU13" s="420">
        <f t="shared" ref="OU13" ca="1" si="1563">IF(NZ13&lt;&gt;"",SUMPRODUCT((NX12:NX15=NX13)*(OT12:OT15&gt;OT13)*1),0)</f>
        <v>0</v>
      </c>
      <c r="OV13" s="420">
        <f t="shared" ref="OV13" ca="1" si="1564">IF(NZ13&lt;&gt;"",SUMPRODUCT((OU12:OU15=OU13)*(OS12:OS15&gt;OS13)*1),0)</f>
        <v>0</v>
      </c>
      <c r="OW13" s="420">
        <f t="shared" ca="1" si="301"/>
        <v>0</v>
      </c>
      <c r="OX13" s="420">
        <f t="shared" ref="OX13" ca="1" si="1565">IF(NZ13&lt;&gt;"",SUMPRODUCT((OW12:OW15=OW13)*(OU12:OU15=OU13)*(OQ12:OQ15&gt;OQ13)*1),0)</f>
        <v>0</v>
      </c>
      <c r="OY13" s="420">
        <f t="shared" ca="1" si="91"/>
        <v>1</v>
      </c>
      <c r="OZ13" s="420">
        <v>0</v>
      </c>
      <c r="PA13" s="420">
        <v>0</v>
      </c>
      <c r="PB13" s="420">
        <v>0</v>
      </c>
      <c r="PC13" s="420">
        <v>0</v>
      </c>
      <c r="PD13" s="420">
        <v>0</v>
      </c>
      <c r="PE13" s="420">
        <v>0</v>
      </c>
      <c r="PF13" s="420">
        <v>0</v>
      </c>
      <c r="PG13" s="420">
        <v>0</v>
      </c>
      <c r="PH13" s="420">
        <v>0</v>
      </c>
      <c r="PI13" s="420">
        <v>0</v>
      </c>
      <c r="PJ13" s="420">
        <v>0</v>
      </c>
      <c r="PK13" s="420">
        <f t="shared" ca="1" si="92"/>
        <v>1</v>
      </c>
      <c r="PL13" s="420">
        <f t="shared" ref="PL13" ca="1" si="1566">SUMPRODUCT((PK12:PK15=PK13)*(NN12:NN15&gt;NN13)*1)</f>
        <v>3</v>
      </c>
      <c r="PM13" s="420">
        <f t="shared" ca="1" si="94"/>
        <v>4</v>
      </c>
      <c r="PN13" s="420" t="str">
        <f t="shared" si="304"/>
        <v>Saudi Arabia</v>
      </c>
      <c r="PO13" s="420">
        <f t="shared" ca="1" si="95"/>
        <v>0</v>
      </c>
      <c r="PP13" s="420">
        <f ca="1">SUMPRODUCT((OFFSET('Game Board'!G8:G55,0,PP1)&lt;&gt;"")*(OFFSET('Game Board'!F8:F55,0,PP1)=C13)*(OFFSET('Game Board'!G8:G55,0,PP1)&gt;OFFSET('Game Board'!H8:H55,0,PP1))*1)+SUMPRODUCT((OFFSET('Game Board'!G8:G55,0,PP1)&lt;&gt;"")*(OFFSET('Game Board'!I8:I55,0,PP1)=C13)*(OFFSET('Game Board'!H8:H55,0,PP1)&gt;OFFSET('Game Board'!G8:G55,0,PP1))*1)</f>
        <v>0</v>
      </c>
      <c r="PQ13" s="420">
        <f ca="1">SUMPRODUCT((OFFSET('Game Board'!G8:G55,0,PP1)&lt;&gt;"")*(OFFSET('Game Board'!F8:F55,0,PP1)=C13)*(OFFSET('Game Board'!G8:G55,0,PP1)=OFFSET('Game Board'!H8:H55,0,PP1))*1)+SUMPRODUCT((OFFSET('Game Board'!G8:G55,0,PP1)&lt;&gt;"")*(OFFSET('Game Board'!I8:I55,0,PP1)=C13)*(OFFSET('Game Board'!G8:G55,0,PP1)=OFFSET('Game Board'!H8:H55,0,PP1))*1)</f>
        <v>0</v>
      </c>
      <c r="PR13" s="420">
        <f ca="1">SUMPRODUCT((OFFSET('Game Board'!G8:G55,0,PP1)&lt;&gt;"")*(OFFSET('Game Board'!F8:F55,0,PP1)=C13)*(OFFSET('Game Board'!G8:G55,0,PP1)&lt;OFFSET('Game Board'!H8:H55,0,PP1))*1)+SUMPRODUCT((OFFSET('Game Board'!G8:G55,0,PP1)&lt;&gt;"")*(OFFSET('Game Board'!I8:I55,0,PP1)=C13)*(OFFSET('Game Board'!H8:H55,0,PP1)&lt;OFFSET('Game Board'!G8:G55,0,PP1))*1)</f>
        <v>0</v>
      </c>
      <c r="PS13" s="420">
        <f ca="1">SUMIF(OFFSET('Game Board'!F8:F55,0,PP1),C13,OFFSET('Game Board'!G8:G55,0,PP1))+SUMIF(OFFSET('Game Board'!I8:I55,0,PP1),C13,OFFSET('Game Board'!H8:H55,0,PP1))</f>
        <v>0</v>
      </c>
      <c r="PT13" s="420">
        <f ca="1">SUMIF(OFFSET('Game Board'!F8:F55,0,PP1),C13,OFFSET('Game Board'!H8:H55,0,PP1))+SUMIF(OFFSET('Game Board'!I8:I55,0,PP1),C13,OFFSET('Game Board'!G8:G55,0,PP1))</f>
        <v>0</v>
      </c>
      <c r="PU13" s="420">
        <f t="shared" ca="1" si="96"/>
        <v>0</v>
      </c>
      <c r="PV13" s="420">
        <f t="shared" ca="1" si="97"/>
        <v>0</v>
      </c>
      <c r="PW13" s="420">
        <f ca="1">INDEX(L4:L35,MATCH(QF13,C4:C35,0),0)</f>
        <v>1445</v>
      </c>
      <c r="PX13" s="424">
        <f>'Tournament Setup'!F15</f>
        <v>0</v>
      </c>
      <c r="PY13" s="420">
        <f t="shared" ref="PY13" ca="1" si="1567">RANK(PV13,PV12:PV15)</f>
        <v>1</v>
      </c>
      <c r="PZ13" s="420">
        <f t="shared" ref="PZ13" ca="1" si="1568">SUMPRODUCT((PY12:PY15=PY13)*(PU12:PU15&gt;PU13)*1)</f>
        <v>0</v>
      </c>
      <c r="QA13" s="420">
        <f t="shared" ca="1" si="100"/>
        <v>1</v>
      </c>
      <c r="QB13" s="420">
        <f t="shared" ref="QB13" ca="1" si="1569">SUMPRODUCT((PY12:PY15=PY13)*(PU12:PU15=PU13)*(PS12:PS15&gt;PS13)*1)</f>
        <v>0</v>
      </c>
      <c r="QC13" s="420">
        <f t="shared" ca="1" si="102"/>
        <v>1</v>
      </c>
      <c r="QD13" s="420">
        <f t="shared" ref="QD13" ca="1" si="1570">RANK(QC13,QC12:QC15,1)+COUNTIF(QC12:QC13,QC13)-1</f>
        <v>2</v>
      </c>
      <c r="QE13" s="420">
        <v>2</v>
      </c>
      <c r="QF13" s="420" t="str">
        <f t="shared" ref="QF13" ca="1" si="1571">INDEX(PN12:PN15,MATCH(QE13,QD12:QD15,0),0)</f>
        <v>Saudi Arabia</v>
      </c>
      <c r="QG13" s="420">
        <f t="shared" ref="QG13" ca="1" si="1572">INDEX(QC12:QC15,MATCH(QF13,PN12:PN15,0),0)</f>
        <v>1</v>
      </c>
      <c r="QH13" s="420" t="str">
        <f t="shared" ref="QH13" ca="1" si="1573">IF(QH12&lt;&gt;"",QF13,"")</f>
        <v>Saudi Arabia</v>
      </c>
      <c r="QI13" s="420" t="str">
        <f t="shared" ref="QI13" ca="1" si="1574">IF(QG14=2,QF13,"")</f>
        <v/>
      </c>
      <c r="QK13" s="420">
        <f ca="1">SUMPRODUCT((OFFSET('Game Board'!F8:F55,0,PP1)=QH13)*(OFFSET('Game Board'!I8:I55,0,PP1)=QH12)*(OFFSET('Game Board'!G8:G55,0,PP1)&gt;OFFSET('Game Board'!H8:H55,0,PP1))*1)+SUMPRODUCT((OFFSET('Game Board'!I8:I55,0,PP1)=QH13)*(OFFSET('Game Board'!F8:F55,0,PP1)=QH12)*(OFFSET('Game Board'!H8:H55,0,PP1)&gt;OFFSET('Game Board'!G8:G55,0,PP1))*1)+SUMPRODUCT((OFFSET('Game Board'!F8:F55,0,PP1)=QH13)*(OFFSET('Game Board'!I8:I55,0,PP1)=QH14)*(OFFSET('Game Board'!G8:G55,0,PP1)&gt;OFFSET('Game Board'!H8:H55,0,PP1))*1)+SUMPRODUCT((OFFSET('Game Board'!I8:I55,0,PP1)=QH13)*(OFFSET('Game Board'!F8:F55,0,PP1)=QH14)*(OFFSET('Game Board'!H8:H55,0,PP1)&gt;OFFSET('Game Board'!G8:G55,0,PP1))*1)+SUMPRODUCT((OFFSET('Game Board'!F8:F55,0,PP1)=QH13)*(OFFSET('Game Board'!I8:I55,0,PP1)=QH15)*(OFFSET('Game Board'!G8:G55,0,PP1)&gt;OFFSET('Game Board'!H8:H55,0,PP1))*1)+SUMPRODUCT((OFFSET('Game Board'!I8:I55,0,PP1)=QH13)*(OFFSET('Game Board'!F8:F55,0,PP1)=QH15)*(OFFSET('Game Board'!H8:H55,0,PP1)&gt;OFFSET('Game Board'!G8:G55,0,PP1))*1)</f>
        <v>0</v>
      </c>
      <c r="QL13" s="420">
        <f ca="1">SUMPRODUCT((OFFSET('Game Board'!F8:F55,0,PP1)=QH13)*(OFFSET('Game Board'!I8:I55,0,PP1)=QH12)*(OFFSET('Game Board'!G8:G55,0,PP1)=OFFSET('Game Board'!H8:H55,0,PP1))*1)+SUMPRODUCT((OFFSET('Game Board'!I8:I55,0,PP1)=QH13)*(OFFSET('Game Board'!F8:F55,0,PP1)=QH12)*(OFFSET('Game Board'!G8:G55,0,PP1)=OFFSET('Game Board'!H8:H55,0,PP1))*1)+SUMPRODUCT((OFFSET('Game Board'!F8:F55,0,PP1)=QH13)*(OFFSET('Game Board'!I8:I55,0,PP1)=QH14)*(OFFSET('Game Board'!G8:G55,0,PP1)=OFFSET('Game Board'!H8:H55,0,PP1))*1)+SUMPRODUCT((OFFSET('Game Board'!I8:I55,0,PP1)=QH13)*(OFFSET('Game Board'!F8:F55,0,PP1)=QH14)*(OFFSET('Game Board'!G8:G55,0,PP1)=OFFSET('Game Board'!H8:H55,0,PP1))*1)+SUMPRODUCT((OFFSET('Game Board'!F8:F55,0,PP1)=QH13)*(OFFSET('Game Board'!I8:I55,0,PP1)=QH15)*(OFFSET('Game Board'!G8:G55,0,PP1)=OFFSET('Game Board'!H8:H55,0,PP1))*1)+SUMPRODUCT((OFFSET('Game Board'!I8:I55,0,PP1)=QH13)*(OFFSET('Game Board'!F8:F55,0,PP1)=QH15)*(OFFSET('Game Board'!G8:G55,0,PP1)=OFFSET('Game Board'!H8:H55,0,PP1))*1)</f>
        <v>3</v>
      </c>
      <c r="QM13" s="420">
        <f ca="1">SUMPRODUCT((OFFSET('Game Board'!F8:F55,0,PP1)=QH13)*(OFFSET('Game Board'!I8:I55,0,PP1)=QH12)*(OFFSET('Game Board'!G8:G55,0,PP1)&lt;OFFSET('Game Board'!H8:H55,0,PP1))*1)+SUMPRODUCT((OFFSET('Game Board'!I8:I55,0,PP1)=QH13)*(OFFSET('Game Board'!F8:F55,0,PP1)=QH12)*(OFFSET('Game Board'!H8:H55,0,PP1)&lt;OFFSET('Game Board'!G8:G55,0,PP1))*1)+SUMPRODUCT((OFFSET('Game Board'!F8:F55,0,PP1)=QH13)*(OFFSET('Game Board'!I8:I55,0,PP1)=QH14)*(OFFSET('Game Board'!G8:G55,0,PP1)&lt;OFFSET('Game Board'!H8:H55,0,PP1))*1)+SUMPRODUCT((OFFSET('Game Board'!I8:I55,0,PP1)=QH13)*(OFFSET('Game Board'!F8:F55,0,PP1)=QH14)*(OFFSET('Game Board'!H8:H55,0,PP1)&lt;OFFSET('Game Board'!G8:G55,0,PP1))*1)+SUMPRODUCT((OFFSET('Game Board'!F8:F55,0,PP1)=QH13)*(OFFSET('Game Board'!I8:I55,0,PP1)=QH15)*(OFFSET('Game Board'!G8:G55,0,PP1)&lt;OFFSET('Game Board'!H8:H55,0,PP1))*1)+SUMPRODUCT((OFFSET('Game Board'!I8:I55,0,PP1)=QH13)*(OFFSET('Game Board'!F8:F55,0,PP1)=QH15)*(OFFSET('Game Board'!H8:H55,0,PP1)&lt;OFFSET('Game Board'!G8:G55,0,PP1))*1)</f>
        <v>0</v>
      </c>
      <c r="QN13" s="420">
        <f ca="1">SUMIFS(OFFSET('Game Board'!G8:G55,0,PP1),OFFSET('Game Board'!F8:F55,0,PP1),QH13,OFFSET('Game Board'!I8:I55,0,PP1),QH12)+SUMIFS(OFFSET('Game Board'!G8:G55,0,PP1),OFFSET('Game Board'!F8:F55,0,PP1),QH13,OFFSET('Game Board'!I8:I55,0,PP1),QH14)+SUMIFS(OFFSET('Game Board'!G8:G55,0,PP1),OFFSET('Game Board'!F8:F55,0,PP1),QH13,OFFSET('Game Board'!I8:I55,0,PP1),QH15)+SUMIFS(OFFSET('Game Board'!H8:H55,0,PP1),OFFSET('Game Board'!I8:I55,0,PP1),QH13,OFFSET('Game Board'!F8:F55,0,PP1),QH12)+SUMIFS(OFFSET('Game Board'!H8:H55,0,PP1),OFFSET('Game Board'!I8:I55,0,PP1),QH13,OFFSET('Game Board'!F8:F55,0,PP1),QH14)+SUMIFS(OFFSET('Game Board'!H8:H55,0,PP1),OFFSET('Game Board'!I8:I55,0,PP1),QH13,OFFSET('Game Board'!F8:F55,0,PP1),QH15)</f>
        <v>0</v>
      </c>
      <c r="QO13" s="420">
        <f ca="1">SUMIFS(OFFSET('Game Board'!H8:H55,0,PP1),OFFSET('Game Board'!F8:F55,0,PP1),QH13,OFFSET('Game Board'!I8:I55,0,PP1),QH12)+SUMIFS(OFFSET('Game Board'!H8:H55,0,PP1),OFFSET('Game Board'!F8:F55,0,PP1),QH13,OFFSET('Game Board'!I8:I55,0,PP1),QH14)+SUMIFS(OFFSET('Game Board'!H8:H55,0,PP1),OFFSET('Game Board'!F8:F55,0,PP1),QH13,OFFSET('Game Board'!I8:I55,0,PP1),QH15)+SUMIFS(OFFSET('Game Board'!G8:G55,0,PP1),OFFSET('Game Board'!I8:I55,0,PP1),QH13,OFFSET('Game Board'!F8:F55,0,PP1),QH12)+SUMIFS(OFFSET('Game Board'!G8:G55,0,PP1),OFFSET('Game Board'!I8:I55,0,PP1),QH13,OFFSET('Game Board'!F8:F55,0,PP1),QH14)+SUMIFS(OFFSET('Game Board'!G8:G55,0,PP1),OFFSET('Game Board'!I8:I55,0,PP1),QH13,OFFSET('Game Board'!F8:F55,0,PP1),QH15)</f>
        <v>0</v>
      </c>
      <c r="QP13" s="420">
        <f t="shared" ca="1" si="107"/>
        <v>0</v>
      </c>
      <c r="QQ13" s="420">
        <f t="shared" ca="1" si="108"/>
        <v>3</v>
      </c>
      <c r="QR13" s="420">
        <f t="shared" ref="QR13" ca="1" si="1575">IF(QH13&lt;&gt;"",SUMPRODUCT((QG12:QG15=QG13)*(QQ12:QQ15&gt;QQ13)*1),0)</f>
        <v>0</v>
      </c>
      <c r="QS13" s="420">
        <f t="shared" ref="QS13" ca="1" si="1576">IF(QH13&lt;&gt;"",SUMPRODUCT((QR12:QR15=QR13)*(QP12:QP15&gt;QP13)*1),0)</f>
        <v>0</v>
      </c>
      <c r="QT13" s="420">
        <f t="shared" ca="1" si="111"/>
        <v>0</v>
      </c>
      <c r="QU13" s="420">
        <f t="shared" ref="QU13" ca="1" si="1577">IF(QH13&lt;&gt;"",SUMPRODUCT((QT12:QT15=QT13)*(QR12:QR15=QR13)*(QN12:QN15&gt;QN13)*1),0)</f>
        <v>0</v>
      </c>
      <c r="QV13" s="420">
        <f t="shared" ca="1" si="113"/>
        <v>1</v>
      </c>
      <c r="QW13" s="420">
        <f ca="1">SUMPRODUCT((OFFSET('Game Board'!F8:F55,0,PP1)=QI13)*(OFFSET('Game Board'!I8:I55,0,PP1)=QI14)*(OFFSET('Game Board'!G8:G55,0,PP1)&gt;OFFSET('Game Board'!H8:H55,0,PP1))*1)+SUMPRODUCT((OFFSET('Game Board'!I8:I55,0,PP1)=QI13)*(OFFSET('Game Board'!F8:F55,0,PP1)=QI14)*(OFFSET('Game Board'!H8:H55,0,PP1)&gt;OFFSET('Game Board'!G8:G55,0,PP1))*1)+SUMPRODUCT((OFFSET('Game Board'!F8:F55,0,PP1)=QI13)*(OFFSET('Game Board'!I8:I55,0,PP1)=QI15)*(OFFSET('Game Board'!G8:G55,0,PP1)&gt;OFFSET('Game Board'!H8:H55,0,PP1))*1)+SUMPRODUCT((OFFSET('Game Board'!I8:I55,0,PP1)=QI13)*(OFFSET('Game Board'!F8:F55,0,PP1)=QI15)*(OFFSET('Game Board'!H8:H55,0,PP1)&gt;OFFSET('Game Board'!G8:G55,0,PP1))*1)</f>
        <v>0</v>
      </c>
      <c r="QX13" s="420">
        <f ca="1">SUMPRODUCT((OFFSET('Game Board'!F8:F55,0,PP1)=QI13)*(OFFSET('Game Board'!I8:I55,0,PP1)=QI14)*(OFFSET('Game Board'!G8:G55,0,PP1)=OFFSET('Game Board'!H8:H55,0,PP1))*1)+SUMPRODUCT((OFFSET('Game Board'!I8:I55,0,PP1)=QI13)*(OFFSET('Game Board'!F8:F55,0,PP1)=QI14)*(OFFSET('Game Board'!G8:G55,0,PP1)=OFFSET('Game Board'!H8:H55,0,PP1))*1)+SUMPRODUCT((OFFSET('Game Board'!F8:F55,0,PP1)=QI13)*(OFFSET('Game Board'!I8:I55,0,PP1)=QI15)*(OFFSET('Game Board'!G8:G55,0,PP1)=OFFSET('Game Board'!H8:H55,0,PP1))*1)+SUMPRODUCT((OFFSET('Game Board'!I8:I55,0,PP1)=QI13)*(OFFSET('Game Board'!F8:F55,0,PP1)=QI15)*(OFFSET('Game Board'!G8:G55,0,PP1)=OFFSET('Game Board'!H8:H55,0,PP1))*1)</f>
        <v>0</v>
      </c>
      <c r="QY13" s="420">
        <f ca="1">SUMPRODUCT((OFFSET('Game Board'!F8:F55,0,PP1)=QI13)*(OFFSET('Game Board'!I8:I55,0,PP1)=QI14)*(OFFSET('Game Board'!G8:G55,0,PP1)&lt;OFFSET('Game Board'!H8:H55,0,PP1))*1)+SUMPRODUCT((OFFSET('Game Board'!I8:I55,0,PP1)=QI13)*(OFFSET('Game Board'!F8:F55,0,PP1)=QI14)*(OFFSET('Game Board'!H8:H55,0,PP1)&lt;OFFSET('Game Board'!G8:G55,0,PP1))*1)+SUMPRODUCT((OFFSET('Game Board'!F8:F55,0,PP1)=QI13)*(OFFSET('Game Board'!I8:I55,0,PP1)=QI15)*(OFFSET('Game Board'!G8:G55,0,PP1)&lt;OFFSET('Game Board'!H8:H55,0,PP1))*1)+SUMPRODUCT((OFFSET('Game Board'!I8:I55,0,PP1)=QI13)*(OFFSET('Game Board'!F8:F55,0,PP1)=QI15)*(OFFSET('Game Board'!H8:H55,0,PP1)&lt;OFFSET('Game Board'!G8:G55,0,PP1))*1)</f>
        <v>0</v>
      </c>
      <c r="QZ13" s="420">
        <f ca="1">SUMIFS(OFFSET('Game Board'!G8:G55,0,PP1),OFFSET('Game Board'!F8:F55,0,PP1),QI13,OFFSET('Game Board'!I8:I55,0,PP1),QI14)+SUMIFS(OFFSET('Game Board'!G8:G55,0,PP1),OFFSET('Game Board'!F8:F55,0,PP1),QI13,OFFSET('Game Board'!I8:I55,0,PP1),QI15)+SUMIFS(OFFSET('Game Board'!H8:H55,0,PP1),OFFSET('Game Board'!I8:I55,0,PP1),QI13,OFFSET('Game Board'!F8:F55,0,PP1),QI14)+SUMIFS(OFFSET('Game Board'!H8:H55,0,PP1),OFFSET('Game Board'!I8:I55,0,PP1),QI13,OFFSET('Game Board'!F8:F55,0,PP1),QI15)</f>
        <v>0</v>
      </c>
      <c r="RA13" s="420">
        <f ca="1">SUMIFS(OFFSET('Game Board'!H8:H55,0,PP1),OFFSET('Game Board'!F8:F55,0,PP1),QI13,OFFSET('Game Board'!I8:I55,0,PP1),QI14)+SUMIFS(OFFSET('Game Board'!H8:H55,0,PP1),OFFSET('Game Board'!F8:F55,0,PP1),QI13,OFFSET('Game Board'!I8:I55,0,PP1),QI15)+SUMIFS(OFFSET('Game Board'!G8:G55,0,PP1),OFFSET('Game Board'!I8:I55,0,PP1),QI13,OFFSET('Game Board'!F8:F55,0,PP1),QI14)+SUMIFS(OFFSET('Game Board'!G8:G55,0,PP1),OFFSET('Game Board'!I8:I55,0,PP1),QI13,OFFSET('Game Board'!F8:F55,0,PP1),QI15)</f>
        <v>0</v>
      </c>
      <c r="RB13" s="420">
        <f t="shared" ca="1" si="316"/>
        <v>0</v>
      </c>
      <c r="RC13" s="420">
        <f t="shared" ca="1" si="317"/>
        <v>0</v>
      </c>
      <c r="RD13" s="420">
        <f t="shared" ref="RD13" ca="1" si="1578">IF(QI13&lt;&gt;"",SUMPRODUCT((QG12:QG15=QG13)*(RC12:RC15&gt;RC13)*1),0)</f>
        <v>0</v>
      </c>
      <c r="RE13" s="420">
        <f t="shared" ref="RE13" ca="1" si="1579">IF(QI13&lt;&gt;"",SUMPRODUCT((RD12:RD15=RD13)*(RB12:RB15&gt;RB13)*1),0)</f>
        <v>0</v>
      </c>
      <c r="RF13" s="420">
        <f t="shared" ca="1" si="320"/>
        <v>0</v>
      </c>
      <c r="RG13" s="420">
        <f t="shared" ref="RG13" ca="1" si="1580">IF(QI13&lt;&gt;"",SUMPRODUCT((RF12:RF15=RF13)*(RD12:RD15=RD13)*(QZ12:QZ15&gt;QZ13)*1),0)</f>
        <v>0</v>
      </c>
      <c r="RH13" s="420">
        <f t="shared" ca="1" si="114"/>
        <v>1</v>
      </c>
      <c r="RI13" s="420">
        <v>0</v>
      </c>
      <c r="RJ13" s="420">
        <v>0</v>
      </c>
      <c r="RK13" s="420">
        <v>0</v>
      </c>
      <c r="RL13" s="420">
        <v>0</v>
      </c>
      <c r="RM13" s="420">
        <v>0</v>
      </c>
      <c r="RN13" s="420">
        <v>0</v>
      </c>
      <c r="RO13" s="420">
        <v>0</v>
      </c>
      <c r="RP13" s="420">
        <v>0</v>
      </c>
      <c r="RQ13" s="420">
        <v>0</v>
      </c>
      <c r="RR13" s="420">
        <v>0</v>
      </c>
      <c r="RS13" s="420">
        <v>0</v>
      </c>
      <c r="RT13" s="420">
        <f t="shared" ca="1" si="115"/>
        <v>1</v>
      </c>
      <c r="RU13" s="420">
        <f t="shared" ref="RU13" ca="1" si="1581">SUMPRODUCT((RT12:RT15=RT13)*(PW12:PW15&gt;PW13)*1)</f>
        <v>3</v>
      </c>
      <c r="RV13" s="420">
        <f t="shared" ca="1" si="117"/>
        <v>4</v>
      </c>
      <c r="RW13" s="420" t="str">
        <f t="shared" si="323"/>
        <v>Saudi Arabia</v>
      </c>
      <c r="RX13" s="420">
        <f t="shared" ca="1" si="118"/>
        <v>0</v>
      </c>
      <c r="RY13" s="420">
        <f ca="1">SUMPRODUCT((OFFSET('Game Board'!G8:G55,0,RY1)&lt;&gt;"")*(OFFSET('Game Board'!F8:F55,0,RY1)=C13)*(OFFSET('Game Board'!G8:G55,0,RY1)&gt;OFFSET('Game Board'!H8:H55,0,RY1))*1)+SUMPRODUCT((OFFSET('Game Board'!G8:G55,0,RY1)&lt;&gt;"")*(OFFSET('Game Board'!I8:I55,0,RY1)=C13)*(OFFSET('Game Board'!H8:H55,0,RY1)&gt;OFFSET('Game Board'!G8:G55,0,RY1))*1)</f>
        <v>0</v>
      </c>
      <c r="RZ13" s="420">
        <f ca="1">SUMPRODUCT((OFFSET('Game Board'!G8:G55,0,RY1)&lt;&gt;"")*(OFFSET('Game Board'!F8:F55,0,RY1)=C13)*(OFFSET('Game Board'!G8:G55,0,RY1)=OFFSET('Game Board'!H8:H55,0,RY1))*1)+SUMPRODUCT((OFFSET('Game Board'!G8:G55,0,RY1)&lt;&gt;"")*(OFFSET('Game Board'!I8:I55,0,RY1)=C13)*(OFFSET('Game Board'!G8:G55,0,RY1)=OFFSET('Game Board'!H8:H55,0,RY1))*1)</f>
        <v>0</v>
      </c>
      <c r="SA13" s="420">
        <f ca="1">SUMPRODUCT((OFFSET('Game Board'!G8:G55,0,RY1)&lt;&gt;"")*(OFFSET('Game Board'!F8:F55,0,RY1)=C13)*(OFFSET('Game Board'!G8:G55,0,RY1)&lt;OFFSET('Game Board'!H8:H55,0,RY1))*1)+SUMPRODUCT((OFFSET('Game Board'!G8:G55,0,RY1)&lt;&gt;"")*(OFFSET('Game Board'!I8:I55,0,RY1)=C13)*(OFFSET('Game Board'!H8:H55,0,RY1)&lt;OFFSET('Game Board'!G8:G55,0,RY1))*1)</f>
        <v>0</v>
      </c>
      <c r="SB13" s="420">
        <f ca="1">SUMIF(OFFSET('Game Board'!F8:F55,0,RY1),C13,OFFSET('Game Board'!G8:G55,0,RY1))+SUMIF(OFFSET('Game Board'!I8:I55,0,RY1),C13,OFFSET('Game Board'!H8:H55,0,RY1))</f>
        <v>0</v>
      </c>
      <c r="SC13" s="420">
        <f ca="1">SUMIF(OFFSET('Game Board'!F8:F55,0,RY1),C13,OFFSET('Game Board'!H8:H55,0,RY1))+SUMIF(OFFSET('Game Board'!I8:I55,0,RY1),C13,OFFSET('Game Board'!G8:G55,0,RY1))</f>
        <v>0</v>
      </c>
      <c r="SD13" s="420">
        <f t="shared" ca="1" si="119"/>
        <v>0</v>
      </c>
      <c r="SE13" s="420">
        <f t="shared" ca="1" si="120"/>
        <v>0</v>
      </c>
      <c r="SF13" s="420">
        <f ca="1">INDEX(L4:L35,MATCH(SO13,C4:C35,0),0)</f>
        <v>1445</v>
      </c>
      <c r="SG13" s="424">
        <f>'Tournament Setup'!F15</f>
        <v>0</v>
      </c>
      <c r="SH13" s="420">
        <f t="shared" ref="SH13" ca="1" si="1582">RANK(SE13,SE12:SE15)</f>
        <v>1</v>
      </c>
      <c r="SI13" s="420">
        <f t="shared" ref="SI13" ca="1" si="1583">SUMPRODUCT((SH12:SH15=SH13)*(SD12:SD15&gt;SD13)*1)</f>
        <v>0</v>
      </c>
      <c r="SJ13" s="420">
        <f t="shared" ca="1" si="123"/>
        <v>1</v>
      </c>
      <c r="SK13" s="420">
        <f t="shared" ref="SK13" ca="1" si="1584">SUMPRODUCT((SH12:SH15=SH13)*(SD12:SD15=SD13)*(SB12:SB15&gt;SB13)*1)</f>
        <v>0</v>
      </c>
      <c r="SL13" s="420">
        <f t="shared" ca="1" si="125"/>
        <v>1</v>
      </c>
      <c r="SM13" s="420">
        <f t="shared" ref="SM13" ca="1" si="1585">RANK(SL13,SL12:SL15,1)+COUNTIF(SL12:SL13,SL13)-1</f>
        <v>2</v>
      </c>
      <c r="SN13" s="420">
        <v>2</v>
      </c>
      <c r="SO13" s="420" t="str">
        <f t="shared" ref="SO13" ca="1" si="1586">INDEX(RW12:RW15,MATCH(SN13,SM12:SM15,0),0)</f>
        <v>Saudi Arabia</v>
      </c>
      <c r="SP13" s="420">
        <f t="shared" ref="SP13" ca="1" si="1587">INDEX(SL12:SL15,MATCH(SO13,RW12:RW15,0),0)</f>
        <v>1</v>
      </c>
      <c r="SQ13" s="420" t="str">
        <f t="shared" ref="SQ13" ca="1" si="1588">IF(SQ12&lt;&gt;"",SO13,"")</f>
        <v>Saudi Arabia</v>
      </c>
      <c r="SR13" s="420" t="str">
        <f t="shared" ref="SR13" ca="1" si="1589">IF(SP14=2,SO13,"")</f>
        <v/>
      </c>
      <c r="ST13" s="420">
        <f ca="1">SUMPRODUCT((OFFSET('Game Board'!F8:F55,0,RY1)=SQ13)*(OFFSET('Game Board'!I8:I55,0,RY1)=SQ12)*(OFFSET('Game Board'!G8:G55,0,RY1)&gt;OFFSET('Game Board'!H8:H55,0,RY1))*1)+SUMPRODUCT((OFFSET('Game Board'!I8:I55,0,RY1)=SQ13)*(OFFSET('Game Board'!F8:F55,0,RY1)=SQ12)*(OFFSET('Game Board'!H8:H55,0,RY1)&gt;OFFSET('Game Board'!G8:G55,0,RY1))*1)+SUMPRODUCT((OFFSET('Game Board'!F8:F55,0,RY1)=SQ13)*(OFFSET('Game Board'!I8:I55,0,RY1)=SQ14)*(OFFSET('Game Board'!G8:G55,0,RY1)&gt;OFFSET('Game Board'!H8:H55,0,RY1))*1)+SUMPRODUCT((OFFSET('Game Board'!I8:I55,0,RY1)=SQ13)*(OFFSET('Game Board'!F8:F55,0,RY1)=SQ14)*(OFFSET('Game Board'!H8:H55,0,RY1)&gt;OFFSET('Game Board'!G8:G55,0,RY1))*1)+SUMPRODUCT((OFFSET('Game Board'!F8:F55,0,RY1)=SQ13)*(OFFSET('Game Board'!I8:I55,0,RY1)=SQ15)*(OFFSET('Game Board'!G8:G55,0,RY1)&gt;OFFSET('Game Board'!H8:H55,0,RY1))*1)+SUMPRODUCT((OFFSET('Game Board'!I8:I55,0,RY1)=SQ13)*(OFFSET('Game Board'!F8:F55,0,RY1)=SQ15)*(OFFSET('Game Board'!H8:H55,0,RY1)&gt;OFFSET('Game Board'!G8:G55,0,RY1))*1)</f>
        <v>0</v>
      </c>
      <c r="SU13" s="420">
        <f ca="1">SUMPRODUCT((OFFSET('Game Board'!F8:F55,0,RY1)=SQ13)*(OFFSET('Game Board'!I8:I55,0,RY1)=SQ12)*(OFFSET('Game Board'!G8:G55,0,RY1)=OFFSET('Game Board'!H8:H55,0,RY1))*1)+SUMPRODUCT((OFFSET('Game Board'!I8:I55,0,RY1)=SQ13)*(OFFSET('Game Board'!F8:F55,0,RY1)=SQ12)*(OFFSET('Game Board'!G8:G55,0,RY1)=OFFSET('Game Board'!H8:H55,0,RY1))*1)+SUMPRODUCT((OFFSET('Game Board'!F8:F55,0,RY1)=SQ13)*(OFFSET('Game Board'!I8:I55,0,RY1)=SQ14)*(OFFSET('Game Board'!G8:G55,0,RY1)=OFFSET('Game Board'!H8:H55,0,RY1))*1)+SUMPRODUCT((OFFSET('Game Board'!I8:I55,0,RY1)=SQ13)*(OFFSET('Game Board'!F8:F55,0,RY1)=SQ14)*(OFFSET('Game Board'!G8:G55,0,RY1)=OFFSET('Game Board'!H8:H55,0,RY1))*1)+SUMPRODUCT((OFFSET('Game Board'!F8:F55,0,RY1)=SQ13)*(OFFSET('Game Board'!I8:I55,0,RY1)=SQ15)*(OFFSET('Game Board'!G8:G55,0,RY1)=OFFSET('Game Board'!H8:H55,0,RY1))*1)+SUMPRODUCT((OFFSET('Game Board'!I8:I55,0,RY1)=SQ13)*(OFFSET('Game Board'!F8:F55,0,RY1)=SQ15)*(OFFSET('Game Board'!G8:G55,0,RY1)=OFFSET('Game Board'!H8:H55,0,RY1))*1)</f>
        <v>3</v>
      </c>
      <c r="SV13" s="420">
        <f ca="1">SUMPRODUCT((OFFSET('Game Board'!F8:F55,0,RY1)=SQ13)*(OFFSET('Game Board'!I8:I55,0,RY1)=SQ12)*(OFFSET('Game Board'!G8:G55,0,RY1)&lt;OFFSET('Game Board'!H8:H55,0,RY1))*1)+SUMPRODUCT((OFFSET('Game Board'!I8:I55,0,RY1)=SQ13)*(OFFSET('Game Board'!F8:F55,0,RY1)=SQ12)*(OFFSET('Game Board'!H8:H55,0,RY1)&lt;OFFSET('Game Board'!G8:G55,0,RY1))*1)+SUMPRODUCT((OFFSET('Game Board'!F8:F55,0,RY1)=SQ13)*(OFFSET('Game Board'!I8:I55,0,RY1)=SQ14)*(OFFSET('Game Board'!G8:G55,0,RY1)&lt;OFFSET('Game Board'!H8:H55,0,RY1))*1)+SUMPRODUCT((OFFSET('Game Board'!I8:I55,0,RY1)=SQ13)*(OFFSET('Game Board'!F8:F55,0,RY1)=SQ14)*(OFFSET('Game Board'!H8:H55,0,RY1)&lt;OFFSET('Game Board'!G8:G55,0,RY1))*1)+SUMPRODUCT((OFFSET('Game Board'!F8:F55,0,RY1)=SQ13)*(OFFSET('Game Board'!I8:I55,0,RY1)=SQ15)*(OFFSET('Game Board'!G8:G55,0,RY1)&lt;OFFSET('Game Board'!H8:H55,0,RY1))*1)+SUMPRODUCT((OFFSET('Game Board'!I8:I55,0,RY1)=SQ13)*(OFFSET('Game Board'!F8:F55,0,RY1)=SQ15)*(OFFSET('Game Board'!H8:H55,0,RY1)&lt;OFFSET('Game Board'!G8:G55,0,RY1))*1)</f>
        <v>0</v>
      </c>
      <c r="SW13" s="420">
        <f ca="1">SUMIFS(OFFSET('Game Board'!G8:G55,0,RY1),OFFSET('Game Board'!F8:F55,0,RY1),SQ13,OFFSET('Game Board'!I8:I55,0,RY1),SQ12)+SUMIFS(OFFSET('Game Board'!G8:G55,0,RY1),OFFSET('Game Board'!F8:F55,0,RY1),SQ13,OFFSET('Game Board'!I8:I55,0,RY1),SQ14)+SUMIFS(OFFSET('Game Board'!G8:G55,0,RY1),OFFSET('Game Board'!F8:F55,0,RY1),SQ13,OFFSET('Game Board'!I8:I55,0,RY1),SQ15)+SUMIFS(OFFSET('Game Board'!H8:H55,0,RY1),OFFSET('Game Board'!I8:I55,0,RY1),SQ13,OFFSET('Game Board'!F8:F55,0,RY1),SQ12)+SUMIFS(OFFSET('Game Board'!H8:H55,0,RY1),OFFSET('Game Board'!I8:I55,0,RY1),SQ13,OFFSET('Game Board'!F8:F55,0,RY1),SQ14)+SUMIFS(OFFSET('Game Board'!H8:H55,0,RY1),OFFSET('Game Board'!I8:I55,0,RY1),SQ13,OFFSET('Game Board'!F8:F55,0,RY1),SQ15)</f>
        <v>0</v>
      </c>
      <c r="SX13" s="420">
        <f ca="1">SUMIFS(OFFSET('Game Board'!H8:H55,0,RY1),OFFSET('Game Board'!F8:F55,0,RY1),SQ13,OFFSET('Game Board'!I8:I55,0,RY1),SQ12)+SUMIFS(OFFSET('Game Board'!H8:H55,0,RY1),OFFSET('Game Board'!F8:F55,0,RY1),SQ13,OFFSET('Game Board'!I8:I55,0,RY1),SQ14)+SUMIFS(OFFSET('Game Board'!H8:H55,0,RY1),OFFSET('Game Board'!F8:F55,0,RY1),SQ13,OFFSET('Game Board'!I8:I55,0,RY1),SQ15)+SUMIFS(OFFSET('Game Board'!G8:G55,0,RY1),OFFSET('Game Board'!I8:I55,0,RY1),SQ13,OFFSET('Game Board'!F8:F55,0,RY1),SQ12)+SUMIFS(OFFSET('Game Board'!G8:G55,0,RY1),OFFSET('Game Board'!I8:I55,0,RY1),SQ13,OFFSET('Game Board'!F8:F55,0,RY1),SQ14)+SUMIFS(OFFSET('Game Board'!G8:G55,0,RY1),OFFSET('Game Board'!I8:I55,0,RY1),SQ13,OFFSET('Game Board'!F8:F55,0,RY1),SQ15)</f>
        <v>0</v>
      </c>
      <c r="SY13" s="420">
        <f t="shared" ca="1" si="130"/>
        <v>0</v>
      </c>
      <c r="SZ13" s="420">
        <f t="shared" ca="1" si="131"/>
        <v>3</v>
      </c>
      <c r="TA13" s="420">
        <f t="shared" ref="TA13" ca="1" si="1590">IF(SQ13&lt;&gt;"",SUMPRODUCT((SP12:SP15=SP13)*(SZ12:SZ15&gt;SZ13)*1),0)</f>
        <v>0</v>
      </c>
      <c r="TB13" s="420">
        <f t="shared" ref="TB13" ca="1" si="1591">IF(SQ13&lt;&gt;"",SUMPRODUCT((TA12:TA15=TA13)*(SY12:SY15&gt;SY13)*1),0)</f>
        <v>0</v>
      </c>
      <c r="TC13" s="420">
        <f t="shared" ca="1" si="134"/>
        <v>0</v>
      </c>
      <c r="TD13" s="420">
        <f t="shared" ref="TD13" ca="1" si="1592">IF(SQ13&lt;&gt;"",SUMPRODUCT((TC12:TC15=TC13)*(TA12:TA15=TA13)*(SW12:SW15&gt;SW13)*1),0)</f>
        <v>0</v>
      </c>
      <c r="TE13" s="420">
        <f t="shared" ca="1" si="136"/>
        <v>1</v>
      </c>
      <c r="TF13" s="420">
        <f ca="1">SUMPRODUCT((OFFSET('Game Board'!F8:F55,0,RY1)=SR13)*(OFFSET('Game Board'!I8:I55,0,RY1)=SR14)*(OFFSET('Game Board'!G8:G55,0,RY1)&gt;OFFSET('Game Board'!H8:H55,0,RY1))*1)+SUMPRODUCT((OFFSET('Game Board'!I8:I55,0,RY1)=SR13)*(OFFSET('Game Board'!F8:F55,0,RY1)=SR14)*(OFFSET('Game Board'!H8:H55,0,RY1)&gt;OFFSET('Game Board'!G8:G55,0,RY1))*1)+SUMPRODUCT((OFFSET('Game Board'!F8:F55,0,RY1)=SR13)*(OFFSET('Game Board'!I8:I55,0,RY1)=SR15)*(OFFSET('Game Board'!G8:G55,0,RY1)&gt;OFFSET('Game Board'!H8:H55,0,RY1))*1)+SUMPRODUCT((OFFSET('Game Board'!I8:I55,0,RY1)=SR13)*(OFFSET('Game Board'!F8:F55,0,RY1)=SR15)*(OFFSET('Game Board'!H8:H55,0,RY1)&gt;OFFSET('Game Board'!G8:G55,0,RY1))*1)</f>
        <v>0</v>
      </c>
      <c r="TG13" s="420">
        <f ca="1">SUMPRODUCT((OFFSET('Game Board'!F8:F55,0,RY1)=SR13)*(OFFSET('Game Board'!I8:I55,0,RY1)=SR14)*(OFFSET('Game Board'!G8:G55,0,RY1)=OFFSET('Game Board'!H8:H55,0,RY1))*1)+SUMPRODUCT((OFFSET('Game Board'!I8:I55,0,RY1)=SR13)*(OFFSET('Game Board'!F8:F55,0,RY1)=SR14)*(OFFSET('Game Board'!G8:G55,0,RY1)=OFFSET('Game Board'!H8:H55,0,RY1))*1)+SUMPRODUCT((OFFSET('Game Board'!F8:F55,0,RY1)=SR13)*(OFFSET('Game Board'!I8:I55,0,RY1)=SR15)*(OFFSET('Game Board'!G8:G55,0,RY1)=OFFSET('Game Board'!H8:H55,0,RY1))*1)+SUMPRODUCT((OFFSET('Game Board'!I8:I55,0,RY1)=SR13)*(OFFSET('Game Board'!F8:F55,0,RY1)=SR15)*(OFFSET('Game Board'!G8:G55,0,RY1)=OFFSET('Game Board'!H8:H55,0,RY1))*1)</f>
        <v>0</v>
      </c>
      <c r="TH13" s="420">
        <f ca="1">SUMPRODUCT((OFFSET('Game Board'!F8:F55,0,RY1)=SR13)*(OFFSET('Game Board'!I8:I55,0,RY1)=SR14)*(OFFSET('Game Board'!G8:G55,0,RY1)&lt;OFFSET('Game Board'!H8:H55,0,RY1))*1)+SUMPRODUCT((OFFSET('Game Board'!I8:I55,0,RY1)=SR13)*(OFFSET('Game Board'!F8:F55,0,RY1)=SR14)*(OFFSET('Game Board'!H8:H55,0,RY1)&lt;OFFSET('Game Board'!G8:G55,0,RY1))*1)+SUMPRODUCT((OFFSET('Game Board'!F8:F55,0,RY1)=SR13)*(OFFSET('Game Board'!I8:I55,0,RY1)=SR15)*(OFFSET('Game Board'!G8:G55,0,RY1)&lt;OFFSET('Game Board'!H8:H55,0,RY1))*1)+SUMPRODUCT((OFFSET('Game Board'!I8:I55,0,RY1)=SR13)*(OFFSET('Game Board'!F8:F55,0,RY1)=SR15)*(OFFSET('Game Board'!H8:H55,0,RY1)&lt;OFFSET('Game Board'!G8:G55,0,RY1))*1)</f>
        <v>0</v>
      </c>
      <c r="TI13" s="420">
        <f ca="1">SUMIFS(OFFSET('Game Board'!G8:G55,0,RY1),OFFSET('Game Board'!F8:F55,0,RY1),SR13,OFFSET('Game Board'!I8:I55,0,RY1),SR14)+SUMIFS(OFFSET('Game Board'!G8:G55,0,RY1),OFFSET('Game Board'!F8:F55,0,RY1),SR13,OFFSET('Game Board'!I8:I55,0,RY1),SR15)+SUMIFS(OFFSET('Game Board'!H8:H55,0,RY1),OFFSET('Game Board'!I8:I55,0,RY1),SR13,OFFSET('Game Board'!F8:F55,0,RY1),SR14)+SUMIFS(OFFSET('Game Board'!H8:H55,0,RY1),OFFSET('Game Board'!I8:I55,0,RY1),SR13,OFFSET('Game Board'!F8:F55,0,RY1),SR15)</f>
        <v>0</v>
      </c>
      <c r="TJ13" s="420">
        <f ca="1">SUMIFS(OFFSET('Game Board'!H8:H55,0,RY1),OFFSET('Game Board'!F8:F55,0,RY1),SR13,OFFSET('Game Board'!I8:I55,0,RY1),SR14)+SUMIFS(OFFSET('Game Board'!H8:H55,0,RY1),OFFSET('Game Board'!F8:F55,0,RY1),SR13,OFFSET('Game Board'!I8:I55,0,RY1),SR15)+SUMIFS(OFFSET('Game Board'!G8:G55,0,RY1),OFFSET('Game Board'!I8:I55,0,RY1),SR13,OFFSET('Game Board'!F8:F55,0,RY1),SR14)+SUMIFS(OFFSET('Game Board'!G8:G55,0,RY1),OFFSET('Game Board'!I8:I55,0,RY1),SR13,OFFSET('Game Board'!F8:F55,0,RY1),SR15)</f>
        <v>0</v>
      </c>
      <c r="TK13" s="420">
        <f t="shared" ca="1" si="335"/>
        <v>0</v>
      </c>
      <c r="TL13" s="420">
        <f t="shared" ca="1" si="336"/>
        <v>0</v>
      </c>
      <c r="TM13" s="420">
        <f t="shared" ref="TM13" ca="1" si="1593">IF(SR13&lt;&gt;"",SUMPRODUCT((SP12:SP15=SP13)*(TL12:TL15&gt;TL13)*1),0)</f>
        <v>0</v>
      </c>
      <c r="TN13" s="420">
        <f t="shared" ref="TN13" ca="1" si="1594">IF(SR13&lt;&gt;"",SUMPRODUCT((TM12:TM15=TM13)*(TK12:TK15&gt;TK13)*1),0)</f>
        <v>0</v>
      </c>
      <c r="TO13" s="420">
        <f t="shared" ca="1" si="339"/>
        <v>0</v>
      </c>
      <c r="TP13" s="420">
        <f t="shared" ref="TP13" ca="1" si="1595">IF(SR13&lt;&gt;"",SUMPRODUCT((TO12:TO15=TO13)*(TM12:TM15=TM13)*(TI12:TI15&gt;TI13)*1),0)</f>
        <v>0</v>
      </c>
      <c r="TQ13" s="420">
        <f t="shared" ca="1" si="137"/>
        <v>1</v>
      </c>
      <c r="TR13" s="420">
        <v>0</v>
      </c>
      <c r="TS13" s="420">
        <v>0</v>
      </c>
      <c r="TT13" s="420">
        <v>0</v>
      </c>
      <c r="TU13" s="420">
        <v>0</v>
      </c>
      <c r="TV13" s="420">
        <v>0</v>
      </c>
      <c r="TW13" s="420">
        <v>0</v>
      </c>
      <c r="TX13" s="420">
        <v>0</v>
      </c>
      <c r="TY13" s="420">
        <v>0</v>
      </c>
      <c r="TZ13" s="420">
        <v>0</v>
      </c>
      <c r="UA13" s="420">
        <v>0</v>
      </c>
      <c r="UB13" s="420">
        <v>0</v>
      </c>
      <c r="UC13" s="420">
        <f t="shared" ca="1" si="138"/>
        <v>1</v>
      </c>
      <c r="UD13" s="420">
        <f t="shared" ref="UD13" ca="1" si="1596">SUMPRODUCT((UC12:UC15=UC13)*(SF12:SF15&gt;SF13)*1)</f>
        <v>3</v>
      </c>
      <c r="UE13" s="420">
        <f t="shared" ca="1" si="140"/>
        <v>4</v>
      </c>
      <c r="UF13" s="420" t="str">
        <f t="shared" si="342"/>
        <v>Saudi Arabia</v>
      </c>
      <c r="UG13" s="420">
        <f t="shared" ca="1" si="141"/>
        <v>0</v>
      </c>
      <c r="UH13" s="420">
        <f ca="1">SUMPRODUCT((OFFSET('Game Board'!G8:G55,0,UH1)&lt;&gt;"")*(OFFSET('Game Board'!F8:F55,0,UH1)=C13)*(OFFSET('Game Board'!G8:G55,0,UH1)&gt;OFFSET('Game Board'!H8:H55,0,UH1))*1)+SUMPRODUCT((OFFSET('Game Board'!G8:G55,0,UH1)&lt;&gt;"")*(OFFSET('Game Board'!I8:I55,0,UH1)=C13)*(OFFSET('Game Board'!H8:H55,0,UH1)&gt;OFFSET('Game Board'!G8:G55,0,UH1))*1)</f>
        <v>0</v>
      </c>
      <c r="UI13" s="420">
        <f ca="1">SUMPRODUCT((OFFSET('Game Board'!G8:G55,0,UH1)&lt;&gt;"")*(OFFSET('Game Board'!F8:F55,0,UH1)=C13)*(OFFSET('Game Board'!G8:G55,0,UH1)=OFFSET('Game Board'!H8:H55,0,UH1))*1)+SUMPRODUCT((OFFSET('Game Board'!G8:G55,0,UH1)&lt;&gt;"")*(OFFSET('Game Board'!I8:I55,0,UH1)=C13)*(OFFSET('Game Board'!G8:G55,0,UH1)=OFFSET('Game Board'!H8:H55,0,UH1))*1)</f>
        <v>0</v>
      </c>
      <c r="UJ13" s="420">
        <f ca="1">SUMPRODUCT((OFFSET('Game Board'!G8:G55,0,UH1)&lt;&gt;"")*(OFFSET('Game Board'!F8:F55,0,UH1)=C13)*(OFFSET('Game Board'!G8:G55,0,UH1)&lt;OFFSET('Game Board'!H8:H55,0,UH1))*1)+SUMPRODUCT((OFFSET('Game Board'!G8:G55,0,UH1)&lt;&gt;"")*(OFFSET('Game Board'!I8:I55,0,UH1)=C13)*(OFFSET('Game Board'!H8:H55,0,UH1)&lt;OFFSET('Game Board'!G8:G55,0,UH1))*1)</f>
        <v>0</v>
      </c>
      <c r="UK13" s="420">
        <f ca="1">SUMIF(OFFSET('Game Board'!F8:F55,0,UH1),C13,OFFSET('Game Board'!G8:G55,0,UH1))+SUMIF(OFFSET('Game Board'!I8:I55,0,UH1),C13,OFFSET('Game Board'!H8:H55,0,UH1))</f>
        <v>0</v>
      </c>
      <c r="UL13" s="420">
        <f ca="1">SUMIF(OFFSET('Game Board'!F8:F55,0,UH1),C13,OFFSET('Game Board'!H8:H55,0,UH1))+SUMIF(OFFSET('Game Board'!I8:I55,0,UH1),C13,OFFSET('Game Board'!G8:G55,0,UH1))</f>
        <v>0</v>
      </c>
      <c r="UM13" s="420">
        <f t="shared" ca="1" si="142"/>
        <v>0</v>
      </c>
      <c r="UN13" s="420">
        <f t="shared" ca="1" si="143"/>
        <v>0</v>
      </c>
      <c r="UO13" s="420">
        <f ca="1">INDEX(L4:L35,MATCH(UX13,C4:C35,0),0)</f>
        <v>1445</v>
      </c>
      <c r="UP13" s="424">
        <f>'Tournament Setup'!F15</f>
        <v>0</v>
      </c>
      <c r="UQ13" s="420">
        <f t="shared" ref="UQ13" ca="1" si="1597">RANK(UN13,UN12:UN15)</f>
        <v>1</v>
      </c>
      <c r="UR13" s="420">
        <f t="shared" ref="UR13" ca="1" si="1598">SUMPRODUCT((UQ12:UQ15=UQ13)*(UM12:UM15&gt;UM13)*1)</f>
        <v>0</v>
      </c>
      <c r="US13" s="420">
        <f t="shared" ca="1" si="146"/>
        <v>1</v>
      </c>
      <c r="UT13" s="420">
        <f t="shared" ref="UT13" ca="1" si="1599">SUMPRODUCT((UQ12:UQ15=UQ13)*(UM12:UM15=UM13)*(UK12:UK15&gt;UK13)*1)</f>
        <v>0</v>
      </c>
      <c r="UU13" s="420">
        <f t="shared" ca="1" si="148"/>
        <v>1</v>
      </c>
      <c r="UV13" s="420">
        <f t="shared" ref="UV13" ca="1" si="1600">RANK(UU13,UU12:UU15,1)+COUNTIF(UU12:UU13,UU13)-1</f>
        <v>2</v>
      </c>
      <c r="UW13" s="420">
        <v>2</v>
      </c>
      <c r="UX13" s="420" t="str">
        <f t="shared" ref="UX13" ca="1" si="1601">INDEX(UF12:UF15,MATCH(UW13,UV12:UV15,0),0)</f>
        <v>Saudi Arabia</v>
      </c>
      <c r="UY13" s="420">
        <f t="shared" ref="UY13" ca="1" si="1602">INDEX(UU12:UU15,MATCH(UX13,UF12:UF15,0),0)</f>
        <v>1</v>
      </c>
      <c r="UZ13" s="420" t="str">
        <f t="shared" ref="UZ13" ca="1" si="1603">IF(UZ12&lt;&gt;"",UX13,"")</f>
        <v>Saudi Arabia</v>
      </c>
      <c r="VA13" s="420" t="str">
        <f t="shared" ref="VA13" ca="1" si="1604">IF(UY14=2,UX13,"")</f>
        <v/>
      </c>
      <c r="VC13" s="420">
        <f ca="1">SUMPRODUCT((OFFSET('Game Board'!F8:F55,0,UH1)=UZ13)*(OFFSET('Game Board'!I8:I55,0,UH1)=UZ12)*(OFFSET('Game Board'!G8:G55,0,UH1)&gt;OFFSET('Game Board'!H8:H55,0,UH1))*1)+SUMPRODUCT((OFFSET('Game Board'!I8:I55,0,UH1)=UZ13)*(OFFSET('Game Board'!F8:F55,0,UH1)=UZ12)*(OFFSET('Game Board'!H8:H55,0,UH1)&gt;OFFSET('Game Board'!G8:G55,0,UH1))*1)+SUMPRODUCT((OFFSET('Game Board'!F8:F55,0,UH1)=UZ13)*(OFFSET('Game Board'!I8:I55,0,UH1)=UZ14)*(OFFSET('Game Board'!G8:G55,0,UH1)&gt;OFFSET('Game Board'!H8:H55,0,UH1))*1)+SUMPRODUCT((OFFSET('Game Board'!I8:I55,0,UH1)=UZ13)*(OFFSET('Game Board'!F8:F55,0,UH1)=UZ14)*(OFFSET('Game Board'!H8:H55,0,UH1)&gt;OFFSET('Game Board'!G8:G55,0,UH1))*1)+SUMPRODUCT((OFFSET('Game Board'!F8:F55,0,UH1)=UZ13)*(OFFSET('Game Board'!I8:I55,0,UH1)=UZ15)*(OFFSET('Game Board'!G8:G55,0,UH1)&gt;OFFSET('Game Board'!H8:H55,0,UH1))*1)+SUMPRODUCT((OFFSET('Game Board'!I8:I55,0,UH1)=UZ13)*(OFFSET('Game Board'!F8:F55,0,UH1)=UZ15)*(OFFSET('Game Board'!H8:H55,0,UH1)&gt;OFFSET('Game Board'!G8:G55,0,UH1))*1)</f>
        <v>0</v>
      </c>
      <c r="VD13" s="420">
        <f ca="1">SUMPRODUCT((OFFSET('Game Board'!F8:F55,0,UH1)=UZ13)*(OFFSET('Game Board'!I8:I55,0,UH1)=UZ12)*(OFFSET('Game Board'!G8:G55,0,UH1)=OFFSET('Game Board'!H8:H55,0,UH1))*1)+SUMPRODUCT((OFFSET('Game Board'!I8:I55,0,UH1)=UZ13)*(OFFSET('Game Board'!F8:F55,0,UH1)=UZ12)*(OFFSET('Game Board'!G8:G55,0,UH1)=OFFSET('Game Board'!H8:H55,0,UH1))*1)+SUMPRODUCT((OFFSET('Game Board'!F8:F55,0,UH1)=UZ13)*(OFFSET('Game Board'!I8:I55,0,UH1)=UZ14)*(OFFSET('Game Board'!G8:G55,0,UH1)=OFFSET('Game Board'!H8:H55,0,UH1))*1)+SUMPRODUCT((OFFSET('Game Board'!I8:I55,0,UH1)=UZ13)*(OFFSET('Game Board'!F8:F55,0,UH1)=UZ14)*(OFFSET('Game Board'!G8:G55,0,UH1)=OFFSET('Game Board'!H8:H55,0,UH1))*1)+SUMPRODUCT((OFFSET('Game Board'!F8:F55,0,UH1)=UZ13)*(OFFSET('Game Board'!I8:I55,0,UH1)=UZ15)*(OFFSET('Game Board'!G8:G55,0,UH1)=OFFSET('Game Board'!H8:H55,0,UH1))*1)+SUMPRODUCT((OFFSET('Game Board'!I8:I55,0,UH1)=UZ13)*(OFFSET('Game Board'!F8:F55,0,UH1)=UZ15)*(OFFSET('Game Board'!G8:G55,0,UH1)=OFFSET('Game Board'!H8:H55,0,UH1))*1)</f>
        <v>3</v>
      </c>
      <c r="VE13" s="420">
        <f ca="1">SUMPRODUCT((OFFSET('Game Board'!F8:F55,0,UH1)=UZ13)*(OFFSET('Game Board'!I8:I55,0,UH1)=UZ12)*(OFFSET('Game Board'!G8:G55,0,UH1)&lt;OFFSET('Game Board'!H8:H55,0,UH1))*1)+SUMPRODUCT((OFFSET('Game Board'!I8:I55,0,UH1)=UZ13)*(OFFSET('Game Board'!F8:F55,0,UH1)=UZ12)*(OFFSET('Game Board'!H8:H55,0,UH1)&lt;OFFSET('Game Board'!G8:G55,0,UH1))*1)+SUMPRODUCT((OFFSET('Game Board'!F8:F55,0,UH1)=UZ13)*(OFFSET('Game Board'!I8:I55,0,UH1)=UZ14)*(OFFSET('Game Board'!G8:G55,0,UH1)&lt;OFFSET('Game Board'!H8:H55,0,UH1))*1)+SUMPRODUCT((OFFSET('Game Board'!I8:I55,0,UH1)=UZ13)*(OFFSET('Game Board'!F8:F55,0,UH1)=UZ14)*(OFFSET('Game Board'!H8:H55,0,UH1)&lt;OFFSET('Game Board'!G8:G55,0,UH1))*1)+SUMPRODUCT((OFFSET('Game Board'!F8:F55,0,UH1)=UZ13)*(OFFSET('Game Board'!I8:I55,0,UH1)=UZ15)*(OFFSET('Game Board'!G8:G55,0,UH1)&lt;OFFSET('Game Board'!H8:H55,0,UH1))*1)+SUMPRODUCT((OFFSET('Game Board'!I8:I55,0,UH1)=UZ13)*(OFFSET('Game Board'!F8:F55,0,UH1)=UZ15)*(OFFSET('Game Board'!H8:H55,0,UH1)&lt;OFFSET('Game Board'!G8:G55,0,UH1))*1)</f>
        <v>0</v>
      </c>
      <c r="VF13" s="420">
        <f ca="1">SUMIFS(OFFSET('Game Board'!G8:G55,0,UH1),OFFSET('Game Board'!F8:F55,0,UH1),UZ13,OFFSET('Game Board'!I8:I55,0,UH1),UZ12)+SUMIFS(OFFSET('Game Board'!G8:G55,0,UH1),OFFSET('Game Board'!F8:F55,0,UH1),UZ13,OFFSET('Game Board'!I8:I55,0,UH1),UZ14)+SUMIFS(OFFSET('Game Board'!G8:G55,0,UH1),OFFSET('Game Board'!F8:F55,0,UH1),UZ13,OFFSET('Game Board'!I8:I55,0,UH1),UZ15)+SUMIFS(OFFSET('Game Board'!H8:H55,0,UH1),OFFSET('Game Board'!I8:I55,0,UH1),UZ13,OFFSET('Game Board'!F8:F55,0,UH1),UZ12)+SUMIFS(OFFSET('Game Board'!H8:H55,0,UH1),OFFSET('Game Board'!I8:I55,0,UH1),UZ13,OFFSET('Game Board'!F8:F55,0,UH1),UZ14)+SUMIFS(OFFSET('Game Board'!H8:H55,0,UH1),OFFSET('Game Board'!I8:I55,0,UH1),UZ13,OFFSET('Game Board'!F8:F55,0,UH1),UZ15)</f>
        <v>0</v>
      </c>
      <c r="VG13" s="420">
        <f ca="1">SUMIFS(OFFSET('Game Board'!H8:H55,0,UH1),OFFSET('Game Board'!F8:F55,0,UH1),UZ13,OFFSET('Game Board'!I8:I55,0,UH1),UZ12)+SUMIFS(OFFSET('Game Board'!H8:H55,0,UH1),OFFSET('Game Board'!F8:F55,0,UH1),UZ13,OFFSET('Game Board'!I8:I55,0,UH1),UZ14)+SUMIFS(OFFSET('Game Board'!H8:H55,0,UH1),OFFSET('Game Board'!F8:F55,0,UH1),UZ13,OFFSET('Game Board'!I8:I55,0,UH1),UZ15)+SUMIFS(OFFSET('Game Board'!G8:G55,0,UH1),OFFSET('Game Board'!I8:I55,0,UH1),UZ13,OFFSET('Game Board'!F8:F55,0,UH1),UZ12)+SUMIFS(OFFSET('Game Board'!G8:G55,0,UH1),OFFSET('Game Board'!I8:I55,0,UH1),UZ13,OFFSET('Game Board'!F8:F55,0,UH1),UZ14)+SUMIFS(OFFSET('Game Board'!G8:G55,0,UH1),OFFSET('Game Board'!I8:I55,0,UH1),UZ13,OFFSET('Game Board'!F8:F55,0,UH1),UZ15)</f>
        <v>0</v>
      </c>
      <c r="VH13" s="420">
        <f t="shared" ca="1" si="153"/>
        <v>0</v>
      </c>
      <c r="VI13" s="420">
        <f t="shared" ca="1" si="154"/>
        <v>3</v>
      </c>
      <c r="VJ13" s="420">
        <f t="shared" ref="VJ13" ca="1" si="1605">IF(UZ13&lt;&gt;"",SUMPRODUCT((UY12:UY15=UY13)*(VI12:VI15&gt;VI13)*1),0)</f>
        <v>0</v>
      </c>
      <c r="VK13" s="420">
        <f t="shared" ref="VK13" ca="1" si="1606">IF(UZ13&lt;&gt;"",SUMPRODUCT((VJ12:VJ15=VJ13)*(VH12:VH15&gt;VH13)*1),0)</f>
        <v>0</v>
      </c>
      <c r="VL13" s="420">
        <f t="shared" ca="1" si="157"/>
        <v>0</v>
      </c>
      <c r="VM13" s="420">
        <f t="shared" ref="VM13" ca="1" si="1607">IF(UZ13&lt;&gt;"",SUMPRODUCT((VL12:VL15=VL13)*(VJ12:VJ15=VJ13)*(VF12:VF15&gt;VF13)*1),0)</f>
        <v>0</v>
      </c>
      <c r="VN13" s="420">
        <f t="shared" ca="1" si="159"/>
        <v>1</v>
      </c>
      <c r="VO13" s="420">
        <f ca="1">SUMPRODUCT((OFFSET('Game Board'!F8:F55,0,UH1)=VA13)*(OFFSET('Game Board'!I8:I55,0,UH1)=VA14)*(OFFSET('Game Board'!G8:G55,0,UH1)&gt;OFFSET('Game Board'!H8:H55,0,UH1))*1)+SUMPRODUCT((OFFSET('Game Board'!I8:I55,0,UH1)=VA13)*(OFFSET('Game Board'!F8:F55,0,UH1)=VA14)*(OFFSET('Game Board'!H8:H55,0,UH1)&gt;OFFSET('Game Board'!G8:G55,0,UH1))*1)+SUMPRODUCT((OFFSET('Game Board'!F8:F55,0,UH1)=VA13)*(OFFSET('Game Board'!I8:I55,0,UH1)=VA15)*(OFFSET('Game Board'!G8:G55,0,UH1)&gt;OFFSET('Game Board'!H8:H55,0,UH1))*1)+SUMPRODUCT((OFFSET('Game Board'!I8:I55,0,UH1)=VA13)*(OFFSET('Game Board'!F8:F55,0,UH1)=VA15)*(OFFSET('Game Board'!H8:H55,0,UH1)&gt;OFFSET('Game Board'!G8:G55,0,UH1))*1)</f>
        <v>0</v>
      </c>
      <c r="VP13" s="420">
        <f ca="1">SUMPRODUCT((OFFSET('Game Board'!F8:F55,0,UH1)=VA13)*(OFFSET('Game Board'!I8:I55,0,UH1)=VA14)*(OFFSET('Game Board'!G8:G55,0,UH1)=OFFSET('Game Board'!H8:H55,0,UH1))*1)+SUMPRODUCT((OFFSET('Game Board'!I8:I55,0,UH1)=VA13)*(OFFSET('Game Board'!F8:F55,0,UH1)=VA14)*(OFFSET('Game Board'!G8:G55,0,UH1)=OFFSET('Game Board'!H8:H55,0,UH1))*1)+SUMPRODUCT((OFFSET('Game Board'!F8:F55,0,UH1)=VA13)*(OFFSET('Game Board'!I8:I55,0,UH1)=VA15)*(OFFSET('Game Board'!G8:G55,0,UH1)=OFFSET('Game Board'!H8:H55,0,UH1))*1)+SUMPRODUCT((OFFSET('Game Board'!I8:I55,0,UH1)=VA13)*(OFFSET('Game Board'!F8:F55,0,UH1)=VA15)*(OFFSET('Game Board'!G8:G55,0,UH1)=OFFSET('Game Board'!H8:H55,0,UH1))*1)</f>
        <v>0</v>
      </c>
      <c r="VQ13" s="420">
        <f ca="1">SUMPRODUCT((OFFSET('Game Board'!F8:F55,0,UH1)=VA13)*(OFFSET('Game Board'!I8:I55,0,UH1)=VA14)*(OFFSET('Game Board'!G8:G55,0,UH1)&lt;OFFSET('Game Board'!H8:H55,0,UH1))*1)+SUMPRODUCT((OFFSET('Game Board'!I8:I55,0,UH1)=VA13)*(OFFSET('Game Board'!F8:F55,0,UH1)=VA14)*(OFFSET('Game Board'!H8:H55,0,UH1)&lt;OFFSET('Game Board'!G8:G55,0,UH1))*1)+SUMPRODUCT((OFFSET('Game Board'!F8:F55,0,UH1)=VA13)*(OFFSET('Game Board'!I8:I55,0,UH1)=VA15)*(OFFSET('Game Board'!G8:G55,0,UH1)&lt;OFFSET('Game Board'!H8:H55,0,UH1))*1)+SUMPRODUCT((OFFSET('Game Board'!I8:I55,0,UH1)=VA13)*(OFFSET('Game Board'!F8:F55,0,UH1)=VA15)*(OFFSET('Game Board'!H8:H55,0,UH1)&lt;OFFSET('Game Board'!G8:G55,0,UH1))*1)</f>
        <v>0</v>
      </c>
      <c r="VR13" s="420">
        <f ca="1">SUMIFS(OFFSET('Game Board'!G8:G55,0,UH1),OFFSET('Game Board'!F8:F55,0,UH1),VA13,OFFSET('Game Board'!I8:I55,0,UH1),VA14)+SUMIFS(OFFSET('Game Board'!G8:G55,0,UH1),OFFSET('Game Board'!F8:F55,0,UH1),VA13,OFFSET('Game Board'!I8:I55,0,UH1),VA15)+SUMIFS(OFFSET('Game Board'!H8:H55,0,UH1),OFFSET('Game Board'!I8:I55,0,UH1),VA13,OFFSET('Game Board'!F8:F55,0,UH1),VA14)+SUMIFS(OFFSET('Game Board'!H8:H55,0,UH1),OFFSET('Game Board'!I8:I55,0,UH1),VA13,OFFSET('Game Board'!F8:F55,0,UH1),VA15)</f>
        <v>0</v>
      </c>
      <c r="VS13" s="420">
        <f ca="1">SUMIFS(OFFSET('Game Board'!H8:H55,0,UH1),OFFSET('Game Board'!F8:F55,0,UH1),VA13,OFFSET('Game Board'!I8:I55,0,UH1),VA14)+SUMIFS(OFFSET('Game Board'!H8:H55,0,UH1),OFFSET('Game Board'!F8:F55,0,UH1),VA13,OFFSET('Game Board'!I8:I55,0,UH1),VA15)+SUMIFS(OFFSET('Game Board'!G8:G55,0,UH1),OFFSET('Game Board'!I8:I55,0,UH1),VA13,OFFSET('Game Board'!F8:F55,0,UH1),VA14)+SUMIFS(OFFSET('Game Board'!G8:G55,0,UH1),OFFSET('Game Board'!I8:I55,0,UH1),VA13,OFFSET('Game Board'!F8:F55,0,UH1),VA15)</f>
        <v>0</v>
      </c>
      <c r="VT13" s="420">
        <f t="shared" ca="1" si="354"/>
        <v>0</v>
      </c>
      <c r="VU13" s="420">
        <f t="shared" ca="1" si="355"/>
        <v>0</v>
      </c>
      <c r="VV13" s="420">
        <f t="shared" ref="VV13" ca="1" si="1608">IF(VA13&lt;&gt;"",SUMPRODUCT((UY12:UY15=UY13)*(VU12:VU15&gt;VU13)*1),0)</f>
        <v>0</v>
      </c>
      <c r="VW13" s="420">
        <f t="shared" ref="VW13" ca="1" si="1609">IF(VA13&lt;&gt;"",SUMPRODUCT((VV12:VV15=VV13)*(VT12:VT15&gt;VT13)*1),0)</f>
        <v>0</v>
      </c>
      <c r="VX13" s="420">
        <f t="shared" ca="1" si="358"/>
        <v>0</v>
      </c>
      <c r="VY13" s="420">
        <f t="shared" ref="VY13" ca="1" si="1610">IF(VA13&lt;&gt;"",SUMPRODUCT((VX12:VX15=VX13)*(VV12:VV15=VV13)*(VR12:VR15&gt;VR13)*1),0)</f>
        <v>0</v>
      </c>
      <c r="VZ13" s="420">
        <f t="shared" ca="1" si="160"/>
        <v>1</v>
      </c>
      <c r="WA13" s="420">
        <v>0</v>
      </c>
      <c r="WB13" s="420">
        <v>0</v>
      </c>
      <c r="WC13" s="420">
        <v>0</v>
      </c>
      <c r="WD13" s="420">
        <v>0</v>
      </c>
      <c r="WE13" s="420">
        <v>0</v>
      </c>
      <c r="WF13" s="420">
        <v>0</v>
      </c>
      <c r="WG13" s="420">
        <v>0</v>
      </c>
      <c r="WH13" s="420">
        <v>0</v>
      </c>
      <c r="WI13" s="420">
        <v>0</v>
      </c>
      <c r="WJ13" s="420">
        <v>0</v>
      </c>
      <c r="WK13" s="420">
        <v>0</v>
      </c>
      <c r="WL13" s="420">
        <f t="shared" ca="1" si="161"/>
        <v>1</v>
      </c>
      <c r="WM13" s="420">
        <f t="shared" ref="WM13" ca="1" si="1611">SUMPRODUCT((WL12:WL15=WL13)*(UO12:UO15&gt;UO13)*1)</f>
        <v>3</v>
      </c>
      <c r="WN13" s="420">
        <f t="shared" ca="1" si="163"/>
        <v>4</v>
      </c>
      <c r="WO13" s="420" t="str">
        <f t="shared" si="361"/>
        <v>Saudi Arabia</v>
      </c>
      <c r="WP13" s="420">
        <f t="shared" ca="1" si="164"/>
        <v>0</v>
      </c>
      <c r="WQ13" s="420">
        <f ca="1">SUMPRODUCT((OFFSET('Game Board'!G8:G55,0,WQ1)&lt;&gt;"")*(OFFSET('Game Board'!F8:F55,0,WQ1)=C13)*(OFFSET('Game Board'!G8:G55,0,WQ1)&gt;OFFSET('Game Board'!H8:H55,0,WQ1))*1)+SUMPRODUCT((OFFSET('Game Board'!G8:G55,0,WQ1)&lt;&gt;"")*(OFFSET('Game Board'!I8:I55,0,WQ1)=C13)*(OFFSET('Game Board'!H8:H55,0,WQ1)&gt;OFFSET('Game Board'!G8:G55,0,WQ1))*1)</f>
        <v>0</v>
      </c>
      <c r="WR13" s="420">
        <f ca="1">SUMPRODUCT((OFFSET('Game Board'!G8:G55,0,WQ1)&lt;&gt;"")*(OFFSET('Game Board'!F8:F55,0,WQ1)=C13)*(OFFSET('Game Board'!G8:G55,0,WQ1)=OFFSET('Game Board'!H8:H55,0,WQ1))*1)+SUMPRODUCT((OFFSET('Game Board'!G8:G55,0,WQ1)&lt;&gt;"")*(OFFSET('Game Board'!I8:I55,0,WQ1)=C13)*(OFFSET('Game Board'!G8:G55,0,WQ1)=OFFSET('Game Board'!H8:H55,0,WQ1))*1)</f>
        <v>0</v>
      </c>
      <c r="WS13" s="420">
        <f ca="1">SUMPRODUCT((OFFSET('Game Board'!G8:G55,0,WQ1)&lt;&gt;"")*(OFFSET('Game Board'!F8:F55,0,WQ1)=C13)*(OFFSET('Game Board'!G8:G55,0,WQ1)&lt;OFFSET('Game Board'!H8:H55,0,WQ1))*1)+SUMPRODUCT((OFFSET('Game Board'!G8:G55,0,WQ1)&lt;&gt;"")*(OFFSET('Game Board'!I8:I55,0,WQ1)=C13)*(OFFSET('Game Board'!H8:H55,0,WQ1)&lt;OFFSET('Game Board'!G8:G55,0,WQ1))*1)</f>
        <v>0</v>
      </c>
      <c r="WT13" s="420">
        <f ca="1">SUMIF(OFFSET('Game Board'!F8:F55,0,WQ1),C13,OFFSET('Game Board'!G8:G55,0,WQ1))+SUMIF(OFFSET('Game Board'!I8:I55,0,WQ1),C13,OFFSET('Game Board'!H8:H55,0,WQ1))</f>
        <v>0</v>
      </c>
      <c r="WU13" s="420">
        <f ca="1">SUMIF(OFFSET('Game Board'!F8:F55,0,WQ1),C13,OFFSET('Game Board'!H8:H55,0,WQ1))+SUMIF(OFFSET('Game Board'!I8:I55,0,WQ1),C13,OFFSET('Game Board'!G8:G55,0,WQ1))</f>
        <v>0</v>
      </c>
      <c r="WV13" s="420">
        <f t="shared" ca="1" si="165"/>
        <v>0</v>
      </c>
      <c r="WW13" s="420">
        <f t="shared" ca="1" si="166"/>
        <v>0</v>
      </c>
      <c r="WX13" s="420">
        <f ca="1">INDEX(L4:L35,MATCH(XG13,C4:C35,0),0)</f>
        <v>1445</v>
      </c>
      <c r="WY13" s="424">
        <f>'Tournament Setup'!F15</f>
        <v>0</v>
      </c>
      <c r="WZ13" s="420">
        <f t="shared" ref="WZ13" ca="1" si="1612">RANK(WW13,WW12:WW15)</f>
        <v>1</v>
      </c>
      <c r="XA13" s="420">
        <f t="shared" ref="XA13" ca="1" si="1613">SUMPRODUCT((WZ12:WZ15=WZ13)*(WV12:WV15&gt;WV13)*1)</f>
        <v>0</v>
      </c>
      <c r="XB13" s="420">
        <f t="shared" ca="1" si="169"/>
        <v>1</v>
      </c>
      <c r="XC13" s="420">
        <f t="shared" ref="XC13" ca="1" si="1614">SUMPRODUCT((WZ12:WZ15=WZ13)*(WV12:WV15=WV13)*(WT12:WT15&gt;WT13)*1)</f>
        <v>0</v>
      </c>
      <c r="XD13" s="420">
        <f t="shared" ca="1" si="171"/>
        <v>1</v>
      </c>
      <c r="XE13" s="420">
        <f t="shared" ref="XE13" ca="1" si="1615">RANK(XD13,XD12:XD15,1)+COUNTIF(XD12:XD13,XD13)-1</f>
        <v>2</v>
      </c>
      <c r="XF13" s="420">
        <v>2</v>
      </c>
      <c r="XG13" s="420" t="str">
        <f t="shared" ref="XG13" ca="1" si="1616">INDEX(WO12:WO15,MATCH(XF13,XE12:XE15,0),0)</f>
        <v>Saudi Arabia</v>
      </c>
      <c r="XH13" s="420">
        <f t="shared" ref="XH13" ca="1" si="1617">INDEX(XD12:XD15,MATCH(XG13,WO12:WO15,0),0)</f>
        <v>1</v>
      </c>
      <c r="XI13" s="420" t="str">
        <f t="shared" ref="XI13" ca="1" si="1618">IF(XI12&lt;&gt;"",XG13,"")</f>
        <v>Saudi Arabia</v>
      </c>
      <c r="XJ13" s="420" t="str">
        <f t="shared" ref="XJ13" ca="1" si="1619">IF(XH14=2,XG13,"")</f>
        <v/>
      </c>
      <c r="XL13" s="420">
        <f ca="1">SUMPRODUCT((OFFSET('Game Board'!F8:F55,0,WQ1)=XI13)*(OFFSET('Game Board'!I8:I55,0,WQ1)=XI12)*(OFFSET('Game Board'!G8:G55,0,WQ1)&gt;OFFSET('Game Board'!H8:H55,0,WQ1))*1)+SUMPRODUCT((OFFSET('Game Board'!I8:I55,0,WQ1)=XI13)*(OFFSET('Game Board'!F8:F55,0,WQ1)=XI12)*(OFFSET('Game Board'!H8:H55,0,WQ1)&gt;OFFSET('Game Board'!G8:G55,0,WQ1))*1)+SUMPRODUCT((OFFSET('Game Board'!F8:F55,0,WQ1)=XI13)*(OFFSET('Game Board'!I8:I55,0,WQ1)=XI14)*(OFFSET('Game Board'!G8:G55,0,WQ1)&gt;OFFSET('Game Board'!H8:H55,0,WQ1))*1)+SUMPRODUCT((OFFSET('Game Board'!I8:I55,0,WQ1)=XI13)*(OFFSET('Game Board'!F8:F55,0,WQ1)=XI14)*(OFFSET('Game Board'!H8:H55,0,WQ1)&gt;OFFSET('Game Board'!G8:G55,0,WQ1))*1)+SUMPRODUCT((OFFSET('Game Board'!F8:F55,0,WQ1)=XI13)*(OFFSET('Game Board'!I8:I55,0,WQ1)=XI15)*(OFFSET('Game Board'!G8:G55,0,WQ1)&gt;OFFSET('Game Board'!H8:H55,0,WQ1))*1)+SUMPRODUCT((OFFSET('Game Board'!I8:I55,0,WQ1)=XI13)*(OFFSET('Game Board'!F8:F55,0,WQ1)=XI15)*(OFFSET('Game Board'!H8:H55,0,WQ1)&gt;OFFSET('Game Board'!G8:G55,0,WQ1))*1)</f>
        <v>0</v>
      </c>
      <c r="XM13" s="420">
        <f ca="1">SUMPRODUCT((OFFSET('Game Board'!F8:F55,0,WQ1)=XI13)*(OFFSET('Game Board'!I8:I55,0,WQ1)=XI12)*(OFFSET('Game Board'!G8:G55,0,WQ1)=OFFSET('Game Board'!H8:H55,0,WQ1))*1)+SUMPRODUCT((OFFSET('Game Board'!I8:I55,0,WQ1)=XI13)*(OFFSET('Game Board'!F8:F55,0,WQ1)=XI12)*(OFFSET('Game Board'!G8:G55,0,WQ1)=OFFSET('Game Board'!H8:H55,0,WQ1))*1)+SUMPRODUCT((OFFSET('Game Board'!F8:F55,0,WQ1)=XI13)*(OFFSET('Game Board'!I8:I55,0,WQ1)=XI14)*(OFFSET('Game Board'!G8:G55,0,WQ1)=OFFSET('Game Board'!H8:H55,0,WQ1))*1)+SUMPRODUCT((OFFSET('Game Board'!I8:I55,0,WQ1)=XI13)*(OFFSET('Game Board'!F8:F55,0,WQ1)=XI14)*(OFFSET('Game Board'!G8:G55,0,WQ1)=OFFSET('Game Board'!H8:H55,0,WQ1))*1)+SUMPRODUCT((OFFSET('Game Board'!F8:F55,0,WQ1)=XI13)*(OFFSET('Game Board'!I8:I55,0,WQ1)=XI15)*(OFFSET('Game Board'!G8:G55,0,WQ1)=OFFSET('Game Board'!H8:H55,0,WQ1))*1)+SUMPRODUCT((OFFSET('Game Board'!I8:I55,0,WQ1)=XI13)*(OFFSET('Game Board'!F8:F55,0,WQ1)=XI15)*(OFFSET('Game Board'!G8:G55,0,WQ1)=OFFSET('Game Board'!H8:H55,0,WQ1))*1)</f>
        <v>3</v>
      </c>
      <c r="XN13" s="420">
        <f ca="1">SUMPRODUCT((OFFSET('Game Board'!F8:F55,0,WQ1)=XI13)*(OFFSET('Game Board'!I8:I55,0,WQ1)=XI12)*(OFFSET('Game Board'!G8:G55,0,WQ1)&lt;OFFSET('Game Board'!H8:H55,0,WQ1))*1)+SUMPRODUCT((OFFSET('Game Board'!I8:I55,0,WQ1)=XI13)*(OFFSET('Game Board'!F8:F55,0,WQ1)=XI12)*(OFFSET('Game Board'!H8:H55,0,WQ1)&lt;OFFSET('Game Board'!G8:G55,0,WQ1))*1)+SUMPRODUCT((OFFSET('Game Board'!F8:F55,0,WQ1)=XI13)*(OFFSET('Game Board'!I8:I55,0,WQ1)=XI14)*(OFFSET('Game Board'!G8:G55,0,WQ1)&lt;OFFSET('Game Board'!H8:H55,0,WQ1))*1)+SUMPRODUCT((OFFSET('Game Board'!I8:I55,0,WQ1)=XI13)*(OFFSET('Game Board'!F8:F55,0,WQ1)=XI14)*(OFFSET('Game Board'!H8:H55,0,WQ1)&lt;OFFSET('Game Board'!G8:G55,0,WQ1))*1)+SUMPRODUCT((OFFSET('Game Board'!F8:F55,0,WQ1)=XI13)*(OFFSET('Game Board'!I8:I55,0,WQ1)=XI15)*(OFFSET('Game Board'!G8:G55,0,WQ1)&lt;OFFSET('Game Board'!H8:H55,0,WQ1))*1)+SUMPRODUCT((OFFSET('Game Board'!I8:I55,0,WQ1)=XI13)*(OFFSET('Game Board'!F8:F55,0,WQ1)=XI15)*(OFFSET('Game Board'!H8:H55,0,WQ1)&lt;OFFSET('Game Board'!G8:G55,0,WQ1))*1)</f>
        <v>0</v>
      </c>
      <c r="XO13" s="420">
        <f ca="1">SUMIFS(OFFSET('Game Board'!G8:G55,0,WQ1),OFFSET('Game Board'!F8:F55,0,WQ1),XI13,OFFSET('Game Board'!I8:I55,0,WQ1),XI12)+SUMIFS(OFFSET('Game Board'!G8:G55,0,WQ1),OFFSET('Game Board'!F8:F55,0,WQ1),XI13,OFFSET('Game Board'!I8:I55,0,WQ1),XI14)+SUMIFS(OFFSET('Game Board'!G8:G55,0,WQ1),OFFSET('Game Board'!F8:F55,0,WQ1),XI13,OFFSET('Game Board'!I8:I55,0,WQ1),XI15)+SUMIFS(OFFSET('Game Board'!H8:H55,0,WQ1),OFFSET('Game Board'!I8:I55,0,WQ1),XI13,OFFSET('Game Board'!F8:F55,0,WQ1),XI12)+SUMIFS(OFFSET('Game Board'!H8:H55,0,WQ1),OFFSET('Game Board'!I8:I55,0,WQ1),XI13,OFFSET('Game Board'!F8:F55,0,WQ1),XI14)+SUMIFS(OFFSET('Game Board'!H8:H55,0,WQ1),OFFSET('Game Board'!I8:I55,0,WQ1),XI13,OFFSET('Game Board'!F8:F55,0,WQ1),XI15)</f>
        <v>0</v>
      </c>
      <c r="XP13" s="420">
        <f ca="1">SUMIFS(OFFSET('Game Board'!H8:H55,0,WQ1),OFFSET('Game Board'!F8:F55,0,WQ1),XI13,OFFSET('Game Board'!I8:I55,0,WQ1),XI12)+SUMIFS(OFFSET('Game Board'!H8:H55,0,WQ1),OFFSET('Game Board'!F8:F55,0,WQ1),XI13,OFFSET('Game Board'!I8:I55,0,WQ1),XI14)+SUMIFS(OFFSET('Game Board'!H8:H55,0,WQ1),OFFSET('Game Board'!F8:F55,0,WQ1),XI13,OFFSET('Game Board'!I8:I55,0,WQ1),XI15)+SUMIFS(OFFSET('Game Board'!G8:G55,0,WQ1),OFFSET('Game Board'!I8:I55,0,WQ1),XI13,OFFSET('Game Board'!F8:F55,0,WQ1),XI12)+SUMIFS(OFFSET('Game Board'!G8:G55,0,WQ1),OFFSET('Game Board'!I8:I55,0,WQ1),XI13,OFFSET('Game Board'!F8:F55,0,WQ1),XI14)+SUMIFS(OFFSET('Game Board'!G8:G55,0,WQ1),OFFSET('Game Board'!I8:I55,0,WQ1),XI13,OFFSET('Game Board'!F8:F55,0,WQ1),XI15)</f>
        <v>0</v>
      </c>
      <c r="XQ13" s="420">
        <f t="shared" ca="1" si="176"/>
        <v>0</v>
      </c>
      <c r="XR13" s="420">
        <f t="shared" ca="1" si="177"/>
        <v>3</v>
      </c>
      <c r="XS13" s="420">
        <f t="shared" ref="XS13" ca="1" si="1620">IF(XI13&lt;&gt;"",SUMPRODUCT((XH12:XH15=XH13)*(XR12:XR15&gt;XR13)*1),0)</f>
        <v>0</v>
      </c>
      <c r="XT13" s="420">
        <f t="shared" ref="XT13" ca="1" si="1621">IF(XI13&lt;&gt;"",SUMPRODUCT((XS12:XS15=XS13)*(XQ12:XQ15&gt;XQ13)*1),0)</f>
        <v>0</v>
      </c>
      <c r="XU13" s="420">
        <f t="shared" ca="1" si="180"/>
        <v>0</v>
      </c>
      <c r="XV13" s="420">
        <f t="shared" ref="XV13" ca="1" si="1622">IF(XI13&lt;&gt;"",SUMPRODUCT((XU12:XU15=XU13)*(XS12:XS15=XS13)*(XO12:XO15&gt;XO13)*1),0)</f>
        <v>0</v>
      </c>
      <c r="XW13" s="420">
        <f t="shared" ca="1" si="182"/>
        <v>1</v>
      </c>
      <c r="XX13" s="420">
        <f ca="1">SUMPRODUCT((OFFSET('Game Board'!F8:F55,0,WQ1)=XJ13)*(OFFSET('Game Board'!I8:I55,0,WQ1)=XJ14)*(OFFSET('Game Board'!G8:G55,0,WQ1)&gt;OFFSET('Game Board'!H8:H55,0,WQ1))*1)+SUMPRODUCT((OFFSET('Game Board'!I8:I55,0,WQ1)=XJ13)*(OFFSET('Game Board'!F8:F55,0,WQ1)=XJ14)*(OFFSET('Game Board'!H8:H55,0,WQ1)&gt;OFFSET('Game Board'!G8:G55,0,WQ1))*1)+SUMPRODUCT((OFFSET('Game Board'!F8:F55,0,WQ1)=XJ13)*(OFFSET('Game Board'!I8:I55,0,WQ1)=XJ15)*(OFFSET('Game Board'!G8:G55,0,WQ1)&gt;OFFSET('Game Board'!H8:H55,0,WQ1))*1)+SUMPRODUCT((OFFSET('Game Board'!I8:I55,0,WQ1)=XJ13)*(OFFSET('Game Board'!F8:F55,0,WQ1)=XJ15)*(OFFSET('Game Board'!H8:H55,0,WQ1)&gt;OFFSET('Game Board'!G8:G55,0,WQ1))*1)</f>
        <v>0</v>
      </c>
      <c r="XY13" s="420">
        <f ca="1">SUMPRODUCT((OFFSET('Game Board'!F8:F55,0,WQ1)=XJ13)*(OFFSET('Game Board'!I8:I55,0,WQ1)=XJ14)*(OFFSET('Game Board'!G8:G55,0,WQ1)=OFFSET('Game Board'!H8:H55,0,WQ1))*1)+SUMPRODUCT((OFFSET('Game Board'!I8:I55,0,WQ1)=XJ13)*(OFFSET('Game Board'!F8:F55,0,WQ1)=XJ14)*(OFFSET('Game Board'!G8:G55,0,WQ1)=OFFSET('Game Board'!H8:H55,0,WQ1))*1)+SUMPRODUCT((OFFSET('Game Board'!F8:F55,0,WQ1)=XJ13)*(OFFSET('Game Board'!I8:I55,0,WQ1)=XJ15)*(OFFSET('Game Board'!G8:G55,0,WQ1)=OFFSET('Game Board'!H8:H55,0,WQ1))*1)+SUMPRODUCT((OFFSET('Game Board'!I8:I55,0,WQ1)=XJ13)*(OFFSET('Game Board'!F8:F55,0,WQ1)=XJ15)*(OFFSET('Game Board'!G8:G55,0,WQ1)=OFFSET('Game Board'!H8:H55,0,WQ1))*1)</f>
        <v>0</v>
      </c>
      <c r="XZ13" s="420">
        <f ca="1">SUMPRODUCT((OFFSET('Game Board'!F8:F55,0,WQ1)=XJ13)*(OFFSET('Game Board'!I8:I55,0,WQ1)=XJ14)*(OFFSET('Game Board'!G8:G55,0,WQ1)&lt;OFFSET('Game Board'!H8:H55,0,WQ1))*1)+SUMPRODUCT((OFFSET('Game Board'!I8:I55,0,WQ1)=XJ13)*(OFFSET('Game Board'!F8:F55,0,WQ1)=XJ14)*(OFFSET('Game Board'!H8:H55,0,WQ1)&lt;OFFSET('Game Board'!G8:G55,0,WQ1))*1)+SUMPRODUCT((OFFSET('Game Board'!F8:F55,0,WQ1)=XJ13)*(OFFSET('Game Board'!I8:I55,0,WQ1)=XJ15)*(OFFSET('Game Board'!G8:G55,0,WQ1)&lt;OFFSET('Game Board'!H8:H55,0,WQ1))*1)+SUMPRODUCT((OFFSET('Game Board'!I8:I55,0,WQ1)=XJ13)*(OFFSET('Game Board'!F8:F55,0,WQ1)=XJ15)*(OFFSET('Game Board'!H8:H55,0,WQ1)&lt;OFFSET('Game Board'!G8:G55,0,WQ1))*1)</f>
        <v>0</v>
      </c>
      <c r="YA13" s="420">
        <f ca="1">SUMIFS(OFFSET('Game Board'!G8:G55,0,WQ1),OFFSET('Game Board'!F8:F55,0,WQ1),XJ13,OFFSET('Game Board'!I8:I55,0,WQ1),XJ14)+SUMIFS(OFFSET('Game Board'!G8:G55,0,WQ1),OFFSET('Game Board'!F8:F55,0,WQ1),XJ13,OFFSET('Game Board'!I8:I55,0,WQ1),XJ15)+SUMIFS(OFFSET('Game Board'!H8:H55,0,WQ1),OFFSET('Game Board'!I8:I55,0,WQ1),XJ13,OFFSET('Game Board'!F8:F55,0,WQ1),XJ14)+SUMIFS(OFFSET('Game Board'!H8:H55,0,WQ1),OFFSET('Game Board'!I8:I55,0,WQ1),XJ13,OFFSET('Game Board'!F8:F55,0,WQ1),XJ15)</f>
        <v>0</v>
      </c>
      <c r="YB13" s="420">
        <f ca="1">SUMIFS(OFFSET('Game Board'!H8:H55,0,WQ1),OFFSET('Game Board'!F8:F55,0,WQ1),XJ13,OFFSET('Game Board'!I8:I55,0,WQ1),XJ14)+SUMIFS(OFFSET('Game Board'!H8:H55,0,WQ1),OFFSET('Game Board'!F8:F55,0,WQ1),XJ13,OFFSET('Game Board'!I8:I55,0,WQ1),XJ15)+SUMIFS(OFFSET('Game Board'!G8:G55,0,WQ1),OFFSET('Game Board'!I8:I55,0,WQ1),XJ13,OFFSET('Game Board'!F8:F55,0,WQ1),XJ14)+SUMIFS(OFFSET('Game Board'!G8:G55,0,WQ1),OFFSET('Game Board'!I8:I55,0,WQ1),XJ13,OFFSET('Game Board'!F8:F55,0,WQ1),XJ15)</f>
        <v>0</v>
      </c>
      <c r="YC13" s="420">
        <f t="shared" ca="1" si="373"/>
        <v>0</v>
      </c>
      <c r="YD13" s="420">
        <f t="shared" ca="1" si="374"/>
        <v>0</v>
      </c>
      <c r="YE13" s="420">
        <f t="shared" ref="YE13" ca="1" si="1623">IF(XJ13&lt;&gt;"",SUMPRODUCT((XH12:XH15=XH13)*(YD12:YD15&gt;YD13)*1),0)</f>
        <v>0</v>
      </c>
      <c r="YF13" s="420">
        <f t="shared" ref="YF13" ca="1" si="1624">IF(XJ13&lt;&gt;"",SUMPRODUCT((YE12:YE15=YE13)*(YC12:YC15&gt;YC13)*1),0)</f>
        <v>0</v>
      </c>
      <c r="YG13" s="420">
        <f t="shared" ca="1" si="377"/>
        <v>0</v>
      </c>
      <c r="YH13" s="420">
        <f t="shared" ref="YH13" ca="1" si="1625">IF(XJ13&lt;&gt;"",SUMPRODUCT((YG12:YG15=YG13)*(YE12:YE15=YE13)*(YA12:YA15&gt;YA13)*1),0)</f>
        <v>0</v>
      </c>
      <c r="YI13" s="420">
        <f t="shared" ca="1" si="183"/>
        <v>1</v>
      </c>
      <c r="YJ13" s="420">
        <v>0</v>
      </c>
      <c r="YK13" s="420">
        <v>0</v>
      </c>
      <c r="YL13" s="420">
        <v>0</v>
      </c>
      <c r="YM13" s="420">
        <v>0</v>
      </c>
      <c r="YN13" s="420">
        <v>0</v>
      </c>
      <c r="YO13" s="420">
        <v>0</v>
      </c>
      <c r="YP13" s="420">
        <v>0</v>
      </c>
      <c r="YQ13" s="420">
        <v>0</v>
      </c>
      <c r="YR13" s="420">
        <v>0</v>
      </c>
      <c r="YS13" s="420">
        <v>0</v>
      </c>
      <c r="YT13" s="420">
        <v>0</v>
      </c>
      <c r="YU13" s="420">
        <f t="shared" ca="1" si="184"/>
        <v>1</v>
      </c>
      <c r="YV13" s="420">
        <f t="shared" ref="YV13" ca="1" si="1626">SUMPRODUCT((YU12:YU15=YU13)*(WX12:WX15&gt;WX13)*1)</f>
        <v>3</v>
      </c>
      <c r="YW13" s="420">
        <f t="shared" ca="1" si="186"/>
        <v>4</v>
      </c>
      <c r="YX13" s="420" t="str">
        <f t="shared" si="380"/>
        <v>Saudi Arabia</v>
      </c>
    </row>
    <row r="14" spans="1:682" x14ac:dyDescent="0.35">
      <c r="A14" s="420">
        <f>INDEX(M4:M35,MATCH(U14,C4:C35,0),0)</f>
        <v>1659</v>
      </c>
      <c r="B14" s="420">
        <f t="shared" si="815"/>
        <v>3</v>
      </c>
      <c r="C14" s="420" t="str">
        <f>'Tournament Setup'!D16</f>
        <v>Mexico</v>
      </c>
      <c r="D14" s="420">
        <f t="shared" si="187"/>
        <v>0</v>
      </c>
      <c r="E14" s="420">
        <f>SUMPRODUCT(('Game Board'!G8:G55&lt;&gt;"")*('Game Board'!F8:F55=C14)*('Game Board'!G8:G55&gt;'Game Board'!H8:H55)*1)+SUMPRODUCT(('Game Board'!G8:G55&lt;&gt;"")*('Game Board'!I8:I55=C14)*('Game Board'!H8:H55&gt;'Game Board'!G8:G55)*1)</f>
        <v>0</v>
      </c>
      <c r="F14" s="420">
        <f>SUMPRODUCT(('Game Board'!G8:G55&lt;&gt;"")*('Game Board'!F8:F55=C14)*('Game Board'!G8:G55='Game Board'!H8:H55)*1)+SUMPRODUCT(('Game Board'!G8:G55&lt;&gt;"")*('Game Board'!I8:I55=C14)*('Game Board'!G8:G55='Game Board'!H8:H55)*1)</f>
        <v>0</v>
      </c>
      <c r="G14" s="420">
        <f>SUMPRODUCT(('Game Board'!G8:G55&lt;&gt;"")*('Game Board'!F8:F55=C14)*('Game Board'!G8:G55&lt;'Game Board'!H8:H55)*1)+SUMPRODUCT(('Game Board'!G8:G55&lt;&gt;"")*('Game Board'!I8:I55=C14)*('Game Board'!H8:H55&lt;'Game Board'!G8:G55)*1)</f>
        <v>0</v>
      </c>
      <c r="H14" s="420">
        <f>SUMIF('Game Board'!F8:F55,C14,'Game Board'!G8:G55)+SUMIF('Game Board'!I8:I55,C14,'Game Board'!H8:H55)</f>
        <v>0</v>
      </c>
      <c r="I14" s="420">
        <f>SUMIF('Game Board'!F8:F55,C14,'Game Board'!H8:H55)+SUMIF('Game Board'!I8:I55,C14,'Game Board'!G8:G55)</f>
        <v>0</v>
      </c>
      <c r="J14" s="420">
        <f t="shared" si="188"/>
        <v>0</v>
      </c>
      <c r="K14" s="420">
        <f t="shared" si="189"/>
        <v>0</v>
      </c>
      <c r="L14" s="424">
        <f>'Tournament Setup'!E16</f>
        <v>1659</v>
      </c>
      <c r="M14" s="420">
        <f>IF('Tournament Setup'!F16&lt;&gt;"",-'Tournament Setup'!F16,'Tournament Setup'!E16)</f>
        <v>1659</v>
      </c>
      <c r="N14" s="420">
        <f>RANK(K14,K12:K15)</f>
        <v>1</v>
      </c>
      <c r="O14" s="420">
        <f>SUMPRODUCT((N12:N15=N14)*(J12:J15&gt;J14)*1)</f>
        <v>0</v>
      </c>
      <c r="P14" s="420">
        <f t="shared" si="190"/>
        <v>1</v>
      </c>
      <c r="Q14" s="420">
        <f>SUMPRODUCT((N12:N15=N14)*(J12:J15=J14)*(H12:H15&gt;H14)*1)</f>
        <v>0</v>
      </c>
      <c r="R14" s="420">
        <f t="shared" si="191"/>
        <v>1</v>
      </c>
      <c r="S14" s="420">
        <f>RANK(R14,R12:R15,1)+COUNTIF(R12:R14,R14)-1</f>
        <v>3</v>
      </c>
      <c r="T14" s="420">
        <v>3</v>
      </c>
      <c r="U14" s="420" t="str">
        <f t="shared" ref="U14" si="1627">INDEX(C12:C15,MATCH(T14,S12:S15,0),0)</f>
        <v>Mexico</v>
      </c>
      <c r="V14" s="420">
        <f>INDEX(R12:R15,MATCH(U14,C12:C15,0),0)</f>
        <v>1</v>
      </c>
      <c r="W14" s="420" t="str">
        <f t="shared" ref="W14:W15" si="1628">IF(AND(W13&lt;&gt;"",V14=1),U14,"")</f>
        <v>Mexico</v>
      </c>
      <c r="X14" s="420" t="str">
        <f t="shared" ref="X14" si="1629">IF(X13&lt;&gt;"",U14,"")</f>
        <v/>
      </c>
      <c r="Y14" s="420" t="str">
        <f t="shared" ref="Y14" si="1630">IF(V15=3,U14,"")</f>
        <v/>
      </c>
      <c r="Z14" s="420">
        <f>SUMPRODUCT(('Game Board'!F8:F55=W14)*('Game Board'!I8:I55=W12)*('Game Board'!G8:G55&gt;'Game Board'!H8:H55)*1)+SUMPRODUCT(('Game Board'!I8:I55=W14)*('Game Board'!F8:F55=W12)*('Game Board'!H8:H55&gt;'Game Board'!G8:G55)*1)+SUMPRODUCT(('Game Board'!F8:F55=W14)*('Game Board'!I8:I55=W13)*('Game Board'!G8:G55&gt;'Game Board'!H8:H55)*1)+SUMPRODUCT(('Game Board'!I8:I55=W14)*('Game Board'!F8:F55=W13)*('Game Board'!H8:H55&gt;'Game Board'!G8:G55)*1)+SUMPRODUCT(('Game Board'!F8:F55=W14)*('Game Board'!I8:I55=W15)*('Game Board'!G8:G55&gt;'Game Board'!H8:H55)*1)+SUMPRODUCT(('Game Board'!I8:I55=W14)*('Game Board'!F8:F55=W15)*('Game Board'!H8:H55&gt;'Game Board'!G8:G55)*1)</f>
        <v>0</v>
      </c>
      <c r="AA14" s="420">
        <f>SUMPRODUCT(('Game Board'!F8:F55=W14)*('Game Board'!I8:I55=W12)*('Game Board'!G8:G55='Game Board'!H8:H55)*1)+SUMPRODUCT(('Game Board'!I8:I55=W14)*('Game Board'!F8:F55=W12)*('Game Board'!G8:G55='Game Board'!H8:H55)*1)+SUMPRODUCT(('Game Board'!F8:F55=W14)*('Game Board'!I8:I55=W13)*('Game Board'!G8:G55='Game Board'!H8:H55)*1)+SUMPRODUCT(('Game Board'!I8:I55=W14)*('Game Board'!F8:F55=W13)*('Game Board'!G8:G55='Game Board'!H8:H55)*1)+SUMPRODUCT(('Game Board'!F8:F55=W14)*('Game Board'!I8:I55=W15)*('Game Board'!G8:G55='Game Board'!H8:H55)*1)+SUMPRODUCT(('Game Board'!I8:I55=W14)*('Game Board'!F8:F55=W15)*('Game Board'!G8:G55='Game Board'!H8:H55)*1)</f>
        <v>3</v>
      </c>
      <c r="AB14" s="420">
        <f>SUMPRODUCT(('Game Board'!F8:F55=W14)*('Game Board'!I8:I55=W12)*('Game Board'!G8:G55&lt;'Game Board'!H8:H55)*1)+SUMPRODUCT(('Game Board'!I8:I55=W14)*('Game Board'!F8:F55=W12)*('Game Board'!H8:H55&lt;'Game Board'!G8:G55)*1)+SUMPRODUCT(('Game Board'!F8:F55=W14)*('Game Board'!I8:I55=W13)*('Game Board'!G8:G55&lt;'Game Board'!H8:H55)*1)+SUMPRODUCT(('Game Board'!I8:I55=W14)*('Game Board'!F8:F55=W13)*('Game Board'!H8:H55&lt;'Game Board'!G8:G55)*1)+SUMPRODUCT(('Game Board'!F8:F55=W14)*('Game Board'!I8:I55=W15)*('Game Board'!G8:G55&lt;'Game Board'!H8:H55)*1)+SUMPRODUCT(('Game Board'!I8:I55=W14)*('Game Board'!F8:F55=W15)*('Game Board'!H8:H55&lt;'Game Board'!G8:G55)*1)</f>
        <v>0</v>
      </c>
      <c r="AC14" s="420">
        <f>SUMIFS('Game Board'!G8:G55,'Game Board'!F8:F55,W14,'Game Board'!I8:I55,W12)+SUMIFS('Game Board'!G8:G55,'Game Board'!F8:F55,W14,'Game Board'!I8:I55,W13)+SUMIFS('Game Board'!G8:G55,'Game Board'!F8:F55,W14,'Game Board'!I8:I55,W15)+SUMIFS('Game Board'!H8:H55,'Game Board'!I8:I55,W14,'Game Board'!F8:F55,W12)+SUMIFS('Game Board'!H8:H55,'Game Board'!I8:I55,W14,'Game Board'!F8:F55,W13)+SUMIFS('Game Board'!H8:H55,'Game Board'!I8:I55,W14,'Game Board'!F8:F55,W15)</f>
        <v>0</v>
      </c>
      <c r="AD14" s="420">
        <f>SUMIFS('Game Board'!H8:H55,'Game Board'!F8:F55,W14,'Game Board'!I8:I55,W12)+SUMIFS('Game Board'!H8:H55,'Game Board'!F8:F55,W14,'Game Board'!I8:I55,W13)+SUMIFS('Game Board'!H8:H55,'Game Board'!F8:F55,W14,'Game Board'!I8:I55,W15)+SUMIFS('Game Board'!G8:G55,'Game Board'!I8:I55,W14,'Game Board'!F8:F55,W12)+SUMIFS('Game Board'!G8:G55,'Game Board'!I8:I55,W14,'Game Board'!F8:F55,W13)+SUMIFS('Game Board'!G8:G55,'Game Board'!I8:I55,W14,'Game Board'!F8:F55,W15)</f>
        <v>0</v>
      </c>
      <c r="AE14" s="420">
        <f t="shared" si="192"/>
        <v>0</v>
      </c>
      <c r="AF14" s="420">
        <f t="shared" si="193"/>
        <v>3</v>
      </c>
      <c r="AG14" s="420">
        <f t="shared" ref="AG14" si="1631">IF(W14&lt;&gt;"",SUMPRODUCT((V12:V15=V14)*(AF12:AF15&gt;AF14)*1),0)</f>
        <v>0</v>
      </c>
      <c r="AH14" s="420">
        <f t="shared" ref="AH14" si="1632">IF(W14&lt;&gt;"",SUMPRODUCT((AG12:AG15=AG14)*(AE12:AE15&gt;AE14)*1),0)</f>
        <v>0</v>
      </c>
      <c r="AI14" s="420">
        <f t="shared" si="0"/>
        <v>0</v>
      </c>
      <c r="AJ14" s="420">
        <f t="shared" ref="AJ14" si="1633">IF(W14&lt;&gt;"",SUMPRODUCT((AI12:AI15=AI14)*(AG12:AG15=AG14)*(AC12:AC15&gt;AC14)*1),0)</f>
        <v>0</v>
      </c>
      <c r="AK14" s="420">
        <f t="shared" si="194"/>
        <v>1</v>
      </c>
      <c r="AL14" s="420">
        <f>SUMPRODUCT(('Game Board'!F8:F55=X14)*('Game Board'!I8:I55=X13)*('Game Board'!G8:G55&gt;'Game Board'!H8:H55)*1)+SUMPRODUCT(('Game Board'!I8:I55=X14)*('Game Board'!F8:F55=X13)*('Game Board'!H8:H55&gt;'Game Board'!G8:G55)*1)+SUMPRODUCT(('Game Board'!F8:F55=X14)*('Game Board'!I8:I55=X15)*('Game Board'!G8:G55&gt;'Game Board'!H8:H55)*1)+SUMPRODUCT(('Game Board'!I8:I55=X14)*('Game Board'!F8:F55=X15)*('Game Board'!H8:H55&gt;'Game Board'!G8:G55)*1)</f>
        <v>0</v>
      </c>
      <c r="AM14" s="420">
        <f>SUMPRODUCT(('Game Board'!F8:F55=X14)*('Game Board'!I8:I55=X13)*('Game Board'!G8:G55='Game Board'!H8:H55)*1)+SUMPRODUCT(('Game Board'!I8:I55=X14)*('Game Board'!F8:F55=X13)*('Game Board'!G8:G55='Game Board'!H8:H55)*1)+SUMPRODUCT(('Game Board'!F8:F55=X14)*('Game Board'!I8:I55=X15)*('Game Board'!G8:G55='Game Board'!H8:H55)*1)+SUMPRODUCT(('Game Board'!I8:I55=X14)*('Game Board'!F8:F55=X15)*('Game Board'!G8:G55='Game Board'!H8:H55)*1)</f>
        <v>0</v>
      </c>
      <c r="AN14" s="420">
        <f>SUMPRODUCT(('Game Board'!F8:F55=X14)*('Game Board'!I8:I55=X13)*('Game Board'!G8:G55&lt;'Game Board'!H8:H55)*1)+SUMPRODUCT(('Game Board'!I8:I55=X14)*('Game Board'!F8:F55=X13)*('Game Board'!H8:H55&lt;'Game Board'!G8:G55)*1)+SUMPRODUCT(('Game Board'!F8:F55=X14)*('Game Board'!I8:I55=X15)*('Game Board'!G8:G55&lt;'Game Board'!H8:H55)*1)+SUMPRODUCT(('Game Board'!I8:I55=X14)*('Game Board'!F8:F55=X15)*('Game Board'!H8:H55&lt;'Game Board'!G8:G55)*1)</f>
        <v>0</v>
      </c>
      <c r="AO14" s="420">
        <f>SUMIFS('Game Board'!G8:G55,'Game Board'!F8:F55,X14,'Game Board'!I8:I55,X13)+SUMIFS('Game Board'!G8:G55,'Game Board'!F8:F55,X14,'Game Board'!I8:I55,X15)+SUMIFS('Game Board'!H8:H55,'Game Board'!I8:I55,X14,'Game Board'!F8:F55,X13)+SUMIFS('Game Board'!H8:H55,'Game Board'!I8:I55,X14,'Game Board'!F8:F55,X15)</f>
        <v>0</v>
      </c>
      <c r="AP14" s="420">
        <f>SUMIFS('Game Board'!H8:H55,'Game Board'!F8:F55,X14,'Game Board'!I8:I55,X13)+SUMIFS('Game Board'!H8:H55,'Game Board'!F8:F55,X14,'Game Board'!I8:I55,X15)+SUMIFS('Game Board'!G8:G55,'Game Board'!I8:I55,X14,'Game Board'!F8:F55,X13)+SUMIFS('Game Board'!G8:G55,'Game Board'!I8:I55,X14,'Game Board'!F8:F55,X15)</f>
        <v>0</v>
      </c>
      <c r="AQ14" s="420">
        <f t="shared" si="195"/>
        <v>0</v>
      </c>
      <c r="AR14" s="420">
        <f t="shared" si="196"/>
        <v>0</v>
      </c>
      <c r="AS14" s="420">
        <f t="shared" ref="AS14" si="1634">IF(X14&lt;&gt;"",SUMPRODUCT((V12:V15=V14)*(AR12:AR15&gt;AR14)*1),0)</f>
        <v>0</v>
      </c>
      <c r="AT14" s="420">
        <f t="shared" ref="AT14" si="1635">IF(X14&lt;&gt;"",SUMPRODUCT((AS12:AS15=AS14)*(AQ12:AQ15&gt;AQ14)*1),0)</f>
        <v>0</v>
      </c>
      <c r="AU14" s="420">
        <f t="shared" si="197"/>
        <v>0</v>
      </c>
      <c r="AV14" s="420">
        <f t="shared" ref="AV14" si="1636">IF(X14&lt;&gt;"",SUMPRODUCT((AU12:AU15=AU14)*(AS12:AS15=AS14)*(AO12:AO15&gt;AO14)*1),0)</f>
        <v>0</v>
      </c>
      <c r="AW14" s="420">
        <f t="shared" si="198"/>
        <v>1</v>
      </c>
      <c r="AX14" s="420">
        <f>SUMPRODUCT(('Game Board'!F8:F55=Y14)*('Game Board'!I8:I55=Y15)*('Game Board'!G8:G55&gt;'Game Board'!H8:H55)*1)+SUMPRODUCT(('Game Board'!I8:I55=Y14)*('Game Board'!F8:F55=Y15)*('Game Board'!H8:H55&gt;'Game Board'!G8:G55)*1)</f>
        <v>0</v>
      </c>
      <c r="AY14" s="420">
        <f>SUMPRODUCT(('Game Board'!F8:F55=Y14)*('Game Board'!I8:I55=Y15)*('Game Board'!G8:G55='Game Board'!H8:H55)*1)+SUMPRODUCT(('Game Board'!I8:I55=Y14)*('Game Board'!F8:F55=Y15)*('Game Board'!H8:H55='Game Board'!G8:G55)*1)</f>
        <v>0</v>
      </c>
      <c r="AZ14" s="420">
        <f>SUMPRODUCT(('Game Board'!F8:F55=Y14)*('Game Board'!I8:I55=Y15)*('Game Board'!G8:G55&lt;'Game Board'!H8:H55)*1)+SUMPRODUCT(('Game Board'!I8:I55=Y14)*('Game Board'!F8:F55=Y15)*('Game Board'!H8:H55&lt;'Game Board'!G8:G55)*1)</f>
        <v>0</v>
      </c>
      <c r="BA14" s="420">
        <f>SUMIFS('Game Board'!G8:G55,'Game Board'!F8:F55,Y14,'Game Board'!I8:I55,Y15)+SUMIFS('Game Board'!H8:H55,'Game Board'!I8:I55,Y14,'Game Board'!F8:F55,Y15)</f>
        <v>0</v>
      </c>
      <c r="BB14" s="420">
        <f>SUMIFS('Game Board'!H8:H55,'Game Board'!F8:F55,Y14,'Game Board'!I8:I55,Y15)+SUMIFS('Game Board'!G8:G55,'Game Board'!I8:I55,Y14,'Game Board'!F8:F55,Y15)</f>
        <v>0</v>
      </c>
      <c r="BC14" s="420">
        <f t="shared" ref="BC14:BC15" si="1637">BA14-BB14</f>
        <v>0</v>
      </c>
      <c r="BD14" s="420">
        <f t="shared" ref="BD14:BD15" si="1638">AY14*1+AX14*3</f>
        <v>0</v>
      </c>
      <c r="BE14" s="420">
        <f t="shared" ref="BE14" si="1639">IF(Y14&lt;&gt;"",SUMPRODUCT((AH12:AH15=AH14)*(BD12:BD15&gt;BD14)*1),0)</f>
        <v>0</v>
      </c>
      <c r="BF14" s="420">
        <f t="shared" ref="BF14" si="1640">IF(Y14&lt;&gt;"",SUMPRODUCT((BE12:BE15=BE14)*(BC12:BC15&gt;BC14)*1),0)</f>
        <v>0</v>
      </c>
      <c r="BG14" s="420">
        <f t="shared" ref="BG14:BG15" si="1641">BE14+BF14</f>
        <v>0</v>
      </c>
      <c r="BH14" s="420">
        <f t="shared" ref="BH14" si="1642">IF(Y14&lt;&gt;"",SUMPRODUCT((BG12:BG15=BG14)*(BE12:BE15=BE14)*(BA12:BA15&gt;BA14)*1),0)</f>
        <v>0</v>
      </c>
      <c r="BI14" s="420">
        <f t="shared" si="383"/>
        <v>1</v>
      </c>
      <c r="BJ14" s="420">
        <f>SUMPRODUCT((BI12:BI15=BI14)*(A12:A15&gt;A14)*1)</f>
        <v>1</v>
      </c>
      <c r="BK14" s="420">
        <f t="shared" si="199"/>
        <v>2</v>
      </c>
      <c r="BL14" s="420" t="str">
        <f t="shared" si="200"/>
        <v>Mexico</v>
      </c>
      <c r="BM14" s="420">
        <f t="shared" ca="1" si="201"/>
        <v>0</v>
      </c>
      <c r="BN14" s="420">
        <f ca="1">SUMPRODUCT((OFFSET('Game Board'!G8:G55,0,BN1)&lt;&gt;"")*(OFFSET('Game Board'!F8:F55,0,BN1)=C14)*(OFFSET('Game Board'!G8:G55,0,BN1)&gt;OFFSET('Game Board'!H8:H55,0,BN1))*1)+SUMPRODUCT((OFFSET('Game Board'!G8:G55,0,BN1)&lt;&gt;"")*(OFFSET('Game Board'!I8:I55,0,BN1)=C14)*(OFFSET('Game Board'!H8:H55,0,BN1)&gt;OFFSET('Game Board'!G8:G55,0,BN1))*1)</f>
        <v>0</v>
      </c>
      <c r="BO14" s="420">
        <f ca="1">SUMPRODUCT((OFFSET('Game Board'!G8:G55,0,BN1)&lt;&gt;"")*(OFFSET('Game Board'!F8:F55,0,BN1)=C14)*(OFFSET('Game Board'!G8:G55,0,BN1)=OFFSET('Game Board'!H8:H55,0,BN1))*1)+SUMPRODUCT((OFFSET('Game Board'!G8:G55,0,BN1)&lt;&gt;"")*(OFFSET('Game Board'!I8:I55,0,BN1)=C14)*(OFFSET('Game Board'!G8:G55,0,BN1)=OFFSET('Game Board'!H8:H55,0,BN1))*1)</f>
        <v>0</v>
      </c>
      <c r="BP14" s="420">
        <f ca="1">SUMPRODUCT((OFFSET('Game Board'!G8:G55,0,BN1)&lt;&gt;"")*(OFFSET('Game Board'!F8:F55,0,BN1)=C14)*(OFFSET('Game Board'!G8:G55,0,BN1)&lt;OFFSET('Game Board'!H8:H55,0,BN1))*1)+SUMPRODUCT((OFFSET('Game Board'!G8:G55,0,BN1)&lt;&gt;"")*(OFFSET('Game Board'!I8:I55,0,BN1)=C14)*(OFFSET('Game Board'!H8:H55,0,BN1)&lt;OFFSET('Game Board'!G8:G55,0,BN1))*1)</f>
        <v>0</v>
      </c>
      <c r="BQ14" s="420">
        <f ca="1">SUMIF(OFFSET('Game Board'!F8:F55,0,BN1),C14,OFFSET('Game Board'!G8:G55,0,BN1))+SUMIF(OFFSET('Game Board'!I8:I55,0,BN1),C14,OFFSET('Game Board'!H8:H55,0,BN1))</f>
        <v>0</v>
      </c>
      <c r="BR14" s="420">
        <f ca="1">SUMIF(OFFSET('Game Board'!F8:F55,0,BN1),C14,OFFSET('Game Board'!H8:H55,0,BN1))+SUMIF(OFFSET('Game Board'!I8:I55,0,BN1),C14,OFFSET('Game Board'!G8:G55,0,BN1))</f>
        <v>0</v>
      </c>
      <c r="BS14" s="420">
        <f t="shared" ca="1" si="202"/>
        <v>0</v>
      </c>
      <c r="BT14" s="420">
        <f t="shared" ca="1" si="203"/>
        <v>0</v>
      </c>
      <c r="BU14" s="420">
        <f ca="1">INDEX(L4:L35,MATCH(CD14,C4:C35,0),0)</f>
        <v>1659</v>
      </c>
      <c r="BV14" s="424">
        <f>'Tournament Setup'!F16</f>
        <v>0</v>
      </c>
      <c r="BW14" s="420">
        <f ca="1">RANK(BT14,BT12:BT15)</f>
        <v>1</v>
      </c>
      <c r="BX14" s="420">
        <f ca="1">SUMPRODUCT((BW12:BW15=BW14)*(BS12:BS15&gt;BS14)*1)</f>
        <v>0</v>
      </c>
      <c r="BY14" s="420">
        <f t="shared" ca="1" si="204"/>
        <v>1</v>
      </c>
      <c r="BZ14" s="420">
        <f ca="1">SUMPRODUCT((BW12:BW15=BW14)*(BS12:BS15=BS14)*(BQ12:BQ15&gt;BQ14)*1)</f>
        <v>0</v>
      </c>
      <c r="CA14" s="420">
        <f t="shared" ca="1" si="205"/>
        <v>1</v>
      </c>
      <c r="CB14" s="420">
        <f ca="1">RANK(CA14,CA12:CA15,1)+COUNTIF(CA12:CA14,CA14)-1</f>
        <v>3</v>
      </c>
      <c r="CC14" s="420">
        <v>3</v>
      </c>
      <c r="CD14" s="420" t="str">
        <f t="shared" ref="CD14" ca="1" si="1643">INDEX(BL12:BL15,MATCH(CC14,CB12:CB15,0),0)</f>
        <v>Mexico</v>
      </c>
      <c r="CE14" s="420">
        <f ca="1">INDEX(CA12:CA15,MATCH(CD14,BL12:BL15,0),0)</f>
        <v>1</v>
      </c>
      <c r="CF14" s="420" t="str">
        <f t="shared" ref="CF14:CF15" ca="1" si="1644">IF(AND(CF13&lt;&gt;"",CE14=1),CD14,"")</f>
        <v>Mexico</v>
      </c>
      <c r="CG14" s="420" t="str">
        <f t="shared" ref="CG14" ca="1" si="1645">IF(CG13&lt;&gt;"",CD14,"")</f>
        <v/>
      </c>
      <c r="CH14" s="420" t="str">
        <f t="shared" ref="CH14" ca="1" si="1646">IF(CE15=3,CD14,"")</f>
        <v/>
      </c>
      <c r="CI14" s="420">
        <f ca="1">SUMPRODUCT((OFFSET('Game Board'!F8:F55,0,BN1)=CF14)*(OFFSET('Game Board'!I8:I55,0,BN1)=CF12)*(OFFSET('Game Board'!G8:G55,0,BN1)&gt;OFFSET('Game Board'!H8:H55,0,BN1))*1)+SUMPRODUCT((OFFSET('Game Board'!I8:I55,0,BN1)=CF14)*(OFFSET('Game Board'!F8:F55,0,BN1)=CF12)*(OFFSET('Game Board'!H8:H55,0,BN1)&gt;OFFSET('Game Board'!G8:G55,0,BN1))*1)+SUMPRODUCT((OFFSET('Game Board'!F8:F55,0,BN1)=CF14)*(OFFSET('Game Board'!I8:I55,0,BN1)=CF13)*(OFFSET('Game Board'!G8:G55,0,BN1)&gt;OFFSET('Game Board'!H8:H55,0,BN1))*1)+SUMPRODUCT((OFFSET('Game Board'!I8:I55,0,BN1)=CF14)*(OFFSET('Game Board'!F8:F55,0,BN1)=CF13)*(OFFSET('Game Board'!H8:H55,0,BN1)&gt;OFFSET('Game Board'!G8:G55,0,BN1))*1)+SUMPRODUCT((OFFSET('Game Board'!F8:F55,0,BN1)=CF14)*(OFFSET('Game Board'!I8:I55,0,BN1)=CF15)*(OFFSET('Game Board'!G8:G55,0,BN1)&gt;OFFSET('Game Board'!H8:H55,0,BN1))*1)+SUMPRODUCT((OFFSET('Game Board'!I8:I55,0,BN1)=CF14)*(OFFSET('Game Board'!F8:F55,0,BN1)=CF15)*(OFFSET('Game Board'!H8:H55,0,BN1)&gt;OFFSET('Game Board'!G8:G55,0,BN1))*1)</f>
        <v>0</v>
      </c>
      <c r="CJ14" s="420">
        <f ca="1">SUMPRODUCT((OFFSET('Game Board'!F8:F55,0,BN1)=CF14)*(OFFSET('Game Board'!I8:I55,0,BN1)=CF12)*(OFFSET('Game Board'!G8:G55,0,BN1)=OFFSET('Game Board'!H8:H55,0,BN1))*1)+SUMPRODUCT((OFFSET('Game Board'!I8:I55,0,BN1)=CF14)*(OFFSET('Game Board'!F8:F55,0,BN1)=CF12)*(OFFSET('Game Board'!G8:G55,0,BN1)=OFFSET('Game Board'!H8:H55,0,BN1))*1)+SUMPRODUCT((OFFSET('Game Board'!F8:F55,0,BN1)=CF14)*(OFFSET('Game Board'!I8:I55,0,BN1)=CF13)*(OFFSET('Game Board'!G8:G55,0,BN1)=OFFSET('Game Board'!H8:H55,0,BN1))*1)+SUMPRODUCT((OFFSET('Game Board'!I8:I55,0,BN1)=CF14)*(OFFSET('Game Board'!F8:F55,0,BN1)=CF13)*(OFFSET('Game Board'!G8:G55,0,BN1)=OFFSET('Game Board'!H8:H55,0,BN1))*1)+SUMPRODUCT((OFFSET('Game Board'!F8:F55,0,BN1)=CF14)*(OFFSET('Game Board'!I8:I55,0,BN1)=CF15)*(OFFSET('Game Board'!G8:G55,0,BN1)=OFFSET('Game Board'!H8:H55,0,BN1))*1)+SUMPRODUCT((OFFSET('Game Board'!I8:I55,0,BN1)=CF14)*(OFFSET('Game Board'!F8:F55,0,BN1)=CF15)*(OFFSET('Game Board'!G8:G55,0,BN1)=OFFSET('Game Board'!H8:H55,0,BN1))*1)</f>
        <v>3</v>
      </c>
      <c r="CK14" s="420">
        <f ca="1">SUMPRODUCT((OFFSET('Game Board'!F8:F55,0,BN1)=CF14)*(OFFSET('Game Board'!I8:I55,0,BN1)=CF12)*(OFFSET('Game Board'!G8:G55,0,BN1)&lt;OFFSET('Game Board'!H8:H55,0,BN1))*1)+SUMPRODUCT((OFFSET('Game Board'!I8:I55,0,BN1)=CF14)*(OFFSET('Game Board'!F8:F55,0,BN1)=CF12)*(OFFSET('Game Board'!H8:H55,0,BN1)&lt;OFFSET('Game Board'!G8:G55,0,BN1))*1)+SUMPRODUCT((OFFSET('Game Board'!F8:F55,0,BN1)=CF14)*(OFFSET('Game Board'!I8:I55,0,BN1)=CF13)*(OFFSET('Game Board'!G8:G55,0,BN1)&lt;OFFSET('Game Board'!H8:H55,0,BN1))*1)+SUMPRODUCT((OFFSET('Game Board'!I8:I55,0,BN1)=CF14)*(OFFSET('Game Board'!F8:F55,0,BN1)=CF13)*(OFFSET('Game Board'!H8:H55,0,BN1)&lt;OFFSET('Game Board'!G8:G55,0,BN1))*1)+SUMPRODUCT((OFFSET('Game Board'!F8:F55,0,BN1)=CF14)*(OFFSET('Game Board'!I8:I55,0,BN1)=CF15)*(OFFSET('Game Board'!G8:G55,0,BN1)&lt;OFFSET('Game Board'!H8:H55,0,BN1))*1)+SUMPRODUCT((OFFSET('Game Board'!I8:I55,0,BN1)=CF14)*(OFFSET('Game Board'!F8:F55,0,BN1)=CF15)*(OFFSET('Game Board'!H8:H55,0,BN1)&lt;OFFSET('Game Board'!G8:G55,0,BN1))*1)</f>
        <v>0</v>
      </c>
      <c r="CL14" s="420">
        <f ca="1">SUMIFS(OFFSET('Game Board'!G8:G55,0,BN1),OFFSET('Game Board'!F8:F55,0,BN1),CF14,OFFSET('Game Board'!I8:I55,0,BN1),CF12)+SUMIFS(OFFSET('Game Board'!G8:G55,0,BN1),OFFSET('Game Board'!F8:F55,0,BN1),CF14,OFFSET('Game Board'!I8:I55,0,BN1),CF13)+SUMIFS(OFFSET('Game Board'!G8:G55,0,BN1),OFFSET('Game Board'!F8:F55,0,BN1),CF14,OFFSET('Game Board'!I8:I55,0,BN1),CF15)+SUMIFS(OFFSET('Game Board'!H8:H55,0,BN1),OFFSET('Game Board'!I8:I55,0,BN1),CF14,OFFSET('Game Board'!F8:F55,0,BN1),CF12)+SUMIFS(OFFSET('Game Board'!H8:H55,0,BN1),OFFSET('Game Board'!I8:I55,0,BN1),CF14,OFFSET('Game Board'!F8:F55,0,BN1),CF13)+SUMIFS(OFFSET('Game Board'!H8:H55,0,BN1),OFFSET('Game Board'!I8:I55,0,BN1),CF14,OFFSET('Game Board'!F8:F55,0,BN1),CF15)</f>
        <v>0</v>
      </c>
      <c r="CM14" s="420">
        <f ca="1">SUMIFS(OFFSET('Game Board'!H8:H55,0,BN1),OFFSET('Game Board'!F8:F55,0,BN1),CF14,OFFSET('Game Board'!I8:I55,0,BN1),CF12)+SUMIFS(OFFSET('Game Board'!H8:H55,0,BN1),OFFSET('Game Board'!F8:F55,0,BN1),CF14,OFFSET('Game Board'!I8:I55,0,BN1),CF13)+SUMIFS(OFFSET('Game Board'!H8:H55,0,BN1),OFFSET('Game Board'!F8:F55,0,BN1),CF14,OFFSET('Game Board'!I8:I55,0,BN1),CF15)+SUMIFS(OFFSET('Game Board'!G8:G55,0,BN1),OFFSET('Game Board'!I8:I55,0,BN1),CF14,OFFSET('Game Board'!F8:F55,0,BN1),CF12)+SUMIFS(OFFSET('Game Board'!G8:G55,0,BN1),OFFSET('Game Board'!I8:I55,0,BN1),CF14,OFFSET('Game Board'!F8:F55,0,BN1),CF13)+SUMIFS(OFFSET('Game Board'!G8:G55,0,BN1),OFFSET('Game Board'!I8:I55,0,BN1),CF14,OFFSET('Game Board'!F8:F55,0,BN1),CF15)</f>
        <v>0</v>
      </c>
      <c r="CN14" s="420">
        <f t="shared" ca="1" si="206"/>
        <v>0</v>
      </c>
      <c r="CO14" s="420">
        <f t="shared" ca="1" si="207"/>
        <v>3</v>
      </c>
      <c r="CP14" s="420">
        <f t="shared" ref="CP14" ca="1" si="1647">IF(CF14&lt;&gt;"",SUMPRODUCT((CE12:CE15=CE14)*(CO12:CO15&gt;CO14)*1),0)</f>
        <v>0</v>
      </c>
      <c r="CQ14" s="420">
        <f t="shared" ref="CQ14" ca="1" si="1648">IF(CF14&lt;&gt;"",SUMPRODUCT((CP12:CP15=CP14)*(CN12:CN15&gt;CN14)*1),0)</f>
        <v>0</v>
      </c>
      <c r="CR14" s="420">
        <f t="shared" ca="1" si="1"/>
        <v>0</v>
      </c>
      <c r="CS14" s="420">
        <f t="shared" ref="CS14" ca="1" si="1649">IF(CF14&lt;&gt;"",SUMPRODUCT((CR12:CR15=CR14)*(CP12:CP15=CP14)*(CL12:CL15&gt;CL14)*1),0)</f>
        <v>0</v>
      </c>
      <c r="CT14" s="420">
        <f t="shared" ca="1" si="208"/>
        <v>1</v>
      </c>
      <c r="CU14" s="420">
        <f ca="1">SUMPRODUCT((OFFSET('Game Board'!F8:F55,0,BN1)=CG14)*(OFFSET('Game Board'!I8:I55,0,BN1)=CG13)*(OFFSET('Game Board'!G8:G55,0,BN1)&gt;OFFSET('Game Board'!H8:H55,0,BN1))*1)+SUMPRODUCT((OFFSET('Game Board'!I8:I55,0,BN1)=CG14)*(OFFSET('Game Board'!F8:F55,0,BN1)=CG13)*(OFFSET('Game Board'!H8:H55,0,BN1)&gt;OFFSET('Game Board'!G8:G55,0,BN1))*1)+SUMPRODUCT((OFFSET('Game Board'!F8:F55,0,BN1)=CG14)*(OFFSET('Game Board'!I8:I55,0,BN1)=CG15)*(OFFSET('Game Board'!G8:G55,0,BN1)&gt;OFFSET('Game Board'!H8:H55,0,BN1))*1)+SUMPRODUCT((OFFSET('Game Board'!I8:I55,0,BN1)=CG14)*(OFFSET('Game Board'!F8:F55,0,BN1)=CG15)*(OFFSET('Game Board'!H8:H55,0,BN1)&gt;OFFSET('Game Board'!G8:G55,0,BN1))*1)</f>
        <v>0</v>
      </c>
      <c r="CV14" s="420">
        <f ca="1">SUMPRODUCT((OFFSET('Game Board'!F8:F55,0,BN1)=CG14)*(OFFSET('Game Board'!I8:I55,0,BN1)=CG13)*(OFFSET('Game Board'!G8:G55,0,BN1)=OFFSET('Game Board'!H8:H55,0,BN1))*1)+SUMPRODUCT((OFFSET('Game Board'!I8:I55,0,BN1)=CG14)*(OFFSET('Game Board'!F8:F55,0,BN1)=CG13)*(OFFSET('Game Board'!G8:G55,0,BN1)=OFFSET('Game Board'!H8:H55,0,BN1))*1)+SUMPRODUCT((OFFSET('Game Board'!F8:F55,0,BN1)=CG14)*(OFFSET('Game Board'!I8:I55,0,BN1)=CG15)*(OFFSET('Game Board'!G8:G55,0,BN1)=OFFSET('Game Board'!H8:H55,0,BN1))*1)+SUMPRODUCT((OFFSET('Game Board'!I8:I55,0,BN1)=CG14)*(OFFSET('Game Board'!F8:F55,0,BN1)=CG15)*(OFFSET('Game Board'!G8:G55,0,BN1)=OFFSET('Game Board'!H8:H55,0,BN1))*1)</f>
        <v>0</v>
      </c>
      <c r="CW14" s="420">
        <f ca="1">SUMPRODUCT((OFFSET('Game Board'!F8:F55,0,BN1)=CG14)*(OFFSET('Game Board'!I8:I55,0,BN1)=CG13)*(OFFSET('Game Board'!G8:G55,0,BN1)&lt;OFFSET('Game Board'!H8:H55,0,BN1))*1)+SUMPRODUCT((OFFSET('Game Board'!I8:I55,0,BN1)=CG14)*(OFFSET('Game Board'!F8:F55,0,BN1)=CG13)*(OFFSET('Game Board'!H8:H55,0,BN1)&lt;OFFSET('Game Board'!G8:G55,0,BN1))*1)+SUMPRODUCT((OFFSET('Game Board'!F8:F55,0,BN1)=CG14)*(OFFSET('Game Board'!I8:I55,0,BN1)=CG15)*(OFFSET('Game Board'!G8:G55,0,BN1)&lt;OFFSET('Game Board'!H8:H55,0,BN1))*1)+SUMPRODUCT((OFFSET('Game Board'!I8:I55,0,BN1)=CG14)*(OFFSET('Game Board'!F8:F55,0,BN1)=CG15)*(OFFSET('Game Board'!H8:H55,0,BN1)&lt;OFFSET('Game Board'!G8:G55,0,BN1))*1)</f>
        <v>0</v>
      </c>
      <c r="CX14" s="420">
        <f ca="1">SUMIFS(OFFSET('Game Board'!G8:G55,0,BN1),OFFSET('Game Board'!F8:F55,0,BN1),CG14,OFFSET('Game Board'!I8:I55,0,BN1),CG13)+SUMIFS(OFFSET('Game Board'!G8:G55,0,BN1),OFFSET('Game Board'!F8:F55,0,BN1),CG14,OFFSET('Game Board'!I8:I55,0,BN1),CG15)+SUMIFS(OFFSET('Game Board'!H8:H55,0,BN1),OFFSET('Game Board'!I8:I55,0,BN1),CG14,OFFSET('Game Board'!F8:F55,0,BN1),CG13)+SUMIFS(OFFSET('Game Board'!H8:H55,0,BN1),OFFSET('Game Board'!I8:I55,0,BN1),CG14,OFFSET('Game Board'!F8:F55,0,BN1),CG15)</f>
        <v>0</v>
      </c>
      <c r="CY14" s="420">
        <f ca="1">SUMIFS(OFFSET('Game Board'!H8:H55,0,BN1),OFFSET('Game Board'!F8:F55,0,BN1),CG14,OFFSET('Game Board'!I8:I55,0,BN1),CG13)+SUMIFS(OFFSET('Game Board'!H8:H55,0,BN1),OFFSET('Game Board'!F8:F55,0,BN1),CG14,OFFSET('Game Board'!I8:I55,0,BN1),CG15)+SUMIFS(OFFSET('Game Board'!G8:G55,0,BN1),OFFSET('Game Board'!I8:I55,0,BN1),CG14,OFFSET('Game Board'!F8:F55,0,BN1),CG13)+SUMIFS(OFFSET('Game Board'!G8:G55,0,BN1),OFFSET('Game Board'!I8:I55,0,BN1),CG14,OFFSET('Game Board'!F8:F55,0,BN1),CG15)</f>
        <v>0</v>
      </c>
      <c r="CZ14" s="420">
        <f t="shared" ca="1" si="209"/>
        <v>0</v>
      </c>
      <c r="DA14" s="420">
        <f t="shared" ca="1" si="210"/>
        <v>0</v>
      </c>
      <c r="DB14" s="420">
        <f t="shared" ref="DB14" ca="1" si="1650">IF(CG14&lt;&gt;"",SUMPRODUCT((CE12:CE15=CE14)*(DA12:DA15&gt;DA14)*1),0)</f>
        <v>0</v>
      </c>
      <c r="DC14" s="420">
        <f t="shared" ref="DC14" ca="1" si="1651">IF(CG14&lt;&gt;"",SUMPRODUCT((DB12:DB15=DB14)*(CZ12:CZ15&gt;CZ14)*1),0)</f>
        <v>0</v>
      </c>
      <c r="DD14" s="420">
        <f t="shared" ca="1" si="211"/>
        <v>0</v>
      </c>
      <c r="DE14" s="420">
        <f t="shared" ref="DE14" ca="1" si="1652">IF(CG14&lt;&gt;"",SUMPRODUCT((DD12:DD15=DD14)*(DB12:DB15=DB14)*(CX12:CX15&gt;CX14)*1),0)</f>
        <v>0</v>
      </c>
      <c r="DF14" s="420">
        <f t="shared" ca="1" si="212"/>
        <v>1</v>
      </c>
      <c r="DG14" s="420">
        <f ca="1">SUMPRODUCT((OFFSET('Game Board'!F8:F55,0,BN1)=CH14)*(OFFSET('Game Board'!I8:I55,0,BN1)=CH15)*(OFFSET('Game Board'!G8:G55,0,BN1)&gt;OFFSET('Game Board'!H8:H55,0,BN1))*1)+SUMPRODUCT((OFFSET('Game Board'!I8:I55,0,BN1)=CH14)*(OFFSET('Game Board'!F8:F55,0,BN1)=CH15)*(OFFSET('Game Board'!H8:H55,0,BN1)&gt;OFFSET('Game Board'!G8:G55,0,BN1))*1)</f>
        <v>0</v>
      </c>
      <c r="DH14" s="420">
        <f ca="1">SUMPRODUCT((OFFSET('Game Board'!F8:F55,0,BN1)=CH14)*(OFFSET('Game Board'!I8:I55,0,BN1)=CH15)*(OFFSET('Game Board'!G8:G55,0,BN1)=OFFSET('Game Board'!H8:H55,0,BN1))*1)+SUMPRODUCT((OFFSET('Game Board'!I8:I55,0,BN1)=CH14)*(OFFSET('Game Board'!F8:F55,0,BN1)=CH15)*(OFFSET('Game Board'!H8:H55,0,BN1)=OFFSET('Game Board'!G8:G55,0,BN1))*1)</f>
        <v>0</v>
      </c>
      <c r="DI14" s="420">
        <f ca="1">SUMPRODUCT((OFFSET('Game Board'!F8:F55,0,BN1)=CH14)*(OFFSET('Game Board'!I8:I55,0,BN1)=CH15)*(OFFSET('Game Board'!G8:G55,0,BN1)&lt;OFFSET('Game Board'!H8:H55,0,BN1))*1)+SUMPRODUCT((OFFSET('Game Board'!I8:I55,0,BN1)=CH14)*(OFFSET('Game Board'!F8:F55,0,BN1)=CH15)*(OFFSET('Game Board'!H8:H55,0,BN1)&lt;OFFSET('Game Board'!G8:G55,0,BN1))*1)</f>
        <v>0</v>
      </c>
      <c r="DJ14" s="420">
        <f ca="1">SUMIFS(OFFSET('Game Board'!G8:G55,0,BN1),OFFSET('Game Board'!F8:F55,0,BN1),CH14,OFFSET('Game Board'!I8:I55,0,BN1),CH15)+SUMIFS(OFFSET('Game Board'!H8:H55,0,BN1),OFFSET('Game Board'!I8:I55,0,BN1),CH14,OFFSET('Game Board'!F8:F55,0,BN1),CH15)</f>
        <v>0</v>
      </c>
      <c r="DK14" s="420">
        <f ca="1">SUMIFS(OFFSET('Game Board'!H8:H55,0,BN1),OFFSET('Game Board'!F8:F55,0,BN1),CH14,OFFSET('Game Board'!I8:I55,0,BN1),CH15)+SUMIFS(OFFSET('Game Board'!G8:G55,0,BN1),OFFSET('Game Board'!I8:I55,0,BN1),CH14,OFFSET('Game Board'!F8:F55,0,BN1),CH15)</f>
        <v>0</v>
      </c>
      <c r="DL14" s="420">
        <f t="shared" ref="DL14:DL15" ca="1" si="1653">DJ14-DK14</f>
        <v>0</v>
      </c>
      <c r="DM14" s="420">
        <f t="shared" ref="DM14:DM15" ca="1" si="1654">DH14*1+DG14*3</f>
        <v>0</v>
      </c>
      <c r="DN14" s="420">
        <f t="shared" ref="DN14" ca="1" si="1655">IF(CH14&lt;&gt;"",SUMPRODUCT((CQ12:CQ15=CQ14)*(DM12:DM15&gt;DM14)*1),0)</f>
        <v>0</v>
      </c>
      <c r="DO14" s="420">
        <f t="shared" ref="DO14" ca="1" si="1656">IF(CH14&lt;&gt;"",SUMPRODUCT((DN12:DN15=DN14)*(DL12:DL15&gt;DL14)*1),0)</f>
        <v>0</v>
      </c>
      <c r="DP14" s="420">
        <f t="shared" ref="DP14:DP15" ca="1" si="1657">DN14+DO14</f>
        <v>0</v>
      </c>
      <c r="DQ14" s="420">
        <f t="shared" ref="DQ14" ca="1" si="1658">IF(CH14&lt;&gt;"",SUMPRODUCT((DP12:DP15=DP14)*(DN12:DN15=DN14)*(DJ12:DJ15&gt;DJ14)*1),0)</f>
        <v>0</v>
      </c>
      <c r="DR14" s="420">
        <f t="shared" ca="1" si="386"/>
        <v>1</v>
      </c>
      <c r="DS14" s="420">
        <f t="shared" ref="DS14" ca="1" si="1659">SUMPRODUCT((DR12:DR15=DR14)*(BU12:BU15&gt;BU14)*1)</f>
        <v>1</v>
      </c>
      <c r="DT14" s="420">
        <f t="shared" ca="1" si="213"/>
        <v>2</v>
      </c>
      <c r="DU14" s="420" t="str">
        <f t="shared" si="214"/>
        <v>Mexico</v>
      </c>
      <c r="DV14" s="420">
        <f t="shared" ca="1" si="215"/>
        <v>0</v>
      </c>
      <c r="DW14" s="420">
        <f ca="1">SUMPRODUCT((OFFSET('Game Board'!G8:G55,0,DW1)&lt;&gt;"")*(OFFSET('Game Board'!F8:F55,0,DW1)=C14)*(OFFSET('Game Board'!G8:G55,0,DW1)&gt;OFFSET('Game Board'!H8:H55,0,DW1))*1)+SUMPRODUCT((OFFSET('Game Board'!G8:G55,0,DW1)&lt;&gt;"")*(OFFSET('Game Board'!I8:I55,0,DW1)=C14)*(OFFSET('Game Board'!H8:H55,0,DW1)&gt;OFFSET('Game Board'!G8:G55,0,DW1))*1)</f>
        <v>0</v>
      </c>
      <c r="DX14" s="420">
        <f ca="1">SUMPRODUCT((OFFSET('Game Board'!G8:G55,0,DW1)&lt;&gt;"")*(OFFSET('Game Board'!F8:F55,0,DW1)=C14)*(OFFSET('Game Board'!G8:G55,0,DW1)=OFFSET('Game Board'!H8:H55,0,DW1))*1)+SUMPRODUCT((OFFSET('Game Board'!G8:G55,0,DW1)&lt;&gt;"")*(OFFSET('Game Board'!I8:I55,0,DW1)=C14)*(OFFSET('Game Board'!G8:G55,0,DW1)=OFFSET('Game Board'!H8:H55,0,DW1))*1)</f>
        <v>0</v>
      </c>
      <c r="DY14" s="420">
        <f ca="1">SUMPRODUCT((OFFSET('Game Board'!G8:G55,0,DW1)&lt;&gt;"")*(OFFSET('Game Board'!F8:F55,0,DW1)=C14)*(OFFSET('Game Board'!G8:G55,0,DW1)&lt;OFFSET('Game Board'!H8:H55,0,DW1))*1)+SUMPRODUCT((OFFSET('Game Board'!G8:G55,0,DW1)&lt;&gt;"")*(OFFSET('Game Board'!I8:I55,0,DW1)=C14)*(OFFSET('Game Board'!H8:H55,0,DW1)&lt;OFFSET('Game Board'!G8:G55,0,DW1))*1)</f>
        <v>0</v>
      </c>
      <c r="DZ14" s="420">
        <f ca="1">SUMIF(OFFSET('Game Board'!F8:F55,0,DW1),C14,OFFSET('Game Board'!G8:G55,0,DW1))+SUMIF(OFFSET('Game Board'!I8:I55,0,DW1),C14,OFFSET('Game Board'!H8:H55,0,DW1))</f>
        <v>0</v>
      </c>
      <c r="EA14" s="420">
        <f ca="1">SUMIF(OFFSET('Game Board'!F8:F55,0,DW1),C14,OFFSET('Game Board'!H8:H55,0,DW1))+SUMIF(OFFSET('Game Board'!I8:I55,0,DW1),C14,OFFSET('Game Board'!G8:G55,0,DW1))</f>
        <v>0</v>
      </c>
      <c r="EB14" s="420">
        <f t="shared" ca="1" si="216"/>
        <v>0</v>
      </c>
      <c r="EC14" s="420">
        <f t="shared" ca="1" si="217"/>
        <v>0</v>
      </c>
      <c r="ED14" s="420">
        <f ca="1">INDEX(L4:L35,MATCH(EM14,C4:C35,0),0)</f>
        <v>1659</v>
      </c>
      <c r="EE14" s="424">
        <f>'Tournament Setup'!F16</f>
        <v>0</v>
      </c>
      <c r="EF14" s="420">
        <f ca="1">RANK(EC14,EC12:EC15)</f>
        <v>1</v>
      </c>
      <c r="EG14" s="420">
        <f ca="1">SUMPRODUCT((EF12:EF15=EF14)*(EB12:EB15&gt;EB14)*1)</f>
        <v>0</v>
      </c>
      <c r="EH14" s="420">
        <f t="shared" ca="1" si="218"/>
        <v>1</v>
      </c>
      <c r="EI14" s="420">
        <f ca="1">SUMPRODUCT((EF12:EF15=EF14)*(EB12:EB15=EB14)*(DZ12:DZ15&gt;DZ14)*1)</f>
        <v>0</v>
      </c>
      <c r="EJ14" s="420">
        <f t="shared" ca="1" si="219"/>
        <v>1</v>
      </c>
      <c r="EK14" s="420">
        <f ca="1">RANK(EJ14,EJ12:EJ15,1)+COUNTIF(EJ12:EJ14,EJ14)-1</f>
        <v>3</v>
      </c>
      <c r="EL14" s="420">
        <v>3</v>
      </c>
      <c r="EM14" s="420" t="str">
        <f t="shared" ref="EM14" ca="1" si="1660">INDEX(DU12:DU15,MATCH(EL14,EK12:EK15,0),0)</f>
        <v>Mexico</v>
      </c>
      <c r="EN14" s="420">
        <f ca="1">INDEX(EJ12:EJ15,MATCH(EM14,DU12:DU15,0),0)</f>
        <v>1</v>
      </c>
      <c r="EO14" s="420" t="str">
        <f t="shared" ref="EO14:EO15" ca="1" si="1661">IF(AND(EO13&lt;&gt;"",EN14=1),EM14,"")</f>
        <v>Mexico</v>
      </c>
      <c r="EP14" s="420" t="str">
        <f t="shared" ref="EP14" ca="1" si="1662">IF(EP13&lt;&gt;"",EM14,"")</f>
        <v/>
      </c>
      <c r="EQ14" s="420" t="str">
        <f t="shared" ref="EQ14" ca="1" si="1663">IF(EN15=3,EM14,"")</f>
        <v/>
      </c>
      <c r="ER14" s="420">
        <f ca="1">SUMPRODUCT((OFFSET('Game Board'!F8:F55,0,DW1)=EO14)*(OFFSET('Game Board'!I8:I55,0,DW1)=EO12)*(OFFSET('Game Board'!G8:G55,0,DW1)&gt;OFFSET('Game Board'!H8:H55,0,DW1))*1)+SUMPRODUCT((OFFSET('Game Board'!I8:I55,0,DW1)=EO14)*(OFFSET('Game Board'!F8:F55,0,DW1)=EO12)*(OFFSET('Game Board'!H8:H55,0,DW1)&gt;OFFSET('Game Board'!G8:G55,0,DW1))*1)+SUMPRODUCT((OFFSET('Game Board'!F8:F55,0,DW1)=EO14)*(OFFSET('Game Board'!I8:I55,0,DW1)=EO13)*(OFFSET('Game Board'!G8:G55,0,DW1)&gt;OFFSET('Game Board'!H8:H55,0,DW1))*1)+SUMPRODUCT((OFFSET('Game Board'!I8:I55,0,DW1)=EO14)*(OFFSET('Game Board'!F8:F55,0,DW1)=EO13)*(OFFSET('Game Board'!H8:H55,0,DW1)&gt;OFFSET('Game Board'!G8:G55,0,DW1))*1)+SUMPRODUCT((OFFSET('Game Board'!F8:F55,0,DW1)=EO14)*(OFFSET('Game Board'!I8:I55,0,DW1)=EO15)*(OFFSET('Game Board'!G8:G55,0,DW1)&gt;OFFSET('Game Board'!H8:H55,0,DW1))*1)+SUMPRODUCT((OFFSET('Game Board'!I8:I55,0,DW1)=EO14)*(OFFSET('Game Board'!F8:F55,0,DW1)=EO15)*(OFFSET('Game Board'!H8:H55,0,DW1)&gt;OFFSET('Game Board'!G8:G55,0,DW1))*1)</f>
        <v>0</v>
      </c>
      <c r="ES14" s="420">
        <f ca="1">SUMPRODUCT((OFFSET('Game Board'!F8:F55,0,DW1)=EO14)*(OFFSET('Game Board'!I8:I55,0,DW1)=EO12)*(OFFSET('Game Board'!G8:G55,0,DW1)=OFFSET('Game Board'!H8:H55,0,DW1))*1)+SUMPRODUCT((OFFSET('Game Board'!I8:I55,0,DW1)=EO14)*(OFFSET('Game Board'!F8:F55,0,DW1)=EO12)*(OFFSET('Game Board'!G8:G55,0,DW1)=OFFSET('Game Board'!H8:H55,0,DW1))*1)+SUMPRODUCT((OFFSET('Game Board'!F8:F55,0,DW1)=EO14)*(OFFSET('Game Board'!I8:I55,0,DW1)=EO13)*(OFFSET('Game Board'!G8:G55,0,DW1)=OFFSET('Game Board'!H8:H55,0,DW1))*1)+SUMPRODUCT((OFFSET('Game Board'!I8:I55,0,DW1)=EO14)*(OFFSET('Game Board'!F8:F55,0,DW1)=EO13)*(OFFSET('Game Board'!G8:G55,0,DW1)=OFFSET('Game Board'!H8:H55,0,DW1))*1)+SUMPRODUCT((OFFSET('Game Board'!F8:F55,0,DW1)=EO14)*(OFFSET('Game Board'!I8:I55,0,DW1)=EO15)*(OFFSET('Game Board'!G8:G55,0,DW1)=OFFSET('Game Board'!H8:H55,0,DW1))*1)+SUMPRODUCT((OFFSET('Game Board'!I8:I55,0,DW1)=EO14)*(OFFSET('Game Board'!F8:F55,0,DW1)=EO15)*(OFFSET('Game Board'!G8:G55,0,DW1)=OFFSET('Game Board'!H8:H55,0,DW1))*1)</f>
        <v>3</v>
      </c>
      <c r="ET14" s="420">
        <f ca="1">SUMPRODUCT((OFFSET('Game Board'!F8:F55,0,DW1)=EO14)*(OFFSET('Game Board'!I8:I55,0,DW1)=EO12)*(OFFSET('Game Board'!G8:G55,0,DW1)&lt;OFFSET('Game Board'!H8:H55,0,DW1))*1)+SUMPRODUCT((OFFSET('Game Board'!I8:I55,0,DW1)=EO14)*(OFFSET('Game Board'!F8:F55,0,DW1)=EO12)*(OFFSET('Game Board'!H8:H55,0,DW1)&lt;OFFSET('Game Board'!G8:G55,0,DW1))*1)+SUMPRODUCT((OFFSET('Game Board'!F8:F55,0,DW1)=EO14)*(OFFSET('Game Board'!I8:I55,0,DW1)=EO13)*(OFFSET('Game Board'!G8:G55,0,DW1)&lt;OFFSET('Game Board'!H8:H55,0,DW1))*1)+SUMPRODUCT((OFFSET('Game Board'!I8:I55,0,DW1)=EO14)*(OFFSET('Game Board'!F8:F55,0,DW1)=EO13)*(OFFSET('Game Board'!H8:H55,0,DW1)&lt;OFFSET('Game Board'!G8:G55,0,DW1))*1)+SUMPRODUCT((OFFSET('Game Board'!F8:F55,0,DW1)=EO14)*(OFFSET('Game Board'!I8:I55,0,DW1)=EO15)*(OFFSET('Game Board'!G8:G55,0,DW1)&lt;OFFSET('Game Board'!H8:H55,0,DW1))*1)+SUMPRODUCT((OFFSET('Game Board'!I8:I55,0,DW1)=EO14)*(OFFSET('Game Board'!F8:F55,0,DW1)=EO15)*(OFFSET('Game Board'!H8:H55,0,DW1)&lt;OFFSET('Game Board'!G8:G55,0,DW1))*1)</f>
        <v>0</v>
      </c>
      <c r="EU14" s="420">
        <f ca="1">SUMIFS(OFFSET('Game Board'!G8:G55,0,DW1),OFFSET('Game Board'!F8:F55,0,DW1),EO14,OFFSET('Game Board'!I8:I55,0,DW1),EO12)+SUMIFS(OFFSET('Game Board'!G8:G55,0,DW1),OFFSET('Game Board'!F8:F55,0,DW1),EO14,OFFSET('Game Board'!I8:I55,0,DW1),EO13)+SUMIFS(OFFSET('Game Board'!G8:G55,0,DW1),OFFSET('Game Board'!F8:F55,0,DW1),EO14,OFFSET('Game Board'!I8:I55,0,DW1),EO15)+SUMIFS(OFFSET('Game Board'!H8:H55,0,DW1),OFFSET('Game Board'!I8:I55,0,DW1),EO14,OFFSET('Game Board'!F8:F55,0,DW1),EO12)+SUMIFS(OFFSET('Game Board'!H8:H55,0,DW1),OFFSET('Game Board'!I8:I55,0,DW1),EO14,OFFSET('Game Board'!F8:F55,0,DW1),EO13)+SUMIFS(OFFSET('Game Board'!H8:H55,0,DW1),OFFSET('Game Board'!I8:I55,0,DW1),EO14,OFFSET('Game Board'!F8:F55,0,DW1),EO15)</f>
        <v>0</v>
      </c>
      <c r="EV14" s="420">
        <f ca="1">SUMIFS(OFFSET('Game Board'!H8:H55,0,DW1),OFFSET('Game Board'!F8:F55,0,DW1),EO14,OFFSET('Game Board'!I8:I55,0,DW1),EO12)+SUMIFS(OFFSET('Game Board'!H8:H55,0,DW1),OFFSET('Game Board'!F8:F55,0,DW1),EO14,OFFSET('Game Board'!I8:I55,0,DW1),EO13)+SUMIFS(OFFSET('Game Board'!H8:H55,0,DW1),OFFSET('Game Board'!F8:F55,0,DW1),EO14,OFFSET('Game Board'!I8:I55,0,DW1),EO15)+SUMIFS(OFFSET('Game Board'!G8:G55,0,DW1),OFFSET('Game Board'!I8:I55,0,DW1),EO14,OFFSET('Game Board'!F8:F55,0,DW1),EO12)+SUMIFS(OFFSET('Game Board'!G8:G55,0,DW1),OFFSET('Game Board'!I8:I55,0,DW1),EO14,OFFSET('Game Board'!F8:F55,0,DW1),EO13)+SUMIFS(OFFSET('Game Board'!G8:G55,0,DW1),OFFSET('Game Board'!I8:I55,0,DW1),EO14,OFFSET('Game Board'!F8:F55,0,DW1),EO15)</f>
        <v>0</v>
      </c>
      <c r="EW14" s="420">
        <f t="shared" ca="1" si="220"/>
        <v>0</v>
      </c>
      <c r="EX14" s="420">
        <f t="shared" ca="1" si="221"/>
        <v>3</v>
      </c>
      <c r="EY14" s="420">
        <f t="shared" ref="EY14" ca="1" si="1664">IF(EO14&lt;&gt;"",SUMPRODUCT((EN12:EN15=EN14)*(EX12:EX15&gt;EX14)*1),0)</f>
        <v>0</v>
      </c>
      <c r="EZ14" s="420">
        <f t="shared" ref="EZ14" ca="1" si="1665">IF(EO14&lt;&gt;"",SUMPRODUCT((EY12:EY15=EY14)*(EW12:EW15&gt;EW14)*1),0)</f>
        <v>0</v>
      </c>
      <c r="FA14" s="420">
        <f t="shared" ca="1" si="2"/>
        <v>0</v>
      </c>
      <c r="FB14" s="420">
        <f t="shared" ref="FB14" ca="1" si="1666">IF(EO14&lt;&gt;"",SUMPRODUCT((FA12:FA15=FA14)*(EY12:EY15=EY14)*(EU12:EU15&gt;EU14)*1),0)</f>
        <v>0</v>
      </c>
      <c r="FC14" s="420">
        <f t="shared" ca="1" si="222"/>
        <v>1</v>
      </c>
      <c r="FD14" s="420">
        <f ca="1">SUMPRODUCT((OFFSET('Game Board'!F8:F55,0,DW1)=EP14)*(OFFSET('Game Board'!I8:I55,0,DW1)=EP13)*(OFFSET('Game Board'!G8:G55,0,DW1)&gt;OFFSET('Game Board'!H8:H55,0,DW1))*1)+SUMPRODUCT((OFFSET('Game Board'!I8:I55,0,DW1)=EP14)*(OFFSET('Game Board'!F8:F55,0,DW1)=EP13)*(OFFSET('Game Board'!H8:H55,0,DW1)&gt;OFFSET('Game Board'!G8:G55,0,DW1))*1)+SUMPRODUCT((OFFSET('Game Board'!F8:F55,0,DW1)=EP14)*(OFFSET('Game Board'!I8:I55,0,DW1)=EP15)*(OFFSET('Game Board'!G8:G55,0,DW1)&gt;OFFSET('Game Board'!H8:H55,0,DW1))*1)+SUMPRODUCT((OFFSET('Game Board'!I8:I55,0,DW1)=EP14)*(OFFSET('Game Board'!F8:F55,0,DW1)=EP15)*(OFFSET('Game Board'!H8:H55,0,DW1)&gt;OFFSET('Game Board'!G8:G55,0,DW1))*1)</f>
        <v>0</v>
      </c>
      <c r="FE14" s="420">
        <f ca="1">SUMPRODUCT((OFFSET('Game Board'!F8:F55,0,DW1)=EP14)*(OFFSET('Game Board'!I8:I55,0,DW1)=EP13)*(OFFSET('Game Board'!G8:G55,0,DW1)=OFFSET('Game Board'!H8:H55,0,DW1))*1)+SUMPRODUCT((OFFSET('Game Board'!I8:I55,0,DW1)=EP14)*(OFFSET('Game Board'!F8:F55,0,DW1)=EP13)*(OFFSET('Game Board'!G8:G55,0,DW1)=OFFSET('Game Board'!H8:H55,0,DW1))*1)+SUMPRODUCT((OFFSET('Game Board'!F8:F55,0,DW1)=EP14)*(OFFSET('Game Board'!I8:I55,0,DW1)=EP15)*(OFFSET('Game Board'!G8:G55,0,DW1)=OFFSET('Game Board'!H8:H55,0,DW1))*1)+SUMPRODUCT((OFFSET('Game Board'!I8:I55,0,DW1)=EP14)*(OFFSET('Game Board'!F8:F55,0,DW1)=EP15)*(OFFSET('Game Board'!G8:G55,0,DW1)=OFFSET('Game Board'!H8:H55,0,DW1))*1)</f>
        <v>0</v>
      </c>
      <c r="FF14" s="420">
        <f ca="1">SUMPRODUCT((OFFSET('Game Board'!F8:F55,0,DW1)=EP14)*(OFFSET('Game Board'!I8:I55,0,DW1)=EP13)*(OFFSET('Game Board'!G8:G55,0,DW1)&lt;OFFSET('Game Board'!H8:H55,0,DW1))*1)+SUMPRODUCT((OFFSET('Game Board'!I8:I55,0,DW1)=EP14)*(OFFSET('Game Board'!F8:F55,0,DW1)=EP13)*(OFFSET('Game Board'!H8:H55,0,DW1)&lt;OFFSET('Game Board'!G8:G55,0,DW1))*1)+SUMPRODUCT((OFFSET('Game Board'!F8:F55,0,DW1)=EP14)*(OFFSET('Game Board'!I8:I55,0,DW1)=EP15)*(OFFSET('Game Board'!G8:G55,0,DW1)&lt;OFFSET('Game Board'!H8:H55,0,DW1))*1)+SUMPRODUCT((OFFSET('Game Board'!I8:I55,0,DW1)=EP14)*(OFFSET('Game Board'!F8:F55,0,DW1)=EP15)*(OFFSET('Game Board'!H8:H55,0,DW1)&lt;OFFSET('Game Board'!G8:G55,0,DW1))*1)</f>
        <v>0</v>
      </c>
      <c r="FG14" s="420">
        <f ca="1">SUMIFS(OFFSET('Game Board'!G8:G55,0,DW1),OFFSET('Game Board'!F8:F55,0,DW1),EP14,OFFSET('Game Board'!I8:I55,0,DW1),EP13)+SUMIFS(OFFSET('Game Board'!G8:G55,0,DW1),OFFSET('Game Board'!F8:F55,0,DW1),EP14,OFFSET('Game Board'!I8:I55,0,DW1),EP15)+SUMIFS(OFFSET('Game Board'!H8:H55,0,DW1),OFFSET('Game Board'!I8:I55,0,DW1),EP14,OFFSET('Game Board'!F8:F55,0,DW1),EP13)+SUMIFS(OFFSET('Game Board'!H8:H55,0,DW1),OFFSET('Game Board'!I8:I55,0,DW1),EP14,OFFSET('Game Board'!F8:F55,0,DW1),EP15)</f>
        <v>0</v>
      </c>
      <c r="FH14" s="420">
        <f ca="1">SUMIFS(OFFSET('Game Board'!H8:H55,0,DW1),OFFSET('Game Board'!F8:F55,0,DW1),EP14,OFFSET('Game Board'!I8:I55,0,DW1),EP13)+SUMIFS(OFFSET('Game Board'!H8:H55,0,DW1),OFFSET('Game Board'!F8:F55,0,DW1),EP14,OFFSET('Game Board'!I8:I55,0,DW1),EP15)+SUMIFS(OFFSET('Game Board'!G8:G55,0,DW1),OFFSET('Game Board'!I8:I55,0,DW1),EP14,OFFSET('Game Board'!F8:F55,0,DW1),EP13)+SUMIFS(OFFSET('Game Board'!G8:G55,0,DW1),OFFSET('Game Board'!I8:I55,0,DW1),EP14,OFFSET('Game Board'!F8:F55,0,DW1),EP15)</f>
        <v>0</v>
      </c>
      <c r="FI14" s="420">
        <f t="shared" ca="1" si="223"/>
        <v>0</v>
      </c>
      <c r="FJ14" s="420">
        <f t="shared" ca="1" si="224"/>
        <v>0</v>
      </c>
      <c r="FK14" s="420">
        <f t="shared" ref="FK14" ca="1" si="1667">IF(EP14&lt;&gt;"",SUMPRODUCT((EN12:EN15=EN14)*(FJ12:FJ15&gt;FJ14)*1),0)</f>
        <v>0</v>
      </c>
      <c r="FL14" s="420">
        <f t="shared" ref="FL14" ca="1" si="1668">IF(EP14&lt;&gt;"",SUMPRODUCT((FK12:FK15=FK14)*(FI12:FI15&gt;FI14)*1),0)</f>
        <v>0</v>
      </c>
      <c r="FM14" s="420">
        <f t="shared" ca="1" si="225"/>
        <v>0</v>
      </c>
      <c r="FN14" s="420">
        <f t="shared" ref="FN14" ca="1" si="1669">IF(EP14&lt;&gt;"",SUMPRODUCT((FM12:FM15=FM14)*(FK12:FK15=FK14)*(FG12:FG15&gt;FG14)*1),0)</f>
        <v>0</v>
      </c>
      <c r="FO14" s="420">
        <f t="shared" ca="1" si="226"/>
        <v>1</v>
      </c>
      <c r="FP14" s="420">
        <f ca="1">SUMPRODUCT((OFFSET('Game Board'!F8:F55,0,DW1)=EQ14)*(OFFSET('Game Board'!I8:I55,0,DW1)=EQ15)*(OFFSET('Game Board'!G8:G55,0,DW1)&gt;OFFSET('Game Board'!H8:H55,0,DW1))*1)+SUMPRODUCT((OFFSET('Game Board'!I8:I55,0,DW1)=EQ14)*(OFFSET('Game Board'!F8:F55,0,DW1)=EQ15)*(OFFSET('Game Board'!H8:H55,0,DW1)&gt;OFFSET('Game Board'!G8:G55,0,DW1))*1)</f>
        <v>0</v>
      </c>
      <c r="FQ14" s="420">
        <f ca="1">SUMPRODUCT((OFFSET('Game Board'!F8:F55,0,DW1)=EQ14)*(OFFSET('Game Board'!I8:I55,0,DW1)=EQ15)*(OFFSET('Game Board'!G8:G55,0,DW1)=OFFSET('Game Board'!H8:H55,0,DW1))*1)+SUMPRODUCT((OFFSET('Game Board'!I8:I55,0,DW1)=EQ14)*(OFFSET('Game Board'!F8:F55,0,DW1)=EQ15)*(OFFSET('Game Board'!H8:H55,0,DW1)=OFFSET('Game Board'!G8:G55,0,DW1))*1)</f>
        <v>0</v>
      </c>
      <c r="FR14" s="420">
        <f ca="1">SUMPRODUCT((OFFSET('Game Board'!F8:F55,0,DW1)=EQ14)*(OFFSET('Game Board'!I8:I55,0,DW1)=EQ15)*(OFFSET('Game Board'!G8:G55,0,DW1)&lt;OFFSET('Game Board'!H8:H55,0,DW1))*1)+SUMPRODUCT((OFFSET('Game Board'!I8:I55,0,DW1)=EQ14)*(OFFSET('Game Board'!F8:F55,0,DW1)=EQ15)*(OFFSET('Game Board'!H8:H55,0,DW1)&lt;OFFSET('Game Board'!G8:G55,0,DW1))*1)</f>
        <v>0</v>
      </c>
      <c r="FS14" s="420">
        <f ca="1">SUMIFS(OFFSET('Game Board'!G8:G55,0,DW1),OFFSET('Game Board'!F8:F55,0,DW1),EQ14,OFFSET('Game Board'!I8:I55,0,DW1),EQ15)+SUMIFS(OFFSET('Game Board'!H8:H55,0,DW1),OFFSET('Game Board'!I8:I55,0,DW1),EQ14,OFFSET('Game Board'!F8:F55,0,DW1),EQ15)</f>
        <v>0</v>
      </c>
      <c r="FT14" s="420">
        <f ca="1">SUMIFS(OFFSET('Game Board'!H8:H55,0,DW1),OFFSET('Game Board'!F8:F55,0,DW1),EQ14,OFFSET('Game Board'!I8:I55,0,DW1),EQ15)+SUMIFS(OFFSET('Game Board'!G8:G55,0,DW1),OFFSET('Game Board'!I8:I55,0,DW1),EQ14,OFFSET('Game Board'!F8:F55,0,DW1),EQ15)</f>
        <v>0</v>
      </c>
      <c r="FU14" s="420">
        <f t="shared" ref="FU14:FU15" ca="1" si="1670">FS14-FT14</f>
        <v>0</v>
      </c>
      <c r="FV14" s="420">
        <f t="shared" ref="FV14:FV15" ca="1" si="1671">FQ14*1+FP14*3</f>
        <v>0</v>
      </c>
      <c r="FW14" s="420">
        <f t="shared" ref="FW14" ca="1" si="1672">IF(EQ14&lt;&gt;"",SUMPRODUCT((EZ12:EZ15=EZ14)*(FV12:FV15&gt;FV14)*1),0)</f>
        <v>0</v>
      </c>
      <c r="FX14" s="420">
        <f t="shared" ref="FX14" ca="1" si="1673">IF(EQ14&lt;&gt;"",SUMPRODUCT((FW12:FW15=FW14)*(FU12:FU15&gt;FU14)*1),0)</f>
        <v>0</v>
      </c>
      <c r="FY14" s="420">
        <f t="shared" ref="FY14:FY15" ca="1" si="1674">FW14+FX14</f>
        <v>0</v>
      </c>
      <c r="FZ14" s="420">
        <f t="shared" ref="FZ14" ca="1" si="1675">IF(EQ14&lt;&gt;"",SUMPRODUCT((FY12:FY15=FY14)*(FW12:FW15=FW14)*(FS12:FS15&gt;FS14)*1),0)</f>
        <v>0</v>
      </c>
      <c r="GA14" s="420">
        <f t="shared" ca="1" si="389"/>
        <v>1</v>
      </c>
      <c r="GB14" s="420">
        <f t="shared" ref="GB14" ca="1" si="1676">SUMPRODUCT((GA12:GA15=GA14)*(ED12:ED15&gt;ED14)*1)</f>
        <v>1</v>
      </c>
      <c r="GC14" s="420">
        <f t="shared" ca="1" si="227"/>
        <v>2</v>
      </c>
      <c r="GD14" s="420" t="str">
        <f t="shared" si="228"/>
        <v>Mexico</v>
      </c>
      <c r="GE14" s="420">
        <f t="shared" ca="1" si="3"/>
        <v>0</v>
      </c>
      <c r="GF14" s="420">
        <f ca="1">SUMPRODUCT((OFFSET('Game Board'!G8:G55,0,GF1)&lt;&gt;"")*(OFFSET('Game Board'!F8:F55,0,GF1)=C14)*(OFFSET('Game Board'!G8:G55,0,GF1)&gt;OFFSET('Game Board'!H8:H55,0,GF1))*1)+SUMPRODUCT((OFFSET('Game Board'!G8:G55,0,GF1)&lt;&gt;"")*(OFFSET('Game Board'!I8:I55,0,GF1)=C14)*(OFFSET('Game Board'!H8:H55,0,GF1)&gt;OFFSET('Game Board'!G8:G55,0,GF1))*1)</f>
        <v>0</v>
      </c>
      <c r="GG14" s="420">
        <f ca="1">SUMPRODUCT((OFFSET('Game Board'!G8:G55,0,GF1)&lt;&gt;"")*(OFFSET('Game Board'!F8:F55,0,GF1)=C14)*(OFFSET('Game Board'!G8:G55,0,GF1)=OFFSET('Game Board'!H8:H55,0,GF1))*1)+SUMPRODUCT((OFFSET('Game Board'!G8:G55,0,GF1)&lt;&gt;"")*(OFFSET('Game Board'!I8:I55,0,GF1)=C14)*(OFFSET('Game Board'!G8:G55,0,GF1)=OFFSET('Game Board'!H8:H55,0,GF1))*1)</f>
        <v>0</v>
      </c>
      <c r="GH14" s="420">
        <f ca="1">SUMPRODUCT((OFFSET('Game Board'!G8:G55,0,GF1)&lt;&gt;"")*(OFFSET('Game Board'!F8:F55,0,GF1)=C14)*(OFFSET('Game Board'!G8:G55,0,GF1)&lt;OFFSET('Game Board'!H8:H55,0,GF1))*1)+SUMPRODUCT((OFFSET('Game Board'!G8:G55,0,GF1)&lt;&gt;"")*(OFFSET('Game Board'!I8:I55,0,GF1)=C14)*(OFFSET('Game Board'!H8:H55,0,GF1)&lt;OFFSET('Game Board'!G8:G55,0,GF1))*1)</f>
        <v>0</v>
      </c>
      <c r="GI14" s="420">
        <f ca="1">SUMIF(OFFSET('Game Board'!F8:F55,0,GF1),C14,OFFSET('Game Board'!G8:G55,0,GF1))+SUMIF(OFFSET('Game Board'!I8:I55,0,GF1),C14,OFFSET('Game Board'!H8:H55,0,GF1))</f>
        <v>0</v>
      </c>
      <c r="GJ14" s="420">
        <f ca="1">SUMIF(OFFSET('Game Board'!F8:F55,0,GF1),C14,OFFSET('Game Board'!H8:H55,0,GF1))+SUMIF(OFFSET('Game Board'!I8:I55,0,GF1),C14,OFFSET('Game Board'!G8:G55,0,GF1))</f>
        <v>0</v>
      </c>
      <c r="GK14" s="420">
        <f t="shared" ca="1" si="4"/>
        <v>0</v>
      </c>
      <c r="GL14" s="420">
        <f t="shared" ca="1" si="5"/>
        <v>0</v>
      </c>
      <c r="GM14" s="420">
        <f ca="1">INDEX(L4:L35,MATCH(GV14,C4:C35,0),0)</f>
        <v>1659</v>
      </c>
      <c r="GN14" s="424">
        <f>'Tournament Setup'!F16</f>
        <v>0</v>
      </c>
      <c r="GO14" s="420">
        <f t="shared" ref="GO14" ca="1" si="1677">RANK(GL14,GL12:GL15)</f>
        <v>1</v>
      </c>
      <c r="GP14" s="420">
        <f t="shared" ref="GP14" ca="1" si="1678">SUMPRODUCT((GO12:GO15=GO14)*(GK12:GK15&gt;GK14)*1)</f>
        <v>0</v>
      </c>
      <c r="GQ14" s="420">
        <f t="shared" ca="1" si="8"/>
        <v>1</v>
      </c>
      <c r="GR14" s="420">
        <f t="shared" ref="GR14" ca="1" si="1679">SUMPRODUCT((GO12:GO15=GO14)*(GK12:GK15=GK14)*(GI12:GI15&gt;GI14)*1)</f>
        <v>0</v>
      </c>
      <c r="GS14" s="420">
        <f t="shared" ca="1" si="10"/>
        <v>1</v>
      </c>
      <c r="GT14" s="420">
        <f t="shared" ref="GT14" ca="1" si="1680">RANK(GS14,GS12:GS15,1)+COUNTIF(GS12:GS14,GS14)-1</f>
        <v>3</v>
      </c>
      <c r="GU14" s="420">
        <v>3</v>
      </c>
      <c r="GV14" s="420" t="str">
        <f t="shared" ref="GV14" ca="1" si="1681">INDEX(GD12:GD15,MATCH(GU14,GT12:GT15,0),0)</f>
        <v>Mexico</v>
      </c>
      <c r="GW14" s="420">
        <f t="shared" ref="GW14" ca="1" si="1682">INDEX(GS12:GS15,MATCH(GV14,GD12:GD15,0),0)</f>
        <v>1</v>
      </c>
      <c r="GX14" s="420" t="str">
        <f t="shared" ref="GX14:GX15" ca="1" si="1683">IF(AND(GX13&lt;&gt;"",GW14=1),GV14,"")</f>
        <v>Mexico</v>
      </c>
      <c r="GY14" s="420" t="str">
        <f t="shared" ref="GY14" ca="1" si="1684">IF(GY13&lt;&gt;"",GV14,"")</f>
        <v/>
      </c>
      <c r="GZ14" s="420" t="str">
        <f t="shared" ref="GZ14" ca="1" si="1685">IF(GW15=3,GV14,"")</f>
        <v/>
      </c>
      <c r="HA14" s="420">
        <f ca="1">SUMPRODUCT((OFFSET('Game Board'!F8:F55,0,GF1)=GX14)*(OFFSET('Game Board'!I8:I55,0,GF1)=GX12)*(OFFSET('Game Board'!G8:G55,0,GF1)&gt;OFFSET('Game Board'!H8:H55,0,GF1))*1)+SUMPRODUCT((OFFSET('Game Board'!I8:I55,0,GF1)=GX14)*(OFFSET('Game Board'!F8:F55,0,GF1)=GX12)*(OFFSET('Game Board'!H8:H55,0,GF1)&gt;OFFSET('Game Board'!G8:G55,0,GF1))*1)+SUMPRODUCT((OFFSET('Game Board'!F8:F55,0,GF1)=GX14)*(OFFSET('Game Board'!I8:I55,0,GF1)=GX13)*(OFFSET('Game Board'!G8:G55,0,GF1)&gt;OFFSET('Game Board'!H8:H55,0,GF1))*1)+SUMPRODUCT((OFFSET('Game Board'!I8:I55,0,GF1)=GX14)*(OFFSET('Game Board'!F8:F55,0,GF1)=GX13)*(OFFSET('Game Board'!H8:H55,0,GF1)&gt;OFFSET('Game Board'!G8:G55,0,GF1))*1)+SUMPRODUCT((OFFSET('Game Board'!F8:F55,0,GF1)=GX14)*(OFFSET('Game Board'!I8:I55,0,GF1)=GX15)*(OFFSET('Game Board'!G8:G55,0,GF1)&gt;OFFSET('Game Board'!H8:H55,0,GF1))*1)+SUMPRODUCT((OFFSET('Game Board'!I8:I55,0,GF1)=GX14)*(OFFSET('Game Board'!F8:F55,0,GF1)=GX15)*(OFFSET('Game Board'!H8:H55,0,GF1)&gt;OFFSET('Game Board'!G8:G55,0,GF1))*1)</f>
        <v>0</v>
      </c>
      <c r="HB14" s="420">
        <f ca="1">SUMPRODUCT((OFFSET('Game Board'!F8:F55,0,GF1)=GX14)*(OFFSET('Game Board'!I8:I55,0,GF1)=GX12)*(OFFSET('Game Board'!G8:G55,0,GF1)=OFFSET('Game Board'!H8:H55,0,GF1))*1)+SUMPRODUCT((OFFSET('Game Board'!I8:I55,0,GF1)=GX14)*(OFFSET('Game Board'!F8:F55,0,GF1)=GX12)*(OFFSET('Game Board'!G8:G55,0,GF1)=OFFSET('Game Board'!H8:H55,0,GF1))*1)+SUMPRODUCT((OFFSET('Game Board'!F8:F55,0,GF1)=GX14)*(OFFSET('Game Board'!I8:I55,0,GF1)=GX13)*(OFFSET('Game Board'!G8:G55,0,GF1)=OFFSET('Game Board'!H8:H55,0,GF1))*1)+SUMPRODUCT((OFFSET('Game Board'!I8:I55,0,GF1)=GX14)*(OFFSET('Game Board'!F8:F55,0,GF1)=GX13)*(OFFSET('Game Board'!G8:G55,0,GF1)=OFFSET('Game Board'!H8:H55,0,GF1))*1)+SUMPRODUCT((OFFSET('Game Board'!F8:F55,0,GF1)=GX14)*(OFFSET('Game Board'!I8:I55,0,GF1)=GX15)*(OFFSET('Game Board'!G8:G55,0,GF1)=OFFSET('Game Board'!H8:H55,0,GF1))*1)+SUMPRODUCT((OFFSET('Game Board'!I8:I55,0,GF1)=GX14)*(OFFSET('Game Board'!F8:F55,0,GF1)=GX15)*(OFFSET('Game Board'!G8:G55,0,GF1)=OFFSET('Game Board'!H8:H55,0,GF1))*1)</f>
        <v>3</v>
      </c>
      <c r="HC14" s="420">
        <f ca="1">SUMPRODUCT((OFFSET('Game Board'!F8:F55,0,GF1)=GX14)*(OFFSET('Game Board'!I8:I55,0,GF1)=GX12)*(OFFSET('Game Board'!G8:G55,0,GF1)&lt;OFFSET('Game Board'!H8:H55,0,GF1))*1)+SUMPRODUCT((OFFSET('Game Board'!I8:I55,0,GF1)=GX14)*(OFFSET('Game Board'!F8:F55,0,GF1)=GX12)*(OFFSET('Game Board'!H8:H55,0,GF1)&lt;OFFSET('Game Board'!G8:G55,0,GF1))*1)+SUMPRODUCT((OFFSET('Game Board'!F8:F55,0,GF1)=GX14)*(OFFSET('Game Board'!I8:I55,0,GF1)=GX13)*(OFFSET('Game Board'!G8:G55,0,GF1)&lt;OFFSET('Game Board'!H8:H55,0,GF1))*1)+SUMPRODUCT((OFFSET('Game Board'!I8:I55,0,GF1)=GX14)*(OFFSET('Game Board'!F8:F55,0,GF1)=GX13)*(OFFSET('Game Board'!H8:H55,0,GF1)&lt;OFFSET('Game Board'!G8:G55,0,GF1))*1)+SUMPRODUCT((OFFSET('Game Board'!F8:F55,0,GF1)=GX14)*(OFFSET('Game Board'!I8:I55,0,GF1)=GX15)*(OFFSET('Game Board'!G8:G55,0,GF1)&lt;OFFSET('Game Board'!H8:H55,0,GF1))*1)+SUMPRODUCT((OFFSET('Game Board'!I8:I55,0,GF1)=GX14)*(OFFSET('Game Board'!F8:F55,0,GF1)=GX15)*(OFFSET('Game Board'!H8:H55,0,GF1)&lt;OFFSET('Game Board'!G8:G55,0,GF1))*1)</f>
        <v>0</v>
      </c>
      <c r="HD14" s="420">
        <f ca="1">SUMIFS(OFFSET('Game Board'!G8:G55,0,GF1),OFFSET('Game Board'!F8:F55,0,GF1),GX14,OFFSET('Game Board'!I8:I55,0,GF1),GX12)+SUMIFS(OFFSET('Game Board'!G8:G55,0,GF1),OFFSET('Game Board'!F8:F55,0,GF1),GX14,OFFSET('Game Board'!I8:I55,0,GF1),GX13)+SUMIFS(OFFSET('Game Board'!G8:G55,0,GF1),OFFSET('Game Board'!F8:F55,0,GF1),GX14,OFFSET('Game Board'!I8:I55,0,GF1),GX15)+SUMIFS(OFFSET('Game Board'!H8:H55,0,GF1),OFFSET('Game Board'!I8:I55,0,GF1),GX14,OFFSET('Game Board'!F8:F55,0,GF1),GX12)+SUMIFS(OFFSET('Game Board'!H8:H55,0,GF1),OFFSET('Game Board'!I8:I55,0,GF1),GX14,OFFSET('Game Board'!F8:F55,0,GF1),GX13)+SUMIFS(OFFSET('Game Board'!H8:H55,0,GF1),OFFSET('Game Board'!I8:I55,0,GF1),GX14,OFFSET('Game Board'!F8:F55,0,GF1),GX15)</f>
        <v>0</v>
      </c>
      <c r="HE14" s="420">
        <f ca="1">SUMIFS(OFFSET('Game Board'!H8:H55,0,GF1),OFFSET('Game Board'!F8:F55,0,GF1),GX14,OFFSET('Game Board'!I8:I55,0,GF1),GX12)+SUMIFS(OFFSET('Game Board'!H8:H55,0,GF1),OFFSET('Game Board'!F8:F55,0,GF1),GX14,OFFSET('Game Board'!I8:I55,0,GF1),GX13)+SUMIFS(OFFSET('Game Board'!H8:H55,0,GF1),OFFSET('Game Board'!F8:F55,0,GF1),GX14,OFFSET('Game Board'!I8:I55,0,GF1),GX15)+SUMIFS(OFFSET('Game Board'!G8:G55,0,GF1),OFFSET('Game Board'!I8:I55,0,GF1),GX14,OFFSET('Game Board'!F8:F55,0,GF1),GX12)+SUMIFS(OFFSET('Game Board'!G8:G55,0,GF1),OFFSET('Game Board'!I8:I55,0,GF1),GX14,OFFSET('Game Board'!F8:F55,0,GF1),GX13)+SUMIFS(OFFSET('Game Board'!G8:G55,0,GF1),OFFSET('Game Board'!I8:I55,0,GF1),GX14,OFFSET('Game Board'!F8:F55,0,GF1),GX15)</f>
        <v>0</v>
      </c>
      <c r="HF14" s="420">
        <f t="shared" ca="1" si="15"/>
        <v>0</v>
      </c>
      <c r="HG14" s="420">
        <f t="shared" ca="1" si="16"/>
        <v>3</v>
      </c>
      <c r="HH14" s="420">
        <f t="shared" ref="HH14" ca="1" si="1686">IF(GX14&lt;&gt;"",SUMPRODUCT((GW12:GW15=GW14)*(HG12:HG15&gt;HG14)*1),0)</f>
        <v>0</v>
      </c>
      <c r="HI14" s="420">
        <f t="shared" ref="HI14" ca="1" si="1687">IF(GX14&lt;&gt;"",SUMPRODUCT((HH12:HH15=HH14)*(HF12:HF15&gt;HF14)*1),0)</f>
        <v>0</v>
      </c>
      <c r="HJ14" s="420">
        <f t="shared" ca="1" si="19"/>
        <v>0</v>
      </c>
      <c r="HK14" s="420">
        <f t="shared" ref="HK14" ca="1" si="1688">IF(GX14&lt;&gt;"",SUMPRODUCT((HJ12:HJ15=HJ14)*(HH12:HH15=HH14)*(HD12:HD15&gt;HD14)*1),0)</f>
        <v>0</v>
      </c>
      <c r="HL14" s="420">
        <f t="shared" ca="1" si="21"/>
        <v>1</v>
      </c>
      <c r="HM14" s="420">
        <f ca="1">SUMPRODUCT((OFFSET('Game Board'!F8:F55,0,GF1)=GY14)*(OFFSET('Game Board'!I8:I55,0,GF1)=GY13)*(OFFSET('Game Board'!G8:G55,0,GF1)&gt;OFFSET('Game Board'!H8:H55,0,GF1))*1)+SUMPRODUCT((OFFSET('Game Board'!I8:I55,0,GF1)=GY14)*(OFFSET('Game Board'!F8:F55,0,GF1)=GY13)*(OFFSET('Game Board'!H8:H55,0,GF1)&gt;OFFSET('Game Board'!G8:G55,0,GF1))*1)+SUMPRODUCT((OFFSET('Game Board'!F8:F55,0,GF1)=GY14)*(OFFSET('Game Board'!I8:I55,0,GF1)=GY15)*(OFFSET('Game Board'!G8:G55,0,GF1)&gt;OFFSET('Game Board'!H8:H55,0,GF1))*1)+SUMPRODUCT((OFFSET('Game Board'!I8:I55,0,GF1)=GY14)*(OFFSET('Game Board'!F8:F55,0,GF1)=GY15)*(OFFSET('Game Board'!H8:H55,0,GF1)&gt;OFFSET('Game Board'!G8:G55,0,GF1))*1)</f>
        <v>0</v>
      </c>
      <c r="HN14" s="420">
        <f ca="1">SUMPRODUCT((OFFSET('Game Board'!F8:F55,0,GF1)=GY14)*(OFFSET('Game Board'!I8:I55,0,GF1)=GY13)*(OFFSET('Game Board'!G8:G55,0,GF1)=OFFSET('Game Board'!H8:H55,0,GF1))*1)+SUMPRODUCT((OFFSET('Game Board'!I8:I55,0,GF1)=GY14)*(OFFSET('Game Board'!F8:F55,0,GF1)=GY13)*(OFFSET('Game Board'!G8:G55,0,GF1)=OFFSET('Game Board'!H8:H55,0,GF1))*1)+SUMPRODUCT((OFFSET('Game Board'!F8:F55,0,GF1)=GY14)*(OFFSET('Game Board'!I8:I55,0,GF1)=GY15)*(OFFSET('Game Board'!G8:G55,0,GF1)=OFFSET('Game Board'!H8:H55,0,GF1))*1)+SUMPRODUCT((OFFSET('Game Board'!I8:I55,0,GF1)=GY14)*(OFFSET('Game Board'!F8:F55,0,GF1)=GY15)*(OFFSET('Game Board'!G8:G55,0,GF1)=OFFSET('Game Board'!H8:H55,0,GF1))*1)</f>
        <v>0</v>
      </c>
      <c r="HO14" s="420">
        <f ca="1">SUMPRODUCT((OFFSET('Game Board'!F8:F55,0,GF1)=GY14)*(OFFSET('Game Board'!I8:I55,0,GF1)=GY13)*(OFFSET('Game Board'!G8:G55,0,GF1)&lt;OFFSET('Game Board'!H8:H55,0,GF1))*1)+SUMPRODUCT((OFFSET('Game Board'!I8:I55,0,GF1)=GY14)*(OFFSET('Game Board'!F8:F55,0,GF1)=GY13)*(OFFSET('Game Board'!H8:H55,0,GF1)&lt;OFFSET('Game Board'!G8:G55,0,GF1))*1)+SUMPRODUCT((OFFSET('Game Board'!F8:F55,0,GF1)=GY14)*(OFFSET('Game Board'!I8:I55,0,GF1)=GY15)*(OFFSET('Game Board'!G8:G55,0,GF1)&lt;OFFSET('Game Board'!H8:H55,0,GF1))*1)+SUMPRODUCT((OFFSET('Game Board'!I8:I55,0,GF1)=GY14)*(OFFSET('Game Board'!F8:F55,0,GF1)=GY15)*(OFFSET('Game Board'!H8:H55,0,GF1)&lt;OFFSET('Game Board'!G8:G55,0,GF1))*1)</f>
        <v>0</v>
      </c>
      <c r="HP14" s="420">
        <f ca="1">SUMIFS(OFFSET('Game Board'!G8:G55,0,GF1),OFFSET('Game Board'!F8:F55,0,GF1),GY14,OFFSET('Game Board'!I8:I55,0,GF1),GY13)+SUMIFS(OFFSET('Game Board'!G8:G55,0,GF1),OFFSET('Game Board'!F8:F55,0,GF1),GY14,OFFSET('Game Board'!I8:I55,0,GF1),GY15)+SUMIFS(OFFSET('Game Board'!H8:H55,0,GF1),OFFSET('Game Board'!I8:I55,0,GF1),GY14,OFFSET('Game Board'!F8:F55,0,GF1),GY13)+SUMIFS(OFFSET('Game Board'!H8:H55,0,GF1),OFFSET('Game Board'!I8:I55,0,GF1),GY14,OFFSET('Game Board'!F8:F55,0,GF1),GY15)</f>
        <v>0</v>
      </c>
      <c r="HQ14" s="420">
        <f ca="1">SUMIFS(OFFSET('Game Board'!H8:H55,0,GF1),OFFSET('Game Board'!F8:F55,0,GF1),GY14,OFFSET('Game Board'!I8:I55,0,GF1),GY13)+SUMIFS(OFFSET('Game Board'!H8:H55,0,GF1),OFFSET('Game Board'!F8:F55,0,GF1),GY14,OFFSET('Game Board'!I8:I55,0,GF1),GY15)+SUMIFS(OFFSET('Game Board'!G8:G55,0,GF1),OFFSET('Game Board'!I8:I55,0,GF1),GY14,OFFSET('Game Board'!F8:F55,0,GF1),GY13)+SUMIFS(OFFSET('Game Board'!G8:G55,0,GF1),OFFSET('Game Board'!I8:I55,0,GF1),GY14,OFFSET('Game Board'!F8:F55,0,GF1),GY15)</f>
        <v>0</v>
      </c>
      <c r="HR14" s="420">
        <f t="shared" ca="1" si="240"/>
        <v>0</v>
      </c>
      <c r="HS14" s="420">
        <f t="shared" ca="1" si="241"/>
        <v>0</v>
      </c>
      <c r="HT14" s="420">
        <f t="shared" ref="HT14" ca="1" si="1689">IF(GY14&lt;&gt;"",SUMPRODUCT((GW12:GW15=GW14)*(HS12:HS15&gt;HS14)*1),0)</f>
        <v>0</v>
      </c>
      <c r="HU14" s="420">
        <f t="shared" ref="HU14" ca="1" si="1690">IF(GY14&lt;&gt;"",SUMPRODUCT((HT12:HT15=HT14)*(HR12:HR15&gt;HR14)*1),0)</f>
        <v>0</v>
      </c>
      <c r="HV14" s="420">
        <f t="shared" ca="1" si="244"/>
        <v>0</v>
      </c>
      <c r="HW14" s="420">
        <f t="shared" ref="HW14" ca="1" si="1691">IF(GY14&lt;&gt;"",SUMPRODUCT((HV12:HV15=HV14)*(HT12:HT15=HT14)*(HP12:HP15&gt;HP14)*1),0)</f>
        <v>0</v>
      </c>
      <c r="HX14" s="420">
        <f t="shared" ca="1" si="22"/>
        <v>1</v>
      </c>
      <c r="HY14" s="420">
        <f ca="1">SUMPRODUCT((OFFSET('Game Board'!F8:F55,0,GF1)=GZ14)*(OFFSET('Game Board'!I8:I55,0,GF1)=GZ15)*(OFFSET('Game Board'!G8:G55,0,GF1)&gt;OFFSET('Game Board'!H8:H55,0,GF1))*1)+SUMPRODUCT((OFFSET('Game Board'!I8:I55,0,GF1)=GZ14)*(OFFSET('Game Board'!F8:F55,0,GF1)=GZ15)*(OFFSET('Game Board'!H8:H55,0,GF1)&gt;OFFSET('Game Board'!G8:G55,0,GF1))*1)</f>
        <v>0</v>
      </c>
      <c r="HZ14" s="420">
        <f ca="1">SUMPRODUCT((OFFSET('Game Board'!F8:F55,0,GF1)=GZ14)*(OFFSET('Game Board'!I8:I55,0,GF1)=GZ15)*(OFFSET('Game Board'!G8:G55,0,GF1)=OFFSET('Game Board'!H8:H55,0,GF1))*1)+SUMPRODUCT((OFFSET('Game Board'!I8:I55,0,GF1)=GZ14)*(OFFSET('Game Board'!F8:F55,0,GF1)=GZ15)*(OFFSET('Game Board'!H8:H55,0,GF1)=OFFSET('Game Board'!G8:G55,0,GF1))*1)</f>
        <v>0</v>
      </c>
      <c r="IA14" s="420">
        <f ca="1">SUMPRODUCT((OFFSET('Game Board'!F8:F55,0,GF1)=GZ14)*(OFFSET('Game Board'!I8:I55,0,GF1)=GZ15)*(OFFSET('Game Board'!G8:G55,0,GF1)&lt;OFFSET('Game Board'!H8:H55,0,GF1))*1)+SUMPRODUCT((OFFSET('Game Board'!I8:I55,0,GF1)=GZ14)*(OFFSET('Game Board'!F8:F55,0,GF1)=GZ15)*(OFFSET('Game Board'!H8:H55,0,GF1)&lt;OFFSET('Game Board'!G8:G55,0,GF1))*1)</f>
        <v>0</v>
      </c>
      <c r="IB14" s="420">
        <f ca="1">SUMIFS(OFFSET('Game Board'!G8:G55,0,GF1),OFFSET('Game Board'!F8:F55,0,GF1),GZ14,OFFSET('Game Board'!I8:I55,0,GF1),GZ15)+SUMIFS(OFFSET('Game Board'!H8:H55,0,GF1),OFFSET('Game Board'!I8:I55,0,GF1),GZ14,OFFSET('Game Board'!F8:F55,0,GF1),GZ15)</f>
        <v>0</v>
      </c>
      <c r="IC14" s="420">
        <f ca="1">SUMIFS(OFFSET('Game Board'!H8:H55,0,GF1),OFFSET('Game Board'!F8:F55,0,GF1),GZ14,OFFSET('Game Board'!I8:I55,0,GF1),GZ15)+SUMIFS(OFFSET('Game Board'!G8:G55,0,GF1),OFFSET('Game Board'!I8:I55,0,GF1),GZ14,OFFSET('Game Board'!F8:F55,0,GF1),GZ15)</f>
        <v>0</v>
      </c>
      <c r="ID14" s="420">
        <f t="shared" ref="ID14:ID15" ca="1" si="1692">IB14-IC14</f>
        <v>0</v>
      </c>
      <c r="IE14" s="420">
        <f t="shared" ref="IE14:IE15" ca="1" si="1693">HZ14*1+HY14*3</f>
        <v>0</v>
      </c>
      <c r="IF14" s="420">
        <f t="shared" ref="IF14" ca="1" si="1694">IF(GZ14&lt;&gt;"",SUMPRODUCT((HI12:HI15=HI14)*(IE12:IE15&gt;IE14)*1),0)</f>
        <v>0</v>
      </c>
      <c r="IG14" s="420">
        <f t="shared" ref="IG14" ca="1" si="1695">IF(GZ14&lt;&gt;"",SUMPRODUCT((IF12:IF15=IF14)*(ID12:ID15&gt;ID14)*1),0)</f>
        <v>0</v>
      </c>
      <c r="IH14" s="420">
        <f t="shared" ref="IH14:IH15" ca="1" si="1696">IF14+IG14</f>
        <v>0</v>
      </c>
      <c r="II14" s="420">
        <f t="shared" ref="II14" ca="1" si="1697">IF(GZ14&lt;&gt;"",SUMPRODUCT((IH12:IH15=IH14)*(IF12:IF15=IF14)*(IB12:IB15&gt;IB14)*1),0)</f>
        <v>0</v>
      </c>
      <c r="IJ14" s="420">
        <f t="shared" ca="1" si="23"/>
        <v>1</v>
      </c>
      <c r="IK14" s="420">
        <f t="shared" ref="IK14" ca="1" si="1698">SUMPRODUCT((IJ12:IJ15=IJ14)*(GM12:GM15&gt;GM14)*1)</f>
        <v>1</v>
      </c>
      <c r="IL14" s="420">
        <f t="shared" ca="1" si="25"/>
        <v>2</v>
      </c>
      <c r="IM14" s="420" t="str">
        <f t="shared" si="247"/>
        <v>Mexico</v>
      </c>
      <c r="IN14" s="420">
        <f t="shared" ca="1" si="26"/>
        <v>0</v>
      </c>
      <c r="IO14" s="420">
        <f ca="1">SUMPRODUCT((OFFSET('Game Board'!G8:G55,0,IO1)&lt;&gt;"")*(OFFSET('Game Board'!F8:F55,0,IO1)=C14)*(OFFSET('Game Board'!G8:G55,0,IO1)&gt;OFFSET('Game Board'!H8:H55,0,IO1))*1)+SUMPRODUCT((OFFSET('Game Board'!G8:G55,0,IO1)&lt;&gt;"")*(OFFSET('Game Board'!I8:I55,0,IO1)=C14)*(OFFSET('Game Board'!H8:H55,0,IO1)&gt;OFFSET('Game Board'!G8:G55,0,IO1))*1)</f>
        <v>0</v>
      </c>
      <c r="IP14" s="420">
        <f ca="1">SUMPRODUCT((OFFSET('Game Board'!G8:G55,0,IO1)&lt;&gt;"")*(OFFSET('Game Board'!F8:F55,0,IO1)=C14)*(OFFSET('Game Board'!G8:G55,0,IO1)=OFFSET('Game Board'!H8:H55,0,IO1))*1)+SUMPRODUCT((OFFSET('Game Board'!G8:G55,0,IO1)&lt;&gt;"")*(OFFSET('Game Board'!I8:I55,0,IO1)=C14)*(OFFSET('Game Board'!G8:G55,0,IO1)=OFFSET('Game Board'!H8:H55,0,IO1))*1)</f>
        <v>0</v>
      </c>
      <c r="IQ14" s="420">
        <f ca="1">SUMPRODUCT((OFFSET('Game Board'!G8:G55,0,IO1)&lt;&gt;"")*(OFFSET('Game Board'!F8:F55,0,IO1)=C14)*(OFFSET('Game Board'!G8:G55,0,IO1)&lt;OFFSET('Game Board'!H8:H55,0,IO1))*1)+SUMPRODUCT((OFFSET('Game Board'!G8:G55,0,IO1)&lt;&gt;"")*(OFFSET('Game Board'!I8:I55,0,IO1)=C14)*(OFFSET('Game Board'!H8:H55,0,IO1)&lt;OFFSET('Game Board'!G8:G55,0,IO1))*1)</f>
        <v>0</v>
      </c>
      <c r="IR14" s="420">
        <f ca="1">SUMIF(OFFSET('Game Board'!F8:F55,0,IO1),C14,OFFSET('Game Board'!G8:G55,0,IO1))+SUMIF(OFFSET('Game Board'!I8:I55,0,IO1),C14,OFFSET('Game Board'!H8:H55,0,IO1))</f>
        <v>0</v>
      </c>
      <c r="IS14" s="420">
        <f ca="1">SUMIF(OFFSET('Game Board'!F8:F55,0,IO1),C14,OFFSET('Game Board'!H8:H55,0,IO1))+SUMIF(OFFSET('Game Board'!I8:I55,0,IO1),C14,OFFSET('Game Board'!G8:G55,0,IO1))</f>
        <v>0</v>
      </c>
      <c r="IT14" s="420">
        <f t="shared" ca="1" si="27"/>
        <v>0</v>
      </c>
      <c r="IU14" s="420">
        <f t="shared" ca="1" si="28"/>
        <v>0</v>
      </c>
      <c r="IV14" s="420">
        <f ca="1">INDEX(L4:L35,MATCH(JE14,C4:C35,0),0)</f>
        <v>1659</v>
      </c>
      <c r="IW14" s="424">
        <f>'Tournament Setup'!F16</f>
        <v>0</v>
      </c>
      <c r="IX14" s="420">
        <f t="shared" ref="IX14" ca="1" si="1699">RANK(IU14,IU12:IU15)</f>
        <v>1</v>
      </c>
      <c r="IY14" s="420">
        <f t="shared" ref="IY14" ca="1" si="1700">SUMPRODUCT((IX12:IX15=IX14)*(IT12:IT15&gt;IT14)*1)</f>
        <v>0</v>
      </c>
      <c r="IZ14" s="420">
        <f t="shared" ca="1" si="31"/>
        <v>1</v>
      </c>
      <c r="JA14" s="420">
        <f t="shared" ref="JA14" ca="1" si="1701">SUMPRODUCT((IX12:IX15=IX14)*(IT12:IT15=IT14)*(IR12:IR15&gt;IR14)*1)</f>
        <v>0</v>
      </c>
      <c r="JB14" s="420">
        <f t="shared" ca="1" si="33"/>
        <v>1</v>
      </c>
      <c r="JC14" s="420">
        <f t="shared" ref="JC14" ca="1" si="1702">RANK(JB14,JB12:JB15,1)+COUNTIF(JB12:JB14,JB14)-1</f>
        <v>3</v>
      </c>
      <c r="JD14" s="420">
        <v>3</v>
      </c>
      <c r="JE14" s="420" t="str">
        <f t="shared" ref="JE14" ca="1" si="1703">INDEX(IM12:IM15,MATCH(JD14,JC12:JC15,0),0)</f>
        <v>Mexico</v>
      </c>
      <c r="JF14" s="420">
        <f t="shared" ref="JF14" ca="1" si="1704">INDEX(JB12:JB15,MATCH(JE14,IM12:IM15,0),0)</f>
        <v>1</v>
      </c>
      <c r="JG14" s="420" t="str">
        <f t="shared" ref="JG14:JG15" ca="1" si="1705">IF(AND(JG13&lt;&gt;"",JF14=1),JE14,"")</f>
        <v>Mexico</v>
      </c>
      <c r="JH14" s="420" t="str">
        <f t="shared" ref="JH14" ca="1" si="1706">IF(JH13&lt;&gt;"",JE14,"")</f>
        <v/>
      </c>
      <c r="JI14" s="420" t="str">
        <f t="shared" ref="JI14" ca="1" si="1707">IF(JF15=3,JE14,"")</f>
        <v/>
      </c>
      <c r="JJ14" s="420">
        <f ca="1">SUMPRODUCT((OFFSET('Game Board'!F8:F55,0,IO1)=JG14)*(OFFSET('Game Board'!I8:I55,0,IO1)=JG12)*(OFFSET('Game Board'!G8:G55,0,IO1)&gt;OFFSET('Game Board'!H8:H55,0,IO1))*1)+SUMPRODUCT((OFFSET('Game Board'!I8:I55,0,IO1)=JG14)*(OFFSET('Game Board'!F8:F55,0,IO1)=JG12)*(OFFSET('Game Board'!H8:H55,0,IO1)&gt;OFFSET('Game Board'!G8:G55,0,IO1))*1)+SUMPRODUCT((OFFSET('Game Board'!F8:F55,0,IO1)=JG14)*(OFFSET('Game Board'!I8:I55,0,IO1)=JG13)*(OFFSET('Game Board'!G8:G55,0,IO1)&gt;OFFSET('Game Board'!H8:H55,0,IO1))*1)+SUMPRODUCT((OFFSET('Game Board'!I8:I55,0,IO1)=JG14)*(OFFSET('Game Board'!F8:F55,0,IO1)=JG13)*(OFFSET('Game Board'!H8:H55,0,IO1)&gt;OFFSET('Game Board'!G8:G55,0,IO1))*1)+SUMPRODUCT((OFFSET('Game Board'!F8:F55,0,IO1)=JG14)*(OFFSET('Game Board'!I8:I55,0,IO1)=JG15)*(OFFSET('Game Board'!G8:G55,0,IO1)&gt;OFFSET('Game Board'!H8:H55,0,IO1))*1)+SUMPRODUCT((OFFSET('Game Board'!I8:I55,0,IO1)=JG14)*(OFFSET('Game Board'!F8:F55,0,IO1)=JG15)*(OFFSET('Game Board'!H8:H55,0,IO1)&gt;OFFSET('Game Board'!G8:G55,0,IO1))*1)</f>
        <v>0</v>
      </c>
      <c r="JK14" s="420">
        <f ca="1">SUMPRODUCT((OFFSET('Game Board'!F8:F55,0,IO1)=JG14)*(OFFSET('Game Board'!I8:I55,0,IO1)=JG12)*(OFFSET('Game Board'!G8:G55,0,IO1)=OFFSET('Game Board'!H8:H55,0,IO1))*1)+SUMPRODUCT((OFFSET('Game Board'!I8:I55,0,IO1)=JG14)*(OFFSET('Game Board'!F8:F55,0,IO1)=JG12)*(OFFSET('Game Board'!G8:G55,0,IO1)=OFFSET('Game Board'!H8:H55,0,IO1))*1)+SUMPRODUCT((OFFSET('Game Board'!F8:F55,0,IO1)=JG14)*(OFFSET('Game Board'!I8:I55,0,IO1)=JG13)*(OFFSET('Game Board'!G8:G55,0,IO1)=OFFSET('Game Board'!H8:H55,0,IO1))*1)+SUMPRODUCT((OFFSET('Game Board'!I8:I55,0,IO1)=JG14)*(OFFSET('Game Board'!F8:F55,0,IO1)=JG13)*(OFFSET('Game Board'!G8:G55,0,IO1)=OFFSET('Game Board'!H8:H55,0,IO1))*1)+SUMPRODUCT((OFFSET('Game Board'!F8:F55,0,IO1)=JG14)*(OFFSET('Game Board'!I8:I55,0,IO1)=JG15)*(OFFSET('Game Board'!G8:G55,0,IO1)=OFFSET('Game Board'!H8:H55,0,IO1))*1)+SUMPRODUCT((OFFSET('Game Board'!I8:I55,0,IO1)=JG14)*(OFFSET('Game Board'!F8:F55,0,IO1)=JG15)*(OFFSET('Game Board'!G8:G55,0,IO1)=OFFSET('Game Board'!H8:H55,0,IO1))*1)</f>
        <v>3</v>
      </c>
      <c r="JL14" s="420">
        <f ca="1">SUMPRODUCT((OFFSET('Game Board'!F8:F55,0,IO1)=JG14)*(OFFSET('Game Board'!I8:I55,0,IO1)=JG12)*(OFFSET('Game Board'!G8:G55,0,IO1)&lt;OFFSET('Game Board'!H8:H55,0,IO1))*1)+SUMPRODUCT((OFFSET('Game Board'!I8:I55,0,IO1)=JG14)*(OFFSET('Game Board'!F8:F55,0,IO1)=JG12)*(OFFSET('Game Board'!H8:H55,0,IO1)&lt;OFFSET('Game Board'!G8:G55,0,IO1))*1)+SUMPRODUCT((OFFSET('Game Board'!F8:F55,0,IO1)=JG14)*(OFFSET('Game Board'!I8:I55,0,IO1)=JG13)*(OFFSET('Game Board'!G8:G55,0,IO1)&lt;OFFSET('Game Board'!H8:H55,0,IO1))*1)+SUMPRODUCT((OFFSET('Game Board'!I8:I55,0,IO1)=JG14)*(OFFSET('Game Board'!F8:F55,0,IO1)=JG13)*(OFFSET('Game Board'!H8:H55,0,IO1)&lt;OFFSET('Game Board'!G8:G55,0,IO1))*1)+SUMPRODUCT((OFFSET('Game Board'!F8:F55,0,IO1)=JG14)*(OFFSET('Game Board'!I8:I55,0,IO1)=JG15)*(OFFSET('Game Board'!G8:G55,0,IO1)&lt;OFFSET('Game Board'!H8:H55,0,IO1))*1)+SUMPRODUCT((OFFSET('Game Board'!I8:I55,0,IO1)=JG14)*(OFFSET('Game Board'!F8:F55,0,IO1)=JG15)*(OFFSET('Game Board'!H8:H55,0,IO1)&lt;OFFSET('Game Board'!G8:G55,0,IO1))*1)</f>
        <v>0</v>
      </c>
      <c r="JM14" s="420">
        <f ca="1">SUMIFS(OFFSET('Game Board'!G8:G55,0,IO1),OFFSET('Game Board'!F8:F55,0,IO1),JG14,OFFSET('Game Board'!I8:I55,0,IO1),JG12)+SUMIFS(OFFSET('Game Board'!G8:G55,0,IO1),OFFSET('Game Board'!F8:F55,0,IO1),JG14,OFFSET('Game Board'!I8:I55,0,IO1),JG13)+SUMIFS(OFFSET('Game Board'!G8:G55,0,IO1),OFFSET('Game Board'!F8:F55,0,IO1),JG14,OFFSET('Game Board'!I8:I55,0,IO1),JG15)+SUMIFS(OFFSET('Game Board'!H8:H55,0,IO1),OFFSET('Game Board'!I8:I55,0,IO1),JG14,OFFSET('Game Board'!F8:F55,0,IO1),JG12)+SUMIFS(OFFSET('Game Board'!H8:H55,0,IO1),OFFSET('Game Board'!I8:I55,0,IO1),JG14,OFFSET('Game Board'!F8:F55,0,IO1),JG13)+SUMIFS(OFFSET('Game Board'!H8:H55,0,IO1),OFFSET('Game Board'!I8:I55,0,IO1),JG14,OFFSET('Game Board'!F8:F55,0,IO1),JG15)</f>
        <v>0</v>
      </c>
      <c r="JN14" s="420">
        <f ca="1">SUMIFS(OFFSET('Game Board'!H8:H55,0,IO1),OFFSET('Game Board'!F8:F55,0,IO1),JG14,OFFSET('Game Board'!I8:I55,0,IO1),JG12)+SUMIFS(OFFSET('Game Board'!H8:H55,0,IO1),OFFSET('Game Board'!F8:F55,0,IO1),JG14,OFFSET('Game Board'!I8:I55,0,IO1),JG13)+SUMIFS(OFFSET('Game Board'!H8:H55,0,IO1),OFFSET('Game Board'!F8:F55,0,IO1),JG14,OFFSET('Game Board'!I8:I55,0,IO1),JG15)+SUMIFS(OFFSET('Game Board'!G8:G55,0,IO1),OFFSET('Game Board'!I8:I55,0,IO1),JG14,OFFSET('Game Board'!F8:F55,0,IO1),JG12)+SUMIFS(OFFSET('Game Board'!G8:G55,0,IO1),OFFSET('Game Board'!I8:I55,0,IO1),JG14,OFFSET('Game Board'!F8:F55,0,IO1),JG13)+SUMIFS(OFFSET('Game Board'!G8:G55,0,IO1),OFFSET('Game Board'!I8:I55,0,IO1),JG14,OFFSET('Game Board'!F8:F55,0,IO1),JG15)</f>
        <v>0</v>
      </c>
      <c r="JO14" s="420">
        <f t="shared" ca="1" si="38"/>
        <v>0</v>
      </c>
      <c r="JP14" s="420">
        <f t="shared" ca="1" si="39"/>
        <v>3</v>
      </c>
      <c r="JQ14" s="420">
        <f t="shared" ref="JQ14" ca="1" si="1708">IF(JG14&lt;&gt;"",SUMPRODUCT((JF12:JF15=JF14)*(JP12:JP15&gt;JP14)*1),0)</f>
        <v>0</v>
      </c>
      <c r="JR14" s="420">
        <f t="shared" ref="JR14" ca="1" si="1709">IF(JG14&lt;&gt;"",SUMPRODUCT((JQ12:JQ15=JQ14)*(JO12:JO15&gt;JO14)*1),0)</f>
        <v>0</v>
      </c>
      <c r="JS14" s="420">
        <f t="shared" ca="1" si="42"/>
        <v>0</v>
      </c>
      <c r="JT14" s="420">
        <f t="shared" ref="JT14" ca="1" si="1710">IF(JG14&lt;&gt;"",SUMPRODUCT((JS12:JS15=JS14)*(JQ12:JQ15=JQ14)*(JM12:JM15&gt;JM14)*1),0)</f>
        <v>0</v>
      </c>
      <c r="JU14" s="420">
        <f t="shared" ca="1" si="44"/>
        <v>1</v>
      </c>
      <c r="JV14" s="420">
        <f ca="1">SUMPRODUCT((OFFSET('Game Board'!F8:F55,0,IO1)=JH14)*(OFFSET('Game Board'!I8:I55,0,IO1)=JH13)*(OFFSET('Game Board'!G8:G55,0,IO1)&gt;OFFSET('Game Board'!H8:H55,0,IO1))*1)+SUMPRODUCT((OFFSET('Game Board'!I8:I55,0,IO1)=JH14)*(OFFSET('Game Board'!F8:F55,0,IO1)=JH13)*(OFFSET('Game Board'!H8:H55,0,IO1)&gt;OFFSET('Game Board'!G8:G55,0,IO1))*1)+SUMPRODUCT((OFFSET('Game Board'!F8:F55,0,IO1)=JH14)*(OFFSET('Game Board'!I8:I55,0,IO1)=JH15)*(OFFSET('Game Board'!G8:G55,0,IO1)&gt;OFFSET('Game Board'!H8:H55,0,IO1))*1)+SUMPRODUCT((OFFSET('Game Board'!I8:I55,0,IO1)=JH14)*(OFFSET('Game Board'!F8:F55,0,IO1)=JH15)*(OFFSET('Game Board'!H8:H55,0,IO1)&gt;OFFSET('Game Board'!G8:G55,0,IO1))*1)</f>
        <v>0</v>
      </c>
      <c r="JW14" s="420">
        <f ca="1">SUMPRODUCT((OFFSET('Game Board'!F8:F55,0,IO1)=JH14)*(OFFSET('Game Board'!I8:I55,0,IO1)=JH13)*(OFFSET('Game Board'!G8:G55,0,IO1)=OFFSET('Game Board'!H8:H55,0,IO1))*1)+SUMPRODUCT((OFFSET('Game Board'!I8:I55,0,IO1)=JH14)*(OFFSET('Game Board'!F8:F55,0,IO1)=JH13)*(OFFSET('Game Board'!G8:G55,0,IO1)=OFFSET('Game Board'!H8:H55,0,IO1))*1)+SUMPRODUCT((OFFSET('Game Board'!F8:F55,0,IO1)=JH14)*(OFFSET('Game Board'!I8:I55,0,IO1)=JH15)*(OFFSET('Game Board'!G8:G55,0,IO1)=OFFSET('Game Board'!H8:H55,0,IO1))*1)+SUMPRODUCT((OFFSET('Game Board'!I8:I55,0,IO1)=JH14)*(OFFSET('Game Board'!F8:F55,0,IO1)=JH15)*(OFFSET('Game Board'!G8:G55,0,IO1)=OFFSET('Game Board'!H8:H55,0,IO1))*1)</f>
        <v>0</v>
      </c>
      <c r="JX14" s="420">
        <f ca="1">SUMPRODUCT((OFFSET('Game Board'!F8:F55,0,IO1)=JH14)*(OFFSET('Game Board'!I8:I55,0,IO1)=JH13)*(OFFSET('Game Board'!G8:G55,0,IO1)&lt;OFFSET('Game Board'!H8:H55,0,IO1))*1)+SUMPRODUCT((OFFSET('Game Board'!I8:I55,0,IO1)=JH14)*(OFFSET('Game Board'!F8:F55,0,IO1)=JH13)*(OFFSET('Game Board'!H8:H55,0,IO1)&lt;OFFSET('Game Board'!G8:G55,0,IO1))*1)+SUMPRODUCT((OFFSET('Game Board'!F8:F55,0,IO1)=JH14)*(OFFSET('Game Board'!I8:I55,0,IO1)=JH15)*(OFFSET('Game Board'!G8:G55,0,IO1)&lt;OFFSET('Game Board'!H8:H55,0,IO1))*1)+SUMPRODUCT((OFFSET('Game Board'!I8:I55,0,IO1)=JH14)*(OFFSET('Game Board'!F8:F55,0,IO1)=JH15)*(OFFSET('Game Board'!H8:H55,0,IO1)&lt;OFFSET('Game Board'!G8:G55,0,IO1))*1)</f>
        <v>0</v>
      </c>
      <c r="JY14" s="420">
        <f ca="1">SUMIFS(OFFSET('Game Board'!G8:G55,0,IO1),OFFSET('Game Board'!F8:F55,0,IO1),JH14,OFFSET('Game Board'!I8:I55,0,IO1),JH13)+SUMIFS(OFFSET('Game Board'!G8:G55,0,IO1),OFFSET('Game Board'!F8:F55,0,IO1),JH14,OFFSET('Game Board'!I8:I55,0,IO1),JH15)+SUMIFS(OFFSET('Game Board'!H8:H55,0,IO1),OFFSET('Game Board'!I8:I55,0,IO1),JH14,OFFSET('Game Board'!F8:F55,0,IO1),JH13)+SUMIFS(OFFSET('Game Board'!H8:H55,0,IO1),OFFSET('Game Board'!I8:I55,0,IO1),JH14,OFFSET('Game Board'!F8:F55,0,IO1),JH15)</f>
        <v>0</v>
      </c>
      <c r="JZ14" s="420">
        <f ca="1">SUMIFS(OFFSET('Game Board'!H8:H55,0,IO1),OFFSET('Game Board'!F8:F55,0,IO1),JH14,OFFSET('Game Board'!I8:I55,0,IO1),JH13)+SUMIFS(OFFSET('Game Board'!H8:H55,0,IO1),OFFSET('Game Board'!F8:F55,0,IO1),JH14,OFFSET('Game Board'!I8:I55,0,IO1),JH15)+SUMIFS(OFFSET('Game Board'!G8:G55,0,IO1),OFFSET('Game Board'!I8:I55,0,IO1),JH14,OFFSET('Game Board'!F8:F55,0,IO1),JH13)+SUMIFS(OFFSET('Game Board'!G8:G55,0,IO1),OFFSET('Game Board'!I8:I55,0,IO1),JH14,OFFSET('Game Board'!F8:F55,0,IO1),JH15)</f>
        <v>0</v>
      </c>
      <c r="KA14" s="420">
        <f t="shared" ca="1" si="259"/>
        <v>0</v>
      </c>
      <c r="KB14" s="420">
        <f t="shared" ca="1" si="260"/>
        <v>0</v>
      </c>
      <c r="KC14" s="420">
        <f t="shared" ref="KC14" ca="1" si="1711">IF(JH14&lt;&gt;"",SUMPRODUCT((JF12:JF15=JF14)*(KB12:KB15&gt;KB14)*1),0)</f>
        <v>0</v>
      </c>
      <c r="KD14" s="420">
        <f t="shared" ref="KD14" ca="1" si="1712">IF(JH14&lt;&gt;"",SUMPRODUCT((KC12:KC15=KC14)*(KA12:KA15&gt;KA14)*1),0)</f>
        <v>0</v>
      </c>
      <c r="KE14" s="420">
        <f t="shared" ca="1" si="263"/>
        <v>0</v>
      </c>
      <c r="KF14" s="420">
        <f t="shared" ref="KF14" ca="1" si="1713">IF(JH14&lt;&gt;"",SUMPRODUCT((KE12:KE15=KE14)*(KC12:KC15=KC14)*(JY12:JY15&gt;JY14)*1),0)</f>
        <v>0</v>
      </c>
      <c r="KG14" s="420">
        <f t="shared" ca="1" si="45"/>
        <v>1</v>
      </c>
      <c r="KH14" s="420">
        <f ca="1">SUMPRODUCT((OFFSET('Game Board'!F8:F55,0,IO1)=JI14)*(OFFSET('Game Board'!I8:I55,0,IO1)=JI15)*(OFFSET('Game Board'!G8:G55,0,IO1)&gt;OFFSET('Game Board'!H8:H55,0,IO1))*1)+SUMPRODUCT((OFFSET('Game Board'!I8:I55,0,IO1)=JI14)*(OFFSET('Game Board'!F8:F55,0,IO1)=JI15)*(OFFSET('Game Board'!H8:H55,0,IO1)&gt;OFFSET('Game Board'!G8:G55,0,IO1))*1)</f>
        <v>0</v>
      </c>
      <c r="KI14" s="420">
        <f ca="1">SUMPRODUCT((OFFSET('Game Board'!F8:F55,0,IO1)=JI14)*(OFFSET('Game Board'!I8:I55,0,IO1)=JI15)*(OFFSET('Game Board'!G8:G55,0,IO1)=OFFSET('Game Board'!H8:H55,0,IO1))*1)+SUMPRODUCT((OFFSET('Game Board'!I8:I55,0,IO1)=JI14)*(OFFSET('Game Board'!F8:F55,0,IO1)=JI15)*(OFFSET('Game Board'!H8:H55,0,IO1)=OFFSET('Game Board'!G8:G55,0,IO1))*1)</f>
        <v>0</v>
      </c>
      <c r="KJ14" s="420">
        <f ca="1">SUMPRODUCT((OFFSET('Game Board'!F8:F55,0,IO1)=JI14)*(OFFSET('Game Board'!I8:I55,0,IO1)=JI15)*(OFFSET('Game Board'!G8:G55,0,IO1)&lt;OFFSET('Game Board'!H8:H55,0,IO1))*1)+SUMPRODUCT((OFFSET('Game Board'!I8:I55,0,IO1)=JI14)*(OFFSET('Game Board'!F8:F55,0,IO1)=JI15)*(OFFSET('Game Board'!H8:H55,0,IO1)&lt;OFFSET('Game Board'!G8:G55,0,IO1))*1)</f>
        <v>0</v>
      </c>
      <c r="KK14" s="420">
        <f ca="1">SUMIFS(OFFSET('Game Board'!G8:G55,0,IO1),OFFSET('Game Board'!F8:F55,0,IO1),JI14,OFFSET('Game Board'!I8:I55,0,IO1),JI15)+SUMIFS(OFFSET('Game Board'!H8:H55,0,IO1),OFFSET('Game Board'!I8:I55,0,IO1),JI14,OFFSET('Game Board'!F8:F55,0,IO1),JI15)</f>
        <v>0</v>
      </c>
      <c r="KL14" s="420">
        <f ca="1">SUMIFS(OFFSET('Game Board'!H8:H55,0,IO1),OFFSET('Game Board'!F8:F55,0,IO1),JI14,OFFSET('Game Board'!I8:I55,0,IO1),JI15)+SUMIFS(OFFSET('Game Board'!G8:G55,0,IO1),OFFSET('Game Board'!I8:I55,0,IO1),JI14,OFFSET('Game Board'!F8:F55,0,IO1),JI15)</f>
        <v>0</v>
      </c>
      <c r="KM14" s="420">
        <f t="shared" ref="KM14:KM15" ca="1" si="1714">KK14-KL14</f>
        <v>0</v>
      </c>
      <c r="KN14" s="420">
        <f t="shared" ref="KN14:KN15" ca="1" si="1715">KI14*1+KH14*3</f>
        <v>0</v>
      </c>
      <c r="KO14" s="420">
        <f t="shared" ref="KO14" ca="1" si="1716">IF(JI14&lt;&gt;"",SUMPRODUCT((JR12:JR15=JR14)*(KN12:KN15&gt;KN14)*1),0)</f>
        <v>0</v>
      </c>
      <c r="KP14" s="420">
        <f t="shared" ref="KP14" ca="1" si="1717">IF(JI14&lt;&gt;"",SUMPRODUCT((KO12:KO15=KO14)*(KM12:KM15&gt;KM14)*1),0)</f>
        <v>0</v>
      </c>
      <c r="KQ14" s="420">
        <f t="shared" ref="KQ14:KQ15" ca="1" si="1718">KO14+KP14</f>
        <v>0</v>
      </c>
      <c r="KR14" s="420">
        <f t="shared" ref="KR14" ca="1" si="1719">IF(JI14&lt;&gt;"",SUMPRODUCT((KQ12:KQ15=KQ14)*(KO12:KO15=KO14)*(KK12:KK15&gt;KK14)*1),0)</f>
        <v>0</v>
      </c>
      <c r="KS14" s="420">
        <f t="shared" ca="1" si="46"/>
        <v>1</v>
      </c>
      <c r="KT14" s="420">
        <f t="shared" ref="KT14" ca="1" si="1720">SUMPRODUCT((KS12:KS15=KS14)*(IV12:IV15&gt;IV14)*1)</f>
        <v>1</v>
      </c>
      <c r="KU14" s="420">
        <f t="shared" ca="1" si="48"/>
        <v>2</v>
      </c>
      <c r="KV14" s="420" t="str">
        <f t="shared" si="266"/>
        <v>Mexico</v>
      </c>
      <c r="KW14" s="420">
        <f t="shared" ca="1" si="49"/>
        <v>0</v>
      </c>
      <c r="KX14" s="420">
        <f ca="1">SUMPRODUCT((OFFSET('Game Board'!G8:G55,0,KX1)&lt;&gt;"")*(OFFSET('Game Board'!F8:F55,0,KX1)=C14)*(OFFSET('Game Board'!G8:G55,0,KX1)&gt;OFFSET('Game Board'!H8:H55,0,KX1))*1)+SUMPRODUCT((OFFSET('Game Board'!G8:G55,0,KX1)&lt;&gt;"")*(OFFSET('Game Board'!I8:I55,0,KX1)=C14)*(OFFSET('Game Board'!H8:H55,0,KX1)&gt;OFFSET('Game Board'!G8:G55,0,KX1))*1)</f>
        <v>0</v>
      </c>
      <c r="KY14" s="420">
        <f ca="1">SUMPRODUCT((OFFSET('Game Board'!G8:G55,0,KX1)&lt;&gt;"")*(OFFSET('Game Board'!F8:F55,0,KX1)=C14)*(OFFSET('Game Board'!G8:G55,0,KX1)=OFFSET('Game Board'!H8:H55,0,KX1))*1)+SUMPRODUCT((OFFSET('Game Board'!G8:G55,0,KX1)&lt;&gt;"")*(OFFSET('Game Board'!I8:I55,0,KX1)=C14)*(OFFSET('Game Board'!G8:G55,0,KX1)=OFFSET('Game Board'!H8:H55,0,KX1))*1)</f>
        <v>0</v>
      </c>
      <c r="KZ14" s="420">
        <f ca="1">SUMPRODUCT((OFFSET('Game Board'!G8:G55,0,KX1)&lt;&gt;"")*(OFFSET('Game Board'!F8:F55,0,KX1)=C14)*(OFFSET('Game Board'!G8:G55,0,KX1)&lt;OFFSET('Game Board'!H8:H55,0,KX1))*1)+SUMPRODUCT((OFFSET('Game Board'!G8:G55,0,KX1)&lt;&gt;"")*(OFFSET('Game Board'!I8:I55,0,KX1)=C14)*(OFFSET('Game Board'!H8:H55,0,KX1)&lt;OFFSET('Game Board'!G8:G55,0,KX1))*1)</f>
        <v>0</v>
      </c>
      <c r="LA14" s="420">
        <f ca="1">SUMIF(OFFSET('Game Board'!F8:F55,0,KX1),C14,OFFSET('Game Board'!G8:G55,0,KX1))+SUMIF(OFFSET('Game Board'!I8:I55,0,KX1),C14,OFFSET('Game Board'!H8:H55,0,KX1))</f>
        <v>0</v>
      </c>
      <c r="LB14" s="420">
        <f ca="1">SUMIF(OFFSET('Game Board'!F8:F55,0,KX1),C14,OFFSET('Game Board'!H8:H55,0,KX1))+SUMIF(OFFSET('Game Board'!I8:I55,0,KX1),C14,OFFSET('Game Board'!G8:G55,0,KX1))</f>
        <v>0</v>
      </c>
      <c r="LC14" s="420">
        <f t="shared" ca="1" si="50"/>
        <v>0</v>
      </c>
      <c r="LD14" s="420">
        <f t="shared" ca="1" si="51"/>
        <v>0</v>
      </c>
      <c r="LE14" s="420">
        <f ca="1">INDEX(L4:L35,MATCH(LN14,C4:C35,0),0)</f>
        <v>1659</v>
      </c>
      <c r="LF14" s="424">
        <f>'Tournament Setup'!F16</f>
        <v>0</v>
      </c>
      <c r="LG14" s="420">
        <f t="shared" ref="LG14" ca="1" si="1721">RANK(LD14,LD12:LD15)</f>
        <v>1</v>
      </c>
      <c r="LH14" s="420">
        <f t="shared" ref="LH14" ca="1" si="1722">SUMPRODUCT((LG12:LG15=LG14)*(LC12:LC15&gt;LC14)*1)</f>
        <v>0</v>
      </c>
      <c r="LI14" s="420">
        <f t="shared" ca="1" si="54"/>
        <v>1</v>
      </c>
      <c r="LJ14" s="420">
        <f t="shared" ref="LJ14" ca="1" si="1723">SUMPRODUCT((LG12:LG15=LG14)*(LC12:LC15=LC14)*(LA12:LA15&gt;LA14)*1)</f>
        <v>0</v>
      </c>
      <c r="LK14" s="420">
        <f t="shared" ca="1" si="56"/>
        <v>1</v>
      </c>
      <c r="LL14" s="420">
        <f t="shared" ref="LL14" ca="1" si="1724">RANK(LK14,LK12:LK15,1)+COUNTIF(LK12:LK14,LK14)-1</f>
        <v>3</v>
      </c>
      <c r="LM14" s="420">
        <v>3</v>
      </c>
      <c r="LN14" s="420" t="str">
        <f t="shared" ref="LN14" ca="1" si="1725">INDEX(KV12:KV15,MATCH(LM14,LL12:LL15,0),0)</f>
        <v>Mexico</v>
      </c>
      <c r="LO14" s="420">
        <f t="shared" ref="LO14" ca="1" si="1726">INDEX(LK12:LK15,MATCH(LN14,KV12:KV15,0),0)</f>
        <v>1</v>
      </c>
      <c r="LP14" s="420" t="str">
        <f t="shared" ref="LP14:LP15" ca="1" si="1727">IF(AND(LP13&lt;&gt;"",LO14=1),LN14,"")</f>
        <v>Mexico</v>
      </c>
      <c r="LQ14" s="420" t="str">
        <f t="shared" ref="LQ14" ca="1" si="1728">IF(LQ13&lt;&gt;"",LN14,"")</f>
        <v/>
      </c>
      <c r="LR14" s="420" t="str">
        <f t="shared" ref="LR14" ca="1" si="1729">IF(LO15=3,LN14,"")</f>
        <v/>
      </c>
      <c r="LS14" s="420">
        <f ca="1">SUMPRODUCT((OFFSET('Game Board'!F8:F55,0,KX1)=LP14)*(OFFSET('Game Board'!I8:I55,0,KX1)=LP12)*(OFFSET('Game Board'!G8:G55,0,KX1)&gt;OFFSET('Game Board'!H8:H55,0,KX1))*1)+SUMPRODUCT((OFFSET('Game Board'!I8:I55,0,KX1)=LP14)*(OFFSET('Game Board'!F8:F55,0,KX1)=LP12)*(OFFSET('Game Board'!H8:H55,0,KX1)&gt;OFFSET('Game Board'!G8:G55,0,KX1))*1)+SUMPRODUCT((OFFSET('Game Board'!F8:F55,0,KX1)=LP14)*(OFFSET('Game Board'!I8:I55,0,KX1)=LP13)*(OFFSET('Game Board'!G8:G55,0,KX1)&gt;OFFSET('Game Board'!H8:H55,0,KX1))*1)+SUMPRODUCT((OFFSET('Game Board'!I8:I55,0,KX1)=LP14)*(OFFSET('Game Board'!F8:F55,0,KX1)=LP13)*(OFFSET('Game Board'!H8:H55,0,KX1)&gt;OFFSET('Game Board'!G8:G55,0,KX1))*1)+SUMPRODUCT((OFFSET('Game Board'!F8:F55,0,KX1)=LP14)*(OFFSET('Game Board'!I8:I55,0,KX1)=LP15)*(OFFSET('Game Board'!G8:G55,0,KX1)&gt;OFFSET('Game Board'!H8:H55,0,KX1))*1)+SUMPRODUCT((OFFSET('Game Board'!I8:I55,0,KX1)=LP14)*(OFFSET('Game Board'!F8:F55,0,KX1)=LP15)*(OFFSET('Game Board'!H8:H55,0,KX1)&gt;OFFSET('Game Board'!G8:G55,0,KX1))*1)</f>
        <v>0</v>
      </c>
      <c r="LT14" s="420">
        <f ca="1">SUMPRODUCT((OFFSET('Game Board'!F8:F55,0,KX1)=LP14)*(OFFSET('Game Board'!I8:I55,0,KX1)=LP12)*(OFFSET('Game Board'!G8:G55,0,KX1)=OFFSET('Game Board'!H8:H55,0,KX1))*1)+SUMPRODUCT((OFFSET('Game Board'!I8:I55,0,KX1)=LP14)*(OFFSET('Game Board'!F8:F55,0,KX1)=LP12)*(OFFSET('Game Board'!G8:G55,0,KX1)=OFFSET('Game Board'!H8:H55,0,KX1))*1)+SUMPRODUCT((OFFSET('Game Board'!F8:F55,0,KX1)=LP14)*(OFFSET('Game Board'!I8:I55,0,KX1)=LP13)*(OFFSET('Game Board'!G8:G55,0,KX1)=OFFSET('Game Board'!H8:H55,0,KX1))*1)+SUMPRODUCT((OFFSET('Game Board'!I8:I55,0,KX1)=LP14)*(OFFSET('Game Board'!F8:F55,0,KX1)=LP13)*(OFFSET('Game Board'!G8:G55,0,KX1)=OFFSET('Game Board'!H8:H55,0,KX1))*1)+SUMPRODUCT((OFFSET('Game Board'!F8:F55,0,KX1)=LP14)*(OFFSET('Game Board'!I8:I55,0,KX1)=LP15)*(OFFSET('Game Board'!G8:G55,0,KX1)=OFFSET('Game Board'!H8:H55,0,KX1))*1)+SUMPRODUCT((OFFSET('Game Board'!I8:I55,0,KX1)=LP14)*(OFFSET('Game Board'!F8:F55,0,KX1)=LP15)*(OFFSET('Game Board'!G8:G55,0,KX1)=OFFSET('Game Board'!H8:H55,0,KX1))*1)</f>
        <v>3</v>
      </c>
      <c r="LU14" s="420">
        <f ca="1">SUMPRODUCT((OFFSET('Game Board'!F8:F55,0,KX1)=LP14)*(OFFSET('Game Board'!I8:I55,0,KX1)=LP12)*(OFFSET('Game Board'!G8:G55,0,KX1)&lt;OFFSET('Game Board'!H8:H55,0,KX1))*1)+SUMPRODUCT((OFFSET('Game Board'!I8:I55,0,KX1)=LP14)*(OFFSET('Game Board'!F8:F55,0,KX1)=LP12)*(OFFSET('Game Board'!H8:H55,0,KX1)&lt;OFFSET('Game Board'!G8:G55,0,KX1))*1)+SUMPRODUCT((OFFSET('Game Board'!F8:F55,0,KX1)=LP14)*(OFFSET('Game Board'!I8:I55,0,KX1)=LP13)*(OFFSET('Game Board'!G8:G55,0,KX1)&lt;OFFSET('Game Board'!H8:H55,0,KX1))*1)+SUMPRODUCT((OFFSET('Game Board'!I8:I55,0,KX1)=LP14)*(OFFSET('Game Board'!F8:F55,0,KX1)=LP13)*(OFFSET('Game Board'!H8:H55,0,KX1)&lt;OFFSET('Game Board'!G8:G55,0,KX1))*1)+SUMPRODUCT((OFFSET('Game Board'!F8:F55,0,KX1)=LP14)*(OFFSET('Game Board'!I8:I55,0,KX1)=LP15)*(OFFSET('Game Board'!G8:G55,0,KX1)&lt;OFFSET('Game Board'!H8:H55,0,KX1))*1)+SUMPRODUCT((OFFSET('Game Board'!I8:I55,0,KX1)=LP14)*(OFFSET('Game Board'!F8:F55,0,KX1)=LP15)*(OFFSET('Game Board'!H8:H55,0,KX1)&lt;OFFSET('Game Board'!G8:G55,0,KX1))*1)</f>
        <v>0</v>
      </c>
      <c r="LV14" s="420">
        <f ca="1">SUMIFS(OFFSET('Game Board'!G8:G55,0,KX1),OFFSET('Game Board'!F8:F55,0,KX1),LP14,OFFSET('Game Board'!I8:I55,0,KX1),LP12)+SUMIFS(OFFSET('Game Board'!G8:G55,0,KX1),OFFSET('Game Board'!F8:F55,0,KX1),LP14,OFFSET('Game Board'!I8:I55,0,KX1),LP13)+SUMIFS(OFFSET('Game Board'!G8:G55,0,KX1),OFFSET('Game Board'!F8:F55,0,KX1),LP14,OFFSET('Game Board'!I8:I55,0,KX1),LP15)+SUMIFS(OFFSET('Game Board'!H8:H55,0,KX1),OFFSET('Game Board'!I8:I55,0,KX1),LP14,OFFSET('Game Board'!F8:F55,0,KX1),LP12)+SUMIFS(OFFSET('Game Board'!H8:H55,0,KX1),OFFSET('Game Board'!I8:I55,0,KX1),LP14,OFFSET('Game Board'!F8:F55,0,KX1),LP13)+SUMIFS(OFFSET('Game Board'!H8:H55,0,KX1),OFFSET('Game Board'!I8:I55,0,KX1),LP14,OFFSET('Game Board'!F8:F55,0,KX1),LP15)</f>
        <v>0</v>
      </c>
      <c r="LW14" s="420">
        <f ca="1">SUMIFS(OFFSET('Game Board'!H8:H55,0,KX1),OFFSET('Game Board'!F8:F55,0,KX1),LP14,OFFSET('Game Board'!I8:I55,0,KX1),LP12)+SUMIFS(OFFSET('Game Board'!H8:H55,0,KX1),OFFSET('Game Board'!F8:F55,0,KX1),LP14,OFFSET('Game Board'!I8:I55,0,KX1),LP13)+SUMIFS(OFFSET('Game Board'!H8:H55,0,KX1),OFFSET('Game Board'!F8:F55,0,KX1),LP14,OFFSET('Game Board'!I8:I55,0,KX1),LP15)+SUMIFS(OFFSET('Game Board'!G8:G55,0,KX1),OFFSET('Game Board'!I8:I55,0,KX1),LP14,OFFSET('Game Board'!F8:F55,0,KX1),LP12)+SUMIFS(OFFSET('Game Board'!G8:G55,0,KX1),OFFSET('Game Board'!I8:I55,0,KX1),LP14,OFFSET('Game Board'!F8:F55,0,KX1),LP13)+SUMIFS(OFFSET('Game Board'!G8:G55,0,KX1),OFFSET('Game Board'!I8:I55,0,KX1),LP14,OFFSET('Game Board'!F8:F55,0,KX1),LP15)</f>
        <v>0</v>
      </c>
      <c r="LX14" s="420">
        <f t="shared" ca="1" si="61"/>
        <v>0</v>
      </c>
      <c r="LY14" s="420">
        <f t="shared" ca="1" si="62"/>
        <v>3</v>
      </c>
      <c r="LZ14" s="420">
        <f t="shared" ref="LZ14" ca="1" si="1730">IF(LP14&lt;&gt;"",SUMPRODUCT((LO12:LO15=LO14)*(LY12:LY15&gt;LY14)*1),0)</f>
        <v>0</v>
      </c>
      <c r="MA14" s="420">
        <f t="shared" ref="MA14" ca="1" si="1731">IF(LP14&lt;&gt;"",SUMPRODUCT((LZ12:LZ15=LZ14)*(LX12:LX15&gt;LX14)*1),0)</f>
        <v>0</v>
      </c>
      <c r="MB14" s="420">
        <f t="shared" ca="1" si="65"/>
        <v>0</v>
      </c>
      <c r="MC14" s="420">
        <f t="shared" ref="MC14" ca="1" si="1732">IF(LP14&lt;&gt;"",SUMPRODUCT((MB12:MB15=MB14)*(LZ12:LZ15=LZ14)*(LV12:LV15&gt;LV14)*1),0)</f>
        <v>0</v>
      </c>
      <c r="MD14" s="420">
        <f t="shared" ca="1" si="67"/>
        <v>1</v>
      </c>
      <c r="ME14" s="420">
        <f ca="1">SUMPRODUCT((OFFSET('Game Board'!F8:F55,0,KX1)=LQ14)*(OFFSET('Game Board'!I8:I55,0,KX1)=LQ13)*(OFFSET('Game Board'!G8:G55,0,KX1)&gt;OFFSET('Game Board'!H8:H55,0,KX1))*1)+SUMPRODUCT((OFFSET('Game Board'!I8:I55,0,KX1)=LQ14)*(OFFSET('Game Board'!F8:F55,0,KX1)=LQ13)*(OFFSET('Game Board'!H8:H55,0,KX1)&gt;OFFSET('Game Board'!G8:G55,0,KX1))*1)+SUMPRODUCT((OFFSET('Game Board'!F8:F55,0,KX1)=LQ14)*(OFFSET('Game Board'!I8:I55,0,KX1)=LQ15)*(OFFSET('Game Board'!G8:G55,0,KX1)&gt;OFFSET('Game Board'!H8:H55,0,KX1))*1)+SUMPRODUCT((OFFSET('Game Board'!I8:I55,0,KX1)=LQ14)*(OFFSET('Game Board'!F8:F55,0,KX1)=LQ15)*(OFFSET('Game Board'!H8:H55,0,KX1)&gt;OFFSET('Game Board'!G8:G55,0,KX1))*1)</f>
        <v>0</v>
      </c>
      <c r="MF14" s="420">
        <f ca="1">SUMPRODUCT((OFFSET('Game Board'!F8:F55,0,KX1)=LQ14)*(OFFSET('Game Board'!I8:I55,0,KX1)=LQ13)*(OFFSET('Game Board'!G8:G55,0,KX1)=OFFSET('Game Board'!H8:H55,0,KX1))*1)+SUMPRODUCT((OFFSET('Game Board'!I8:I55,0,KX1)=LQ14)*(OFFSET('Game Board'!F8:F55,0,KX1)=LQ13)*(OFFSET('Game Board'!G8:G55,0,KX1)=OFFSET('Game Board'!H8:H55,0,KX1))*1)+SUMPRODUCT((OFFSET('Game Board'!F8:F55,0,KX1)=LQ14)*(OFFSET('Game Board'!I8:I55,0,KX1)=LQ15)*(OFFSET('Game Board'!G8:G55,0,KX1)=OFFSET('Game Board'!H8:H55,0,KX1))*1)+SUMPRODUCT((OFFSET('Game Board'!I8:I55,0,KX1)=LQ14)*(OFFSET('Game Board'!F8:F55,0,KX1)=LQ15)*(OFFSET('Game Board'!G8:G55,0,KX1)=OFFSET('Game Board'!H8:H55,0,KX1))*1)</f>
        <v>0</v>
      </c>
      <c r="MG14" s="420">
        <f ca="1">SUMPRODUCT((OFFSET('Game Board'!F8:F55,0,KX1)=LQ14)*(OFFSET('Game Board'!I8:I55,0,KX1)=LQ13)*(OFFSET('Game Board'!G8:G55,0,KX1)&lt;OFFSET('Game Board'!H8:H55,0,KX1))*1)+SUMPRODUCT((OFFSET('Game Board'!I8:I55,0,KX1)=LQ14)*(OFFSET('Game Board'!F8:F55,0,KX1)=LQ13)*(OFFSET('Game Board'!H8:H55,0,KX1)&lt;OFFSET('Game Board'!G8:G55,0,KX1))*1)+SUMPRODUCT((OFFSET('Game Board'!F8:F55,0,KX1)=LQ14)*(OFFSET('Game Board'!I8:I55,0,KX1)=LQ15)*(OFFSET('Game Board'!G8:G55,0,KX1)&lt;OFFSET('Game Board'!H8:H55,0,KX1))*1)+SUMPRODUCT((OFFSET('Game Board'!I8:I55,0,KX1)=LQ14)*(OFFSET('Game Board'!F8:F55,0,KX1)=LQ15)*(OFFSET('Game Board'!H8:H55,0,KX1)&lt;OFFSET('Game Board'!G8:G55,0,KX1))*1)</f>
        <v>0</v>
      </c>
      <c r="MH14" s="420">
        <f ca="1">SUMIFS(OFFSET('Game Board'!G8:G55,0,KX1),OFFSET('Game Board'!F8:F55,0,KX1),LQ14,OFFSET('Game Board'!I8:I55,0,KX1),LQ13)+SUMIFS(OFFSET('Game Board'!G8:G55,0,KX1),OFFSET('Game Board'!F8:F55,0,KX1),LQ14,OFFSET('Game Board'!I8:I55,0,KX1),LQ15)+SUMIFS(OFFSET('Game Board'!H8:H55,0,KX1),OFFSET('Game Board'!I8:I55,0,KX1),LQ14,OFFSET('Game Board'!F8:F55,0,KX1),LQ13)+SUMIFS(OFFSET('Game Board'!H8:H55,0,KX1),OFFSET('Game Board'!I8:I55,0,KX1),LQ14,OFFSET('Game Board'!F8:F55,0,KX1),LQ15)</f>
        <v>0</v>
      </c>
      <c r="MI14" s="420">
        <f ca="1">SUMIFS(OFFSET('Game Board'!H8:H55,0,KX1),OFFSET('Game Board'!F8:F55,0,KX1),LQ14,OFFSET('Game Board'!I8:I55,0,KX1),LQ13)+SUMIFS(OFFSET('Game Board'!H8:H55,0,KX1),OFFSET('Game Board'!F8:F55,0,KX1),LQ14,OFFSET('Game Board'!I8:I55,0,KX1),LQ15)+SUMIFS(OFFSET('Game Board'!G8:G55,0,KX1),OFFSET('Game Board'!I8:I55,0,KX1),LQ14,OFFSET('Game Board'!F8:F55,0,KX1),LQ13)+SUMIFS(OFFSET('Game Board'!G8:G55,0,KX1),OFFSET('Game Board'!I8:I55,0,KX1),LQ14,OFFSET('Game Board'!F8:F55,0,KX1),LQ15)</f>
        <v>0</v>
      </c>
      <c r="MJ14" s="420">
        <f t="shared" ca="1" si="278"/>
        <v>0</v>
      </c>
      <c r="MK14" s="420">
        <f t="shared" ca="1" si="279"/>
        <v>0</v>
      </c>
      <c r="ML14" s="420">
        <f t="shared" ref="ML14" ca="1" si="1733">IF(LQ14&lt;&gt;"",SUMPRODUCT((LO12:LO15=LO14)*(MK12:MK15&gt;MK14)*1),0)</f>
        <v>0</v>
      </c>
      <c r="MM14" s="420">
        <f t="shared" ref="MM14" ca="1" si="1734">IF(LQ14&lt;&gt;"",SUMPRODUCT((ML12:ML15=ML14)*(MJ12:MJ15&gt;MJ14)*1),0)</f>
        <v>0</v>
      </c>
      <c r="MN14" s="420">
        <f t="shared" ca="1" si="282"/>
        <v>0</v>
      </c>
      <c r="MO14" s="420">
        <f t="shared" ref="MO14" ca="1" si="1735">IF(LQ14&lt;&gt;"",SUMPRODUCT((MN12:MN15=MN14)*(ML12:ML15=ML14)*(MH12:MH15&gt;MH14)*1),0)</f>
        <v>0</v>
      </c>
      <c r="MP14" s="420">
        <f t="shared" ca="1" si="68"/>
        <v>1</v>
      </c>
      <c r="MQ14" s="420">
        <f ca="1">SUMPRODUCT((OFFSET('Game Board'!F8:F55,0,KX1)=LR14)*(OFFSET('Game Board'!I8:I55,0,KX1)=LR15)*(OFFSET('Game Board'!G8:G55,0,KX1)&gt;OFFSET('Game Board'!H8:H55,0,KX1))*1)+SUMPRODUCT((OFFSET('Game Board'!I8:I55,0,KX1)=LR14)*(OFFSET('Game Board'!F8:F55,0,KX1)=LR15)*(OFFSET('Game Board'!H8:H55,0,KX1)&gt;OFFSET('Game Board'!G8:G55,0,KX1))*1)</f>
        <v>0</v>
      </c>
      <c r="MR14" s="420">
        <f ca="1">SUMPRODUCT((OFFSET('Game Board'!F8:F55,0,KX1)=LR14)*(OFFSET('Game Board'!I8:I55,0,KX1)=LR15)*(OFFSET('Game Board'!G8:G55,0,KX1)=OFFSET('Game Board'!H8:H55,0,KX1))*1)+SUMPRODUCT((OFFSET('Game Board'!I8:I55,0,KX1)=LR14)*(OFFSET('Game Board'!F8:F55,0,KX1)=LR15)*(OFFSET('Game Board'!H8:H55,0,KX1)=OFFSET('Game Board'!G8:G55,0,KX1))*1)</f>
        <v>0</v>
      </c>
      <c r="MS14" s="420">
        <f ca="1">SUMPRODUCT((OFFSET('Game Board'!F8:F55,0,KX1)=LR14)*(OFFSET('Game Board'!I8:I55,0,KX1)=LR15)*(OFFSET('Game Board'!G8:G55,0,KX1)&lt;OFFSET('Game Board'!H8:H55,0,KX1))*1)+SUMPRODUCT((OFFSET('Game Board'!I8:I55,0,KX1)=LR14)*(OFFSET('Game Board'!F8:F55,0,KX1)=LR15)*(OFFSET('Game Board'!H8:H55,0,KX1)&lt;OFFSET('Game Board'!G8:G55,0,KX1))*1)</f>
        <v>0</v>
      </c>
      <c r="MT14" s="420">
        <f ca="1">SUMIFS(OFFSET('Game Board'!G8:G55,0,KX1),OFFSET('Game Board'!F8:F55,0,KX1),LR14,OFFSET('Game Board'!I8:I55,0,KX1),LR15)+SUMIFS(OFFSET('Game Board'!H8:H55,0,KX1),OFFSET('Game Board'!I8:I55,0,KX1),LR14,OFFSET('Game Board'!F8:F55,0,KX1),LR15)</f>
        <v>0</v>
      </c>
      <c r="MU14" s="420">
        <f ca="1">SUMIFS(OFFSET('Game Board'!H8:H55,0,KX1),OFFSET('Game Board'!F8:F55,0,KX1),LR14,OFFSET('Game Board'!I8:I55,0,KX1),LR15)+SUMIFS(OFFSET('Game Board'!G8:G55,0,KX1),OFFSET('Game Board'!I8:I55,0,KX1),LR14,OFFSET('Game Board'!F8:F55,0,KX1),LR15)</f>
        <v>0</v>
      </c>
      <c r="MV14" s="420">
        <f t="shared" ref="MV14:MV15" ca="1" si="1736">MT14-MU14</f>
        <v>0</v>
      </c>
      <c r="MW14" s="420">
        <f t="shared" ref="MW14:MW15" ca="1" si="1737">MR14*1+MQ14*3</f>
        <v>0</v>
      </c>
      <c r="MX14" s="420">
        <f t="shared" ref="MX14" ca="1" si="1738">IF(LR14&lt;&gt;"",SUMPRODUCT((MA12:MA15=MA14)*(MW12:MW15&gt;MW14)*1),0)</f>
        <v>0</v>
      </c>
      <c r="MY14" s="420">
        <f t="shared" ref="MY14" ca="1" si="1739">IF(LR14&lt;&gt;"",SUMPRODUCT((MX12:MX15=MX14)*(MV12:MV15&gt;MV14)*1),0)</f>
        <v>0</v>
      </c>
      <c r="MZ14" s="420">
        <f t="shared" ref="MZ14:MZ15" ca="1" si="1740">MX14+MY14</f>
        <v>0</v>
      </c>
      <c r="NA14" s="420">
        <f t="shared" ref="NA14" ca="1" si="1741">IF(LR14&lt;&gt;"",SUMPRODUCT((MZ12:MZ15=MZ14)*(MX12:MX15=MX14)*(MT12:MT15&gt;MT14)*1),0)</f>
        <v>0</v>
      </c>
      <c r="NB14" s="420">
        <f t="shared" ca="1" si="69"/>
        <v>1</v>
      </c>
      <c r="NC14" s="420">
        <f t="shared" ref="NC14" ca="1" si="1742">SUMPRODUCT((NB12:NB15=NB14)*(LE12:LE15&gt;LE14)*1)</f>
        <v>1</v>
      </c>
      <c r="ND14" s="420">
        <f t="shared" ca="1" si="71"/>
        <v>2</v>
      </c>
      <c r="NE14" s="420" t="str">
        <f t="shared" si="285"/>
        <v>Mexico</v>
      </c>
      <c r="NF14" s="420">
        <f t="shared" ca="1" si="72"/>
        <v>0</v>
      </c>
      <c r="NG14" s="420">
        <f ca="1">SUMPRODUCT((OFFSET('Game Board'!G8:G55,0,NG1)&lt;&gt;"")*(OFFSET('Game Board'!F8:F55,0,NG1)=C14)*(OFFSET('Game Board'!G8:G55,0,NG1)&gt;OFFSET('Game Board'!H8:H55,0,NG1))*1)+SUMPRODUCT((OFFSET('Game Board'!G8:G55,0,NG1)&lt;&gt;"")*(OFFSET('Game Board'!I8:I55,0,NG1)=C14)*(OFFSET('Game Board'!H8:H55,0,NG1)&gt;OFFSET('Game Board'!G8:G55,0,NG1))*1)</f>
        <v>0</v>
      </c>
      <c r="NH14" s="420">
        <f ca="1">SUMPRODUCT((OFFSET('Game Board'!G8:G55,0,NG1)&lt;&gt;"")*(OFFSET('Game Board'!F8:F55,0,NG1)=C14)*(OFFSET('Game Board'!G8:G55,0,NG1)=OFFSET('Game Board'!H8:H55,0,NG1))*1)+SUMPRODUCT((OFFSET('Game Board'!G8:G55,0,NG1)&lt;&gt;"")*(OFFSET('Game Board'!I8:I55,0,NG1)=C14)*(OFFSET('Game Board'!G8:G55,0,NG1)=OFFSET('Game Board'!H8:H55,0,NG1))*1)</f>
        <v>0</v>
      </c>
      <c r="NI14" s="420">
        <f ca="1">SUMPRODUCT((OFFSET('Game Board'!G8:G55,0,NG1)&lt;&gt;"")*(OFFSET('Game Board'!F8:F55,0,NG1)=C14)*(OFFSET('Game Board'!G8:G55,0,NG1)&lt;OFFSET('Game Board'!H8:H55,0,NG1))*1)+SUMPRODUCT((OFFSET('Game Board'!G8:G55,0,NG1)&lt;&gt;"")*(OFFSET('Game Board'!I8:I55,0,NG1)=C14)*(OFFSET('Game Board'!H8:H55,0,NG1)&lt;OFFSET('Game Board'!G8:G55,0,NG1))*1)</f>
        <v>0</v>
      </c>
      <c r="NJ14" s="420">
        <f ca="1">SUMIF(OFFSET('Game Board'!F8:F55,0,NG1),C14,OFFSET('Game Board'!G8:G55,0,NG1))+SUMIF(OFFSET('Game Board'!I8:I55,0,NG1),C14,OFFSET('Game Board'!H8:H55,0,NG1))</f>
        <v>0</v>
      </c>
      <c r="NK14" s="420">
        <f ca="1">SUMIF(OFFSET('Game Board'!F8:F55,0,NG1),C14,OFFSET('Game Board'!H8:H55,0,NG1))+SUMIF(OFFSET('Game Board'!I8:I55,0,NG1),C14,OFFSET('Game Board'!G8:G55,0,NG1))</f>
        <v>0</v>
      </c>
      <c r="NL14" s="420">
        <f t="shared" ca="1" si="73"/>
        <v>0</v>
      </c>
      <c r="NM14" s="420">
        <f t="shared" ca="1" si="74"/>
        <v>0</v>
      </c>
      <c r="NN14" s="420">
        <f ca="1">INDEX(L4:L35,MATCH(NW14,C4:C35,0),0)</f>
        <v>1659</v>
      </c>
      <c r="NO14" s="424">
        <f>'Tournament Setup'!F16</f>
        <v>0</v>
      </c>
      <c r="NP14" s="420">
        <f t="shared" ref="NP14" ca="1" si="1743">RANK(NM14,NM12:NM15)</f>
        <v>1</v>
      </c>
      <c r="NQ14" s="420">
        <f t="shared" ref="NQ14" ca="1" si="1744">SUMPRODUCT((NP12:NP15=NP14)*(NL12:NL15&gt;NL14)*1)</f>
        <v>0</v>
      </c>
      <c r="NR14" s="420">
        <f t="shared" ca="1" si="77"/>
        <v>1</v>
      </c>
      <c r="NS14" s="420">
        <f t="shared" ref="NS14" ca="1" si="1745">SUMPRODUCT((NP12:NP15=NP14)*(NL12:NL15=NL14)*(NJ12:NJ15&gt;NJ14)*1)</f>
        <v>0</v>
      </c>
      <c r="NT14" s="420">
        <f t="shared" ca="1" si="79"/>
        <v>1</v>
      </c>
      <c r="NU14" s="420">
        <f t="shared" ref="NU14" ca="1" si="1746">RANK(NT14,NT12:NT15,1)+COUNTIF(NT12:NT14,NT14)-1</f>
        <v>3</v>
      </c>
      <c r="NV14" s="420">
        <v>3</v>
      </c>
      <c r="NW14" s="420" t="str">
        <f t="shared" ref="NW14" ca="1" si="1747">INDEX(NE12:NE15,MATCH(NV14,NU12:NU15,0),0)</f>
        <v>Mexico</v>
      </c>
      <c r="NX14" s="420">
        <f t="shared" ref="NX14" ca="1" si="1748">INDEX(NT12:NT15,MATCH(NW14,NE12:NE15,0),0)</f>
        <v>1</v>
      </c>
      <c r="NY14" s="420" t="str">
        <f t="shared" ref="NY14:NY15" ca="1" si="1749">IF(AND(NY13&lt;&gt;"",NX14=1),NW14,"")</f>
        <v>Mexico</v>
      </c>
      <c r="NZ14" s="420" t="str">
        <f t="shared" ref="NZ14" ca="1" si="1750">IF(NZ13&lt;&gt;"",NW14,"")</f>
        <v/>
      </c>
      <c r="OA14" s="420" t="str">
        <f t="shared" ref="OA14" ca="1" si="1751">IF(NX15=3,NW14,"")</f>
        <v/>
      </c>
      <c r="OB14" s="420">
        <f ca="1">SUMPRODUCT((OFFSET('Game Board'!F8:F55,0,NG1)=NY14)*(OFFSET('Game Board'!I8:I55,0,NG1)=NY12)*(OFFSET('Game Board'!G8:G55,0,NG1)&gt;OFFSET('Game Board'!H8:H55,0,NG1))*1)+SUMPRODUCT((OFFSET('Game Board'!I8:I55,0,NG1)=NY14)*(OFFSET('Game Board'!F8:F55,0,NG1)=NY12)*(OFFSET('Game Board'!H8:H55,0,NG1)&gt;OFFSET('Game Board'!G8:G55,0,NG1))*1)+SUMPRODUCT((OFFSET('Game Board'!F8:F55,0,NG1)=NY14)*(OFFSET('Game Board'!I8:I55,0,NG1)=NY13)*(OFFSET('Game Board'!G8:G55,0,NG1)&gt;OFFSET('Game Board'!H8:H55,0,NG1))*1)+SUMPRODUCT((OFFSET('Game Board'!I8:I55,0,NG1)=NY14)*(OFFSET('Game Board'!F8:F55,0,NG1)=NY13)*(OFFSET('Game Board'!H8:H55,0,NG1)&gt;OFFSET('Game Board'!G8:G55,0,NG1))*1)+SUMPRODUCT((OFFSET('Game Board'!F8:F55,0,NG1)=NY14)*(OFFSET('Game Board'!I8:I55,0,NG1)=NY15)*(OFFSET('Game Board'!G8:G55,0,NG1)&gt;OFFSET('Game Board'!H8:H55,0,NG1))*1)+SUMPRODUCT((OFFSET('Game Board'!I8:I55,0,NG1)=NY14)*(OFFSET('Game Board'!F8:F55,0,NG1)=NY15)*(OFFSET('Game Board'!H8:H55,0,NG1)&gt;OFFSET('Game Board'!G8:G55,0,NG1))*1)</f>
        <v>0</v>
      </c>
      <c r="OC14" s="420">
        <f ca="1">SUMPRODUCT((OFFSET('Game Board'!F8:F55,0,NG1)=NY14)*(OFFSET('Game Board'!I8:I55,0,NG1)=NY12)*(OFFSET('Game Board'!G8:G55,0,NG1)=OFFSET('Game Board'!H8:H55,0,NG1))*1)+SUMPRODUCT((OFFSET('Game Board'!I8:I55,0,NG1)=NY14)*(OFFSET('Game Board'!F8:F55,0,NG1)=NY12)*(OFFSET('Game Board'!G8:G55,0,NG1)=OFFSET('Game Board'!H8:H55,0,NG1))*1)+SUMPRODUCT((OFFSET('Game Board'!F8:F55,0,NG1)=NY14)*(OFFSET('Game Board'!I8:I55,0,NG1)=NY13)*(OFFSET('Game Board'!G8:G55,0,NG1)=OFFSET('Game Board'!H8:H55,0,NG1))*1)+SUMPRODUCT((OFFSET('Game Board'!I8:I55,0,NG1)=NY14)*(OFFSET('Game Board'!F8:F55,0,NG1)=NY13)*(OFFSET('Game Board'!G8:G55,0,NG1)=OFFSET('Game Board'!H8:H55,0,NG1))*1)+SUMPRODUCT((OFFSET('Game Board'!F8:F55,0,NG1)=NY14)*(OFFSET('Game Board'!I8:I55,0,NG1)=NY15)*(OFFSET('Game Board'!G8:G55,0,NG1)=OFFSET('Game Board'!H8:H55,0,NG1))*1)+SUMPRODUCT((OFFSET('Game Board'!I8:I55,0,NG1)=NY14)*(OFFSET('Game Board'!F8:F55,0,NG1)=NY15)*(OFFSET('Game Board'!G8:G55,0,NG1)=OFFSET('Game Board'!H8:H55,0,NG1))*1)</f>
        <v>3</v>
      </c>
      <c r="OD14" s="420">
        <f ca="1">SUMPRODUCT((OFFSET('Game Board'!F8:F55,0,NG1)=NY14)*(OFFSET('Game Board'!I8:I55,0,NG1)=NY12)*(OFFSET('Game Board'!G8:G55,0,NG1)&lt;OFFSET('Game Board'!H8:H55,0,NG1))*1)+SUMPRODUCT((OFFSET('Game Board'!I8:I55,0,NG1)=NY14)*(OFFSET('Game Board'!F8:F55,0,NG1)=NY12)*(OFFSET('Game Board'!H8:H55,0,NG1)&lt;OFFSET('Game Board'!G8:G55,0,NG1))*1)+SUMPRODUCT((OFFSET('Game Board'!F8:F55,0,NG1)=NY14)*(OFFSET('Game Board'!I8:I55,0,NG1)=NY13)*(OFFSET('Game Board'!G8:G55,0,NG1)&lt;OFFSET('Game Board'!H8:H55,0,NG1))*1)+SUMPRODUCT((OFFSET('Game Board'!I8:I55,0,NG1)=NY14)*(OFFSET('Game Board'!F8:F55,0,NG1)=NY13)*(OFFSET('Game Board'!H8:H55,0,NG1)&lt;OFFSET('Game Board'!G8:G55,0,NG1))*1)+SUMPRODUCT((OFFSET('Game Board'!F8:F55,0,NG1)=NY14)*(OFFSET('Game Board'!I8:I55,0,NG1)=NY15)*(OFFSET('Game Board'!G8:G55,0,NG1)&lt;OFFSET('Game Board'!H8:H55,0,NG1))*1)+SUMPRODUCT((OFFSET('Game Board'!I8:I55,0,NG1)=NY14)*(OFFSET('Game Board'!F8:F55,0,NG1)=NY15)*(OFFSET('Game Board'!H8:H55,0,NG1)&lt;OFFSET('Game Board'!G8:G55,0,NG1))*1)</f>
        <v>0</v>
      </c>
      <c r="OE14" s="420">
        <f ca="1">SUMIFS(OFFSET('Game Board'!G8:G55,0,NG1),OFFSET('Game Board'!F8:F55,0,NG1),NY14,OFFSET('Game Board'!I8:I55,0,NG1),NY12)+SUMIFS(OFFSET('Game Board'!G8:G55,0,NG1),OFFSET('Game Board'!F8:F55,0,NG1),NY14,OFFSET('Game Board'!I8:I55,0,NG1),NY13)+SUMIFS(OFFSET('Game Board'!G8:G55,0,NG1),OFFSET('Game Board'!F8:F55,0,NG1),NY14,OFFSET('Game Board'!I8:I55,0,NG1),NY15)+SUMIFS(OFFSET('Game Board'!H8:H55,0,NG1),OFFSET('Game Board'!I8:I55,0,NG1),NY14,OFFSET('Game Board'!F8:F55,0,NG1),NY12)+SUMIFS(OFFSET('Game Board'!H8:H55,0,NG1),OFFSET('Game Board'!I8:I55,0,NG1),NY14,OFFSET('Game Board'!F8:F55,0,NG1),NY13)+SUMIFS(OFFSET('Game Board'!H8:H55,0,NG1),OFFSET('Game Board'!I8:I55,0,NG1),NY14,OFFSET('Game Board'!F8:F55,0,NG1),NY15)</f>
        <v>0</v>
      </c>
      <c r="OF14" s="420">
        <f ca="1">SUMIFS(OFFSET('Game Board'!H8:H55,0,NG1),OFFSET('Game Board'!F8:F55,0,NG1),NY14,OFFSET('Game Board'!I8:I55,0,NG1),NY12)+SUMIFS(OFFSET('Game Board'!H8:H55,0,NG1),OFFSET('Game Board'!F8:F55,0,NG1),NY14,OFFSET('Game Board'!I8:I55,0,NG1),NY13)+SUMIFS(OFFSET('Game Board'!H8:H55,0,NG1),OFFSET('Game Board'!F8:F55,0,NG1),NY14,OFFSET('Game Board'!I8:I55,0,NG1),NY15)+SUMIFS(OFFSET('Game Board'!G8:G55,0,NG1),OFFSET('Game Board'!I8:I55,0,NG1),NY14,OFFSET('Game Board'!F8:F55,0,NG1),NY12)+SUMIFS(OFFSET('Game Board'!G8:G55,0,NG1),OFFSET('Game Board'!I8:I55,0,NG1),NY14,OFFSET('Game Board'!F8:F55,0,NG1),NY13)+SUMIFS(OFFSET('Game Board'!G8:G55,0,NG1),OFFSET('Game Board'!I8:I55,0,NG1),NY14,OFFSET('Game Board'!F8:F55,0,NG1),NY15)</f>
        <v>0</v>
      </c>
      <c r="OG14" s="420">
        <f t="shared" ca="1" si="84"/>
        <v>0</v>
      </c>
      <c r="OH14" s="420">
        <f t="shared" ca="1" si="85"/>
        <v>3</v>
      </c>
      <c r="OI14" s="420">
        <f t="shared" ref="OI14" ca="1" si="1752">IF(NY14&lt;&gt;"",SUMPRODUCT((NX12:NX15=NX14)*(OH12:OH15&gt;OH14)*1),0)</f>
        <v>0</v>
      </c>
      <c r="OJ14" s="420">
        <f t="shared" ref="OJ14" ca="1" si="1753">IF(NY14&lt;&gt;"",SUMPRODUCT((OI12:OI15=OI14)*(OG12:OG15&gt;OG14)*1),0)</f>
        <v>0</v>
      </c>
      <c r="OK14" s="420">
        <f t="shared" ca="1" si="88"/>
        <v>0</v>
      </c>
      <c r="OL14" s="420">
        <f t="shared" ref="OL14" ca="1" si="1754">IF(NY14&lt;&gt;"",SUMPRODUCT((OK12:OK15=OK14)*(OI12:OI15=OI14)*(OE12:OE15&gt;OE14)*1),0)</f>
        <v>0</v>
      </c>
      <c r="OM14" s="420">
        <f t="shared" ca="1" si="90"/>
        <v>1</v>
      </c>
      <c r="ON14" s="420">
        <f ca="1">SUMPRODUCT((OFFSET('Game Board'!F8:F55,0,NG1)=NZ14)*(OFFSET('Game Board'!I8:I55,0,NG1)=NZ13)*(OFFSET('Game Board'!G8:G55,0,NG1)&gt;OFFSET('Game Board'!H8:H55,0,NG1))*1)+SUMPRODUCT((OFFSET('Game Board'!I8:I55,0,NG1)=NZ14)*(OFFSET('Game Board'!F8:F55,0,NG1)=NZ13)*(OFFSET('Game Board'!H8:H55,0,NG1)&gt;OFFSET('Game Board'!G8:G55,0,NG1))*1)+SUMPRODUCT((OFFSET('Game Board'!F8:F55,0,NG1)=NZ14)*(OFFSET('Game Board'!I8:I55,0,NG1)=NZ15)*(OFFSET('Game Board'!G8:G55,0,NG1)&gt;OFFSET('Game Board'!H8:H55,0,NG1))*1)+SUMPRODUCT((OFFSET('Game Board'!I8:I55,0,NG1)=NZ14)*(OFFSET('Game Board'!F8:F55,0,NG1)=NZ15)*(OFFSET('Game Board'!H8:H55,0,NG1)&gt;OFFSET('Game Board'!G8:G55,0,NG1))*1)</f>
        <v>0</v>
      </c>
      <c r="OO14" s="420">
        <f ca="1">SUMPRODUCT((OFFSET('Game Board'!F8:F55,0,NG1)=NZ14)*(OFFSET('Game Board'!I8:I55,0,NG1)=NZ13)*(OFFSET('Game Board'!G8:G55,0,NG1)=OFFSET('Game Board'!H8:H55,0,NG1))*1)+SUMPRODUCT((OFFSET('Game Board'!I8:I55,0,NG1)=NZ14)*(OFFSET('Game Board'!F8:F55,0,NG1)=NZ13)*(OFFSET('Game Board'!G8:G55,0,NG1)=OFFSET('Game Board'!H8:H55,0,NG1))*1)+SUMPRODUCT((OFFSET('Game Board'!F8:F55,0,NG1)=NZ14)*(OFFSET('Game Board'!I8:I55,0,NG1)=NZ15)*(OFFSET('Game Board'!G8:G55,0,NG1)=OFFSET('Game Board'!H8:H55,0,NG1))*1)+SUMPRODUCT((OFFSET('Game Board'!I8:I55,0,NG1)=NZ14)*(OFFSET('Game Board'!F8:F55,0,NG1)=NZ15)*(OFFSET('Game Board'!G8:G55,0,NG1)=OFFSET('Game Board'!H8:H55,0,NG1))*1)</f>
        <v>0</v>
      </c>
      <c r="OP14" s="420">
        <f ca="1">SUMPRODUCT((OFFSET('Game Board'!F8:F55,0,NG1)=NZ14)*(OFFSET('Game Board'!I8:I55,0,NG1)=NZ13)*(OFFSET('Game Board'!G8:G55,0,NG1)&lt;OFFSET('Game Board'!H8:H55,0,NG1))*1)+SUMPRODUCT((OFFSET('Game Board'!I8:I55,0,NG1)=NZ14)*(OFFSET('Game Board'!F8:F55,0,NG1)=NZ13)*(OFFSET('Game Board'!H8:H55,0,NG1)&lt;OFFSET('Game Board'!G8:G55,0,NG1))*1)+SUMPRODUCT((OFFSET('Game Board'!F8:F55,0,NG1)=NZ14)*(OFFSET('Game Board'!I8:I55,0,NG1)=NZ15)*(OFFSET('Game Board'!G8:G55,0,NG1)&lt;OFFSET('Game Board'!H8:H55,0,NG1))*1)+SUMPRODUCT((OFFSET('Game Board'!I8:I55,0,NG1)=NZ14)*(OFFSET('Game Board'!F8:F55,0,NG1)=NZ15)*(OFFSET('Game Board'!H8:H55,0,NG1)&lt;OFFSET('Game Board'!G8:G55,0,NG1))*1)</f>
        <v>0</v>
      </c>
      <c r="OQ14" s="420">
        <f ca="1">SUMIFS(OFFSET('Game Board'!G8:G55,0,NG1),OFFSET('Game Board'!F8:F55,0,NG1),NZ14,OFFSET('Game Board'!I8:I55,0,NG1),NZ13)+SUMIFS(OFFSET('Game Board'!G8:G55,0,NG1),OFFSET('Game Board'!F8:F55,0,NG1),NZ14,OFFSET('Game Board'!I8:I55,0,NG1),NZ15)+SUMIFS(OFFSET('Game Board'!H8:H55,0,NG1),OFFSET('Game Board'!I8:I55,0,NG1),NZ14,OFFSET('Game Board'!F8:F55,0,NG1),NZ13)+SUMIFS(OFFSET('Game Board'!H8:H55,0,NG1),OFFSET('Game Board'!I8:I55,0,NG1),NZ14,OFFSET('Game Board'!F8:F55,0,NG1),NZ15)</f>
        <v>0</v>
      </c>
      <c r="OR14" s="420">
        <f ca="1">SUMIFS(OFFSET('Game Board'!H8:H55,0,NG1),OFFSET('Game Board'!F8:F55,0,NG1),NZ14,OFFSET('Game Board'!I8:I55,0,NG1),NZ13)+SUMIFS(OFFSET('Game Board'!H8:H55,0,NG1),OFFSET('Game Board'!F8:F55,0,NG1),NZ14,OFFSET('Game Board'!I8:I55,0,NG1),NZ15)+SUMIFS(OFFSET('Game Board'!G8:G55,0,NG1),OFFSET('Game Board'!I8:I55,0,NG1),NZ14,OFFSET('Game Board'!F8:F55,0,NG1),NZ13)+SUMIFS(OFFSET('Game Board'!G8:G55,0,NG1),OFFSET('Game Board'!I8:I55,0,NG1),NZ14,OFFSET('Game Board'!F8:F55,0,NG1),NZ15)</f>
        <v>0</v>
      </c>
      <c r="OS14" s="420">
        <f t="shared" ca="1" si="297"/>
        <v>0</v>
      </c>
      <c r="OT14" s="420">
        <f t="shared" ca="1" si="298"/>
        <v>0</v>
      </c>
      <c r="OU14" s="420">
        <f t="shared" ref="OU14" ca="1" si="1755">IF(NZ14&lt;&gt;"",SUMPRODUCT((NX12:NX15=NX14)*(OT12:OT15&gt;OT14)*1),0)</f>
        <v>0</v>
      </c>
      <c r="OV14" s="420">
        <f t="shared" ref="OV14" ca="1" si="1756">IF(NZ14&lt;&gt;"",SUMPRODUCT((OU12:OU15=OU14)*(OS12:OS15&gt;OS14)*1),0)</f>
        <v>0</v>
      </c>
      <c r="OW14" s="420">
        <f t="shared" ca="1" si="301"/>
        <v>0</v>
      </c>
      <c r="OX14" s="420">
        <f t="shared" ref="OX14" ca="1" si="1757">IF(NZ14&lt;&gt;"",SUMPRODUCT((OW12:OW15=OW14)*(OU12:OU15=OU14)*(OQ12:OQ15&gt;OQ14)*1),0)</f>
        <v>0</v>
      </c>
      <c r="OY14" s="420">
        <f t="shared" ca="1" si="91"/>
        <v>1</v>
      </c>
      <c r="OZ14" s="420">
        <f ca="1">SUMPRODUCT((OFFSET('Game Board'!F8:F55,0,NG1)=OA14)*(OFFSET('Game Board'!I8:I55,0,NG1)=OA15)*(OFFSET('Game Board'!G8:G55,0,NG1)&gt;OFFSET('Game Board'!H8:H55,0,NG1))*1)+SUMPRODUCT((OFFSET('Game Board'!I8:I55,0,NG1)=OA14)*(OFFSET('Game Board'!F8:F55,0,NG1)=OA15)*(OFFSET('Game Board'!H8:H55,0,NG1)&gt;OFFSET('Game Board'!G8:G55,0,NG1))*1)</f>
        <v>0</v>
      </c>
      <c r="PA14" s="420">
        <f ca="1">SUMPRODUCT((OFFSET('Game Board'!F8:F55,0,NG1)=OA14)*(OFFSET('Game Board'!I8:I55,0,NG1)=OA15)*(OFFSET('Game Board'!G8:G55,0,NG1)=OFFSET('Game Board'!H8:H55,0,NG1))*1)+SUMPRODUCT((OFFSET('Game Board'!I8:I55,0,NG1)=OA14)*(OFFSET('Game Board'!F8:F55,0,NG1)=OA15)*(OFFSET('Game Board'!H8:H55,0,NG1)=OFFSET('Game Board'!G8:G55,0,NG1))*1)</f>
        <v>0</v>
      </c>
      <c r="PB14" s="420">
        <f ca="1">SUMPRODUCT((OFFSET('Game Board'!F8:F55,0,NG1)=OA14)*(OFFSET('Game Board'!I8:I55,0,NG1)=OA15)*(OFFSET('Game Board'!G8:G55,0,NG1)&lt;OFFSET('Game Board'!H8:H55,0,NG1))*1)+SUMPRODUCT((OFFSET('Game Board'!I8:I55,0,NG1)=OA14)*(OFFSET('Game Board'!F8:F55,0,NG1)=OA15)*(OFFSET('Game Board'!H8:H55,0,NG1)&lt;OFFSET('Game Board'!G8:G55,0,NG1))*1)</f>
        <v>0</v>
      </c>
      <c r="PC14" s="420">
        <f ca="1">SUMIFS(OFFSET('Game Board'!G8:G55,0,NG1),OFFSET('Game Board'!F8:F55,0,NG1),OA14,OFFSET('Game Board'!I8:I55,0,NG1),OA15)+SUMIFS(OFFSET('Game Board'!H8:H55,0,NG1),OFFSET('Game Board'!I8:I55,0,NG1),OA14,OFFSET('Game Board'!F8:F55,0,NG1),OA15)</f>
        <v>0</v>
      </c>
      <c r="PD14" s="420">
        <f ca="1">SUMIFS(OFFSET('Game Board'!H8:H55,0,NG1),OFFSET('Game Board'!F8:F55,0,NG1),OA14,OFFSET('Game Board'!I8:I55,0,NG1),OA15)+SUMIFS(OFFSET('Game Board'!G8:G55,0,NG1),OFFSET('Game Board'!I8:I55,0,NG1),OA14,OFFSET('Game Board'!F8:F55,0,NG1),OA15)</f>
        <v>0</v>
      </c>
      <c r="PE14" s="420">
        <f t="shared" ref="PE14:PE15" ca="1" si="1758">PC14-PD14</f>
        <v>0</v>
      </c>
      <c r="PF14" s="420">
        <f t="shared" ref="PF14:PF15" ca="1" si="1759">PA14*1+OZ14*3</f>
        <v>0</v>
      </c>
      <c r="PG14" s="420">
        <f t="shared" ref="PG14" ca="1" si="1760">IF(OA14&lt;&gt;"",SUMPRODUCT((OJ12:OJ15=OJ14)*(PF12:PF15&gt;PF14)*1),0)</f>
        <v>0</v>
      </c>
      <c r="PH14" s="420">
        <f t="shared" ref="PH14" ca="1" si="1761">IF(OA14&lt;&gt;"",SUMPRODUCT((PG12:PG15=PG14)*(PE12:PE15&gt;PE14)*1),0)</f>
        <v>0</v>
      </c>
      <c r="PI14" s="420">
        <f t="shared" ref="PI14:PI15" ca="1" si="1762">PG14+PH14</f>
        <v>0</v>
      </c>
      <c r="PJ14" s="420">
        <f t="shared" ref="PJ14" ca="1" si="1763">IF(OA14&lt;&gt;"",SUMPRODUCT((PI12:PI15=PI14)*(PG12:PG15=PG14)*(PC12:PC15&gt;PC14)*1),0)</f>
        <v>0</v>
      </c>
      <c r="PK14" s="420">
        <f t="shared" ca="1" si="92"/>
        <v>1</v>
      </c>
      <c r="PL14" s="420">
        <f t="shared" ref="PL14" ca="1" si="1764">SUMPRODUCT((PK12:PK15=PK14)*(NN12:NN15&gt;NN14)*1)</f>
        <v>1</v>
      </c>
      <c r="PM14" s="420">
        <f t="shared" ca="1" si="94"/>
        <v>2</v>
      </c>
      <c r="PN14" s="420" t="str">
        <f t="shared" si="304"/>
        <v>Mexico</v>
      </c>
      <c r="PO14" s="420">
        <f t="shared" ca="1" si="95"/>
        <v>0</v>
      </c>
      <c r="PP14" s="420">
        <f ca="1">SUMPRODUCT((OFFSET('Game Board'!G8:G55,0,PP1)&lt;&gt;"")*(OFFSET('Game Board'!F8:F55,0,PP1)=C14)*(OFFSET('Game Board'!G8:G55,0,PP1)&gt;OFFSET('Game Board'!H8:H55,0,PP1))*1)+SUMPRODUCT((OFFSET('Game Board'!G8:G55,0,PP1)&lt;&gt;"")*(OFFSET('Game Board'!I8:I55,0,PP1)=C14)*(OFFSET('Game Board'!H8:H55,0,PP1)&gt;OFFSET('Game Board'!G8:G55,0,PP1))*1)</f>
        <v>0</v>
      </c>
      <c r="PQ14" s="420">
        <f ca="1">SUMPRODUCT((OFFSET('Game Board'!G8:G55,0,PP1)&lt;&gt;"")*(OFFSET('Game Board'!F8:F55,0,PP1)=C14)*(OFFSET('Game Board'!G8:G55,0,PP1)=OFFSET('Game Board'!H8:H55,0,PP1))*1)+SUMPRODUCT((OFFSET('Game Board'!G8:G55,0,PP1)&lt;&gt;"")*(OFFSET('Game Board'!I8:I55,0,PP1)=C14)*(OFFSET('Game Board'!G8:G55,0,PP1)=OFFSET('Game Board'!H8:H55,0,PP1))*1)</f>
        <v>0</v>
      </c>
      <c r="PR14" s="420">
        <f ca="1">SUMPRODUCT((OFFSET('Game Board'!G8:G55,0,PP1)&lt;&gt;"")*(OFFSET('Game Board'!F8:F55,0,PP1)=C14)*(OFFSET('Game Board'!G8:G55,0,PP1)&lt;OFFSET('Game Board'!H8:H55,0,PP1))*1)+SUMPRODUCT((OFFSET('Game Board'!G8:G55,0,PP1)&lt;&gt;"")*(OFFSET('Game Board'!I8:I55,0,PP1)=C14)*(OFFSET('Game Board'!H8:H55,0,PP1)&lt;OFFSET('Game Board'!G8:G55,0,PP1))*1)</f>
        <v>0</v>
      </c>
      <c r="PS14" s="420">
        <f ca="1">SUMIF(OFFSET('Game Board'!F8:F55,0,PP1),C14,OFFSET('Game Board'!G8:G55,0,PP1))+SUMIF(OFFSET('Game Board'!I8:I55,0,PP1),C14,OFFSET('Game Board'!H8:H55,0,PP1))</f>
        <v>0</v>
      </c>
      <c r="PT14" s="420">
        <f ca="1">SUMIF(OFFSET('Game Board'!F8:F55,0,PP1),C14,OFFSET('Game Board'!H8:H55,0,PP1))+SUMIF(OFFSET('Game Board'!I8:I55,0,PP1),C14,OFFSET('Game Board'!G8:G55,0,PP1))</f>
        <v>0</v>
      </c>
      <c r="PU14" s="420">
        <f t="shared" ca="1" si="96"/>
        <v>0</v>
      </c>
      <c r="PV14" s="420">
        <f t="shared" ca="1" si="97"/>
        <v>0</v>
      </c>
      <c r="PW14" s="420">
        <f ca="1">INDEX(L4:L35,MATCH(QF14,C4:C35,0),0)</f>
        <v>1659</v>
      </c>
      <c r="PX14" s="424">
        <f>'Tournament Setup'!F16</f>
        <v>0</v>
      </c>
      <c r="PY14" s="420">
        <f t="shared" ref="PY14" ca="1" si="1765">RANK(PV14,PV12:PV15)</f>
        <v>1</v>
      </c>
      <c r="PZ14" s="420">
        <f t="shared" ref="PZ14" ca="1" si="1766">SUMPRODUCT((PY12:PY15=PY14)*(PU12:PU15&gt;PU14)*1)</f>
        <v>0</v>
      </c>
      <c r="QA14" s="420">
        <f t="shared" ca="1" si="100"/>
        <v>1</v>
      </c>
      <c r="QB14" s="420">
        <f t="shared" ref="QB14" ca="1" si="1767">SUMPRODUCT((PY12:PY15=PY14)*(PU12:PU15=PU14)*(PS12:PS15&gt;PS14)*1)</f>
        <v>0</v>
      </c>
      <c r="QC14" s="420">
        <f t="shared" ca="1" si="102"/>
        <v>1</v>
      </c>
      <c r="QD14" s="420">
        <f t="shared" ref="QD14" ca="1" si="1768">RANK(QC14,QC12:QC15,1)+COUNTIF(QC12:QC14,QC14)-1</f>
        <v>3</v>
      </c>
      <c r="QE14" s="420">
        <v>3</v>
      </c>
      <c r="QF14" s="420" t="str">
        <f t="shared" ref="QF14" ca="1" si="1769">INDEX(PN12:PN15,MATCH(QE14,QD12:QD15,0),0)</f>
        <v>Mexico</v>
      </c>
      <c r="QG14" s="420">
        <f t="shared" ref="QG14" ca="1" si="1770">INDEX(QC12:QC15,MATCH(QF14,PN12:PN15,0),0)</f>
        <v>1</v>
      </c>
      <c r="QH14" s="420" t="str">
        <f t="shared" ref="QH14:QH15" ca="1" si="1771">IF(AND(QH13&lt;&gt;"",QG14=1),QF14,"")</f>
        <v>Mexico</v>
      </c>
      <c r="QI14" s="420" t="str">
        <f t="shared" ref="QI14" ca="1" si="1772">IF(QI13&lt;&gt;"",QF14,"")</f>
        <v/>
      </c>
      <c r="QJ14" s="420" t="str">
        <f t="shared" ref="QJ14" ca="1" si="1773">IF(QG15=3,QF14,"")</f>
        <v/>
      </c>
      <c r="QK14" s="420">
        <f ca="1">SUMPRODUCT((OFFSET('Game Board'!F8:F55,0,PP1)=QH14)*(OFFSET('Game Board'!I8:I55,0,PP1)=QH12)*(OFFSET('Game Board'!G8:G55,0,PP1)&gt;OFFSET('Game Board'!H8:H55,0,PP1))*1)+SUMPRODUCT((OFFSET('Game Board'!I8:I55,0,PP1)=QH14)*(OFFSET('Game Board'!F8:F55,0,PP1)=QH12)*(OFFSET('Game Board'!H8:H55,0,PP1)&gt;OFFSET('Game Board'!G8:G55,0,PP1))*1)+SUMPRODUCT((OFFSET('Game Board'!F8:F55,0,PP1)=QH14)*(OFFSET('Game Board'!I8:I55,0,PP1)=QH13)*(OFFSET('Game Board'!G8:G55,0,PP1)&gt;OFFSET('Game Board'!H8:H55,0,PP1))*1)+SUMPRODUCT((OFFSET('Game Board'!I8:I55,0,PP1)=QH14)*(OFFSET('Game Board'!F8:F55,0,PP1)=QH13)*(OFFSET('Game Board'!H8:H55,0,PP1)&gt;OFFSET('Game Board'!G8:G55,0,PP1))*1)+SUMPRODUCT((OFFSET('Game Board'!F8:F55,0,PP1)=QH14)*(OFFSET('Game Board'!I8:I55,0,PP1)=QH15)*(OFFSET('Game Board'!G8:G55,0,PP1)&gt;OFFSET('Game Board'!H8:H55,0,PP1))*1)+SUMPRODUCT((OFFSET('Game Board'!I8:I55,0,PP1)=QH14)*(OFFSET('Game Board'!F8:F55,0,PP1)=QH15)*(OFFSET('Game Board'!H8:H55,0,PP1)&gt;OFFSET('Game Board'!G8:G55,0,PP1))*1)</f>
        <v>0</v>
      </c>
      <c r="QL14" s="420">
        <f ca="1">SUMPRODUCT((OFFSET('Game Board'!F8:F55,0,PP1)=QH14)*(OFFSET('Game Board'!I8:I55,0,PP1)=QH12)*(OFFSET('Game Board'!G8:G55,0,PP1)=OFFSET('Game Board'!H8:H55,0,PP1))*1)+SUMPRODUCT((OFFSET('Game Board'!I8:I55,0,PP1)=QH14)*(OFFSET('Game Board'!F8:F55,0,PP1)=QH12)*(OFFSET('Game Board'!G8:G55,0,PP1)=OFFSET('Game Board'!H8:H55,0,PP1))*1)+SUMPRODUCT((OFFSET('Game Board'!F8:F55,0,PP1)=QH14)*(OFFSET('Game Board'!I8:I55,0,PP1)=QH13)*(OFFSET('Game Board'!G8:G55,0,PP1)=OFFSET('Game Board'!H8:H55,0,PP1))*1)+SUMPRODUCT((OFFSET('Game Board'!I8:I55,0,PP1)=QH14)*(OFFSET('Game Board'!F8:F55,0,PP1)=QH13)*(OFFSET('Game Board'!G8:G55,0,PP1)=OFFSET('Game Board'!H8:H55,0,PP1))*1)+SUMPRODUCT((OFFSET('Game Board'!F8:F55,0,PP1)=QH14)*(OFFSET('Game Board'!I8:I55,0,PP1)=QH15)*(OFFSET('Game Board'!G8:G55,0,PP1)=OFFSET('Game Board'!H8:H55,0,PP1))*1)+SUMPRODUCT((OFFSET('Game Board'!I8:I55,0,PP1)=QH14)*(OFFSET('Game Board'!F8:F55,0,PP1)=QH15)*(OFFSET('Game Board'!G8:G55,0,PP1)=OFFSET('Game Board'!H8:H55,0,PP1))*1)</f>
        <v>3</v>
      </c>
      <c r="QM14" s="420">
        <f ca="1">SUMPRODUCT((OFFSET('Game Board'!F8:F55,0,PP1)=QH14)*(OFFSET('Game Board'!I8:I55,0,PP1)=QH12)*(OFFSET('Game Board'!G8:G55,0,PP1)&lt;OFFSET('Game Board'!H8:H55,0,PP1))*1)+SUMPRODUCT((OFFSET('Game Board'!I8:I55,0,PP1)=QH14)*(OFFSET('Game Board'!F8:F55,0,PP1)=QH12)*(OFFSET('Game Board'!H8:H55,0,PP1)&lt;OFFSET('Game Board'!G8:G55,0,PP1))*1)+SUMPRODUCT((OFFSET('Game Board'!F8:F55,0,PP1)=QH14)*(OFFSET('Game Board'!I8:I55,0,PP1)=QH13)*(OFFSET('Game Board'!G8:G55,0,PP1)&lt;OFFSET('Game Board'!H8:H55,0,PP1))*1)+SUMPRODUCT((OFFSET('Game Board'!I8:I55,0,PP1)=QH14)*(OFFSET('Game Board'!F8:F55,0,PP1)=QH13)*(OFFSET('Game Board'!H8:H55,0,PP1)&lt;OFFSET('Game Board'!G8:G55,0,PP1))*1)+SUMPRODUCT((OFFSET('Game Board'!F8:F55,0,PP1)=QH14)*(OFFSET('Game Board'!I8:I55,0,PP1)=QH15)*(OFFSET('Game Board'!G8:G55,0,PP1)&lt;OFFSET('Game Board'!H8:H55,0,PP1))*1)+SUMPRODUCT((OFFSET('Game Board'!I8:I55,0,PP1)=QH14)*(OFFSET('Game Board'!F8:F55,0,PP1)=QH15)*(OFFSET('Game Board'!H8:H55,0,PP1)&lt;OFFSET('Game Board'!G8:G55,0,PP1))*1)</f>
        <v>0</v>
      </c>
      <c r="QN14" s="420">
        <f ca="1">SUMIFS(OFFSET('Game Board'!G8:G55,0,PP1),OFFSET('Game Board'!F8:F55,0,PP1),QH14,OFFSET('Game Board'!I8:I55,0,PP1),QH12)+SUMIFS(OFFSET('Game Board'!G8:G55,0,PP1),OFFSET('Game Board'!F8:F55,0,PP1),QH14,OFFSET('Game Board'!I8:I55,0,PP1),QH13)+SUMIFS(OFFSET('Game Board'!G8:G55,0,PP1),OFFSET('Game Board'!F8:F55,0,PP1),QH14,OFFSET('Game Board'!I8:I55,0,PP1),QH15)+SUMIFS(OFFSET('Game Board'!H8:H55,0,PP1),OFFSET('Game Board'!I8:I55,0,PP1),QH14,OFFSET('Game Board'!F8:F55,0,PP1),QH12)+SUMIFS(OFFSET('Game Board'!H8:H55,0,PP1),OFFSET('Game Board'!I8:I55,0,PP1),QH14,OFFSET('Game Board'!F8:F55,0,PP1),QH13)+SUMIFS(OFFSET('Game Board'!H8:H55,0,PP1),OFFSET('Game Board'!I8:I55,0,PP1),QH14,OFFSET('Game Board'!F8:F55,0,PP1),QH15)</f>
        <v>0</v>
      </c>
      <c r="QO14" s="420">
        <f ca="1">SUMIFS(OFFSET('Game Board'!H8:H55,0,PP1),OFFSET('Game Board'!F8:F55,0,PP1),QH14,OFFSET('Game Board'!I8:I55,0,PP1),QH12)+SUMIFS(OFFSET('Game Board'!H8:H55,0,PP1),OFFSET('Game Board'!F8:F55,0,PP1),QH14,OFFSET('Game Board'!I8:I55,0,PP1),QH13)+SUMIFS(OFFSET('Game Board'!H8:H55,0,PP1),OFFSET('Game Board'!F8:F55,0,PP1),QH14,OFFSET('Game Board'!I8:I55,0,PP1),QH15)+SUMIFS(OFFSET('Game Board'!G8:G55,0,PP1),OFFSET('Game Board'!I8:I55,0,PP1),QH14,OFFSET('Game Board'!F8:F55,0,PP1),QH12)+SUMIFS(OFFSET('Game Board'!G8:G55,0,PP1),OFFSET('Game Board'!I8:I55,0,PP1),QH14,OFFSET('Game Board'!F8:F55,0,PP1),QH13)+SUMIFS(OFFSET('Game Board'!G8:G55,0,PP1),OFFSET('Game Board'!I8:I55,0,PP1),QH14,OFFSET('Game Board'!F8:F55,0,PP1),QH15)</f>
        <v>0</v>
      </c>
      <c r="QP14" s="420">
        <f t="shared" ca="1" si="107"/>
        <v>0</v>
      </c>
      <c r="QQ14" s="420">
        <f t="shared" ca="1" si="108"/>
        <v>3</v>
      </c>
      <c r="QR14" s="420">
        <f t="shared" ref="QR14" ca="1" si="1774">IF(QH14&lt;&gt;"",SUMPRODUCT((QG12:QG15=QG14)*(QQ12:QQ15&gt;QQ14)*1),0)</f>
        <v>0</v>
      </c>
      <c r="QS14" s="420">
        <f t="shared" ref="QS14" ca="1" si="1775">IF(QH14&lt;&gt;"",SUMPRODUCT((QR12:QR15=QR14)*(QP12:QP15&gt;QP14)*1),0)</f>
        <v>0</v>
      </c>
      <c r="QT14" s="420">
        <f t="shared" ca="1" si="111"/>
        <v>0</v>
      </c>
      <c r="QU14" s="420">
        <f t="shared" ref="QU14" ca="1" si="1776">IF(QH14&lt;&gt;"",SUMPRODUCT((QT12:QT15=QT14)*(QR12:QR15=QR14)*(QN12:QN15&gt;QN14)*1),0)</f>
        <v>0</v>
      </c>
      <c r="QV14" s="420">
        <f t="shared" ca="1" si="113"/>
        <v>1</v>
      </c>
      <c r="QW14" s="420">
        <f ca="1">SUMPRODUCT((OFFSET('Game Board'!F8:F55,0,PP1)=QI14)*(OFFSET('Game Board'!I8:I55,0,PP1)=QI13)*(OFFSET('Game Board'!G8:G55,0,PP1)&gt;OFFSET('Game Board'!H8:H55,0,PP1))*1)+SUMPRODUCT((OFFSET('Game Board'!I8:I55,0,PP1)=QI14)*(OFFSET('Game Board'!F8:F55,0,PP1)=QI13)*(OFFSET('Game Board'!H8:H55,0,PP1)&gt;OFFSET('Game Board'!G8:G55,0,PP1))*1)+SUMPRODUCT((OFFSET('Game Board'!F8:F55,0,PP1)=QI14)*(OFFSET('Game Board'!I8:I55,0,PP1)=QI15)*(OFFSET('Game Board'!G8:G55,0,PP1)&gt;OFFSET('Game Board'!H8:H55,0,PP1))*1)+SUMPRODUCT((OFFSET('Game Board'!I8:I55,0,PP1)=QI14)*(OFFSET('Game Board'!F8:F55,0,PP1)=QI15)*(OFFSET('Game Board'!H8:H55,0,PP1)&gt;OFFSET('Game Board'!G8:G55,0,PP1))*1)</f>
        <v>0</v>
      </c>
      <c r="QX14" s="420">
        <f ca="1">SUMPRODUCT((OFFSET('Game Board'!F8:F55,0,PP1)=QI14)*(OFFSET('Game Board'!I8:I55,0,PP1)=QI13)*(OFFSET('Game Board'!G8:G55,0,PP1)=OFFSET('Game Board'!H8:H55,0,PP1))*1)+SUMPRODUCT((OFFSET('Game Board'!I8:I55,0,PP1)=QI14)*(OFFSET('Game Board'!F8:F55,0,PP1)=QI13)*(OFFSET('Game Board'!G8:G55,0,PP1)=OFFSET('Game Board'!H8:H55,0,PP1))*1)+SUMPRODUCT((OFFSET('Game Board'!F8:F55,0,PP1)=QI14)*(OFFSET('Game Board'!I8:I55,0,PP1)=QI15)*(OFFSET('Game Board'!G8:G55,0,PP1)=OFFSET('Game Board'!H8:H55,0,PP1))*1)+SUMPRODUCT((OFFSET('Game Board'!I8:I55,0,PP1)=QI14)*(OFFSET('Game Board'!F8:F55,0,PP1)=QI15)*(OFFSET('Game Board'!G8:G55,0,PP1)=OFFSET('Game Board'!H8:H55,0,PP1))*1)</f>
        <v>0</v>
      </c>
      <c r="QY14" s="420">
        <f ca="1">SUMPRODUCT((OFFSET('Game Board'!F8:F55,0,PP1)=QI14)*(OFFSET('Game Board'!I8:I55,0,PP1)=QI13)*(OFFSET('Game Board'!G8:G55,0,PP1)&lt;OFFSET('Game Board'!H8:H55,0,PP1))*1)+SUMPRODUCT((OFFSET('Game Board'!I8:I55,0,PP1)=QI14)*(OFFSET('Game Board'!F8:F55,0,PP1)=QI13)*(OFFSET('Game Board'!H8:H55,0,PP1)&lt;OFFSET('Game Board'!G8:G55,0,PP1))*1)+SUMPRODUCT((OFFSET('Game Board'!F8:F55,0,PP1)=QI14)*(OFFSET('Game Board'!I8:I55,0,PP1)=QI15)*(OFFSET('Game Board'!G8:G55,0,PP1)&lt;OFFSET('Game Board'!H8:H55,0,PP1))*1)+SUMPRODUCT((OFFSET('Game Board'!I8:I55,0,PP1)=QI14)*(OFFSET('Game Board'!F8:F55,0,PP1)=QI15)*(OFFSET('Game Board'!H8:H55,0,PP1)&lt;OFFSET('Game Board'!G8:G55,0,PP1))*1)</f>
        <v>0</v>
      </c>
      <c r="QZ14" s="420">
        <f ca="1">SUMIFS(OFFSET('Game Board'!G8:G55,0,PP1),OFFSET('Game Board'!F8:F55,0,PP1),QI14,OFFSET('Game Board'!I8:I55,0,PP1),QI13)+SUMIFS(OFFSET('Game Board'!G8:G55,0,PP1),OFFSET('Game Board'!F8:F55,0,PP1),QI14,OFFSET('Game Board'!I8:I55,0,PP1),QI15)+SUMIFS(OFFSET('Game Board'!H8:H55,0,PP1),OFFSET('Game Board'!I8:I55,0,PP1),QI14,OFFSET('Game Board'!F8:F55,0,PP1),QI13)+SUMIFS(OFFSET('Game Board'!H8:H55,0,PP1),OFFSET('Game Board'!I8:I55,0,PP1),QI14,OFFSET('Game Board'!F8:F55,0,PP1),QI15)</f>
        <v>0</v>
      </c>
      <c r="RA14" s="420">
        <f ca="1">SUMIFS(OFFSET('Game Board'!H8:H55,0,PP1),OFFSET('Game Board'!F8:F55,0,PP1),QI14,OFFSET('Game Board'!I8:I55,0,PP1),QI13)+SUMIFS(OFFSET('Game Board'!H8:H55,0,PP1),OFFSET('Game Board'!F8:F55,0,PP1),QI14,OFFSET('Game Board'!I8:I55,0,PP1),QI15)+SUMIFS(OFFSET('Game Board'!G8:G55,0,PP1),OFFSET('Game Board'!I8:I55,0,PP1),QI14,OFFSET('Game Board'!F8:F55,0,PP1),QI13)+SUMIFS(OFFSET('Game Board'!G8:G55,0,PP1),OFFSET('Game Board'!I8:I55,0,PP1),QI14,OFFSET('Game Board'!F8:F55,0,PP1),QI15)</f>
        <v>0</v>
      </c>
      <c r="RB14" s="420">
        <f t="shared" ca="1" si="316"/>
        <v>0</v>
      </c>
      <c r="RC14" s="420">
        <f t="shared" ca="1" si="317"/>
        <v>0</v>
      </c>
      <c r="RD14" s="420">
        <f t="shared" ref="RD14" ca="1" si="1777">IF(QI14&lt;&gt;"",SUMPRODUCT((QG12:QG15=QG14)*(RC12:RC15&gt;RC14)*1),0)</f>
        <v>0</v>
      </c>
      <c r="RE14" s="420">
        <f t="shared" ref="RE14" ca="1" si="1778">IF(QI14&lt;&gt;"",SUMPRODUCT((RD12:RD15=RD14)*(RB12:RB15&gt;RB14)*1),0)</f>
        <v>0</v>
      </c>
      <c r="RF14" s="420">
        <f t="shared" ca="1" si="320"/>
        <v>0</v>
      </c>
      <c r="RG14" s="420">
        <f t="shared" ref="RG14" ca="1" si="1779">IF(QI14&lt;&gt;"",SUMPRODUCT((RF12:RF15=RF14)*(RD12:RD15=RD14)*(QZ12:QZ15&gt;QZ14)*1),0)</f>
        <v>0</v>
      </c>
      <c r="RH14" s="420">
        <f t="shared" ca="1" si="114"/>
        <v>1</v>
      </c>
      <c r="RI14" s="420">
        <f ca="1">SUMPRODUCT((OFFSET('Game Board'!F8:F55,0,PP1)=QJ14)*(OFFSET('Game Board'!I8:I55,0,PP1)=QJ15)*(OFFSET('Game Board'!G8:G55,0,PP1)&gt;OFFSET('Game Board'!H8:H55,0,PP1))*1)+SUMPRODUCT((OFFSET('Game Board'!I8:I55,0,PP1)=QJ14)*(OFFSET('Game Board'!F8:F55,0,PP1)=QJ15)*(OFFSET('Game Board'!H8:H55,0,PP1)&gt;OFFSET('Game Board'!G8:G55,0,PP1))*1)</f>
        <v>0</v>
      </c>
      <c r="RJ14" s="420">
        <f ca="1">SUMPRODUCT((OFFSET('Game Board'!F8:F55,0,PP1)=QJ14)*(OFFSET('Game Board'!I8:I55,0,PP1)=QJ15)*(OFFSET('Game Board'!G8:G55,0,PP1)=OFFSET('Game Board'!H8:H55,0,PP1))*1)+SUMPRODUCT((OFFSET('Game Board'!I8:I55,0,PP1)=QJ14)*(OFFSET('Game Board'!F8:F55,0,PP1)=QJ15)*(OFFSET('Game Board'!H8:H55,0,PP1)=OFFSET('Game Board'!G8:G55,0,PP1))*1)</f>
        <v>0</v>
      </c>
      <c r="RK14" s="420">
        <f ca="1">SUMPRODUCT((OFFSET('Game Board'!F8:F55,0,PP1)=QJ14)*(OFFSET('Game Board'!I8:I55,0,PP1)=QJ15)*(OFFSET('Game Board'!G8:G55,0,PP1)&lt;OFFSET('Game Board'!H8:H55,0,PP1))*1)+SUMPRODUCT((OFFSET('Game Board'!I8:I55,0,PP1)=QJ14)*(OFFSET('Game Board'!F8:F55,0,PP1)=QJ15)*(OFFSET('Game Board'!H8:H55,0,PP1)&lt;OFFSET('Game Board'!G8:G55,0,PP1))*1)</f>
        <v>0</v>
      </c>
      <c r="RL14" s="420">
        <f ca="1">SUMIFS(OFFSET('Game Board'!G8:G55,0,PP1),OFFSET('Game Board'!F8:F55,0,PP1),QJ14,OFFSET('Game Board'!I8:I55,0,PP1),QJ15)+SUMIFS(OFFSET('Game Board'!H8:H55,0,PP1),OFFSET('Game Board'!I8:I55,0,PP1),QJ14,OFFSET('Game Board'!F8:F55,0,PP1),QJ15)</f>
        <v>0</v>
      </c>
      <c r="RM14" s="420">
        <f ca="1">SUMIFS(OFFSET('Game Board'!H8:H55,0,PP1),OFFSET('Game Board'!F8:F55,0,PP1),QJ14,OFFSET('Game Board'!I8:I55,0,PP1),QJ15)+SUMIFS(OFFSET('Game Board'!G8:G55,0,PP1),OFFSET('Game Board'!I8:I55,0,PP1),QJ14,OFFSET('Game Board'!F8:F55,0,PP1),QJ15)</f>
        <v>0</v>
      </c>
      <c r="RN14" s="420">
        <f t="shared" ref="RN14:RN15" ca="1" si="1780">RL14-RM14</f>
        <v>0</v>
      </c>
      <c r="RO14" s="420">
        <f t="shared" ref="RO14:RO15" ca="1" si="1781">RJ14*1+RI14*3</f>
        <v>0</v>
      </c>
      <c r="RP14" s="420">
        <f t="shared" ref="RP14" ca="1" si="1782">IF(QJ14&lt;&gt;"",SUMPRODUCT((QS12:QS15=QS14)*(RO12:RO15&gt;RO14)*1),0)</f>
        <v>0</v>
      </c>
      <c r="RQ14" s="420">
        <f t="shared" ref="RQ14" ca="1" si="1783">IF(QJ14&lt;&gt;"",SUMPRODUCT((RP12:RP15=RP14)*(RN12:RN15&gt;RN14)*1),0)</f>
        <v>0</v>
      </c>
      <c r="RR14" s="420">
        <f t="shared" ref="RR14:RR15" ca="1" si="1784">RP14+RQ14</f>
        <v>0</v>
      </c>
      <c r="RS14" s="420">
        <f t="shared" ref="RS14" ca="1" si="1785">IF(QJ14&lt;&gt;"",SUMPRODUCT((RR12:RR15=RR14)*(RP12:RP15=RP14)*(RL12:RL15&gt;RL14)*1),0)</f>
        <v>0</v>
      </c>
      <c r="RT14" s="420">
        <f t="shared" ca="1" si="115"/>
        <v>1</v>
      </c>
      <c r="RU14" s="420">
        <f t="shared" ref="RU14" ca="1" si="1786">SUMPRODUCT((RT12:RT15=RT14)*(PW12:PW15&gt;PW14)*1)</f>
        <v>1</v>
      </c>
      <c r="RV14" s="420">
        <f t="shared" ca="1" si="117"/>
        <v>2</v>
      </c>
      <c r="RW14" s="420" t="str">
        <f t="shared" si="323"/>
        <v>Mexico</v>
      </c>
      <c r="RX14" s="420">
        <f t="shared" ca="1" si="118"/>
        <v>0</v>
      </c>
      <c r="RY14" s="420">
        <f ca="1">SUMPRODUCT((OFFSET('Game Board'!G8:G55,0,RY1)&lt;&gt;"")*(OFFSET('Game Board'!F8:F55,0,RY1)=C14)*(OFFSET('Game Board'!G8:G55,0,RY1)&gt;OFFSET('Game Board'!H8:H55,0,RY1))*1)+SUMPRODUCT((OFFSET('Game Board'!G8:G55,0,RY1)&lt;&gt;"")*(OFFSET('Game Board'!I8:I55,0,RY1)=C14)*(OFFSET('Game Board'!H8:H55,0,RY1)&gt;OFFSET('Game Board'!G8:G55,0,RY1))*1)</f>
        <v>0</v>
      </c>
      <c r="RZ14" s="420">
        <f ca="1">SUMPRODUCT((OFFSET('Game Board'!G8:G55,0,RY1)&lt;&gt;"")*(OFFSET('Game Board'!F8:F55,0,RY1)=C14)*(OFFSET('Game Board'!G8:G55,0,RY1)=OFFSET('Game Board'!H8:H55,0,RY1))*1)+SUMPRODUCT((OFFSET('Game Board'!G8:G55,0,RY1)&lt;&gt;"")*(OFFSET('Game Board'!I8:I55,0,RY1)=C14)*(OFFSET('Game Board'!G8:G55,0,RY1)=OFFSET('Game Board'!H8:H55,0,RY1))*1)</f>
        <v>0</v>
      </c>
      <c r="SA14" s="420">
        <f ca="1">SUMPRODUCT((OFFSET('Game Board'!G8:G55,0,RY1)&lt;&gt;"")*(OFFSET('Game Board'!F8:F55,0,RY1)=C14)*(OFFSET('Game Board'!G8:G55,0,RY1)&lt;OFFSET('Game Board'!H8:H55,0,RY1))*1)+SUMPRODUCT((OFFSET('Game Board'!G8:G55,0,RY1)&lt;&gt;"")*(OFFSET('Game Board'!I8:I55,0,RY1)=C14)*(OFFSET('Game Board'!H8:H55,0,RY1)&lt;OFFSET('Game Board'!G8:G55,0,RY1))*1)</f>
        <v>0</v>
      </c>
      <c r="SB14" s="420">
        <f ca="1">SUMIF(OFFSET('Game Board'!F8:F55,0,RY1),C14,OFFSET('Game Board'!G8:G55,0,RY1))+SUMIF(OFFSET('Game Board'!I8:I55,0,RY1),C14,OFFSET('Game Board'!H8:H55,0,RY1))</f>
        <v>0</v>
      </c>
      <c r="SC14" s="420">
        <f ca="1">SUMIF(OFFSET('Game Board'!F8:F55,0,RY1),C14,OFFSET('Game Board'!H8:H55,0,RY1))+SUMIF(OFFSET('Game Board'!I8:I55,0,RY1),C14,OFFSET('Game Board'!G8:G55,0,RY1))</f>
        <v>0</v>
      </c>
      <c r="SD14" s="420">
        <f t="shared" ca="1" si="119"/>
        <v>0</v>
      </c>
      <c r="SE14" s="420">
        <f t="shared" ca="1" si="120"/>
        <v>0</v>
      </c>
      <c r="SF14" s="420">
        <f ca="1">INDEX(L4:L35,MATCH(SO14,C4:C35,0),0)</f>
        <v>1659</v>
      </c>
      <c r="SG14" s="424">
        <f>'Tournament Setup'!F16</f>
        <v>0</v>
      </c>
      <c r="SH14" s="420">
        <f t="shared" ref="SH14" ca="1" si="1787">RANK(SE14,SE12:SE15)</f>
        <v>1</v>
      </c>
      <c r="SI14" s="420">
        <f t="shared" ref="SI14" ca="1" si="1788">SUMPRODUCT((SH12:SH15=SH14)*(SD12:SD15&gt;SD14)*1)</f>
        <v>0</v>
      </c>
      <c r="SJ14" s="420">
        <f t="shared" ca="1" si="123"/>
        <v>1</v>
      </c>
      <c r="SK14" s="420">
        <f t="shared" ref="SK14" ca="1" si="1789">SUMPRODUCT((SH12:SH15=SH14)*(SD12:SD15=SD14)*(SB12:SB15&gt;SB14)*1)</f>
        <v>0</v>
      </c>
      <c r="SL14" s="420">
        <f t="shared" ca="1" si="125"/>
        <v>1</v>
      </c>
      <c r="SM14" s="420">
        <f t="shared" ref="SM14" ca="1" si="1790">RANK(SL14,SL12:SL15,1)+COUNTIF(SL12:SL14,SL14)-1</f>
        <v>3</v>
      </c>
      <c r="SN14" s="420">
        <v>3</v>
      </c>
      <c r="SO14" s="420" t="str">
        <f t="shared" ref="SO14" ca="1" si="1791">INDEX(RW12:RW15,MATCH(SN14,SM12:SM15,0),0)</f>
        <v>Mexico</v>
      </c>
      <c r="SP14" s="420">
        <f t="shared" ref="SP14" ca="1" si="1792">INDEX(SL12:SL15,MATCH(SO14,RW12:RW15,0),0)</f>
        <v>1</v>
      </c>
      <c r="SQ14" s="420" t="str">
        <f t="shared" ref="SQ14:SQ15" ca="1" si="1793">IF(AND(SQ13&lt;&gt;"",SP14=1),SO14,"")</f>
        <v>Mexico</v>
      </c>
      <c r="SR14" s="420" t="str">
        <f t="shared" ref="SR14" ca="1" si="1794">IF(SR13&lt;&gt;"",SO14,"")</f>
        <v/>
      </c>
      <c r="SS14" s="420" t="str">
        <f t="shared" ref="SS14" ca="1" si="1795">IF(SP15=3,SO14,"")</f>
        <v/>
      </c>
      <c r="ST14" s="420">
        <f ca="1">SUMPRODUCT((OFFSET('Game Board'!F8:F55,0,RY1)=SQ14)*(OFFSET('Game Board'!I8:I55,0,RY1)=SQ12)*(OFFSET('Game Board'!G8:G55,0,RY1)&gt;OFFSET('Game Board'!H8:H55,0,RY1))*1)+SUMPRODUCT((OFFSET('Game Board'!I8:I55,0,RY1)=SQ14)*(OFFSET('Game Board'!F8:F55,0,RY1)=SQ12)*(OFFSET('Game Board'!H8:H55,0,RY1)&gt;OFFSET('Game Board'!G8:G55,0,RY1))*1)+SUMPRODUCT((OFFSET('Game Board'!F8:F55,0,RY1)=SQ14)*(OFFSET('Game Board'!I8:I55,0,RY1)=SQ13)*(OFFSET('Game Board'!G8:G55,0,RY1)&gt;OFFSET('Game Board'!H8:H55,0,RY1))*1)+SUMPRODUCT((OFFSET('Game Board'!I8:I55,0,RY1)=SQ14)*(OFFSET('Game Board'!F8:F55,0,RY1)=SQ13)*(OFFSET('Game Board'!H8:H55,0,RY1)&gt;OFFSET('Game Board'!G8:G55,0,RY1))*1)+SUMPRODUCT((OFFSET('Game Board'!F8:F55,0,RY1)=SQ14)*(OFFSET('Game Board'!I8:I55,0,RY1)=SQ15)*(OFFSET('Game Board'!G8:G55,0,RY1)&gt;OFFSET('Game Board'!H8:H55,0,RY1))*1)+SUMPRODUCT((OFFSET('Game Board'!I8:I55,0,RY1)=SQ14)*(OFFSET('Game Board'!F8:F55,0,RY1)=SQ15)*(OFFSET('Game Board'!H8:H55,0,RY1)&gt;OFFSET('Game Board'!G8:G55,0,RY1))*1)</f>
        <v>0</v>
      </c>
      <c r="SU14" s="420">
        <f ca="1">SUMPRODUCT((OFFSET('Game Board'!F8:F55,0,RY1)=SQ14)*(OFFSET('Game Board'!I8:I55,0,RY1)=SQ12)*(OFFSET('Game Board'!G8:G55,0,RY1)=OFFSET('Game Board'!H8:H55,0,RY1))*1)+SUMPRODUCT((OFFSET('Game Board'!I8:I55,0,RY1)=SQ14)*(OFFSET('Game Board'!F8:F55,0,RY1)=SQ12)*(OFFSET('Game Board'!G8:G55,0,RY1)=OFFSET('Game Board'!H8:H55,0,RY1))*1)+SUMPRODUCT((OFFSET('Game Board'!F8:F55,0,RY1)=SQ14)*(OFFSET('Game Board'!I8:I55,0,RY1)=SQ13)*(OFFSET('Game Board'!G8:G55,0,RY1)=OFFSET('Game Board'!H8:H55,0,RY1))*1)+SUMPRODUCT((OFFSET('Game Board'!I8:I55,0,RY1)=SQ14)*(OFFSET('Game Board'!F8:F55,0,RY1)=SQ13)*(OFFSET('Game Board'!G8:G55,0,RY1)=OFFSET('Game Board'!H8:H55,0,RY1))*1)+SUMPRODUCT((OFFSET('Game Board'!F8:F55,0,RY1)=SQ14)*(OFFSET('Game Board'!I8:I55,0,RY1)=SQ15)*(OFFSET('Game Board'!G8:G55,0,RY1)=OFFSET('Game Board'!H8:H55,0,RY1))*1)+SUMPRODUCT((OFFSET('Game Board'!I8:I55,0,RY1)=SQ14)*(OFFSET('Game Board'!F8:F55,0,RY1)=SQ15)*(OFFSET('Game Board'!G8:G55,0,RY1)=OFFSET('Game Board'!H8:H55,0,RY1))*1)</f>
        <v>3</v>
      </c>
      <c r="SV14" s="420">
        <f ca="1">SUMPRODUCT((OFFSET('Game Board'!F8:F55,0,RY1)=SQ14)*(OFFSET('Game Board'!I8:I55,0,RY1)=SQ12)*(OFFSET('Game Board'!G8:G55,0,RY1)&lt;OFFSET('Game Board'!H8:H55,0,RY1))*1)+SUMPRODUCT((OFFSET('Game Board'!I8:I55,0,RY1)=SQ14)*(OFFSET('Game Board'!F8:F55,0,RY1)=SQ12)*(OFFSET('Game Board'!H8:H55,0,RY1)&lt;OFFSET('Game Board'!G8:G55,0,RY1))*1)+SUMPRODUCT((OFFSET('Game Board'!F8:F55,0,RY1)=SQ14)*(OFFSET('Game Board'!I8:I55,0,RY1)=SQ13)*(OFFSET('Game Board'!G8:G55,0,RY1)&lt;OFFSET('Game Board'!H8:H55,0,RY1))*1)+SUMPRODUCT((OFFSET('Game Board'!I8:I55,0,RY1)=SQ14)*(OFFSET('Game Board'!F8:F55,0,RY1)=SQ13)*(OFFSET('Game Board'!H8:H55,0,RY1)&lt;OFFSET('Game Board'!G8:G55,0,RY1))*1)+SUMPRODUCT((OFFSET('Game Board'!F8:F55,0,RY1)=SQ14)*(OFFSET('Game Board'!I8:I55,0,RY1)=SQ15)*(OFFSET('Game Board'!G8:G55,0,RY1)&lt;OFFSET('Game Board'!H8:H55,0,RY1))*1)+SUMPRODUCT((OFFSET('Game Board'!I8:I55,0,RY1)=SQ14)*(OFFSET('Game Board'!F8:F55,0,RY1)=SQ15)*(OFFSET('Game Board'!H8:H55,0,RY1)&lt;OFFSET('Game Board'!G8:G55,0,RY1))*1)</f>
        <v>0</v>
      </c>
      <c r="SW14" s="420">
        <f ca="1">SUMIFS(OFFSET('Game Board'!G8:G55,0,RY1),OFFSET('Game Board'!F8:F55,0,RY1),SQ14,OFFSET('Game Board'!I8:I55,0,RY1),SQ12)+SUMIFS(OFFSET('Game Board'!G8:G55,0,RY1),OFFSET('Game Board'!F8:F55,0,RY1),SQ14,OFFSET('Game Board'!I8:I55,0,RY1),SQ13)+SUMIFS(OFFSET('Game Board'!G8:G55,0,RY1),OFFSET('Game Board'!F8:F55,0,RY1),SQ14,OFFSET('Game Board'!I8:I55,0,RY1),SQ15)+SUMIFS(OFFSET('Game Board'!H8:H55,0,RY1),OFFSET('Game Board'!I8:I55,0,RY1),SQ14,OFFSET('Game Board'!F8:F55,0,RY1),SQ12)+SUMIFS(OFFSET('Game Board'!H8:H55,0,RY1),OFFSET('Game Board'!I8:I55,0,RY1),SQ14,OFFSET('Game Board'!F8:F55,0,RY1),SQ13)+SUMIFS(OFFSET('Game Board'!H8:H55,0,RY1),OFFSET('Game Board'!I8:I55,0,RY1),SQ14,OFFSET('Game Board'!F8:F55,0,RY1),SQ15)</f>
        <v>0</v>
      </c>
      <c r="SX14" s="420">
        <f ca="1">SUMIFS(OFFSET('Game Board'!H8:H55,0,RY1),OFFSET('Game Board'!F8:F55,0,RY1),SQ14,OFFSET('Game Board'!I8:I55,0,RY1),SQ12)+SUMIFS(OFFSET('Game Board'!H8:H55,0,RY1),OFFSET('Game Board'!F8:F55,0,RY1),SQ14,OFFSET('Game Board'!I8:I55,0,RY1),SQ13)+SUMIFS(OFFSET('Game Board'!H8:H55,0,RY1),OFFSET('Game Board'!F8:F55,0,RY1),SQ14,OFFSET('Game Board'!I8:I55,0,RY1),SQ15)+SUMIFS(OFFSET('Game Board'!G8:G55,0,RY1),OFFSET('Game Board'!I8:I55,0,RY1),SQ14,OFFSET('Game Board'!F8:F55,0,RY1),SQ12)+SUMIFS(OFFSET('Game Board'!G8:G55,0,RY1),OFFSET('Game Board'!I8:I55,0,RY1),SQ14,OFFSET('Game Board'!F8:F55,0,RY1),SQ13)+SUMIFS(OFFSET('Game Board'!G8:G55,0,RY1),OFFSET('Game Board'!I8:I55,0,RY1),SQ14,OFFSET('Game Board'!F8:F55,0,RY1),SQ15)</f>
        <v>0</v>
      </c>
      <c r="SY14" s="420">
        <f t="shared" ca="1" si="130"/>
        <v>0</v>
      </c>
      <c r="SZ14" s="420">
        <f t="shared" ca="1" si="131"/>
        <v>3</v>
      </c>
      <c r="TA14" s="420">
        <f t="shared" ref="TA14" ca="1" si="1796">IF(SQ14&lt;&gt;"",SUMPRODUCT((SP12:SP15=SP14)*(SZ12:SZ15&gt;SZ14)*1),0)</f>
        <v>0</v>
      </c>
      <c r="TB14" s="420">
        <f t="shared" ref="TB14" ca="1" si="1797">IF(SQ14&lt;&gt;"",SUMPRODUCT((TA12:TA15=TA14)*(SY12:SY15&gt;SY14)*1),0)</f>
        <v>0</v>
      </c>
      <c r="TC14" s="420">
        <f t="shared" ca="1" si="134"/>
        <v>0</v>
      </c>
      <c r="TD14" s="420">
        <f t="shared" ref="TD14" ca="1" si="1798">IF(SQ14&lt;&gt;"",SUMPRODUCT((TC12:TC15=TC14)*(TA12:TA15=TA14)*(SW12:SW15&gt;SW14)*1),0)</f>
        <v>0</v>
      </c>
      <c r="TE14" s="420">
        <f t="shared" ca="1" si="136"/>
        <v>1</v>
      </c>
      <c r="TF14" s="420">
        <f ca="1">SUMPRODUCT((OFFSET('Game Board'!F8:F55,0,RY1)=SR14)*(OFFSET('Game Board'!I8:I55,0,RY1)=SR13)*(OFFSET('Game Board'!G8:G55,0,RY1)&gt;OFFSET('Game Board'!H8:H55,0,RY1))*1)+SUMPRODUCT((OFFSET('Game Board'!I8:I55,0,RY1)=SR14)*(OFFSET('Game Board'!F8:F55,0,RY1)=SR13)*(OFFSET('Game Board'!H8:H55,0,RY1)&gt;OFFSET('Game Board'!G8:G55,0,RY1))*1)+SUMPRODUCT((OFFSET('Game Board'!F8:F55,0,RY1)=SR14)*(OFFSET('Game Board'!I8:I55,0,RY1)=SR15)*(OFFSET('Game Board'!G8:G55,0,RY1)&gt;OFFSET('Game Board'!H8:H55,0,RY1))*1)+SUMPRODUCT((OFFSET('Game Board'!I8:I55,0,RY1)=SR14)*(OFFSET('Game Board'!F8:F55,0,RY1)=SR15)*(OFFSET('Game Board'!H8:H55,0,RY1)&gt;OFFSET('Game Board'!G8:G55,0,RY1))*1)</f>
        <v>0</v>
      </c>
      <c r="TG14" s="420">
        <f ca="1">SUMPRODUCT((OFFSET('Game Board'!F8:F55,0,RY1)=SR14)*(OFFSET('Game Board'!I8:I55,0,RY1)=SR13)*(OFFSET('Game Board'!G8:G55,0,RY1)=OFFSET('Game Board'!H8:H55,0,RY1))*1)+SUMPRODUCT((OFFSET('Game Board'!I8:I55,0,RY1)=SR14)*(OFFSET('Game Board'!F8:F55,0,RY1)=SR13)*(OFFSET('Game Board'!G8:G55,0,RY1)=OFFSET('Game Board'!H8:H55,0,RY1))*1)+SUMPRODUCT((OFFSET('Game Board'!F8:F55,0,RY1)=SR14)*(OFFSET('Game Board'!I8:I55,0,RY1)=SR15)*(OFFSET('Game Board'!G8:G55,0,RY1)=OFFSET('Game Board'!H8:H55,0,RY1))*1)+SUMPRODUCT((OFFSET('Game Board'!I8:I55,0,RY1)=SR14)*(OFFSET('Game Board'!F8:F55,0,RY1)=SR15)*(OFFSET('Game Board'!G8:G55,0,RY1)=OFFSET('Game Board'!H8:H55,0,RY1))*1)</f>
        <v>0</v>
      </c>
      <c r="TH14" s="420">
        <f ca="1">SUMPRODUCT((OFFSET('Game Board'!F8:F55,0,RY1)=SR14)*(OFFSET('Game Board'!I8:I55,0,RY1)=SR13)*(OFFSET('Game Board'!G8:G55,0,RY1)&lt;OFFSET('Game Board'!H8:H55,0,RY1))*1)+SUMPRODUCT((OFFSET('Game Board'!I8:I55,0,RY1)=SR14)*(OFFSET('Game Board'!F8:F55,0,RY1)=SR13)*(OFFSET('Game Board'!H8:H55,0,RY1)&lt;OFFSET('Game Board'!G8:G55,0,RY1))*1)+SUMPRODUCT((OFFSET('Game Board'!F8:F55,0,RY1)=SR14)*(OFFSET('Game Board'!I8:I55,0,RY1)=SR15)*(OFFSET('Game Board'!G8:G55,0,RY1)&lt;OFFSET('Game Board'!H8:H55,0,RY1))*1)+SUMPRODUCT((OFFSET('Game Board'!I8:I55,0,RY1)=SR14)*(OFFSET('Game Board'!F8:F55,0,RY1)=SR15)*(OFFSET('Game Board'!H8:H55,0,RY1)&lt;OFFSET('Game Board'!G8:G55,0,RY1))*1)</f>
        <v>0</v>
      </c>
      <c r="TI14" s="420">
        <f ca="1">SUMIFS(OFFSET('Game Board'!G8:G55,0,RY1),OFFSET('Game Board'!F8:F55,0,RY1),SR14,OFFSET('Game Board'!I8:I55,0,RY1),SR13)+SUMIFS(OFFSET('Game Board'!G8:G55,0,RY1),OFFSET('Game Board'!F8:F55,0,RY1),SR14,OFFSET('Game Board'!I8:I55,0,RY1),SR15)+SUMIFS(OFFSET('Game Board'!H8:H55,0,RY1),OFFSET('Game Board'!I8:I55,0,RY1),SR14,OFFSET('Game Board'!F8:F55,0,RY1),SR13)+SUMIFS(OFFSET('Game Board'!H8:H55,0,RY1),OFFSET('Game Board'!I8:I55,0,RY1),SR14,OFFSET('Game Board'!F8:F55,0,RY1),SR15)</f>
        <v>0</v>
      </c>
      <c r="TJ14" s="420">
        <f ca="1">SUMIFS(OFFSET('Game Board'!H8:H55,0,RY1),OFFSET('Game Board'!F8:F55,0,RY1),SR14,OFFSET('Game Board'!I8:I55,0,RY1),SR13)+SUMIFS(OFFSET('Game Board'!H8:H55,0,RY1),OFFSET('Game Board'!F8:F55,0,RY1),SR14,OFFSET('Game Board'!I8:I55,0,RY1),SR15)+SUMIFS(OFFSET('Game Board'!G8:G55,0,RY1),OFFSET('Game Board'!I8:I55,0,RY1),SR14,OFFSET('Game Board'!F8:F55,0,RY1),SR13)+SUMIFS(OFFSET('Game Board'!G8:G55,0,RY1),OFFSET('Game Board'!I8:I55,0,RY1),SR14,OFFSET('Game Board'!F8:F55,0,RY1),SR15)</f>
        <v>0</v>
      </c>
      <c r="TK14" s="420">
        <f t="shared" ca="1" si="335"/>
        <v>0</v>
      </c>
      <c r="TL14" s="420">
        <f t="shared" ca="1" si="336"/>
        <v>0</v>
      </c>
      <c r="TM14" s="420">
        <f t="shared" ref="TM14" ca="1" si="1799">IF(SR14&lt;&gt;"",SUMPRODUCT((SP12:SP15=SP14)*(TL12:TL15&gt;TL14)*1),0)</f>
        <v>0</v>
      </c>
      <c r="TN14" s="420">
        <f t="shared" ref="TN14" ca="1" si="1800">IF(SR14&lt;&gt;"",SUMPRODUCT((TM12:TM15=TM14)*(TK12:TK15&gt;TK14)*1),0)</f>
        <v>0</v>
      </c>
      <c r="TO14" s="420">
        <f t="shared" ca="1" si="339"/>
        <v>0</v>
      </c>
      <c r="TP14" s="420">
        <f t="shared" ref="TP14" ca="1" si="1801">IF(SR14&lt;&gt;"",SUMPRODUCT((TO12:TO15=TO14)*(TM12:TM15=TM14)*(TI12:TI15&gt;TI14)*1),0)</f>
        <v>0</v>
      </c>
      <c r="TQ14" s="420">
        <f t="shared" ca="1" si="137"/>
        <v>1</v>
      </c>
      <c r="TR14" s="420">
        <f ca="1">SUMPRODUCT((OFFSET('Game Board'!F8:F55,0,RY1)=SS14)*(OFFSET('Game Board'!I8:I55,0,RY1)=SS15)*(OFFSET('Game Board'!G8:G55,0,RY1)&gt;OFFSET('Game Board'!H8:H55,0,RY1))*1)+SUMPRODUCT((OFFSET('Game Board'!I8:I55,0,RY1)=SS14)*(OFFSET('Game Board'!F8:F55,0,RY1)=SS15)*(OFFSET('Game Board'!H8:H55,0,RY1)&gt;OFFSET('Game Board'!G8:G55,0,RY1))*1)</f>
        <v>0</v>
      </c>
      <c r="TS14" s="420">
        <f ca="1">SUMPRODUCT((OFFSET('Game Board'!F8:F55,0,RY1)=SS14)*(OFFSET('Game Board'!I8:I55,0,RY1)=SS15)*(OFFSET('Game Board'!G8:G55,0,RY1)=OFFSET('Game Board'!H8:H55,0,RY1))*1)+SUMPRODUCT((OFFSET('Game Board'!I8:I55,0,RY1)=SS14)*(OFFSET('Game Board'!F8:F55,0,RY1)=SS15)*(OFFSET('Game Board'!H8:H55,0,RY1)=OFFSET('Game Board'!G8:G55,0,RY1))*1)</f>
        <v>0</v>
      </c>
      <c r="TT14" s="420">
        <f ca="1">SUMPRODUCT((OFFSET('Game Board'!F8:F55,0,RY1)=SS14)*(OFFSET('Game Board'!I8:I55,0,RY1)=SS15)*(OFFSET('Game Board'!G8:G55,0,RY1)&lt;OFFSET('Game Board'!H8:H55,0,RY1))*1)+SUMPRODUCT((OFFSET('Game Board'!I8:I55,0,RY1)=SS14)*(OFFSET('Game Board'!F8:F55,0,RY1)=SS15)*(OFFSET('Game Board'!H8:H55,0,RY1)&lt;OFFSET('Game Board'!G8:G55,0,RY1))*1)</f>
        <v>0</v>
      </c>
      <c r="TU14" s="420">
        <f ca="1">SUMIFS(OFFSET('Game Board'!G8:G55,0,RY1),OFFSET('Game Board'!F8:F55,0,RY1),SS14,OFFSET('Game Board'!I8:I55,0,RY1),SS15)+SUMIFS(OFFSET('Game Board'!H8:H55,0,RY1),OFFSET('Game Board'!I8:I55,0,RY1),SS14,OFFSET('Game Board'!F8:F55,0,RY1),SS15)</f>
        <v>0</v>
      </c>
      <c r="TV14" s="420">
        <f ca="1">SUMIFS(OFFSET('Game Board'!H8:H55,0,RY1),OFFSET('Game Board'!F8:F55,0,RY1),SS14,OFFSET('Game Board'!I8:I55,0,RY1),SS15)+SUMIFS(OFFSET('Game Board'!G8:G55,0,RY1),OFFSET('Game Board'!I8:I55,0,RY1),SS14,OFFSET('Game Board'!F8:F55,0,RY1),SS15)</f>
        <v>0</v>
      </c>
      <c r="TW14" s="420">
        <f t="shared" ref="TW14:TW15" ca="1" si="1802">TU14-TV14</f>
        <v>0</v>
      </c>
      <c r="TX14" s="420">
        <f t="shared" ref="TX14:TX15" ca="1" si="1803">TS14*1+TR14*3</f>
        <v>0</v>
      </c>
      <c r="TY14" s="420">
        <f t="shared" ref="TY14" ca="1" si="1804">IF(SS14&lt;&gt;"",SUMPRODUCT((TB12:TB15=TB14)*(TX12:TX15&gt;TX14)*1),0)</f>
        <v>0</v>
      </c>
      <c r="TZ14" s="420">
        <f t="shared" ref="TZ14" ca="1" si="1805">IF(SS14&lt;&gt;"",SUMPRODUCT((TY12:TY15=TY14)*(TW12:TW15&gt;TW14)*1),0)</f>
        <v>0</v>
      </c>
      <c r="UA14" s="420">
        <f t="shared" ref="UA14:UA15" ca="1" si="1806">TY14+TZ14</f>
        <v>0</v>
      </c>
      <c r="UB14" s="420">
        <f t="shared" ref="UB14" ca="1" si="1807">IF(SS14&lt;&gt;"",SUMPRODUCT((UA12:UA15=UA14)*(TY12:TY15=TY14)*(TU12:TU15&gt;TU14)*1),0)</f>
        <v>0</v>
      </c>
      <c r="UC14" s="420">
        <f t="shared" ca="1" si="138"/>
        <v>1</v>
      </c>
      <c r="UD14" s="420">
        <f t="shared" ref="UD14" ca="1" si="1808">SUMPRODUCT((UC12:UC15=UC14)*(SF12:SF15&gt;SF14)*1)</f>
        <v>1</v>
      </c>
      <c r="UE14" s="420">
        <f t="shared" ca="1" si="140"/>
        <v>2</v>
      </c>
      <c r="UF14" s="420" t="str">
        <f t="shared" si="342"/>
        <v>Mexico</v>
      </c>
      <c r="UG14" s="420">
        <f t="shared" ca="1" si="141"/>
        <v>0</v>
      </c>
      <c r="UH14" s="420">
        <f ca="1">SUMPRODUCT((OFFSET('Game Board'!G8:G55,0,UH1)&lt;&gt;"")*(OFFSET('Game Board'!F8:F55,0,UH1)=C14)*(OFFSET('Game Board'!G8:G55,0,UH1)&gt;OFFSET('Game Board'!H8:H55,0,UH1))*1)+SUMPRODUCT((OFFSET('Game Board'!G8:G55,0,UH1)&lt;&gt;"")*(OFFSET('Game Board'!I8:I55,0,UH1)=C14)*(OFFSET('Game Board'!H8:H55,0,UH1)&gt;OFFSET('Game Board'!G8:G55,0,UH1))*1)</f>
        <v>0</v>
      </c>
      <c r="UI14" s="420">
        <f ca="1">SUMPRODUCT((OFFSET('Game Board'!G8:G55,0,UH1)&lt;&gt;"")*(OFFSET('Game Board'!F8:F55,0,UH1)=C14)*(OFFSET('Game Board'!G8:G55,0,UH1)=OFFSET('Game Board'!H8:H55,0,UH1))*1)+SUMPRODUCT((OFFSET('Game Board'!G8:G55,0,UH1)&lt;&gt;"")*(OFFSET('Game Board'!I8:I55,0,UH1)=C14)*(OFFSET('Game Board'!G8:G55,0,UH1)=OFFSET('Game Board'!H8:H55,0,UH1))*1)</f>
        <v>0</v>
      </c>
      <c r="UJ14" s="420">
        <f ca="1">SUMPRODUCT((OFFSET('Game Board'!G8:G55,0,UH1)&lt;&gt;"")*(OFFSET('Game Board'!F8:F55,0,UH1)=C14)*(OFFSET('Game Board'!G8:G55,0,UH1)&lt;OFFSET('Game Board'!H8:H55,0,UH1))*1)+SUMPRODUCT((OFFSET('Game Board'!G8:G55,0,UH1)&lt;&gt;"")*(OFFSET('Game Board'!I8:I55,0,UH1)=C14)*(OFFSET('Game Board'!H8:H55,0,UH1)&lt;OFFSET('Game Board'!G8:G55,0,UH1))*1)</f>
        <v>0</v>
      </c>
      <c r="UK14" s="420">
        <f ca="1">SUMIF(OFFSET('Game Board'!F8:F55,0,UH1),C14,OFFSET('Game Board'!G8:G55,0,UH1))+SUMIF(OFFSET('Game Board'!I8:I55,0,UH1),C14,OFFSET('Game Board'!H8:H55,0,UH1))</f>
        <v>0</v>
      </c>
      <c r="UL14" s="420">
        <f ca="1">SUMIF(OFFSET('Game Board'!F8:F55,0,UH1),C14,OFFSET('Game Board'!H8:H55,0,UH1))+SUMIF(OFFSET('Game Board'!I8:I55,0,UH1),C14,OFFSET('Game Board'!G8:G55,0,UH1))</f>
        <v>0</v>
      </c>
      <c r="UM14" s="420">
        <f t="shared" ca="1" si="142"/>
        <v>0</v>
      </c>
      <c r="UN14" s="420">
        <f t="shared" ca="1" si="143"/>
        <v>0</v>
      </c>
      <c r="UO14" s="420">
        <f ca="1">INDEX(L4:L35,MATCH(UX14,C4:C35,0),0)</f>
        <v>1659</v>
      </c>
      <c r="UP14" s="424">
        <f>'Tournament Setup'!F16</f>
        <v>0</v>
      </c>
      <c r="UQ14" s="420">
        <f t="shared" ref="UQ14" ca="1" si="1809">RANK(UN14,UN12:UN15)</f>
        <v>1</v>
      </c>
      <c r="UR14" s="420">
        <f t="shared" ref="UR14" ca="1" si="1810">SUMPRODUCT((UQ12:UQ15=UQ14)*(UM12:UM15&gt;UM14)*1)</f>
        <v>0</v>
      </c>
      <c r="US14" s="420">
        <f t="shared" ca="1" si="146"/>
        <v>1</v>
      </c>
      <c r="UT14" s="420">
        <f t="shared" ref="UT14" ca="1" si="1811">SUMPRODUCT((UQ12:UQ15=UQ14)*(UM12:UM15=UM14)*(UK12:UK15&gt;UK14)*1)</f>
        <v>0</v>
      </c>
      <c r="UU14" s="420">
        <f t="shared" ca="1" si="148"/>
        <v>1</v>
      </c>
      <c r="UV14" s="420">
        <f t="shared" ref="UV14" ca="1" si="1812">RANK(UU14,UU12:UU15,1)+COUNTIF(UU12:UU14,UU14)-1</f>
        <v>3</v>
      </c>
      <c r="UW14" s="420">
        <v>3</v>
      </c>
      <c r="UX14" s="420" t="str">
        <f t="shared" ref="UX14" ca="1" si="1813">INDEX(UF12:UF15,MATCH(UW14,UV12:UV15,0),0)</f>
        <v>Mexico</v>
      </c>
      <c r="UY14" s="420">
        <f t="shared" ref="UY14" ca="1" si="1814">INDEX(UU12:UU15,MATCH(UX14,UF12:UF15,0),0)</f>
        <v>1</v>
      </c>
      <c r="UZ14" s="420" t="str">
        <f t="shared" ref="UZ14:UZ15" ca="1" si="1815">IF(AND(UZ13&lt;&gt;"",UY14=1),UX14,"")</f>
        <v>Mexico</v>
      </c>
      <c r="VA14" s="420" t="str">
        <f t="shared" ref="VA14" ca="1" si="1816">IF(VA13&lt;&gt;"",UX14,"")</f>
        <v/>
      </c>
      <c r="VB14" s="420" t="str">
        <f t="shared" ref="VB14" ca="1" si="1817">IF(UY15=3,UX14,"")</f>
        <v/>
      </c>
      <c r="VC14" s="420">
        <f ca="1">SUMPRODUCT((OFFSET('Game Board'!F8:F55,0,UH1)=UZ14)*(OFFSET('Game Board'!I8:I55,0,UH1)=UZ12)*(OFFSET('Game Board'!G8:G55,0,UH1)&gt;OFFSET('Game Board'!H8:H55,0,UH1))*1)+SUMPRODUCT((OFFSET('Game Board'!I8:I55,0,UH1)=UZ14)*(OFFSET('Game Board'!F8:F55,0,UH1)=UZ12)*(OFFSET('Game Board'!H8:H55,0,UH1)&gt;OFFSET('Game Board'!G8:G55,0,UH1))*1)+SUMPRODUCT((OFFSET('Game Board'!F8:F55,0,UH1)=UZ14)*(OFFSET('Game Board'!I8:I55,0,UH1)=UZ13)*(OFFSET('Game Board'!G8:G55,0,UH1)&gt;OFFSET('Game Board'!H8:H55,0,UH1))*1)+SUMPRODUCT((OFFSET('Game Board'!I8:I55,0,UH1)=UZ14)*(OFFSET('Game Board'!F8:F55,0,UH1)=UZ13)*(OFFSET('Game Board'!H8:H55,0,UH1)&gt;OFFSET('Game Board'!G8:G55,0,UH1))*1)+SUMPRODUCT((OFFSET('Game Board'!F8:F55,0,UH1)=UZ14)*(OFFSET('Game Board'!I8:I55,0,UH1)=UZ15)*(OFFSET('Game Board'!G8:G55,0,UH1)&gt;OFFSET('Game Board'!H8:H55,0,UH1))*1)+SUMPRODUCT((OFFSET('Game Board'!I8:I55,0,UH1)=UZ14)*(OFFSET('Game Board'!F8:F55,0,UH1)=UZ15)*(OFFSET('Game Board'!H8:H55,0,UH1)&gt;OFFSET('Game Board'!G8:G55,0,UH1))*1)</f>
        <v>0</v>
      </c>
      <c r="VD14" s="420">
        <f ca="1">SUMPRODUCT((OFFSET('Game Board'!F8:F55,0,UH1)=UZ14)*(OFFSET('Game Board'!I8:I55,0,UH1)=UZ12)*(OFFSET('Game Board'!G8:G55,0,UH1)=OFFSET('Game Board'!H8:H55,0,UH1))*1)+SUMPRODUCT((OFFSET('Game Board'!I8:I55,0,UH1)=UZ14)*(OFFSET('Game Board'!F8:F55,0,UH1)=UZ12)*(OFFSET('Game Board'!G8:G55,0,UH1)=OFFSET('Game Board'!H8:H55,0,UH1))*1)+SUMPRODUCT((OFFSET('Game Board'!F8:F55,0,UH1)=UZ14)*(OFFSET('Game Board'!I8:I55,0,UH1)=UZ13)*(OFFSET('Game Board'!G8:G55,0,UH1)=OFFSET('Game Board'!H8:H55,0,UH1))*1)+SUMPRODUCT((OFFSET('Game Board'!I8:I55,0,UH1)=UZ14)*(OFFSET('Game Board'!F8:F55,0,UH1)=UZ13)*(OFFSET('Game Board'!G8:G55,0,UH1)=OFFSET('Game Board'!H8:H55,0,UH1))*1)+SUMPRODUCT((OFFSET('Game Board'!F8:F55,0,UH1)=UZ14)*(OFFSET('Game Board'!I8:I55,0,UH1)=UZ15)*(OFFSET('Game Board'!G8:G55,0,UH1)=OFFSET('Game Board'!H8:H55,0,UH1))*1)+SUMPRODUCT((OFFSET('Game Board'!I8:I55,0,UH1)=UZ14)*(OFFSET('Game Board'!F8:F55,0,UH1)=UZ15)*(OFFSET('Game Board'!G8:G55,0,UH1)=OFFSET('Game Board'!H8:H55,0,UH1))*1)</f>
        <v>3</v>
      </c>
      <c r="VE14" s="420">
        <f ca="1">SUMPRODUCT((OFFSET('Game Board'!F8:F55,0,UH1)=UZ14)*(OFFSET('Game Board'!I8:I55,0,UH1)=UZ12)*(OFFSET('Game Board'!G8:G55,0,UH1)&lt;OFFSET('Game Board'!H8:H55,0,UH1))*1)+SUMPRODUCT((OFFSET('Game Board'!I8:I55,0,UH1)=UZ14)*(OFFSET('Game Board'!F8:F55,0,UH1)=UZ12)*(OFFSET('Game Board'!H8:H55,0,UH1)&lt;OFFSET('Game Board'!G8:G55,0,UH1))*1)+SUMPRODUCT((OFFSET('Game Board'!F8:F55,0,UH1)=UZ14)*(OFFSET('Game Board'!I8:I55,0,UH1)=UZ13)*(OFFSET('Game Board'!G8:G55,0,UH1)&lt;OFFSET('Game Board'!H8:H55,0,UH1))*1)+SUMPRODUCT((OFFSET('Game Board'!I8:I55,0,UH1)=UZ14)*(OFFSET('Game Board'!F8:F55,0,UH1)=UZ13)*(OFFSET('Game Board'!H8:H55,0,UH1)&lt;OFFSET('Game Board'!G8:G55,0,UH1))*1)+SUMPRODUCT((OFFSET('Game Board'!F8:F55,0,UH1)=UZ14)*(OFFSET('Game Board'!I8:I55,0,UH1)=UZ15)*(OFFSET('Game Board'!G8:G55,0,UH1)&lt;OFFSET('Game Board'!H8:H55,0,UH1))*1)+SUMPRODUCT((OFFSET('Game Board'!I8:I55,0,UH1)=UZ14)*(OFFSET('Game Board'!F8:F55,0,UH1)=UZ15)*(OFFSET('Game Board'!H8:H55,0,UH1)&lt;OFFSET('Game Board'!G8:G55,0,UH1))*1)</f>
        <v>0</v>
      </c>
      <c r="VF14" s="420">
        <f ca="1">SUMIFS(OFFSET('Game Board'!G8:G55,0,UH1),OFFSET('Game Board'!F8:F55,0,UH1),UZ14,OFFSET('Game Board'!I8:I55,0,UH1),UZ12)+SUMIFS(OFFSET('Game Board'!G8:G55,0,UH1),OFFSET('Game Board'!F8:F55,0,UH1),UZ14,OFFSET('Game Board'!I8:I55,0,UH1),UZ13)+SUMIFS(OFFSET('Game Board'!G8:G55,0,UH1),OFFSET('Game Board'!F8:F55,0,UH1),UZ14,OFFSET('Game Board'!I8:I55,0,UH1),UZ15)+SUMIFS(OFFSET('Game Board'!H8:H55,0,UH1),OFFSET('Game Board'!I8:I55,0,UH1),UZ14,OFFSET('Game Board'!F8:F55,0,UH1),UZ12)+SUMIFS(OFFSET('Game Board'!H8:H55,0,UH1),OFFSET('Game Board'!I8:I55,0,UH1),UZ14,OFFSET('Game Board'!F8:F55,0,UH1),UZ13)+SUMIFS(OFFSET('Game Board'!H8:H55,0,UH1),OFFSET('Game Board'!I8:I55,0,UH1),UZ14,OFFSET('Game Board'!F8:F55,0,UH1),UZ15)</f>
        <v>0</v>
      </c>
      <c r="VG14" s="420">
        <f ca="1">SUMIFS(OFFSET('Game Board'!H8:H55,0,UH1),OFFSET('Game Board'!F8:F55,0,UH1),UZ14,OFFSET('Game Board'!I8:I55,0,UH1),UZ12)+SUMIFS(OFFSET('Game Board'!H8:H55,0,UH1),OFFSET('Game Board'!F8:F55,0,UH1),UZ14,OFFSET('Game Board'!I8:I55,0,UH1),UZ13)+SUMIFS(OFFSET('Game Board'!H8:H55,0,UH1),OFFSET('Game Board'!F8:F55,0,UH1),UZ14,OFFSET('Game Board'!I8:I55,0,UH1),UZ15)+SUMIFS(OFFSET('Game Board'!G8:G55,0,UH1),OFFSET('Game Board'!I8:I55,0,UH1),UZ14,OFFSET('Game Board'!F8:F55,0,UH1),UZ12)+SUMIFS(OFFSET('Game Board'!G8:G55,0,UH1),OFFSET('Game Board'!I8:I55,0,UH1),UZ14,OFFSET('Game Board'!F8:F55,0,UH1),UZ13)+SUMIFS(OFFSET('Game Board'!G8:G55,0,UH1),OFFSET('Game Board'!I8:I55,0,UH1),UZ14,OFFSET('Game Board'!F8:F55,0,UH1),UZ15)</f>
        <v>0</v>
      </c>
      <c r="VH14" s="420">
        <f t="shared" ca="1" si="153"/>
        <v>0</v>
      </c>
      <c r="VI14" s="420">
        <f t="shared" ca="1" si="154"/>
        <v>3</v>
      </c>
      <c r="VJ14" s="420">
        <f t="shared" ref="VJ14" ca="1" si="1818">IF(UZ14&lt;&gt;"",SUMPRODUCT((UY12:UY15=UY14)*(VI12:VI15&gt;VI14)*1),0)</f>
        <v>0</v>
      </c>
      <c r="VK14" s="420">
        <f t="shared" ref="VK14" ca="1" si="1819">IF(UZ14&lt;&gt;"",SUMPRODUCT((VJ12:VJ15=VJ14)*(VH12:VH15&gt;VH14)*1),0)</f>
        <v>0</v>
      </c>
      <c r="VL14" s="420">
        <f t="shared" ca="1" si="157"/>
        <v>0</v>
      </c>
      <c r="VM14" s="420">
        <f t="shared" ref="VM14" ca="1" si="1820">IF(UZ14&lt;&gt;"",SUMPRODUCT((VL12:VL15=VL14)*(VJ12:VJ15=VJ14)*(VF12:VF15&gt;VF14)*1),0)</f>
        <v>0</v>
      </c>
      <c r="VN14" s="420">
        <f t="shared" ca="1" si="159"/>
        <v>1</v>
      </c>
      <c r="VO14" s="420">
        <f ca="1">SUMPRODUCT((OFFSET('Game Board'!F8:F55,0,UH1)=VA14)*(OFFSET('Game Board'!I8:I55,0,UH1)=VA13)*(OFFSET('Game Board'!G8:G55,0,UH1)&gt;OFFSET('Game Board'!H8:H55,0,UH1))*1)+SUMPRODUCT((OFFSET('Game Board'!I8:I55,0,UH1)=VA14)*(OFFSET('Game Board'!F8:F55,0,UH1)=VA13)*(OFFSET('Game Board'!H8:H55,0,UH1)&gt;OFFSET('Game Board'!G8:G55,0,UH1))*1)+SUMPRODUCT((OFFSET('Game Board'!F8:F55,0,UH1)=VA14)*(OFFSET('Game Board'!I8:I55,0,UH1)=VA15)*(OFFSET('Game Board'!G8:G55,0,UH1)&gt;OFFSET('Game Board'!H8:H55,0,UH1))*1)+SUMPRODUCT((OFFSET('Game Board'!I8:I55,0,UH1)=VA14)*(OFFSET('Game Board'!F8:F55,0,UH1)=VA15)*(OFFSET('Game Board'!H8:H55,0,UH1)&gt;OFFSET('Game Board'!G8:G55,0,UH1))*1)</f>
        <v>0</v>
      </c>
      <c r="VP14" s="420">
        <f ca="1">SUMPRODUCT((OFFSET('Game Board'!F8:F55,0,UH1)=VA14)*(OFFSET('Game Board'!I8:I55,0,UH1)=VA13)*(OFFSET('Game Board'!G8:G55,0,UH1)=OFFSET('Game Board'!H8:H55,0,UH1))*1)+SUMPRODUCT((OFFSET('Game Board'!I8:I55,0,UH1)=VA14)*(OFFSET('Game Board'!F8:F55,0,UH1)=VA13)*(OFFSET('Game Board'!G8:G55,0,UH1)=OFFSET('Game Board'!H8:H55,0,UH1))*1)+SUMPRODUCT((OFFSET('Game Board'!F8:F55,0,UH1)=VA14)*(OFFSET('Game Board'!I8:I55,0,UH1)=VA15)*(OFFSET('Game Board'!G8:G55,0,UH1)=OFFSET('Game Board'!H8:H55,0,UH1))*1)+SUMPRODUCT((OFFSET('Game Board'!I8:I55,0,UH1)=VA14)*(OFFSET('Game Board'!F8:F55,0,UH1)=VA15)*(OFFSET('Game Board'!G8:G55,0,UH1)=OFFSET('Game Board'!H8:H55,0,UH1))*1)</f>
        <v>0</v>
      </c>
      <c r="VQ14" s="420">
        <f ca="1">SUMPRODUCT((OFFSET('Game Board'!F8:F55,0,UH1)=VA14)*(OFFSET('Game Board'!I8:I55,0,UH1)=VA13)*(OFFSET('Game Board'!G8:G55,0,UH1)&lt;OFFSET('Game Board'!H8:H55,0,UH1))*1)+SUMPRODUCT((OFFSET('Game Board'!I8:I55,0,UH1)=VA14)*(OFFSET('Game Board'!F8:F55,0,UH1)=VA13)*(OFFSET('Game Board'!H8:H55,0,UH1)&lt;OFFSET('Game Board'!G8:G55,0,UH1))*1)+SUMPRODUCT((OFFSET('Game Board'!F8:F55,0,UH1)=VA14)*(OFFSET('Game Board'!I8:I55,0,UH1)=VA15)*(OFFSET('Game Board'!G8:G55,0,UH1)&lt;OFFSET('Game Board'!H8:H55,0,UH1))*1)+SUMPRODUCT((OFFSET('Game Board'!I8:I55,0,UH1)=VA14)*(OFFSET('Game Board'!F8:F55,0,UH1)=VA15)*(OFFSET('Game Board'!H8:H55,0,UH1)&lt;OFFSET('Game Board'!G8:G55,0,UH1))*1)</f>
        <v>0</v>
      </c>
      <c r="VR14" s="420">
        <f ca="1">SUMIFS(OFFSET('Game Board'!G8:G55,0,UH1),OFFSET('Game Board'!F8:F55,0,UH1),VA14,OFFSET('Game Board'!I8:I55,0,UH1),VA13)+SUMIFS(OFFSET('Game Board'!G8:G55,0,UH1),OFFSET('Game Board'!F8:F55,0,UH1),VA14,OFFSET('Game Board'!I8:I55,0,UH1),VA15)+SUMIFS(OFFSET('Game Board'!H8:H55,0,UH1),OFFSET('Game Board'!I8:I55,0,UH1),VA14,OFFSET('Game Board'!F8:F55,0,UH1),VA13)+SUMIFS(OFFSET('Game Board'!H8:H55,0,UH1),OFFSET('Game Board'!I8:I55,0,UH1),VA14,OFFSET('Game Board'!F8:F55,0,UH1),VA15)</f>
        <v>0</v>
      </c>
      <c r="VS14" s="420">
        <f ca="1">SUMIFS(OFFSET('Game Board'!H8:H55,0,UH1),OFFSET('Game Board'!F8:F55,0,UH1),VA14,OFFSET('Game Board'!I8:I55,0,UH1),VA13)+SUMIFS(OFFSET('Game Board'!H8:H55,0,UH1),OFFSET('Game Board'!F8:F55,0,UH1),VA14,OFFSET('Game Board'!I8:I55,0,UH1),VA15)+SUMIFS(OFFSET('Game Board'!G8:G55,0,UH1),OFFSET('Game Board'!I8:I55,0,UH1),VA14,OFFSET('Game Board'!F8:F55,0,UH1),VA13)+SUMIFS(OFFSET('Game Board'!G8:G55,0,UH1),OFFSET('Game Board'!I8:I55,0,UH1),VA14,OFFSET('Game Board'!F8:F55,0,UH1),VA15)</f>
        <v>0</v>
      </c>
      <c r="VT14" s="420">
        <f t="shared" ca="1" si="354"/>
        <v>0</v>
      </c>
      <c r="VU14" s="420">
        <f t="shared" ca="1" si="355"/>
        <v>0</v>
      </c>
      <c r="VV14" s="420">
        <f t="shared" ref="VV14" ca="1" si="1821">IF(VA14&lt;&gt;"",SUMPRODUCT((UY12:UY15=UY14)*(VU12:VU15&gt;VU14)*1),0)</f>
        <v>0</v>
      </c>
      <c r="VW14" s="420">
        <f t="shared" ref="VW14" ca="1" si="1822">IF(VA14&lt;&gt;"",SUMPRODUCT((VV12:VV15=VV14)*(VT12:VT15&gt;VT14)*1),0)</f>
        <v>0</v>
      </c>
      <c r="VX14" s="420">
        <f t="shared" ca="1" si="358"/>
        <v>0</v>
      </c>
      <c r="VY14" s="420">
        <f t="shared" ref="VY14" ca="1" si="1823">IF(VA14&lt;&gt;"",SUMPRODUCT((VX12:VX15=VX14)*(VV12:VV15=VV14)*(VR12:VR15&gt;VR14)*1),0)</f>
        <v>0</v>
      </c>
      <c r="VZ14" s="420">
        <f t="shared" ca="1" si="160"/>
        <v>1</v>
      </c>
      <c r="WA14" s="420">
        <f ca="1">SUMPRODUCT((OFFSET('Game Board'!F8:F55,0,UH1)=VB14)*(OFFSET('Game Board'!I8:I55,0,UH1)=VB15)*(OFFSET('Game Board'!G8:G55,0,UH1)&gt;OFFSET('Game Board'!H8:H55,0,UH1))*1)+SUMPRODUCT((OFFSET('Game Board'!I8:I55,0,UH1)=VB14)*(OFFSET('Game Board'!F8:F55,0,UH1)=VB15)*(OFFSET('Game Board'!H8:H55,0,UH1)&gt;OFFSET('Game Board'!G8:G55,0,UH1))*1)</f>
        <v>0</v>
      </c>
      <c r="WB14" s="420">
        <f ca="1">SUMPRODUCT((OFFSET('Game Board'!F8:F55,0,UH1)=VB14)*(OFFSET('Game Board'!I8:I55,0,UH1)=VB15)*(OFFSET('Game Board'!G8:G55,0,UH1)=OFFSET('Game Board'!H8:H55,0,UH1))*1)+SUMPRODUCT((OFFSET('Game Board'!I8:I55,0,UH1)=VB14)*(OFFSET('Game Board'!F8:F55,0,UH1)=VB15)*(OFFSET('Game Board'!H8:H55,0,UH1)=OFFSET('Game Board'!G8:G55,0,UH1))*1)</f>
        <v>0</v>
      </c>
      <c r="WC14" s="420">
        <f ca="1">SUMPRODUCT((OFFSET('Game Board'!F8:F55,0,UH1)=VB14)*(OFFSET('Game Board'!I8:I55,0,UH1)=VB15)*(OFFSET('Game Board'!G8:G55,0,UH1)&lt;OFFSET('Game Board'!H8:H55,0,UH1))*1)+SUMPRODUCT((OFFSET('Game Board'!I8:I55,0,UH1)=VB14)*(OFFSET('Game Board'!F8:F55,0,UH1)=VB15)*(OFFSET('Game Board'!H8:H55,0,UH1)&lt;OFFSET('Game Board'!G8:G55,0,UH1))*1)</f>
        <v>0</v>
      </c>
      <c r="WD14" s="420">
        <f ca="1">SUMIFS(OFFSET('Game Board'!G8:G55,0,UH1),OFFSET('Game Board'!F8:F55,0,UH1),VB14,OFFSET('Game Board'!I8:I55,0,UH1),VB15)+SUMIFS(OFFSET('Game Board'!H8:H55,0,UH1),OFFSET('Game Board'!I8:I55,0,UH1),VB14,OFFSET('Game Board'!F8:F55,0,UH1),VB15)</f>
        <v>0</v>
      </c>
      <c r="WE14" s="420">
        <f ca="1">SUMIFS(OFFSET('Game Board'!H8:H55,0,UH1),OFFSET('Game Board'!F8:F55,0,UH1),VB14,OFFSET('Game Board'!I8:I55,0,UH1),VB15)+SUMIFS(OFFSET('Game Board'!G8:G55,0,UH1),OFFSET('Game Board'!I8:I55,0,UH1),VB14,OFFSET('Game Board'!F8:F55,0,UH1),VB15)</f>
        <v>0</v>
      </c>
      <c r="WF14" s="420">
        <f t="shared" ref="WF14:WF15" ca="1" si="1824">WD14-WE14</f>
        <v>0</v>
      </c>
      <c r="WG14" s="420">
        <f t="shared" ref="WG14:WG15" ca="1" si="1825">WB14*1+WA14*3</f>
        <v>0</v>
      </c>
      <c r="WH14" s="420">
        <f t="shared" ref="WH14" ca="1" si="1826">IF(VB14&lt;&gt;"",SUMPRODUCT((VK12:VK15=VK14)*(WG12:WG15&gt;WG14)*1),0)</f>
        <v>0</v>
      </c>
      <c r="WI14" s="420">
        <f t="shared" ref="WI14" ca="1" si="1827">IF(VB14&lt;&gt;"",SUMPRODUCT((WH12:WH15=WH14)*(WF12:WF15&gt;WF14)*1),0)</f>
        <v>0</v>
      </c>
      <c r="WJ14" s="420">
        <f t="shared" ref="WJ14:WJ15" ca="1" si="1828">WH14+WI14</f>
        <v>0</v>
      </c>
      <c r="WK14" s="420">
        <f t="shared" ref="WK14" ca="1" si="1829">IF(VB14&lt;&gt;"",SUMPRODUCT((WJ12:WJ15=WJ14)*(WH12:WH15=WH14)*(WD12:WD15&gt;WD14)*1),0)</f>
        <v>0</v>
      </c>
      <c r="WL14" s="420">
        <f t="shared" ca="1" si="161"/>
        <v>1</v>
      </c>
      <c r="WM14" s="420">
        <f t="shared" ref="WM14" ca="1" si="1830">SUMPRODUCT((WL12:WL15=WL14)*(UO12:UO15&gt;UO14)*1)</f>
        <v>1</v>
      </c>
      <c r="WN14" s="420">
        <f t="shared" ca="1" si="163"/>
        <v>2</v>
      </c>
      <c r="WO14" s="420" t="str">
        <f t="shared" si="361"/>
        <v>Mexico</v>
      </c>
      <c r="WP14" s="420">
        <f t="shared" ca="1" si="164"/>
        <v>0</v>
      </c>
      <c r="WQ14" s="420">
        <f ca="1">SUMPRODUCT((OFFSET('Game Board'!G8:G55,0,WQ1)&lt;&gt;"")*(OFFSET('Game Board'!F8:F55,0,WQ1)=C14)*(OFFSET('Game Board'!G8:G55,0,WQ1)&gt;OFFSET('Game Board'!H8:H55,0,WQ1))*1)+SUMPRODUCT((OFFSET('Game Board'!G8:G55,0,WQ1)&lt;&gt;"")*(OFFSET('Game Board'!I8:I55,0,WQ1)=C14)*(OFFSET('Game Board'!H8:H55,0,WQ1)&gt;OFFSET('Game Board'!G8:G55,0,WQ1))*1)</f>
        <v>0</v>
      </c>
      <c r="WR14" s="420">
        <f ca="1">SUMPRODUCT((OFFSET('Game Board'!G8:G55,0,WQ1)&lt;&gt;"")*(OFFSET('Game Board'!F8:F55,0,WQ1)=C14)*(OFFSET('Game Board'!G8:G55,0,WQ1)=OFFSET('Game Board'!H8:H55,0,WQ1))*1)+SUMPRODUCT((OFFSET('Game Board'!G8:G55,0,WQ1)&lt;&gt;"")*(OFFSET('Game Board'!I8:I55,0,WQ1)=C14)*(OFFSET('Game Board'!G8:G55,0,WQ1)=OFFSET('Game Board'!H8:H55,0,WQ1))*1)</f>
        <v>0</v>
      </c>
      <c r="WS14" s="420">
        <f ca="1">SUMPRODUCT((OFFSET('Game Board'!G8:G55,0,WQ1)&lt;&gt;"")*(OFFSET('Game Board'!F8:F55,0,WQ1)=C14)*(OFFSET('Game Board'!G8:G55,0,WQ1)&lt;OFFSET('Game Board'!H8:H55,0,WQ1))*1)+SUMPRODUCT((OFFSET('Game Board'!G8:G55,0,WQ1)&lt;&gt;"")*(OFFSET('Game Board'!I8:I55,0,WQ1)=C14)*(OFFSET('Game Board'!H8:H55,0,WQ1)&lt;OFFSET('Game Board'!G8:G55,0,WQ1))*1)</f>
        <v>0</v>
      </c>
      <c r="WT14" s="420">
        <f ca="1">SUMIF(OFFSET('Game Board'!F8:F55,0,WQ1),C14,OFFSET('Game Board'!G8:G55,0,WQ1))+SUMIF(OFFSET('Game Board'!I8:I55,0,WQ1),C14,OFFSET('Game Board'!H8:H55,0,WQ1))</f>
        <v>0</v>
      </c>
      <c r="WU14" s="420">
        <f ca="1">SUMIF(OFFSET('Game Board'!F8:F55,0,WQ1),C14,OFFSET('Game Board'!H8:H55,0,WQ1))+SUMIF(OFFSET('Game Board'!I8:I55,0,WQ1),C14,OFFSET('Game Board'!G8:G55,0,WQ1))</f>
        <v>0</v>
      </c>
      <c r="WV14" s="420">
        <f t="shared" ca="1" si="165"/>
        <v>0</v>
      </c>
      <c r="WW14" s="420">
        <f t="shared" ca="1" si="166"/>
        <v>0</v>
      </c>
      <c r="WX14" s="420">
        <f ca="1">INDEX(L4:L35,MATCH(XG14,C4:C35,0),0)</f>
        <v>1659</v>
      </c>
      <c r="WY14" s="424">
        <f>'Tournament Setup'!F16</f>
        <v>0</v>
      </c>
      <c r="WZ14" s="420">
        <f t="shared" ref="WZ14" ca="1" si="1831">RANK(WW14,WW12:WW15)</f>
        <v>1</v>
      </c>
      <c r="XA14" s="420">
        <f t="shared" ref="XA14" ca="1" si="1832">SUMPRODUCT((WZ12:WZ15=WZ14)*(WV12:WV15&gt;WV14)*1)</f>
        <v>0</v>
      </c>
      <c r="XB14" s="420">
        <f t="shared" ca="1" si="169"/>
        <v>1</v>
      </c>
      <c r="XC14" s="420">
        <f t="shared" ref="XC14" ca="1" si="1833">SUMPRODUCT((WZ12:WZ15=WZ14)*(WV12:WV15=WV14)*(WT12:WT15&gt;WT14)*1)</f>
        <v>0</v>
      </c>
      <c r="XD14" s="420">
        <f t="shared" ca="1" si="171"/>
        <v>1</v>
      </c>
      <c r="XE14" s="420">
        <f t="shared" ref="XE14" ca="1" si="1834">RANK(XD14,XD12:XD15,1)+COUNTIF(XD12:XD14,XD14)-1</f>
        <v>3</v>
      </c>
      <c r="XF14" s="420">
        <v>3</v>
      </c>
      <c r="XG14" s="420" t="str">
        <f t="shared" ref="XG14" ca="1" si="1835">INDEX(WO12:WO15,MATCH(XF14,XE12:XE15,0),0)</f>
        <v>Mexico</v>
      </c>
      <c r="XH14" s="420">
        <f t="shared" ref="XH14" ca="1" si="1836">INDEX(XD12:XD15,MATCH(XG14,WO12:WO15,0),0)</f>
        <v>1</v>
      </c>
      <c r="XI14" s="420" t="str">
        <f t="shared" ref="XI14:XI15" ca="1" si="1837">IF(AND(XI13&lt;&gt;"",XH14=1),XG14,"")</f>
        <v>Mexico</v>
      </c>
      <c r="XJ14" s="420" t="str">
        <f t="shared" ref="XJ14" ca="1" si="1838">IF(XJ13&lt;&gt;"",XG14,"")</f>
        <v/>
      </c>
      <c r="XK14" s="420" t="str">
        <f t="shared" ref="XK14" ca="1" si="1839">IF(XH15=3,XG14,"")</f>
        <v/>
      </c>
      <c r="XL14" s="420">
        <f ca="1">SUMPRODUCT((OFFSET('Game Board'!F8:F55,0,WQ1)=XI14)*(OFFSET('Game Board'!I8:I55,0,WQ1)=XI12)*(OFFSET('Game Board'!G8:G55,0,WQ1)&gt;OFFSET('Game Board'!H8:H55,0,WQ1))*1)+SUMPRODUCT((OFFSET('Game Board'!I8:I55,0,WQ1)=XI14)*(OFFSET('Game Board'!F8:F55,0,WQ1)=XI12)*(OFFSET('Game Board'!H8:H55,0,WQ1)&gt;OFFSET('Game Board'!G8:G55,0,WQ1))*1)+SUMPRODUCT((OFFSET('Game Board'!F8:F55,0,WQ1)=XI14)*(OFFSET('Game Board'!I8:I55,0,WQ1)=XI13)*(OFFSET('Game Board'!G8:G55,0,WQ1)&gt;OFFSET('Game Board'!H8:H55,0,WQ1))*1)+SUMPRODUCT((OFFSET('Game Board'!I8:I55,0,WQ1)=XI14)*(OFFSET('Game Board'!F8:F55,0,WQ1)=XI13)*(OFFSET('Game Board'!H8:H55,0,WQ1)&gt;OFFSET('Game Board'!G8:G55,0,WQ1))*1)+SUMPRODUCT((OFFSET('Game Board'!F8:F55,0,WQ1)=XI14)*(OFFSET('Game Board'!I8:I55,0,WQ1)=XI15)*(OFFSET('Game Board'!G8:G55,0,WQ1)&gt;OFFSET('Game Board'!H8:H55,0,WQ1))*1)+SUMPRODUCT((OFFSET('Game Board'!I8:I55,0,WQ1)=XI14)*(OFFSET('Game Board'!F8:F55,0,WQ1)=XI15)*(OFFSET('Game Board'!H8:H55,0,WQ1)&gt;OFFSET('Game Board'!G8:G55,0,WQ1))*1)</f>
        <v>0</v>
      </c>
      <c r="XM14" s="420">
        <f ca="1">SUMPRODUCT((OFFSET('Game Board'!F8:F55,0,WQ1)=XI14)*(OFFSET('Game Board'!I8:I55,0,WQ1)=XI12)*(OFFSET('Game Board'!G8:G55,0,WQ1)=OFFSET('Game Board'!H8:H55,0,WQ1))*1)+SUMPRODUCT((OFFSET('Game Board'!I8:I55,0,WQ1)=XI14)*(OFFSET('Game Board'!F8:F55,0,WQ1)=XI12)*(OFFSET('Game Board'!G8:G55,0,WQ1)=OFFSET('Game Board'!H8:H55,0,WQ1))*1)+SUMPRODUCT((OFFSET('Game Board'!F8:F55,0,WQ1)=XI14)*(OFFSET('Game Board'!I8:I55,0,WQ1)=XI13)*(OFFSET('Game Board'!G8:G55,0,WQ1)=OFFSET('Game Board'!H8:H55,0,WQ1))*1)+SUMPRODUCT((OFFSET('Game Board'!I8:I55,0,WQ1)=XI14)*(OFFSET('Game Board'!F8:F55,0,WQ1)=XI13)*(OFFSET('Game Board'!G8:G55,0,WQ1)=OFFSET('Game Board'!H8:H55,0,WQ1))*1)+SUMPRODUCT((OFFSET('Game Board'!F8:F55,0,WQ1)=XI14)*(OFFSET('Game Board'!I8:I55,0,WQ1)=XI15)*(OFFSET('Game Board'!G8:G55,0,WQ1)=OFFSET('Game Board'!H8:H55,0,WQ1))*1)+SUMPRODUCT((OFFSET('Game Board'!I8:I55,0,WQ1)=XI14)*(OFFSET('Game Board'!F8:F55,0,WQ1)=XI15)*(OFFSET('Game Board'!G8:G55,0,WQ1)=OFFSET('Game Board'!H8:H55,0,WQ1))*1)</f>
        <v>3</v>
      </c>
      <c r="XN14" s="420">
        <f ca="1">SUMPRODUCT((OFFSET('Game Board'!F8:F55,0,WQ1)=XI14)*(OFFSET('Game Board'!I8:I55,0,WQ1)=XI12)*(OFFSET('Game Board'!G8:G55,0,WQ1)&lt;OFFSET('Game Board'!H8:H55,0,WQ1))*1)+SUMPRODUCT((OFFSET('Game Board'!I8:I55,0,WQ1)=XI14)*(OFFSET('Game Board'!F8:F55,0,WQ1)=XI12)*(OFFSET('Game Board'!H8:H55,0,WQ1)&lt;OFFSET('Game Board'!G8:G55,0,WQ1))*1)+SUMPRODUCT((OFFSET('Game Board'!F8:F55,0,WQ1)=XI14)*(OFFSET('Game Board'!I8:I55,0,WQ1)=XI13)*(OFFSET('Game Board'!G8:G55,0,WQ1)&lt;OFFSET('Game Board'!H8:H55,0,WQ1))*1)+SUMPRODUCT((OFFSET('Game Board'!I8:I55,0,WQ1)=XI14)*(OFFSET('Game Board'!F8:F55,0,WQ1)=XI13)*(OFFSET('Game Board'!H8:H55,0,WQ1)&lt;OFFSET('Game Board'!G8:G55,0,WQ1))*1)+SUMPRODUCT((OFFSET('Game Board'!F8:F55,0,WQ1)=XI14)*(OFFSET('Game Board'!I8:I55,0,WQ1)=XI15)*(OFFSET('Game Board'!G8:G55,0,WQ1)&lt;OFFSET('Game Board'!H8:H55,0,WQ1))*1)+SUMPRODUCT((OFFSET('Game Board'!I8:I55,0,WQ1)=XI14)*(OFFSET('Game Board'!F8:F55,0,WQ1)=XI15)*(OFFSET('Game Board'!H8:H55,0,WQ1)&lt;OFFSET('Game Board'!G8:G55,0,WQ1))*1)</f>
        <v>0</v>
      </c>
      <c r="XO14" s="420">
        <f ca="1">SUMIFS(OFFSET('Game Board'!G8:G55,0,WQ1),OFFSET('Game Board'!F8:F55,0,WQ1),XI14,OFFSET('Game Board'!I8:I55,0,WQ1),XI12)+SUMIFS(OFFSET('Game Board'!G8:G55,0,WQ1),OFFSET('Game Board'!F8:F55,0,WQ1),XI14,OFFSET('Game Board'!I8:I55,0,WQ1),XI13)+SUMIFS(OFFSET('Game Board'!G8:G55,0,WQ1),OFFSET('Game Board'!F8:F55,0,WQ1),XI14,OFFSET('Game Board'!I8:I55,0,WQ1),XI15)+SUMIFS(OFFSET('Game Board'!H8:H55,0,WQ1),OFFSET('Game Board'!I8:I55,0,WQ1),XI14,OFFSET('Game Board'!F8:F55,0,WQ1),XI12)+SUMIFS(OFFSET('Game Board'!H8:H55,0,WQ1),OFFSET('Game Board'!I8:I55,0,WQ1),XI14,OFFSET('Game Board'!F8:F55,0,WQ1),XI13)+SUMIFS(OFFSET('Game Board'!H8:H55,0,WQ1),OFFSET('Game Board'!I8:I55,0,WQ1),XI14,OFFSET('Game Board'!F8:F55,0,WQ1),XI15)</f>
        <v>0</v>
      </c>
      <c r="XP14" s="420">
        <f ca="1">SUMIFS(OFFSET('Game Board'!H8:H55,0,WQ1),OFFSET('Game Board'!F8:F55,0,WQ1),XI14,OFFSET('Game Board'!I8:I55,0,WQ1),XI12)+SUMIFS(OFFSET('Game Board'!H8:H55,0,WQ1),OFFSET('Game Board'!F8:F55,0,WQ1),XI14,OFFSET('Game Board'!I8:I55,0,WQ1),XI13)+SUMIFS(OFFSET('Game Board'!H8:H55,0,WQ1),OFFSET('Game Board'!F8:F55,0,WQ1),XI14,OFFSET('Game Board'!I8:I55,0,WQ1),XI15)+SUMIFS(OFFSET('Game Board'!G8:G55,0,WQ1),OFFSET('Game Board'!I8:I55,0,WQ1),XI14,OFFSET('Game Board'!F8:F55,0,WQ1),XI12)+SUMIFS(OFFSET('Game Board'!G8:G55,0,WQ1),OFFSET('Game Board'!I8:I55,0,WQ1),XI14,OFFSET('Game Board'!F8:F55,0,WQ1),XI13)+SUMIFS(OFFSET('Game Board'!G8:G55,0,WQ1),OFFSET('Game Board'!I8:I55,0,WQ1),XI14,OFFSET('Game Board'!F8:F55,0,WQ1),XI15)</f>
        <v>0</v>
      </c>
      <c r="XQ14" s="420">
        <f t="shared" ca="1" si="176"/>
        <v>0</v>
      </c>
      <c r="XR14" s="420">
        <f t="shared" ca="1" si="177"/>
        <v>3</v>
      </c>
      <c r="XS14" s="420">
        <f t="shared" ref="XS14" ca="1" si="1840">IF(XI14&lt;&gt;"",SUMPRODUCT((XH12:XH15=XH14)*(XR12:XR15&gt;XR14)*1),0)</f>
        <v>0</v>
      </c>
      <c r="XT14" s="420">
        <f t="shared" ref="XT14" ca="1" si="1841">IF(XI14&lt;&gt;"",SUMPRODUCT((XS12:XS15=XS14)*(XQ12:XQ15&gt;XQ14)*1),0)</f>
        <v>0</v>
      </c>
      <c r="XU14" s="420">
        <f t="shared" ca="1" si="180"/>
        <v>0</v>
      </c>
      <c r="XV14" s="420">
        <f t="shared" ref="XV14" ca="1" si="1842">IF(XI14&lt;&gt;"",SUMPRODUCT((XU12:XU15=XU14)*(XS12:XS15=XS14)*(XO12:XO15&gt;XO14)*1),0)</f>
        <v>0</v>
      </c>
      <c r="XW14" s="420">
        <f t="shared" ca="1" si="182"/>
        <v>1</v>
      </c>
      <c r="XX14" s="420">
        <f ca="1">SUMPRODUCT((OFFSET('Game Board'!F8:F55,0,WQ1)=XJ14)*(OFFSET('Game Board'!I8:I55,0,WQ1)=XJ13)*(OFFSET('Game Board'!G8:G55,0,WQ1)&gt;OFFSET('Game Board'!H8:H55,0,WQ1))*1)+SUMPRODUCT((OFFSET('Game Board'!I8:I55,0,WQ1)=XJ14)*(OFFSET('Game Board'!F8:F55,0,WQ1)=XJ13)*(OFFSET('Game Board'!H8:H55,0,WQ1)&gt;OFFSET('Game Board'!G8:G55,0,WQ1))*1)+SUMPRODUCT((OFFSET('Game Board'!F8:F55,0,WQ1)=XJ14)*(OFFSET('Game Board'!I8:I55,0,WQ1)=XJ15)*(OFFSET('Game Board'!G8:G55,0,WQ1)&gt;OFFSET('Game Board'!H8:H55,0,WQ1))*1)+SUMPRODUCT((OFFSET('Game Board'!I8:I55,0,WQ1)=XJ14)*(OFFSET('Game Board'!F8:F55,0,WQ1)=XJ15)*(OFFSET('Game Board'!H8:H55,0,WQ1)&gt;OFFSET('Game Board'!G8:G55,0,WQ1))*1)</f>
        <v>0</v>
      </c>
      <c r="XY14" s="420">
        <f ca="1">SUMPRODUCT((OFFSET('Game Board'!F8:F55,0,WQ1)=XJ14)*(OFFSET('Game Board'!I8:I55,0,WQ1)=XJ13)*(OFFSET('Game Board'!G8:G55,0,WQ1)=OFFSET('Game Board'!H8:H55,0,WQ1))*1)+SUMPRODUCT((OFFSET('Game Board'!I8:I55,0,WQ1)=XJ14)*(OFFSET('Game Board'!F8:F55,0,WQ1)=XJ13)*(OFFSET('Game Board'!G8:G55,0,WQ1)=OFFSET('Game Board'!H8:H55,0,WQ1))*1)+SUMPRODUCT((OFFSET('Game Board'!F8:F55,0,WQ1)=XJ14)*(OFFSET('Game Board'!I8:I55,0,WQ1)=XJ15)*(OFFSET('Game Board'!G8:G55,0,WQ1)=OFFSET('Game Board'!H8:H55,0,WQ1))*1)+SUMPRODUCT((OFFSET('Game Board'!I8:I55,0,WQ1)=XJ14)*(OFFSET('Game Board'!F8:F55,0,WQ1)=XJ15)*(OFFSET('Game Board'!G8:G55,0,WQ1)=OFFSET('Game Board'!H8:H55,0,WQ1))*1)</f>
        <v>0</v>
      </c>
      <c r="XZ14" s="420">
        <f ca="1">SUMPRODUCT((OFFSET('Game Board'!F8:F55,0,WQ1)=XJ14)*(OFFSET('Game Board'!I8:I55,0,WQ1)=XJ13)*(OFFSET('Game Board'!G8:G55,0,WQ1)&lt;OFFSET('Game Board'!H8:H55,0,WQ1))*1)+SUMPRODUCT((OFFSET('Game Board'!I8:I55,0,WQ1)=XJ14)*(OFFSET('Game Board'!F8:F55,0,WQ1)=XJ13)*(OFFSET('Game Board'!H8:H55,0,WQ1)&lt;OFFSET('Game Board'!G8:G55,0,WQ1))*1)+SUMPRODUCT((OFFSET('Game Board'!F8:F55,0,WQ1)=XJ14)*(OFFSET('Game Board'!I8:I55,0,WQ1)=XJ15)*(OFFSET('Game Board'!G8:G55,0,WQ1)&lt;OFFSET('Game Board'!H8:H55,0,WQ1))*1)+SUMPRODUCT((OFFSET('Game Board'!I8:I55,0,WQ1)=XJ14)*(OFFSET('Game Board'!F8:F55,0,WQ1)=XJ15)*(OFFSET('Game Board'!H8:H55,0,WQ1)&lt;OFFSET('Game Board'!G8:G55,0,WQ1))*1)</f>
        <v>0</v>
      </c>
      <c r="YA14" s="420">
        <f ca="1">SUMIFS(OFFSET('Game Board'!G8:G55,0,WQ1),OFFSET('Game Board'!F8:F55,0,WQ1),XJ14,OFFSET('Game Board'!I8:I55,0,WQ1),XJ13)+SUMIFS(OFFSET('Game Board'!G8:G55,0,WQ1),OFFSET('Game Board'!F8:F55,0,WQ1),XJ14,OFFSET('Game Board'!I8:I55,0,WQ1),XJ15)+SUMIFS(OFFSET('Game Board'!H8:H55,0,WQ1),OFFSET('Game Board'!I8:I55,0,WQ1),XJ14,OFFSET('Game Board'!F8:F55,0,WQ1),XJ13)+SUMIFS(OFFSET('Game Board'!H8:H55,0,WQ1),OFFSET('Game Board'!I8:I55,0,WQ1),XJ14,OFFSET('Game Board'!F8:F55,0,WQ1),XJ15)</f>
        <v>0</v>
      </c>
      <c r="YB14" s="420">
        <f ca="1">SUMIFS(OFFSET('Game Board'!H8:H55,0,WQ1),OFFSET('Game Board'!F8:F55,0,WQ1),XJ14,OFFSET('Game Board'!I8:I55,0,WQ1),XJ13)+SUMIFS(OFFSET('Game Board'!H8:H55,0,WQ1),OFFSET('Game Board'!F8:F55,0,WQ1),XJ14,OFFSET('Game Board'!I8:I55,0,WQ1),XJ15)+SUMIFS(OFFSET('Game Board'!G8:G55,0,WQ1),OFFSET('Game Board'!I8:I55,0,WQ1),XJ14,OFFSET('Game Board'!F8:F55,0,WQ1),XJ13)+SUMIFS(OFFSET('Game Board'!G8:G55,0,WQ1),OFFSET('Game Board'!I8:I55,0,WQ1),XJ14,OFFSET('Game Board'!F8:F55,0,WQ1),XJ15)</f>
        <v>0</v>
      </c>
      <c r="YC14" s="420">
        <f t="shared" ca="1" si="373"/>
        <v>0</v>
      </c>
      <c r="YD14" s="420">
        <f t="shared" ca="1" si="374"/>
        <v>0</v>
      </c>
      <c r="YE14" s="420">
        <f t="shared" ref="YE14" ca="1" si="1843">IF(XJ14&lt;&gt;"",SUMPRODUCT((XH12:XH15=XH14)*(YD12:YD15&gt;YD14)*1),0)</f>
        <v>0</v>
      </c>
      <c r="YF14" s="420">
        <f t="shared" ref="YF14" ca="1" si="1844">IF(XJ14&lt;&gt;"",SUMPRODUCT((YE12:YE15=YE14)*(YC12:YC15&gt;YC14)*1),0)</f>
        <v>0</v>
      </c>
      <c r="YG14" s="420">
        <f t="shared" ca="1" si="377"/>
        <v>0</v>
      </c>
      <c r="YH14" s="420">
        <f t="shared" ref="YH14" ca="1" si="1845">IF(XJ14&lt;&gt;"",SUMPRODUCT((YG12:YG15=YG14)*(YE12:YE15=YE14)*(YA12:YA15&gt;YA14)*1),0)</f>
        <v>0</v>
      </c>
      <c r="YI14" s="420">
        <f t="shared" ca="1" si="183"/>
        <v>1</v>
      </c>
      <c r="YJ14" s="420">
        <f ca="1">SUMPRODUCT((OFFSET('Game Board'!F8:F55,0,WQ1)=XK14)*(OFFSET('Game Board'!I8:I55,0,WQ1)=XK15)*(OFFSET('Game Board'!G8:G55,0,WQ1)&gt;OFFSET('Game Board'!H8:H55,0,WQ1))*1)+SUMPRODUCT((OFFSET('Game Board'!I8:I55,0,WQ1)=XK14)*(OFFSET('Game Board'!F8:F55,0,WQ1)=XK15)*(OFFSET('Game Board'!H8:H55,0,WQ1)&gt;OFFSET('Game Board'!G8:G55,0,WQ1))*1)</f>
        <v>0</v>
      </c>
      <c r="YK14" s="420">
        <f ca="1">SUMPRODUCT((OFFSET('Game Board'!F8:F55,0,WQ1)=XK14)*(OFFSET('Game Board'!I8:I55,0,WQ1)=XK15)*(OFFSET('Game Board'!G8:G55,0,WQ1)=OFFSET('Game Board'!H8:H55,0,WQ1))*1)+SUMPRODUCT((OFFSET('Game Board'!I8:I55,0,WQ1)=XK14)*(OFFSET('Game Board'!F8:F55,0,WQ1)=XK15)*(OFFSET('Game Board'!H8:H55,0,WQ1)=OFFSET('Game Board'!G8:G55,0,WQ1))*1)</f>
        <v>0</v>
      </c>
      <c r="YL14" s="420">
        <f ca="1">SUMPRODUCT((OFFSET('Game Board'!F8:F55,0,WQ1)=XK14)*(OFFSET('Game Board'!I8:I55,0,WQ1)=XK15)*(OFFSET('Game Board'!G8:G55,0,WQ1)&lt;OFFSET('Game Board'!H8:H55,0,WQ1))*1)+SUMPRODUCT((OFFSET('Game Board'!I8:I55,0,WQ1)=XK14)*(OFFSET('Game Board'!F8:F55,0,WQ1)=XK15)*(OFFSET('Game Board'!H8:H55,0,WQ1)&lt;OFFSET('Game Board'!G8:G55,0,WQ1))*1)</f>
        <v>0</v>
      </c>
      <c r="YM14" s="420">
        <f ca="1">SUMIFS(OFFSET('Game Board'!G8:G55,0,WQ1),OFFSET('Game Board'!F8:F55,0,WQ1),XK14,OFFSET('Game Board'!I8:I55,0,WQ1),XK15)+SUMIFS(OFFSET('Game Board'!H8:H55,0,WQ1),OFFSET('Game Board'!I8:I55,0,WQ1),XK14,OFFSET('Game Board'!F8:F55,0,WQ1),XK15)</f>
        <v>0</v>
      </c>
      <c r="YN14" s="420">
        <f ca="1">SUMIFS(OFFSET('Game Board'!H8:H55,0,WQ1),OFFSET('Game Board'!F8:F55,0,WQ1),XK14,OFFSET('Game Board'!I8:I55,0,WQ1),XK15)+SUMIFS(OFFSET('Game Board'!G8:G55,0,WQ1),OFFSET('Game Board'!I8:I55,0,WQ1),XK14,OFFSET('Game Board'!F8:F55,0,WQ1),XK15)</f>
        <v>0</v>
      </c>
      <c r="YO14" s="420">
        <f t="shared" ref="YO14:YO15" ca="1" si="1846">YM14-YN14</f>
        <v>0</v>
      </c>
      <c r="YP14" s="420">
        <f t="shared" ref="YP14:YP15" ca="1" si="1847">YK14*1+YJ14*3</f>
        <v>0</v>
      </c>
      <c r="YQ14" s="420">
        <f t="shared" ref="YQ14" ca="1" si="1848">IF(XK14&lt;&gt;"",SUMPRODUCT((XT12:XT15=XT14)*(YP12:YP15&gt;YP14)*1),0)</f>
        <v>0</v>
      </c>
      <c r="YR14" s="420">
        <f t="shared" ref="YR14" ca="1" si="1849">IF(XK14&lt;&gt;"",SUMPRODUCT((YQ12:YQ15=YQ14)*(YO12:YO15&gt;YO14)*1),0)</f>
        <v>0</v>
      </c>
      <c r="YS14" s="420">
        <f t="shared" ref="YS14:YS15" ca="1" si="1850">YQ14+YR14</f>
        <v>0</v>
      </c>
      <c r="YT14" s="420">
        <f t="shared" ref="YT14" ca="1" si="1851">IF(XK14&lt;&gt;"",SUMPRODUCT((YS12:YS15=YS14)*(YQ12:YQ15=YQ14)*(YM12:YM15&gt;YM14)*1),0)</f>
        <v>0</v>
      </c>
      <c r="YU14" s="420">
        <f t="shared" ca="1" si="184"/>
        <v>1</v>
      </c>
      <c r="YV14" s="420">
        <f t="shared" ref="YV14" ca="1" si="1852">SUMPRODUCT((YU12:YU15=YU14)*(WX12:WX15&gt;WX14)*1)</f>
        <v>1</v>
      </c>
      <c r="YW14" s="420">
        <f t="shared" ca="1" si="186"/>
        <v>2</v>
      </c>
      <c r="YX14" s="420" t="str">
        <f t="shared" si="380"/>
        <v>Mexico</v>
      </c>
    </row>
    <row r="15" spans="1:682" x14ac:dyDescent="0.35">
      <c r="A15" s="420">
        <f>INDEX(M4:M35,MATCH(U15,C4:C35,0),0)</f>
        <v>1544</v>
      </c>
      <c r="B15" s="420">
        <f t="shared" si="815"/>
        <v>4</v>
      </c>
      <c r="C15" s="420" t="str">
        <f>'Tournament Setup'!D17</f>
        <v>Poland</v>
      </c>
      <c r="D15" s="420">
        <f t="shared" si="187"/>
        <v>0</v>
      </c>
      <c r="E15" s="420">
        <f>SUMPRODUCT(('Game Board'!G8:G55&lt;&gt;"")*('Game Board'!F8:F55=C15)*('Game Board'!G8:G55&gt;'Game Board'!H8:H55)*1)+SUMPRODUCT(('Game Board'!G8:G55&lt;&gt;"")*('Game Board'!I8:I55=C15)*('Game Board'!H8:H55&gt;'Game Board'!G8:G55)*1)</f>
        <v>0</v>
      </c>
      <c r="F15" s="420">
        <f>SUMPRODUCT(('Game Board'!G8:G55&lt;&gt;"")*('Game Board'!F8:F55=C15)*('Game Board'!G8:G55='Game Board'!H8:H55)*1)+SUMPRODUCT(('Game Board'!G8:G55&lt;&gt;"")*('Game Board'!I8:I55=C15)*('Game Board'!G8:G55='Game Board'!H8:H55)*1)</f>
        <v>0</v>
      </c>
      <c r="G15" s="420">
        <f>SUMPRODUCT(('Game Board'!G8:G55&lt;&gt;"")*('Game Board'!F8:F55=C15)*('Game Board'!G8:G55&lt;'Game Board'!H8:H55)*1)+SUMPRODUCT(('Game Board'!G8:G55&lt;&gt;"")*('Game Board'!I8:I55=C15)*('Game Board'!H8:H55&lt;'Game Board'!G8:G55)*1)</f>
        <v>0</v>
      </c>
      <c r="H15" s="420">
        <f>SUMIF('Game Board'!F8:F55,C15,'Game Board'!G8:G55)+SUMIF('Game Board'!I8:I55,C15,'Game Board'!H8:H55)</f>
        <v>0</v>
      </c>
      <c r="I15" s="420">
        <f>SUMIF('Game Board'!F8:F55,C15,'Game Board'!H8:H55)+SUMIF('Game Board'!I8:I55,C15,'Game Board'!G8:G55)</f>
        <v>0</v>
      </c>
      <c r="J15" s="420">
        <f t="shared" si="188"/>
        <v>0</v>
      </c>
      <c r="K15" s="420">
        <f t="shared" si="189"/>
        <v>0</v>
      </c>
      <c r="L15" s="424">
        <f>'Tournament Setup'!E17</f>
        <v>1544</v>
      </c>
      <c r="M15" s="420">
        <f>IF('Tournament Setup'!F17&lt;&gt;"",-'Tournament Setup'!F17,'Tournament Setup'!E17)</f>
        <v>1544</v>
      </c>
      <c r="N15" s="420">
        <f>RANK(K15,K12:K15)</f>
        <v>1</v>
      </c>
      <c r="O15" s="420">
        <f>SUMPRODUCT((N12:N15=N15)*(J12:J15&gt;J15)*1)</f>
        <v>0</v>
      </c>
      <c r="P15" s="420">
        <f t="shared" si="190"/>
        <v>1</v>
      </c>
      <c r="Q15" s="420">
        <f>SUMPRODUCT((N12:N15=N15)*(J12:J15=J15)*(H12:H15&gt;H15)*1)</f>
        <v>0</v>
      </c>
      <c r="R15" s="420">
        <f t="shared" si="191"/>
        <v>1</v>
      </c>
      <c r="S15" s="420">
        <f>RANK(R15,R12:R15,1)+COUNTIF(R12:R15,R15)-1</f>
        <v>4</v>
      </c>
      <c r="T15" s="420">
        <v>4</v>
      </c>
      <c r="U15" s="420" t="str">
        <f t="shared" ref="U15" si="1853">INDEX(C12:C15,MATCH(T15,S12:S15,0),0)</f>
        <v>Poland</v>
      </c>
      <c r="V15" s="420">
        <f>INDEX(R12:R15,MATCH(U15,C12:C15,0),0)</f>
        <v>1</v>
      </c>
      <c r="W15" s="420" t="str">
        <f t="shared" si="1628"/>
        <v>Poland</v>
      </c>
      <c r="X15" s="420" t="str">
        <f t="shared" ref="X15" si="1854">IF(AND(X14&lt;&gt;"",V15=2),U15,"")</f>
        <v/>
      </c>
      <c r="Y15" s="420" t="str">
        <f t="shared" ref="Y15" si="1855">IF(AND(Y14&lt;&gt;"",V15=3),U15,"")</f>
        <v/>
      </c>
      <c r="Z15" s="420">
        <f>SUMPRODUCT(('Game Board'!F8:F55=W15)*('Game Board'!I8:I55=W12)*('Game Board'!G8:G55&gt;'Game Board'!H8:H55)*1)+SUMPRODUCT(('Game Board'!I8:I55=W15)*('Game Board'!F8:F55=W12)*('Game Board'!H8:H55&gt;'Game Board'!G8:G55)*1)+SUMPRODUCT(('Game Board'!F8:F55=W15)*('Game Board'!I8:I55=W13)*('Game Board'!G8:G55&gt;'Game Board'!H8:H55)*1)+SUMPRODUCT(('Game Board'!I8:I55=W15)*('Game Board'!F8:F55=W13)*('Game Board'!H8:H55&gt;'Game Board'!G8:G55)*1)+SUMPRODUCT(('Game Board'!F8:F55=W15)*('Game Board'!I8:I55=W14)*('Game Board'!G8:G55&gt;'Game Board'!H8:H55)*1)+SUMPRODUCT(('Game Board'!I8:I55=W15)*('Game Board'!F8:F55=W14)*('Game Board'!H8:H55&gt;'Game Board'!G8:G55)*1)</f>
        <v>0</v>
      </c>
      <c r="AA15" s="420">
        <f>SUMPRODUCT(('Game Board'!F8:F55=W15)*('Game Board'!I8:I55=W12)*('Game Board'!G8:G55&gt;='Game Board'!H8:H55)*1)+SUMPRODUCT(('Game Board'!I8:I55=W15)*('Game Board'!F8:F55=W12)*('Game Board'!G8:G55='Game Board'!H8:H55)*1)+SUMPRODUCT(('Game Board'!F8:F55=W15)*('Game Board'!I8:I55=W13)*('Game Board'!G8:G55='Game Board'!H8:H55)*1)+SUMPRODUCT(('Game Board'!I8:I55=W15)*('Game Board'!F8:F55=W13)*('Game Board'!G8:G55='Game Board'!H8:H55)*1)+SUMPRODUCT(('Game Board'!F8:F55=W15)*('Game Board'!I8:I55=W14)*('Game Board'!G8:G55='Game Board'!H8:H55)*1)+SUMPRODUCT(('Game Board'!I8:I55=W15)*('Game Board'!F8:F55=W14)*('Game Board'!G8:G55='Game Board'!H8:H55)*1)</f>
        <v>3</v>
      </c>
      <c r="AB15" s="420">
        <f>SUMPRODUCT(('Game Board'!F8:F55=W15)*('Game Board'!I8:I55=W12)*('Game Board'!G8:G55&lt;'Game Board'!H8:H55)*1)+SUMPRODUCT(('Game Board'!I8:I55=W15)*('Game Board'!F8:F55=W12)*('Game Board'!H8:H55&lt;'Game Board'!G8:G55)*1)+SUMPRODUCT(('Game Board'!F8:F55=W15)*('Game Board'!I8:I55=W13)*('Game Board'!G8:G55&lt;'Game Board'!H8:H55)*1)+SUMPRODUCT(('Game Board'!I8:I55=W15)*('Game Board'!F8:F55=W13)*('Game Board'!H8:H55&lt;'Game Board'!G8:G55)*1)+SUMPRODUCT(('Game Board'!F8:F55=W15)*('Game Board'!I8:I55=W14)*('Game Board'!G8:G55&lt;'Game Board'!H8:H55)*1)+SUMPRODUCT(('Game Board'!I8:I55=W15)*('Game Board'!F8:F55=W14)*('Game Board'!H8:H55&lt;'Game Board'!G8:G55)*1)</f>
        <v>0</v>
      </c>
      <c r="AC15" s="420">
        <f>SUMIFS('Game Board'!G8:G55,'Game Board'!F8:F55,W15,'Game Board'!I8:I55,W12)+SUMIFS('Game Board'!G8:G55,'Game Board'!F8:F55,W15,'Game Board'!I8:I55,W13)+SUMIFS('Game Board'!G8:G55,'Game Board'!F8:F55,W15,'Game Board'!I8:I55,W14)+SUMIFS('Game Board'!H8:H55,'Game Board'!I8:I55,W15,'Game Board'!F8:F55,W12)+SUMIFS('Game Board'!H8:H55,'Game Board'!I8:I55,W15,'Game Board'!F8:F55,W13)+SUMIFS('Game Board'!H8:H55,'Game Board'!I8:I55,W15,'Game Board'!F8:F55,W14)</f>
        <v>0</v>
      </c>
      <c r="AD15" s="420">
        <f>SUMIFS('Game Board'!H8:H55,'Game Board'!F8:F55,W15,'Game Board'!I8:I55,W12)+SUMIFS('Game Board'!H8:H55,'Game Board'!F8:F55,W15,'Game Board'!I8:I55,W13)+SUMIFS('Game Board'!H8:H55,'Game Board'!F8:F55,W15,'Game Board'!I8:I55,W14)+SUMIFS('Game Board'!G8:G55,'Game Board'!I8:I55,W15,'Game Board'!F8:F55,W12)+SUMIFS('Game Board'!G8:G55,'Game Board'!I8:I55,W15,'Game Board'!F8:F55,W13)+SUMIFS('Game Board'!G8:G55,'Game Board'!I8:I55,W15,'Game Board'!F8:F55,W14)</f>
        <v>0</v>
      </c>
      <c r="AE15" s="420">
        <f t="shared" si="192"/>
        <v>0</v>
      </c>
      <c r="AF15" s="420">
        <f t="shared" si="193"/>
        <v>3</v>
      </c>
      <c r="AG15" s="420">
        <f t="shared" ref="AG15" si="1856">IF(W15&lt;&gt;"",SUMPRODUCT((V12:V15=V15)*(AF12:AF15&gt;AF15)*1),0)</f>
        <v>0</v>
      </c>
      <c r="AH15" s="420">
        <f t="shared" ref="AH15" si="1857">IF(W15&lt;&gt;"",SUMPRODUCT((AG12:AG15=AG15)*(AE12:AE15&gt;AE15)*1),0)</f>
        <v>0</v>
      </c>
      <c r="AI15" s="420">
        <f t="shared" si="0"/>
        <v>0</v>
      </c>
      <c r="AJ15" s="420">
        <f t="shared" ref="AJ15" si="1858">IF(W15&lt;&gt;"",SUMPRODUCT((AI12:AI15=AI15)*(AG12:AG15=AG15)*(AC12:AC15&gt;AC15)*1),0)</f>
        <v>0</v>
      </c>
      <c r="AK15" s="420">
        <f t="shared" si="194"/>
        <v>1</v>
      </c>
      <c r="AL15" s="420">
        <f>SUMPRODUCT(('Game Board'!F8:F55=X15)*('Game Board'!I8:I55=X13)*('Game Board'!G8:G55&gt;'Game Board'!H8:H55)*1)+SUMPRODUCT(('Game Board'!I8:I55=X15)*('Game Board'!F8:F55=X13)*('Game Board'!H8:H55&gt;'Game Board'!G8:G55)*1)+SUMPRODUCT(('Game Board'!F8:F55=X15)*('Game Board'!I8:I55=X14)*('Game Board'!G8:G55&gt;'Game Board'!H8:H55)*1)+SUMPRODUCT(('Game Board'!I8:I55=X15)*('Game Board'!F8:F55=X14)*('Game Board'!H8:H55&gt;'Game Board'!G8:G55)*1)</f>
        <v>0</v>
      </c>
      <c r="AM15" s="420">
        <f>SUMPRODUCT(('Game Board'!F8:F55=X15)*('Game Board'!I8:I55=X13)*('Game Board'!G8:G55='Game Board'!H8:H55)*1)+SUMPRODUCT(('Game Board'!I8:I55=X15)*('Game Board'!F8:F55=X13)*('Game Board'!G8:G55='Game Board'!H8:H55)*1)+SUMPRODUCT(('Game Board'!F8:F55=X15)*('Game Board'!I8:I55=X14)*('Game Board'!G8:G55='Game Board'!H8:H55)*1)+SUMPRODUCT(('Game Board'!I8:I55=X15)*('Game Board'!F8:F55=X14)*('Game Board'!G8:G55='Game Board'!H8:H55)*1)</f>
        <v>0</v>
      </c>
      <c r="AN15" s="420">
        <f>SUMPRODUCT(('Game Board'!F8:F55=X15)*('Game Board'!I8:I55=X13)*('Game Board'!G8:G55&lt;'Game Board'!H8:H55)*1)+SUMPRODUCT(('Game Board'!I8:I55=X15)*('Game Board'!F8:F55=X13)*('Game Board'!H8:H55&lt;'Game Board'!G8:G55)*1)+SUMPRODUCT(('Game Board'!F8:F55=X15)*('Game Board'!I8:I55=X14)*('Game Board'!G8:G55&lt;'Game Board'!H8:H55)*1)+SUMPRODUCT(('Game Board'!I8:I55=X15)*('Game Board'!F8:F55=X14)*('Game Board'!H8:H55&lt;'Game Board'!G8:G55)*1)</f>
        <v>0</v>
      </c>
      <c r="AO15" s="420">
        <f>SUMIFS('Game Board'!G8:G55,'Game Board'!F8:F55,X15,'Game Board'!I8:I55,X13)+SUMIFS('Game Board'!G8:G55,'Game Board'!F8:F55,X15,'Game Board'!I8:I55,X14)+SUMIFS('Game Board'!H8:H55,'Game Board'!I8:I55,X15,'Game Board'!F8:F55,X13)+SUMIFS('Game Board'!H8:H55,'Game Board'!I8:I55,X15,'Game Board'!F8:F55,X14)</f>
        <v>0</v>
      </c>
      <c r="AP15" s="420">
        <f>SUMIFS('Game Board'!G8:G55,'Game Board'!F8:F55,X15,'Game Board'!I8:I55,X13)+SUMIFS('Game Board'!G8:G55,'Game Board'!F8:F55,X15,'Game Board'!I8:I55,X14)+SUMIFS('Game Board'!H8:H55,'Game Board'!I8:I55,X15,'Game Board'!F8:F55,X13)+SUMIFS('Game Board'!H8:H55,'Game Board'!I8:I55,X15,'Game Board'!F8:F55,X14)</f>
        <v>0</v>
      </c>
      <c r="AQ15" s="420">
        <f t="shared" si="195"/>
        <v>0</v>
      </c>
      <c r="AR15" s="420">
        <f t="shared" si="196"/>
        <v>0</v>
      </c>
      <c r="AS15" s="420">
        <f t="shared" ref="AS15" si="1859">IF(X15&lt;&gt;"",SUMPRODUCT((V12:V15=V15)*(AR12:AR15&gt;AR15)*1),0)</f>
        <v>0</v>
      </c>
      <c r="AT15" s="420">
        <f t="shared" ref="AT15" si="1860">IF(X15&lt;&gt;"",SUMPRODUCT((AS12:AS15=AS15)*(AQ12:AQ15&gt;AQ15)*1),0)</f>
        <v>0</v>
      </c>
      <c r="AU15" s="420">
        <f t="shared" si="197"/>
        <v>0</v>
      </c>
      <c r="AV15" s="420">
        <f t="shared" ref="AV15" si="1861">IF(X15&lt;&gt;"",SUMPRODUCT((AU12:AU15=AU15)*(AS12:AS15=AS15)*(AO12:AO15&gt;AO15)*1),0)</f>
        <v>0</v>
      </c>
      <c r="AW15" s="420">
        <f t="shared" si="198"/>
        <v>1</v>
      </c>
      <c r="AX15" s="420">
        <f>SUMPRODUCT(('Game Board'!F8:F55=Y15)*('Game Board'!I8:I55=Y14)*('Game Board'!G8:G55&gt;'Game Board'!H8:H55)*1)+SUMPRODUCT(('Game Board'!I8:I55=Y15)*('Game Board'!F8:F55=Y14)*('Game Board'!H8:H55&gt;'Game Board'!G8:G55)*1)</f>
        <v>0</v>
      </c>
      <c r="AY15" s="420">
        <f>SUMPRODUCT(('Game Board'!F8:F55=Y15)*('Game Board'!I8:I55=Y14)*('Game Board'!G8:G55='Game Board'!H8:H55)*1)+SUMPRODUCT(('Game Board'!I8:I55=Y15)*('Game Board'!F8:F55=Y14)*('Game Board'!H8:H55='Game Board'!G8:G55)*1)</f>
        <v>0</v>
      </c>
      <c r="AZ15" s="420">
        <f>SUMPRODUCT(('Game Board'!F8:F55=Y15)*('Game Board'!I8:I55=Y14)*('Game Board'!G8:G55&lt;'Game Board'!H8:H55)*1)+SUMPRODUCT(('Game Board'!I8:I55=Y15)*('Game Board'!F8:F55=Y14)*('Game Board'!H8:H55&lt;'Game Board'!G8:G55)*1)</f>
        <v>0</v>
      </c>
      <c r="BA15" s="420">
        <f>SUMIFS('Game Board'!G8:G55,'Game Board'!F8:F55,Y15,'Game Board'!I8:I55,Y14)+SUMIFS('Game Board'!H8:H55,'Game Board'!I8:I55,Y15,'Game Board'!F8:F55,Y14)</f>
        <v>0</v>
      </c>
      <c r="BB15" s="420">
        <f>SUMIFS('Game Board'!G8:G55,'Game Board'!F8:F55,Y15,'Game Board'!I8:I55,Y14)+SUMIFS('Game Board'!H8:H55,'Game Board'!I8:I55,Y15,'Game Board'!F8:F55,Y14)</f>
        <v>0</v>
      </c>
      <c r="BC15" s="420">
        <f t="shared" si="1637"/>
        <v>0</v>
      </c>
      <c r="BD15" s="420">
        <f t="shared" si="1638"/>
        <v>0</v>
      </c>
      <c r="BE15" s="420">
        <f t="shared" ref="BE15" si="1862">IF(Y15&lt;&gt;"",SUMPRODUCT((AH12:AH15=AH15)*(BD12:BD15&gt;BD15)*1),0)</f>
        <v>0</v>
      </c>
      <c r="BF15" s="420">
        <f t="shared" ref="BF15" si="1863">IF(Y15&lt;&gt;"",SUMPRODUCT((BE12:BE15=BE15)*(BC12:BC15&gt;BC15)*1),0)</f>
        <v>0</v>
      </c>
      <c r="BG15" s="420">
        <f t="shared" si="1641"/>
        <v>0</v>
      </c>
      <c r="BH15" s="420">
        <f t="shared" ref="BH15" si="1864">IF(Y15&lt;&gt;"",SUMPRODUCT((BG12:BG15=BG15)*(BE12:BE15=BE15)*(BA12:BA15&gt;BA15)*1),0)</f>
        <v>0</v>
      </c>
      <c r="BI15" s="420">
        <f t="shared" si="383"/>
        <v>1</v>
      </c>
      <c r="BJ15" s="420">
        <f>SUMPRODUCT((BI12:BI15=BI15)*(A12:A15&gt;A15)*1)</f>
        <v>2</v>
      </c>
      <c r="BK15" s="420">
        <f t="shared" si="199"/>
        <v>3</v>
      </c>
      <c r="BL15" s="420" t="str">
        <f t="shared" si="200"/>
        <v>Poland</v>
      </c>
      <c r="BM15" s="420">
        <f t="shared" ca="1" si="201"/>
        <v>0</v>
      </c>
      <c r="BN15" s="420">
        <f ca="1">SUMPRODUCT((OFFSET('Game Board'!G8:G55,0,BN1)&lt;&gt;"")*(OFFSET('Game Board'!F8:F55,0,BN1)=C15)*(OFFSET('Game Board'!G8:G55,0,BN1)&gt;OFFSET('Game Board'!H8:H55,0,BN1))*1)+SUMPRODUCT((OFFSET('Game Board'!G8:G55,0,BN1)&lt;&gt;"")*(OFFSET('Game Board'!I8:I55,0,BN1)=C15)*(OFFSET('Game Board'!H8:H55,0,BN1)&gt;OFFSET('Game Board'!G8:G55,0,BN1))*1)</f>
        <v>0</v>
      </c>
      <c r="BO15" s="420">
        <f ca="1">SUMPRODUCT((OFFSET('Game Board'!G8:G55,0,BN1)&lt;&gt;"")*(OFFSET('Game Board'!F8:F55,0,BN1)=C15)*(OFFSET('Game Board'!G8:G55,0,BN1)=OFFSET('Game Board'!H8:H55,0,BN1))*1)+SUMPRODUCT((OFFSET('Game Board'!G8:G55,0,BN1)&lt;&gt;"")*(OFFSET('Game Board'!I8:I55,0,BN1)=C15)*(OFFSET('Game Board'!G8:G55,0,BN1)=OFFSET('Game Board'!H8:H55,0,BN1))*1)</f>
        <v>0</v>
      </c>
      <c r="BP15" s="420">
        <f ca="1">SUMPRODUCT((OFFSET('Game Board'!G8:G55,0,BN1)&lt;&gt;"")*(OFFSET('Game Board'!F8:F55,0,BN1)=C15)*(OFFSET('Game Board'!G8:G55,0,BN1)&lt;OFFSET('Game Board'!H8:H55,0,BN1))*1)+SUMPRODUCT((OFFSET('Game Board'!G8:G55,0,BN1)&lt;&gt;"")*(OFFSET('Game Board'!I8:I55,0,BN1)=C15)*(OFFSET('Game Board'!H8:H55,0,BN1)&lt;OFFSET('Game Board'!G8:G55,0,BN1))*1)</f>
        <v>0</v>
      </c>
      <c r="BQ15" s="420">
        <f ca="1">SUMIF(OFFSET('Game Board'!F8:F55,0,BN1),C15,OFFSET('Game Board'!G8:G55,0,BN1))+SUMIF(OFFSET('Game Board'!I8:I55,0,BN1),C15,OFFSET('Game Board'!H8:H55,0,BN1))</f>
        <v>0</v>
      </c>
      <c r="BR15" s="420">
        <f ca="1">SUMIF(OFFSET('Game Board'!F8:F55,0,BN1),C15,OFFSET('Game Board'!H8:H55,0,BN1))+SUMIF(OFFSET('Game Board'!I8:I55,0,BN1),C15,OFFSET('Game Board'!G8:G55,0,BN1))</f>
        <v>0</v>
      </c>
      <c r="BS15" s="420">
        <f t="shared" ca="1" si="202"/>
        <v>0</v>
      </c>
      <c r="BT15" s="420">
        <f t="shared" ca="1" si="203"/>
        <v>0</v>
      </c>
      <c r="BU15" s="420">
        <f ca="1">INDEX(L4:L35,MATCH(CD15,C4:C35,0),0)</f>
        <v>1544</v>
      </c>
      <c r="BV15" s="424">
        <f>'Tournament Setup'!F17</f>
        <v>0</v>
      </c>
      <c r="BW15" s="420">
        <f ca="1">RANK(BT15,BT12:BT15)</f>
        <v>1</v>
      </c>
      <c r="BX15" s="420">
        <f ca="1">SUMPRODUCT((BW12:BW15=BW15)*(BS12:BS15&gt;BS15)*1)</f>
        <v>0</v>
      </c>
      <c r="BY15" s="420">
        <f t="shared" ca="1" si="204"/>
        <v>1</v>
      </c>
      <c r="BZ15" s="420">
        <f ca="1">SUMPRODUCT((BW12:BW15=BW15)*(BS12:BS15=BS15)*(BQ12:BQ15&gt;BQ15)*1)</f>
        <v>0</v>
      </c>
      <c r="CA15" s="420">
        <f t="shared" ca="1" si="205"/>
        <v>1</v>
      </c>
      <c r="CB15" s="420">
        <f ca="1">RANK(CA15,CA12:CA15,1)+COUNTIF(CA12:CA15,CA15)-1</f>
        <v>4</v>
      </c>
      <c r="CC15" s="420">
        <v>4</v>
      </c>
      <c r="CD15" s="420" t="str">
        <f t="shared" ref="CD15" ca="1" si="1865">INDEX(BL12:BL15,MATCH(CC15,CB12:CB15,0),0)</f>
        <v>Poland</v>
      </c>
      <c r="CE15" s="420">
        <f ca="1">INDEX(CA12:CA15,MATCH(CD15,BL12:BL15,0),0)</f>
        <v>1</v>
      </c>
      <c r="CF15" s="420" t="str">
        <f t="shared" ca="1" si="1644"/>
        <v>Poland</v>
      </c>
      <c r="CG15" s="420" t="str">
        <f t="shared" ref="CG15" ca="1" si="1866">IF(AND(CG14&lt;&gt;"",CE15=2),CD15,"")</f>
        <v/>
      </c>
      <c r="CH15" s="420" t="str">
        <f t="shared" ref="CH15" ca="1" si="1867">IF(AND(CH14&lt;&gt;"",CE15=3),CD15,"")</f>
        <v/>
      </c>
      <c r="CI15" s="420">
        <f ca="1">SUMPRODUCT((OFFSET('Game Board'!F8:F55,0,BN1)=CF15)*(OFFSET('Game Board'!I8:I55,0,BN1)=CF12)*(OFFSET('Game Board'!G8:G55,0,BN1)&gt;OFFSET('Game Board'!H8:H55,0,BN1))*1)+SUMPRODUCT((OFFSET('Game Board'!I8:I55,0,BN1)=CF15)*(OFFSET('Game Board'!F8:F55,0,BN1)=CF12)*(OFFSET('Game Board'!H8:H55,0,BN1)&gt;OFFSET('Game Board'!G8:G55,0,BN1))*1)+SUMPRODUCT((OFFSET('Game Board'!F8:F55,0,BN1)=CF15)*(OFFSET('Game Board'!I8:I55,0,BN1)=CF13)*(OFFSET('Game Board'!G8:G55,0,BN1)&gt;OFFSET('Game Board'!H8:H55,0,BN1))*1)+SUMPRODUCT((OFFSET('Game Board'!I8:I55,0,BN1)=CF15)*(OFFSET('Game Board'!F8:F55,0,BN1)=CF13)*(OFFSET('Game Board'!H8:H55,0,BN1)&gt;OFFSET('Game Board'!G8:G55,0,BN1))*1)+SUMPRODUCT((OFFSET('Game Board'!F8:F55,0,BN1)=CF15)*(OFFSET('Game Board'!I8:I55,0,BN1)=CF14)*(OFFSET('Game Board'!G8:G55,0,BN1)&gt;OFFSET('Game Board'!H8:H55,0,BN1))*1)+SUMPRODUCT((OFFSET('Game Board'!I8:I55,0,BN1)=CF15)*(OFFSET('Game Board'!F8:F55,0,BN1)=CF14)*(OFFSET('Game Board'!H8:H55,0,BN1)&gt;OFFSET('Game Board'!G8:G55,0,BN1))*1)</f>
        <v>0</v>
      </c>
      <c r="CJ15" s="420">
        <f ca="1">SUMPRODUCT((OFFSET('Game Board'!F8:F55,0,BN1)=CF15)*(OFFSET('Game Board'!I8:I55,0,BN1)=CF12)*(OFFSET('Game Board'!G8:G55,0,BN1)&gt;=OFFSET('Game Board'!H8:H55,0,BN1))*1)+SUMPRODUCT((OFFSET('Game Board'!I8:I55,0,BN1)=CF15)*(OFFSET('Game Board'!F8:F55,0,BN1)=CF12)*(OFFSET('Game Board'!G8:G55,0,BN1)=OFFSET('Game Board'!H8:H55,0,BN1))*1)+SUMPRODUCT((OFFSET('Game Board'!F8:F55,0,BN1)=CF15)*(OFFSET('Game Board'!I8:I55,0,BN1)=CF13)*(OFFSET('Game Board'!G8:G55,0,BN1)=OFFSET('Game Board'!H8:H55,0,BN1))*1)+SUMPRODUCT((OFFSET('Game Board'!I8:I55,0,BN1)=CF15)*(OFFSET('Game Board'!F8:F55,0,BN1)=CF13)*(OFFSET('Game Board'!G8:G55,0,BN1)=OFFSET('Game Board'!H8:H55,0,BN1))*1)+SUMPRODUCT((OFFSET('Game Board'!F8:F55,0,BN1)=CF15)*(OFFSET('Game Board'!I8:I55,0,BN1)=CF14)*(OFFSET('Game Board'!G8:G55,0,BN1)=OFFSET('Game Board'!H8:H55,0,BN1))*1)+SUMPRODUCT((OFFSET('Game Board'!I8:I55,0,BN1)=CF15)*(OFFSET('Game Board'!F8:F55,0,BN1)=CF14)*(OFFSET('Game Board'!G8:G55,0,BN1)=OFFSET('Game Board'!H8:H55,0,BN1))*1)</f>
        <v>3</v>
      </c>
      <c r="CK15" s="420">
        <f ca="1">SUMPRODUCT((OFFSET('Game Board'!F8:F55,0,BN1)=CF15)*(OFFSET('Game Board'!I8:I55,0,BN1)=CF12)*(OFFSET('Game Board'!G8:G55,0,BN1)&lt;OFFSET('Game Board'!H8:H55,0,BN1))*1)+SUMPRODUCT((OFFSET('Game Board'!I8:I55,0,BN1)=CF15)*(OFFSET('Game Board'!F8:F55,0,BN1)=CF12)*(OFFSET('Game Board'!H8:H55,0,BN1)&lt;OFFSET('Game Board'!G8:G55,0,BN1))*1)+SUMPRODUCT((OFFSET('Game Board'!F8:F55,0,BN1)=CF15)*(OFFSET('Game Board'!I8:I55,0,BN1)=CF13)*(OFFSET('Game Board'!G8:G55,0,BN1)&lt;OFFSET('Game Board'!H8:H55,0,BN1))*1)+SUMPRODUCT((OFFSET('Game Board'!I8:I55,0,BN1)=CF15)*(OFFSET('Game Board'!F8:F55,0,BN1)=CF13)*(OFFSET('Game Board'!H8:H55,0,BN1)&lt;OFFSET('Game Board'!G8:G55,0,BN1))*1)+SUMPRODUCT((OFFSET('Game Board'!F8:F55,0,BN1)=CF15)*(OFFSET('Game Board'!I8:I55,0,BN1)=CF14)*(OFFSET('Game Board'!G8:G55,0,BN1)&lt;OFFSET('Game Board'!H8:H55,0,BN1))*1)+SUMPRODUCT((OFFSET('Game Board'!I8:I55,0,BN1)=CF15)*(OFFSET('Game Board'!F8:F55,0,BN1)=CF14)*(OFFSET('Game Board'!H8:H55,0,BN1)&lt;OFFSET('Game Board'!G8:G55,0,BN1))*1)</f>
        <v>0</v>
      </c>
      <c r="CL15" s="420">
        <f ca="1">SUMIFS(OFFSET('Game Board'!G8:G55,0,BN1),OFFSET('Game Board'!F8:F55,0,BN1),CF15,OFFSET('Game Board'!I8:I55,0,BN1),CF12)+SUMIFS(OFFSET('Game Board'!G8:G55,0,BN1),OFFSET('Game Board'!F8:F55,0,BN1),CF15,OFFSET('Game Board'!I8:I55,0,BN1),CF13)+SUMIFS(OFFSET('Game Board'!G8:G55,0,BN1),OFFSET('Game Board'!F8:F55,0,BN1),CF15,OFFSET('Game Board'!I8:I55,0,BN1),CF14)+SUMIFS(OFFSET('Game Board'!H8:H55,0,BN1),OFFSET('Game Board'!I8:I55,0,BN1),CF15,OFFSET('Game Board'!F8:F55,0,BN1),CF12)+SUMIFS(OFFSET('Game Board'!H8:H55,0,BN1),OFFSET('Game Board'!I8:I55,0,BN1),CF15,OFFSET('Game Board'!F8:F55,0,BN1),CF13)+SUMIFS(OFFSET('Game Board'!H8:H55,0,BN1),OFFSET('Game Board'!I8:I55,0,BN1),CF15,OFFSET('Game Board'!F8:F55,0,BN1),CF14)</f>
        <v>0</v>
      </c>
      <c r="CM15" s="420">
        <f ca="1">SUMIFS(OFFSET('Game Board'!H8:H55,0,BN1),OFFSET('Game Board'!F8:F55,0,BN1),CF15,OFFSET('Game Board'!I8:I55,0,BN1),CF12)+SUMIFS(OFFSET('Game Board'!H8:H55,0,BN1),OFFSET('Game Board'!F8:F55,0,BN1),CF15,OFFSET('Game Board'!I8:I55,0,BN1),CF13)+SUMIFS(OFFSET('Game Board'!H8:H55,0,BN1),OFFSET('Game Board'!F8:F55,0,BN1),CF15,OFFSET('Game Board'!I8:I55,0,BN1),CF14)+SUMIFS(OFFSET('Game Board'!G8:G55,0,BN1),OFFSET('Game Board'!I8:I55,0,BN1),CF15,OFFSET('Game Board'!F8:F55,0,BN1),CF12)+SUMIFS(OFFSET('Game Board'!G8:G55,0,BN1),OFFSET('Game Board'!I8:I55,0,BN1),CF15,OFFSET('Game Board'!F8:F55,0,BN1),CF13)+SUMIFS(OFFSET('Game Board'!G8:G55,0,BN1),OFFSET('Game Board'!I8:I55,0,BN1),CF15,OFFSET('Game Board'!F8:F55,0,BN1),CF14)</f>
        <v>0</v>
      </c>
      <c r="CN15" s="420">
        <f t="shared" ca="1" si="206"/>
        <v>0</v>
      </c>
      <c r="CO15" s="420">
        <f t="shared" ca="1" si="207"/>
        <v>3</v>
      </c>
      <c r="CP15" s="420">
        <f t="shared" ref="CP15" ca="1" si="1868">IF(CF15&lt;&gt;"",SUMPRODUCT((CE12:CE15=CE15)*(CO12:CO15&gt;CO15)*1),0)</f>
        <v>0</v>
      </c>
      <c r="CQ15" s="420">
        <f t="shared" ref="CQ15" ca="1" si="1869">IF(CF15&lt;&gt;"",SUMPRODUCT((CP12:CP15=CP15)*(CN12:CN15&gt;CN15)*1),0)</f>
        <v>0</v>
      </c>
      <c r="CR15" s="420">
        <f t="shared" ca="1" si="1"/>
        <v>0</v>
      </c>
      <c r="CS15" s="420">
        <f t="shared" ref="CS15" ca="1" si="1870">IF(CF15&lt;&gt;"",SUMPRODUCT((CR12:CR15=CR15)*(CP12:CP15=CP15)*(CL12:CL15&gt;CL15)*1),0)</f>
        <v>0</v>
      </c>
      <c r="CT15" s="420">
        <f t="shared" ca="1" si="208"/>
        <v>1</v>
      </c>
      <c r="CU15" s="420">
        <f ca="1">SUMPRODUCT((OFFSET('Game Board'!F8:F55,0,BN1)=CG15)*(OFFSET('Game Board'!I8:I55,0,BN1)=CG13)*(OFFSET('Game Board'!G8:G55,0,BN1)&gt;OFFSET('Game Board'!H8:H55,0,BN1))*1)+SUMPRODUCT((OFFSET('Game Board'!I8:I55,0,BN1)=CG15)*(OFFSET('Game Board'!F8:F55,0,BN1)=CG13)*(OFFSET('Game Board'!H8:H55,0,BN1)&gt;OFFSET('Game Board'!G8:G55,0,BN1))*1)+SUMPRODUCT((OFFSET('Game Board'!F8:F55,0,BN1)=CG15)*(OFFSET('Game Board'!I8:I55,0,BN1)=CG14)*(OFFSET('Game Board'!G8:G55,0,BN1)&gt;OFFSET('Game Board'!H8:H55,0,BN1))*1)+SUMPRODUCT((OFFSET('Game Board'!I8:I55,0,BN1)=CG15)*(OFFSET('Game Board'!F8:F55,0,BN1)=CG14)*(OFFSET('Game Board'!H8:H55,0,BN1)&gt;OFFSET('Game Board'!G8:G55,0,BN1))*1)</f>
        <v>0</v>
      </c>
      <c r="CV15" s="420">
        <f ca="1">SUMPRODUCT((OFFSET('Game Board'!F8:F55,0,BN1)=CG15)*(OFFSET('Game Board'!I8:I55,0,BN1)=CG13)*(OFFSET('Game Board'!G8:G55,0,BN1)=OFFSET('Game Board'!H8:H55,0,BN1))*1)+SUMPRODUCT((OFFSET('Game Board'!I8:I55,0,BN1)=CG15)*(OFFSET('Game Board'!F8:F55,0,BN1)=CG13)*(OFFSET('Game Board'!G8:G55,0,BN1)=OFFSET('Game Board'!H8:H55,0,BN1))*1)+SUMPRODUCT((OFFSET('Game Board'!F8:F55,0,BN1)=CG15)*(OFFSET('Game Board'!I8:I55,0,BN1)=CG14)*(OFFSET('Game Board'!G8:G55,0,BN1)=OFFSET('Game Board'!H8:H55,0,BN1))*1)+SUMPRODUCT((OFFSET('Game Board'!I8:I55,0,BN1)=CG15)*(OFFSET('Game Board'!F8:F55,0,BN1)=CG14)*(OFFSET('Game Board'!G8:G55,0,BN1)=OFFSET('Game Board'!H8:H55,0,BN1))*1)</f>
        <v>0</v>
      </c>
      <c r="CW15" s="420">
        <f ca="1">SUMPRODUCT((OFFSET('Game Board'!F8:F55,0,BN1)=CG15)*(OFFSET('Game Board'!I8:I55,0,BN1)=CG13)*(OFFSET('Game Board'!G8:G55,0,BN1)&lt;OFFSET('Game Board'!H8:H55,0,BN1))*1)+SUMPRODUCT((OFFSET('Game Board'!I8:I55,0,BN1)=CG15)*(OFFSET('Game Board'!F8:F55,0,BN1)=CG13)*(OFFSET('Game Board'!H8:H55,0,BN1)&lt;OFFSET('Game Board'!G8:G55,0,BN1))*1)+SUMPRODUCT((OFFSET('Game Board'!F8:F55,0,BN1)=CG15)*(OFFSET('Game Board'!I8:I55,0,BN1)=CG14)*(OFFSET('Game Board'!G8:G55,0,BN1)&lt;OFFSET('Game Board'!H8:H55,0,BN1))*1)+SUMPRODUCT((OFFSET('Game Board'!I8:I55,0,BN1)=CG15)*(OFFSET('Game Board'!F8:F55,0,BN1)=CG14)*(OFFSET('Game Board'!H8:H55,0,BN1)&lt;OFFSET('Game Board'!G8:G55,0,BN1))*1)</f>
        <v>0</v>
      </c>
      <c r="CX15" s="420">
        <f ca="1">SUMIFS(OFFSET('Game Board'!G8:G55,0,BN1),OFFSET('Game Board'!F8:F55,0,BN1),CG15,OFFSET('Game Board'!I8:I55,0,BN1),CG13)+SUMIFS(OFFSET('Game Board'!G8:G55,0,BN1),OFFSET('Game Board'!F8:F55,0,BN1),CG15,OFFSET('Game Board'!I8:I55,0,BN1),CG14)+SUMIFS(OFFSET('Game Board'!H8:H55,0,BN1),OFFSET('Game Board'!I8:I55,0,BN1),CG15,OFFSET('Game Board'!F8:F55,0,BN1),CG13)+SUMIFS(OFFSET('Game Board'!H8:H55,0,BN1),OFFSET('Game Board'!I8:I55,0,BN1),CG15,OFFSET('Game Board'!F8:F55,0,BN1),CG14)</f>
        <v>0</v>
      </c>
      <c r="CY15" s="420">
        <f ca="1">SUMIFS(OFFSET('Game Board'!G8:G55,0,BN1),OFFSET('Game Board'!F8:F55,0,BN1),CG15,OFFSET('Game Board'!I8:I55,0,BN1),CG13)+SUMIFS(OFFSET('Game Board'!G8:G55,0,BN1),OFFSET('Game Board'!F8:F55,0,BN1),CG15,OFFSET('Game Board'!I8:I55,0,BN1),CG14)+SUMIFS(OFFSET('Game Board'!H8:H55,0,BN1),OFFSET('Game Board'!I8:I55,0,BN1),CG15,OFFSET('Game Board'!F8:F55,0,BN1),CG13)+SUMIFS(OFFSET('Game Board'!H8:H55,0,BN1),OFFSET('Game Board'!I8:I55,0,BN1),CG15,OFFSET('Game Board'!F8:F55,0,BN1),CG14)</f>
        <v>0</v>
      </c>
      <c r="CZ15" s="420">
        <f t="shared" ca="1" si="209"/>
        <v>0</v>
      </c>
      <c r="DA15" s="420">
        <f t="shared" ca="1" si="210"/>
        <v>0</v>
      </c>
      <c r="DB15" s="420">
        <f t="shared" ref="DB15" ca="1" si="1871">IF(CG15&lt;&gt;"",SUMPRODUCT((CE12:CE15=CE15)*(DA12:DA15&gt;DA15)*1),0)</f>
        <v>0</v>
      </c>
      <c r="DC15" s="420">
        <f t="shared" ref="DC15" ca="1" si="1872">IF(CG15&lt;&gt;"",SUMPRODUCT((DB12:DB15=DB15)*(CZ12:CZ15&gt;CZ15)*1),0)</f>
        <v>0</v>
      </c>
      <c r="DD15" s="420">
        <f t="shared" ca="1" si="211"/>
        <v>0</v>
      </c>
      <c r="DE15" s="420">
        <f t="shared" ref="DE15" ca="1" si="1873">IF(CG15&lt;&gt;"",SUMPRODUCT((DD12:DD15=DD15)*(DB12:DB15=DB15)*(CX12:CX15&gt;CX15)*1),0)</f>
        <v>0</v>
      </c>
      <c r="DF15" s="420">
        <f t="shared" ca="1" si="212"/>
        <v>1</v>
      </c>
      <c r="DG15" s="420">
        <f ca="1">SUMPRODUCT((OFFSET('Game Board'!F8:F55,0,BN1)=CH15)*(OFFSET('Game Board'!I8:I55,0,BN1)=CH14)*(OFFSET('Game Board'!G8:G55,0,BN1)&gt;OFFSET('Game Board'!H8:H55,0,BN1))*1)+SUMPRODUCT((OFFSET('Game Board'!I8:I55,0,BN1)=CH15)*(OFFSET('Game Board'!F8:F55,0,BN1)=CH14)*(OFFSET('Game Board'!H8:H55,0,BN1)&gt;OFFSET('Game Board'!G8:G55,0,BN1))*1)</f>
        <v>0</v>
      </c>
      <c r="DH15" s="420">
        <f ca="1">SUMPRODUCT((OFFSET('Game Board'!F8:F55,0,BN1)=CH15)*(OFFSET('Game Board'!I8:I55,0,BN1)=CH14)*(OFFSET('Game Board'!G8:G55,0,BN1)=OFFSET('Game Board'!H8:H55,0,BN1))*1)+SUMPRODUCT((OFFSET('Game Board'!I8:I55,0,BN1)=CH15)*(OFFSET('Game Board'!F8:F55,0,BN1)=CH14)*(OFFSET('Game Board'!H8:H55,0,BN1)=OFFSET('Game Board'!G8:G55,0,BN1))*1)</f>
        <v>0</v>
      </c>
      <c r="DI15" s="420">
        <f ca="1">SUMPRODUCT((OFFSET('Game Board'!F8:F55,0,BN1)=CH15)*(OFFSET('Game Board'!I8:I55,0,BN1)=CH14)*(OFFSET('Game Board'!G8:G55,0,BN1)&lt;OFFSET('Game Board'!H8:H55,0,BN1))*1)+SUMPRODUCT((OFFSET('Game Board'!I8:I55,0,BN1)=CH15)*(OFFSET('Game Board'!F8:F55,0,BN1)=CH14)*(OFFSET('Game Board'!H8:H55,0,BN1)&lt;OFFSET('Game Board'!G8:G55,0,BN1))*1)</f>
        <v>0</v>
      </c>
      <c r="DJ15" s="420">
        <f ca="1">SUMIFS(OFFSET('Game Board'!G8:G55,0,BN1),OFFSET('Game Board'!F8:F55,0,BN1),CH15,OFFSET('Game Board'!I8:I55,0,BN1),CH14)+SUMIFS(OFFSET('Game Board'!H8:H55,0,BN1),OFFSET('Game Board'!I8:I55,0,BN1),CH15,OFFSET('Game Board'!F8:F55,0,BN1),CH14)</f>
        <v>0</v>
      </c>
      <c r="DK15" s="420">
        <f ca="1">SUMIFS(OFFSET('Game Board'!G8:G55,0,BN1),OFFSET('Game Board'!F8:F55,0,BN1),CH15,OFFSET('Game Board'!I8:I55,0,BN1),CH14)+SUMIFS(OFFSET('Game Board'!H8:H55,0,BN1),OFFSET('Game Board'!I8:I55,0,BN1),CH15,OFFSET('Game Board'!F8:F55,0,BN1),CH14)</f>
        <v>0</v>
      </c>
      <c r="DL15" s="420">
        <f t="shared" ca="1" si="1653"/>
        <v>0</v>
      </c>
      <c r="DM15" s="420">
        <f t="shared" ca="1" si="1654"/>
        <v>0</v>
      </c>
      <c r="DN15" s="420">
        <f t="shared" ref="DN15" ca="1" si="1874">IF(CH15&lt;&gt;"",SUMPRODUCT((CQ12:CQ15=CQ15)*(DM12:DM15&gt;DM15)*1),0)</f>
        <v>0</v>
      </c>
      <c r="DO15" s="420">
        <f t="shared" ref="DO15" ca="1" si="1875">IF(CH15&lt;&gt;"",SUMPRODUCT((DN12:DN15=DN15)*(DL12:DL15&gt;DL15)*1),0)</f>
        <v>0</v>
      </c>
      <c r="DP15" s="420">
        <f t="shared" ca="1" si="1657"/>
        <v>0</v>
      </c>
      <c r="DQ15" s="420">
        <f t="shared" ref="DQ15" ca="1" si="1876">IF(CH15&lt;&gt;"",SUMPRODUCT((DP12:DP15=DP15)*(DN12:DN15=DN15)*(DJ12:DJ15&gt;DJ15)*1),0)</f>
        <v>0</v>
      </c>
      <c r="DR15" s="420">
        <f t="shared" ca="1" si="386"/>
        <v>1</v>
      </c>
      <c r="DS15" s="420">
        <f t="shared" ref="DS15" ca="1" si="1877">SUMPRODUCT((DR12:DR15=DR15)*(BU12:BU15&gt;BU15)*1)</f>
        <v>2</v>
      </c>
      <c r="DT15" s="420">
        <f t="shared" ca="1" si="213"/>
        <v>3</v>
      </c>
      <c r="DU15" s="420" t="str">
        <f t="shared" si="214"/>
        <v>Poland</v>
      </c>
      <c r="DV15" s="420">
        <f t="shared" ca="1" si="215"/>
        <v>0</v>
      </c>
      <c r="DW15" s="420">
        <f ca="1">SUMPRODUCT((OFFSET('Game Board'!G8:G55,0,DW1)&lt;&gt;"")*(OFFSET('Game Board'!F8:F55,0,DW1)=C15)*(OFFSET('Game Board'!G8:G55,0,DW1)&gt;OFFSET('Game Board'!H8:H55,0,DW1))*1)+SUMPRODUCT((OFFSET('Game Board'!G8:G55,0,DW1)&lt;&gt;"")*(OFFSET('Game Board'!I8:I55,0,DW1)=C15)*(OFFSET('Game Board'!H8:H55,0,DW1)&gt;OFFSET('Game Board'!G8:G55,0,DW1))*1)</f>
        <v>0</v>
      </c>
      <c r="DX15" s="420">
        <f ca="1">SUMPRODUCT((OFFSET('Game Board'!G8:G55,0,DW1)&lt;&gt;"")*(OFFSET('Game Board'!F8:F55,0,DW1)=C15)*(OFFSET('Game Board'!G8:G55,0,DW1)=OFFSET('Game Board'!H8:H55,0,DW1))*1)+SUMPRODUCT((OFFSET('Game Board'!G8:G55,0,DW1)&lt;&gt;"")*(OFFSET('Game Board'!I8:I55,0,DW1)=C15)*(OFFSET('Game Board'!G8:G55,0,DW1)=OFFSET('Game Board'!H8:H55,0,DW1))*1)</f>
        <v>0</v>
      </c>
      <c r="DY15" s="420">
        <f ca="1">SUMPRODUCT((OFFSET('Game Board'!G8:G55,0,DW1)&lt;&gt;"")*(OFFSET('Game Board'!F8:F55,0,DW1)=C15)*(OFFSET('Game Board'!G8:G55,0,DW1)&lt;OFFSET('Game Board'!H8:H55,0,DW1))*1)+SUMPRODUCT((OFFSET('Game Board'!G8:G55,0,DW1)&lt;&gt;"")*(OFFSET('Game Board'!I8:I55,0,DW1)=C15)*(OFFSET('Game Board'!H8:H55,0,DW1)&lt;OFFSET('Game Board'!G8:G55,0,DW1))*1)</f>
        <v>0</v>
      </c>
      <c r="DZ15" s="420">
        <f ca="1">SUMIF(OFFSET('Game Board'!F8:F55,0,DW1),C15,OFFSET('Game Board'!G8:G55,0,DW1))+SUMIF(OFFSET('Game Board'!I8:I55,0,DW1),C15,OFFSET('Game Board'!H8:H55,0,DW1))</f>
        <v>0</v>
      </c>
      <c r="EA15" s="420">
        <f ca="1">SUMIF(OFFSET('Game Board'!F8:F55,0,DW1),C15,OFFSET('Game Board'!H8:H55,0,DW1))+SUMIF(OFFSET('Game Board'!I8:I55,0,DW1),C15,OFFSET('Game Board'!G8:G55,0,DW1))</f>
        <v>0</v>
      </c>
      <c r="EB15" s="420">
        <f t="shared" ca="1" si="216"/>
        <v>0</v>
      </c>
      <c r="EC15" s="420">
        <f t="shared" ca="1" si="217"/>
        <v>0</v>
      </c>
      <c r="ED15" s="420">
        <f ca="1">INDEX(L4:L35,MATCH(EM15,C4:C35,0),0)</f>
        <v>1544</v>
      </c>
      <c r="EE15" s="424">
        <f>'Tournament Setup'!F17</f>
        <v>0</v>
      </c>
      <c r="EF15" s="420">
        <f ca="1">RANK(EC15,EC12:EC15)</f>
        <v>1</v>
      </c>
      <c r="EG15" s="420">
        <f ca="1">SUMPRODUCT((EF12:EF15=EF15)*(EB12:EB15&gt;EB15)*1)</f>
        <v>0</v>
      </c>
      <c r="EH15" s="420">
        <f t="shared" ca="1" si="218"/>
        <v>1</v>
      </c>
      <c r="EI15" s="420">
        <f ca="1">SUMPRODUCT((EF12:EF15=EF15)*(EB12:EB15=EB15)*(DZ12:DZ15&gt;DZ15)*1)</f>
        <v>0</v>
      </c>
      <c r="EJ15" s="420">
        <f t="shared" ca="1" si="219"/>
        <v>1</v>
      </c>
      <c r="EK15" s="420">
        <f ca="1">RANK(EJ15,EJ12:EJ15,1)+COUNTIF(EJ12:EJ15,EJ15)-1</f>
        <v>4</v>
      </c>
      <c r="EL15" s="420">
        <v>4</v>
      </c>
      <c r="EM15" s="420" t="str">
        <f t="shared" ref="EM15" ca="1" si="1878">INDEX(DU12:DU15,MATCH(EL15,EK12:EK15,0),0)</f>
        <v>Poland</v>
      </c>
      <c r="EN15" s="420">
        <f ca="1">INDEX(EJ12:EJ15,MATCH(EM15,DU12:DU15,0),0)</f>
        <v>1</v>
      </c>
      <c r="EO15" s="420" t="str">
        <f t="shared" ca="1" si="1661"/>
        <v>Poland</v>
      </c>
      <c r="EP15" s="420" t="str">
        <f t="shared" ref="EP15" ca="1" si="1879">IF(AND(EP14&lt;&gt;"",EN15=2),EM15,"")</f>
        <v/>
      </c>
      <c r="EQ15" s="420" t="str">
        <f t="shared" ref="EQ15" ca="1" si="1880">IF(AND(EQ14&lt;&gt;"",EN15=3),EM15,"")</f>
        <v/>
      </c>
      <c r="ER15" s="420">
        <f ca="1">SUMPRODUCT((OFFSET('Game Board'!F8:F55,0,DW1)=EO15)*(OFFSET('Game Board'!I8:I55,0,DW1)=EO12)*(OFFSET('Game Board'!G8:G55,0,DW1)&gt;OFFSET('Game Board'!H8:H55,0,DW1))*1)+SUMPRODUCT((OFFSET('Game Board'!I8:I55,0,DW1)=EO15)*(OFFSET('Game Board'!F8:F55,0,DW1)=EO12)*(OFFSET('Game Board'!H8:H55,0,DW1)&gt;OFFSET('Game Board'!G8:G55,0,DW1))*1)+SUMPRODUCT((OFFSET('Game Board'!F8:F55,0,DW1)=EO15)*(OFFSET('Game Board'!I8:I55,0,DW1)=EO13)*(OFFSET('Game Board'!G8:G55,0,DW1)&gt;OFFSET('Game Board'!H8:H55,0,DW1))*1)+SUMPRODUCT((OFFSET('Game Board'!I8:I55,0,DW1)=EO15)*(OFFSET('Game Board'!F8:F55,0,DW1)=EO13)*(OFFSET('Game Board'!H8:H55,0,DW1)&gt;OFFSET('Game Board'!G8:G55,0,DW1))*1)+SUMPRODUCT((OFFSET('Game Board'!F8:F55,0,DW1)=EO15)*(OFFSET('Game Board'!I8:I55,0,DW1)=EO14)*(OFFSET('Game Board'!G8:G55,0,DW1)&gt;OFFSET('Game Board'!H8:H55,0,DW1))*1)+SUMPRODUCT((OFFSET('Game Board'!I8:I55,0,DW1)=EO15)*(OFFSET('Game Board'!F8:F55,0,DW1)=EO14)*(OFFSET('Game Board'!H8:H55,0,DW1)&gt;OFFSET('Game Board'!G8:G55,0,DW1))*1)</f>
        <v>0</v>
      </c>
      <c r="ES15" s="420">
        <f ca="1">SUMPRODUCT((OFFSET('Game Board'!F8:F55,0,DW1)=EO15)*(OFFSET('Game Board'!I8:I55,0,DW1)=EO12)*(OFFSET('Game Board'!G8:G55,0,DW1)&gt;=OFFSET('Game Board'!H8:H55,0,DW1))*1)+SUMPRODUCT((OFFSET('Game Board'!I8:I55,0,DW1)=EO15)*(OFFSET('Game Board'!F8:F55,0,DW1)=EO12)*(OFFSET('Game Board'!G8:G55,0,DW1)=OFFSET('Game Board'!H8:H55,0,DW1))*1)+SUMPRODUCT((OFFSET('Game Board'!F8:F55,0,DW1)=EO15)*(OFFSET('Game Board'!I8:I55,0,DW1)=EO13)*(OFFSET('Game Board'!G8:G55,0,DW1)=OFFSET('Game Board'!H8:H55,0,DW1))*1)+SUMPRODUCT((OFFSET('Game Board'!I8:I55,0,DW1)=EO15)*(OFFSET('Game Board'!F8:F55,0,DW1)=EO13)*(OFFSET('Game Board'!G8:G55,0,DW1)=OFFSET('Game Board'!H8:H55,0,DW1))*1)+SUMPRODUCT((OFFSET('Game Board'!F8:F55,0,DW1)=EO15)*(OFFSET('Game Board'!I8:I55,0,DW1)=EO14)*(OFFSET('Game Board'!G8:G55,0,DW1)=OFFSET('Game Board'!H8:H55,0,DW1))*1)+SUMPRODUCT((OFFSET('Game Board'!I8:I55,0,DW1)=EO15)*(OFFSET('Game Board'!F8:F55,0,DW1)=EO14)*(OFFSET('Game Board'!G8:G55,0,DW1)=OFFSET('Game Board'!H8:H55,0,DW1))*1)</f>
        <v>3</v>
      </c>
      <c r="ET15" s="420">
        <f ca="1">SUMPRODUCT((OFFSET('Game Board'!F8:F55,0,DW1)=EO15)*(OFFSET('Game Board'!I8:I55,0,DW1)=EO12)*(OFFSET('Game Board'!G8:G55,0,DW1)&lt;OFFSET('Game Board'!H8:H55,0,DW1))*1)+SUMPRODUCT((OFFSET('Game Board'!I8:I55,0,DW1)=EO15)*(OFFSET('Game Board'!F8:F55,0,DW1)=EO12)*(OFFSET('Game Board'!H8:H55,0,DW1)&lt;OFFSET('Game Board'!G8:G55,0,DW1))*1)+SUMPRODUCT((OFFSET('Game Board'!F8:F55,0,DW1)=EO15)*(OFFSET('Game Board'!I8:I55,0,DW1)=EO13)*(OFFSET('Game Board'!G8:G55,0,DW1)&lt;OFFSET('Game Board'!H8:H55,0,DW1))*1)+SUMPRODUCT((OFFSET('Game Board'!I8:I55,0,DW1)=EO15)*(OFFSET('Game Board'!F8:F55,0,DW1)=EO13)*(OFFSET('Game Board'!H8:H55,0,DW1)&lt;OFFSET('Game Board'!G8:G55,0,DW1))*1)+SUMPRODUCT((OFFSET('Game Board'!F8:F55,0,DW1)=EO15)*(OFFSET('Game Board'!I8:I55,0,DW1)=EO14)*(OFFSET('Game Board'!G8:G55,0,DW1)&lt;OFFSET('Game Board'!H8:H55,0,DW1))*1)+SUMPRODUCT((OFFSET('Game Board'!I8:I55,0,DW1)=EO15)*(OFFSET('Game Board'!F8:F55,0,DW1)=EO14)*(OFFSET('Game Board'!H8:H55,0,DW1)&lt;OFFSET('Game Board'!G8:G55,0,DW1))*1)</f>
        <v>0</v>
      </c>
      <c r="EU15" s="420">
        <f ca="1">SUMIFS(OFFSET('Game Board'!G8:G55,0,DW1),OFFSET('Game Board'!F8:F55,0,DW1),EO15,OFFSET('Game Board'!I8:I55,0,DW1),EO12)+SUMIFS(OFFSET('Game Board'!G8:G55,0,DW1),OFFSET('Game Board'!F8:F55,0,DW1),EO15,OFFSET('Game Board'!I8:I55,0,DW1),EO13)+SUMIFS(OFFSET('Game Board'!G8:G55,0,DW1),OFFSET('Game Board'!F8:F55,0,DW1),EO15,OFFSET('Game Board'!I8:I55,0,DW1),EO14)+SUMIFS(OFFSET('Game Board'!H8:H55,0,DW1),OFFSET('Game Board'!I8:I55,0,DW1),EO15,OFFSET('Game Board'!F8:F55,0,DW1),EO12)+SUMIFS(OFFSET('Game Board'!H8:H55,0,DW1),OFFSET('Game Board'!I8:I55,0,DW1),EO15,OFFSET('Game Board'!F8:F55,0,DW1),EO13)+SUMIFS(OFFSET('Game Board'!H8:H55,0,DW1),OFFSET('Game Board'!I8:I55,0,DW1),EO15,OFFSET('Game Board'!F8:F55,0,DW1),EO14)</f>
        <v>0</v>
      </c>
      <c r="EV15" s="420">
        <f ca="1">SUMIFS(OFFSET('Game Board'!H8:H55,0,DW1),OFFSET('Game Board'!F8:F55,0,DW1),EO15,OFFSET('Game Board'!I8:I55,0,DW1),EO12)+SUMIFS(OFFSET('Game Board'!H8:H55,0,DW1),OFFSET('Game Board'!F8:F55,0,DW1),EO15,OFFSET('Game Board'!I8:I55,0,DW1),EO13)+SUMIFS(OFFSET('Game Board'!H8:H55,0,DW1),OFFSET('Game Board'!F8:F55,0,DW1),EO15,OFFSET('Game Board'!I8:I55,0,DW1),EO14)+SUMIFS(OFFSET('Game Board'!G8:G55,0,DW1),OFFSET('Game Board'!I8:I55,0,DW1),EO15,OFFSET('Game Board'!F8:F55,0,DW1),EO12)+SUMIFS(OFFSET('Game Board'!G8:G55,0,DW1),OFFSET('Game Board'!I8:I55,0,DW1),EO15,OFFSET('Game Board'!F8:F55,0,DW1),EO13)+SUMIFS(OFFSET('Game Board'!G8:G55,0,DW1),OFFSET('Game Board'!I8:I55,0,DW1),EO15,OFFSET('Game Board'!F8:F55,0,DW1),EO14)</f>
        <v>0</v>
      </c>
      <c r="EW15" s="420">
        <f t="shared" ca="1" si="220"/>
        <v>0</v>
      </c>
      <c r="EX15" s="420">
        <f t="shared" ca="1" si="221"/>
        <v>3</v>
      </c>
      <c r="EY15" s="420">
        <f t="shared" ref="EY15" ca="1" si="1881">IF(EO15&lt;&gt;"",SUMPRODUCT((EN12:EN15=EN15)*(EX12:EX15&gt;EX15)*1),0)</f>
        <v>0</v>
      </c>
      <c r="EZ15" s="420">
        <f t="shared" ref="EZ15" ca="1" si="1882">IF(EO15&lt;&gt;"",SUMPRODUCT((EY12:EY15=EY15)*(EW12:EW15&gt;EW15)*1),0)</f>
        <v>0</v>
      </c>
      <c r="FA15" s="420">
        <f t="shared" ca="1" si="2"/>
        <v>0</v>
      </c>
      <c r="FB15" s="420">
        <f t="shared" ref="FB15" ca="1" si="1883">IF(EO15&lt;&gt;"",SUMPRODUCT((FA12:FA15=FA15)*(EY12:EY15=EY15)*(EU12:EU15&gt;EU15)*1),0)</f>
        <v>0</v>
      </c>
      <c r="FC15" s="420">
        <f t="shared" ca="1" si="222"/>
        <v>1</v>
      </c>
      <c r="FD15" s="420">
        <f ca="1">SUMPRODUCT((OFFSET('Game Board'!F8:F55,0,DW1)=EP15)*(OFFSET('Game Board'!I8:I55,0,DW1)=EP13)*(OFFSET('Game Board'!G8:G55,0,DW1)&gt;OFFSET('Game Board'!H8:H55,0,DW1))*1)+SUMPRODUCT((OFFSET('Game Board'!I8:I55,0,DW1)=EP15)*(OFFSET('Game Board'!F8:F55,0,DW1)=EP13)*(OFFSET('Game Board'!H8:H55,0,DW1)&gt;OFFSET('Game Board'!G8:G55,0,DW1))*1)+SUMPRODUCT((OFFSET('Game Board'!F8:F55,0,DW1)=EP15)*(OFFSET('Game Board'!I8:I55,0,DW1)=EP14)*(OFFSET('Game Board'!G8:G55,0,DW1)&gt;OFFSET('Game Board'!H8:H55,0,DW1))*1)+SUMPRODUCT((OFFSET('Game Board'!I8:I55,0,DW1)=EP15)*(OFFSET('Game Board'!F8:F55,0,DW1)=EP14)*(OFFSET('Game Board'!H8:H55,0,DW1)&gt;OFFSET('Game Board'!G8:G55,0,DW1))*1)</f>
        <v>0</v>
      </c>
      <c r="FE15" s="420">
        <f ca="1">SUMPRODUCT((OFFSET('Game Board'!F8:F55,0,DW1)=EP15)*(OFFSET('Game Board'!I8:I55,0,DW1)=EP13)*(OFFSET('Game Board'!G8:G55,0,DW1)=OFFSET('Game Board'!H8:H55,0,DW1))*1)+SUMPRODUCT((OFFSET('Game Board'!I8:I55,0,DW1)=EP15)*(OFFSET('Game Board'!F8:F55,0,DW1)=EP13)*(OFFSET('Game Board'!G8:G55,0,DW1)=OFFSET('Game Board'!H8:H55,0,DW1))*1)+SUMPRODUCT((OFFSET('Game Board'!F8:F55,0,DW1)=EP15)*(OFFSET('Game Board'!I8:I55,0,DW1)=EP14)*(OFFSET('Game Board'!G8:G55,0,DW1)=OFFSET('Game Board'!H8:H55,0,DW1))*1)+SUMPRODUCT((OFFSET('Game Board'!I8:I55,0,DW1)=EP15)*(OFFSET('Game Board'!F8:F55,0,DW1)=EP14)*(OFFSET('Game Board'!G8:G55,0,DW1)=OFFSET('Game Board'!H8:H55,0,DW1))*1)</f>
        <v>0</v>
      </c>
      <c r="FF15" s="420">
        <f ca="1">SUMPRODUCT((OFFSET('Game Board'!F8:F55,0,DW1)=EP15)*(OFFSET('Game Board'!I8:I55,0,DW1)=EP13)*(OFFSET('Game Board'!G8:G55,0,DW1)&lt;OFFSET('Game Board'!H8:H55,0,DW1))*1)+SUMPRODUCT((OFFSET('Game Board'!I8:I55,0,DW1)=EP15)*(OFFSET('Game Board'!F8:F55,0,DW1)=EP13)*(OFFSET('Game Board'!H8:H55,0,DW1)&lt;OFFSET('Game Board'!G8:G55,0,DW1))*1)+SUMPRODUCT((OFFSET('Game Board'!F8:F55,0,DW1)=EP15)*(OFFSET('Game Board'!I8:I55,0,DW1)=EP14)*(OFFSET('Game Board'!G8:G55,0,DW1)&lt;OFFSET('Game Board'!H8:H55,0,DW1))*1)+SUMPRODUCT((OFFSET('Game Board'!I8:I55,0,DW1)=EP15)*(OFFSET('Game Board'!F8:F55,0,DW1)=EP14)*(OFFSET('Game Board'!H8:H55,0,DW1)&lt;OFFSET('Game Board'!G8:G55,0,DW1))*1)</f>
        <v>0</v>
      </c>
      <c r="FG15" s="420">
        <f ca="1">SUMIFS(OFFSET('Game Board'!G8:G55,0,DW1),OFFSET('Game Board'!F8:F55,0,DW1),EP15,OFFSET('Game Board'!I8:I55,0,DW1),EP13)+SUMIFS(OFFSET('Game Board'!G8:G55,0,DW1),OFFSET('Game Board'!F8:F55,0,DW1),EP15,OFFSET('Game Board'!I8:I55,0,DW1),EP14)+SUMIFS(OFFSET('Game Board'!H8:H55,0,DW1),OFFSET('Game Board'!I8:I55,0,DW1),EP15,OFFSET('Game Board'!F8:F55,0,DW1),EP13)+SUMIFS(OFFSET('Game Board'!H8:H55,0,DW1),OFFSET('Game Board'!I8:I55,0,DW1),EP15,OFFSET('Game Board'!F8:F55,0,DW1),EP14)</f>
        <v>0</v>
      </c>
      <c r="FH15" s="420">
        <f ca="1">SUMIFS(OFFSET('Game Board'!G8:G55,0,DW1),OFFSET('Game Board'!F8:F55,0,DW1),EP15,OFFSET('Game Board'!I8:I55,0,DW1),EP13)+SUMIFS(OFFSET('Game Board'!G8:G55,0,DW1),OFFSET('Game Board'!F8:F55,0,DW1),EP15,OFFSET('Game Board'!I8:I55,0,DW1),EP14)+SUMIFS(OFFSET('Game Board'!H8:H55,0,DW1),OFFSET('Game Board'!I8:I55,0,DW1),EP15,OFFSET('Game Board'!F8:F55,0,DW1),EP13)+SUMIFS(OFFSET('Game Board'!H8:H55,0,DW1),OFFSET('Game Board'!I8:I55,0,DW1),EP15,OFFSET('Game Board'!F8:F55,0,DW1),EP14)</f>
        <v>0</v>
      </c>
      <c r="FI15" s="420">
        <f t="shared" ca="1" si="223"/>
        <v>0</v>
      </c>
      <c r="FJ15" s="420">
        <f t="shared" ca="1" si="224"/>
        <v>0</v>
      </c>
      <c r="FK15" s="420">
        <f t="shared" ref="FK15" ca="1" si="1884">IF(EP15&lt;&gt;"",SUMPRODUCT((EN12:EN15=EN15)*(FJ12:FJ15&gt;FJ15)*1),0)</f>
        <v>0</v>
      </c>
      <c r="FL15" s="420">
        <f t="shared" ref="FL15" ca="1" si="1885">IF(EP15&lt;&gt;"",SUMPRODUCT((FK12:FK15=FK15)*(FI12:FI15&gt;FI15)*1),0)</f>
        <v>0</v>
      </c>
      <c r="FM15" s="420">
        <f t="shared" ca="1" si="225"/>
        <v>0</v>
      </c>
      <c r="FN15" s="420">
        <f t="shared" ref="FN15" ca="1" si="1886">IF(EP15&lt;&gt;"",SUMPRODUCT((FM12:FM15=FM15)*(FK12:FK15=FK15)*(FG12:FG15&gt;FG15)*1),0)</f>
        <v>0</v>
      </c>
      <c r="FO15" s="420">
        <f t="shared" ca="1" si="226"/>
        <v>1</v>
      </c>
      <c r="FP15" s="420">
        <f ca="1">SUMPRODUCT((OFFSET('Game Board'!F8:F55,0,DW1)=EQ15)*(OFFSET('Game Board'!I8:I55,0,DW1)=EQ14)*(OFFSET('Game Board'!G8:G55,0,DW1)&gt;OFFSET('Game Board'!H8:H55,0,DW1))*1)+SUMPRODUCT((OFFSET('Game Board'!I8:I55,0,DW1)=EQ15)*(OFFSET('Game Board'!F8:F55,0,DW1)=EQ14)*(OFFSET('Game Board'!H8:H55,0,DW1)&gt;OFFSET('Game Board'!G8:G55,0,DW1))*1)</f>
        <v>0</v>
      </c>
      <c r="FQ15" s="420">
        <f ca="1">SUMPRODUCT((OFFSET('Game Board'!F8:F55,0,DW1)=EQ15)*(OFFSET('Game Board'!I8:I55,0,DW1)=EQ14)*(OFFSET('Game Board'!G8:G55,0,DW1)=OFFSET('Game Board'!H8:H55,0,DW1))*1)+SUMPRODUCT((OFFSET('Game Board'!I8:I55,0,DW1)=EQ15)*(OFFSET('Game Board'!F8:F55,0,DW1)=EQ14)*(OFFSET('Game Board'!H8:H55,0,DW1)=OFFSET('Game Board'!G8:G55,0,DW1))*1)</f>
        <v>0</v>
      </c>
      <c r="FR15" s="420">
        <f ca="1">SUMPRODUCT((OFFSET('Game Board'!F8:F55,0,DW1)=EQ15)*(OFFSET('Game Board'!I8:I55,0,DW1)=EQ14)*(OFFSET('Game Board'!G8:G55,0,DW1)&lt;OFFSET('Game Board'!H8:H55,0,DW1))*1)+SUMPRODUCT((OFFSET('Game Board'!I8:I55,0,DW1)=EQ15)*(OFFSET('Game Board'!F8:F55,0,DW1)=EQ14)*(OFFSET('Game Board'!H8:H55,0,DW1)&lt;OFFSET('Game Board'!G8:G55,0,DW1))*1)</f>
        <v>0</v>
      </c>
      <c r="FS15" s="420">
        <f ca="1">SUMIFS(OFFSET('Game Board'!G8:G55,0,DW1),OFFSET('Game Board'!F8:F55,0,DW1),EQ15,OFFSET('Game Board'!I8:I55,0,DW1),EQ14)+SUMIFS(OFFSET('Game Board'!H8:H55,0,DW1),OFFSET('Game Board'!I8:I55,0,DW1),EQ15,OFFSET('Game Board'!F8:F55,0,DW1),EQ14)</f>
        <v>0</v>
      </c>
      <c r="FT15" s="420">
        <f ca="1">SUMIFS(OFFSET('Game Board'!G8:G55,0,DW1),OFFSET('Game Board'!F8:F55,0,DW1),EQ15,OFFSET('Game Board'!I8:I55,0,DW1),EQ14)+SUMIFS(OFFSET('Game Board'!H8:H55,0,DW1),OFFSET('Game Board'!I8:I55,0,DW1),EQ15,OFFSET('Game Board'!F8:F55,0,DW1),EQ14)</f>
        <v>0</v>
      </c>
      <c r="FU15" s="420">
        <f t="shared" ca="1" si="1670"/>
        <v>0</v>
      </c>
      <c r="FV15" s="420">
        <f t="shared" ca="1" si="1671"/>
        <v>0</v>
      </c>
      <c r="FW15" s="420">
        <f t="shared" ref="FW15" ca="1" si="1887">IF(EQ15&lt;&gt;"",SUMPRODUCT((EZ12:EZ15=EZ15)*(FV12:FV15&gt;FV15)*1),0)</f>
        <v>0</v>
      </c>
      <c r="FX15" s="420">
        <f t="shared" ref="FX15" ca="1" si="1888">IF(EQ15&lt;&gt;"",SUMPRODUCT((FW12:FW15=FW15)*(FU12:FU15&gt;FU15)*1),0)</f>
        <v>0</v>
      </c>
      <c r="FY15" s="420">
        <f t="shared" ca="1" si="1674"/>
        <v>0</v>
      </c>
      <c r="FZ15" s="420">
        <f t="shared" ref="FZ15" ca="1" si="1889">IF(EQ15&lt;&gt;"",SUMPRODUCT((FY12:FY15=FY15)*(FW12:FW15=FW15)*(FS12:FS15&gt;FS15)*1),0)</f>
        <v>0</v>
      </c>
      <c r="GA15" s="420">
        <f t="shared" ca="1" si="389"/>
        <v>1</v>
      </c>
      <c r="GB15" s="420">
        <f t="shared" ref="GB15" ca="1" si="1890">SUMPRODUCT((GA12:GA15=GA15)*(ED12:ED15&gt;ED15)*1)</f>
        <v>2</v>
      </c>
      <c r="GC15" s="420">
        <f t="shared" ca="1" si="227"/>
        <v>3</v>
      </c>
      <c r="GD15" s="420" t="str">
        <f t="shared" si="228"/>
        <v>Poland</v>
      </c>
      <c r="GE15" s="420">
        <f t="shared" ca="1" si="3"/>
        <v>0</v>
      </c>
      <c r="GF15" s="420">
        <f ca="1">SUMPRODUCT((OFFSET('Game Board'!G8:G55,0,GF1)&lt;&gt;"")*(OFFSET('Game Board'!F8:F55,0,GF1)=C15)*(OFFSET('Game Board'!G8:G55,0,GF1)&gt;OFFSET('Game Board'!H8:H55,0,GF1))*1)+SUMPRODUCT((OFFSET('Game Board'!G8:G55,0,GF1)&lt;&gt;"")*(OFFSET('Game Board'!I8:I55,0,GF1)=C15)*(OFFSET('Game Board'!H8:H55,0,GF1)&gt;OFFSET('Game Board'!G8:G55,0,GF1))*1)</f>
        <v>0</v>
      </c>
      <c r="GG15" s="420">
        <f ca="1">SUMPRODUCT((OFFSET('Game Board'!G8:G55,0,GF1)&lt;&gt;"")*(OFFSET('Game Board'!F8:F55,0,GF1)=C15)*(OFFSET('Game Board'!G8:G55,0,GF1)=OFFSET('Game Board'!H8:H55,0,GF1))*1)+SUMPRODUCT((OFFSET('Game Board'!G8:G55,0,GF1)&lt;&gt;"")*(OFFSET('Game Board'!I8:I55,0,GF1)=C15)*(OFFSET('Game Board'!G8:G55,0,GF1)=OFFSET('Game Board'!H8:H55,0,GF1))*1)</f>
        <v>0</v>
      </c>
      <c r="GH15" s="420">
        <f ca="1">SUMPRODUCT((OFFSET('Game Board'!G8:G55,0,GF1)&lt;&gt;"")*(OFFSET('Game Board'!F8:F55,0,GF1)=C15)*(OFFSET('Game Board'!G8:G55,0,GF1)&lt;OFFSET('Game Board'!H8:H55,0,GF1))*1)+SUMPRODUCT((OFFSET('Game Board'!G8:G55,0,GF1)&lt;&gt;"")*(OFFSET('Game Board'!I8:I55,0,GF1)=C15)*(OFFSET('Game Board'!H8:H55,0,GF1)&lt;OFFSET('Game Board'!G8:G55,0,GF1))*1)</f>
        <v>0</v>
      </c>
      <c r="GI15" s="420">
        <f ca="1">SUMIF(OFFSET('Game Board'!F8:F55,0,GF1),C15,OFFSET('Game Board'!G8:G55,0,GF1))+SUMIF(OFFSET('Game Board'!I8:I55,0,GF1),C15,OFFSET('Game Board'!H8:H55,0,GF1))</f>
        <v>0</v>
      </c>
      <c r="GJ15" s="420">
        <f ca="1">SUMIF(OFFSET('Game Board'!F8:F55,0,GF1),C15,OFFSET('Game Board'!H8:H55,0,GF1))+SUMIF(OFFSET('Game Board'!I8:I55,0,GF1),C15,OFFSET('Game Board'!G8:G55,0,GF1))</f>
        <v>0</v>
      </c>
      <c r="GK15" s="420">
        <f t="shared" ca="1" si="4"/>
        <v>0</v>
      </c>
      <c r="GL15" s="420">
        <f t="shared" ca="1" si="5"/>
        <v>0</v>
      </c>
      <c r="GM15" s="420">
        <f ca="1">INDEX(L4:L35,MATCH(GV15,C4:C35,0),0)</f>
        <v>1544</v>
      </c>
      <c r="GN15" s="424">
        <f>'Tournament Setup'!F17</f>
        <v>0</v>
      </c>
      <c r="GO15" s="420">
        <f t="shared" ref="GO15" ca="1" si="1891">RANK(GL15,GL12:GL15)</f>
        <v>1</v>
      </c>
      <c r="GP15" s="420">
        <f t="shared" ref="GP15" ca="1" si="1892">SUMPRODUCT((GO12:GO15=GO15)*(GK12:GK15&gt;GK15)*1)</f>
        <v>0</v>
      </c>
      <c r="GQ15" s="420">
        <f t="shared" ca="1" si="8"/>
        <v>1</v>
      </c>
      <c r="GR15" s="420">
        <f t="shared" ref="GR15" ca="1" si="1893">SUMPRODUCT((GO12:GO15=GO15)*(GK12:GK15=GK15)*(GI12:GI15&gt;GI15)*1)</f>
        <v>0</v>
      </c>
      <c r="GS15" s="420">
        <f t="shared" ca="1" si="10"/>
        <v>1</v>
      </c>
      <c r="GT15" s="420">
        <f t="shared" ref="GT15" ca="1" si="1894">RANK(GS15,GS12:GS15,1)+COUNTIF(GS12:GS15,GS15)-1</f>
        <v>4</v>
      </c>
      <c r="GU15" s="420">
        <v>4</v>
      </c>
      <c r="GV15" s="420" t="str">
        <f t="shared" ref="GV15" ca="1" si="1895">INDEX(GD12:GD15,MATCH(GU15,GT12:GT15,0),0)</f>
        <v>Poland</v>
      </c>
      <c r="GW15" s="420">
        <f t="shared" ref="GW15" ca="1" si="1896">INDEX(GS12:GS15,MATCH(GV15,GD12:GD15,0),0)</f>
        <v>1</v>
      </c>
      <c r="GX15" s="420" t="str">
        <f t="shared" ca="1" si="1683"/>
        <v>Poland</v>
      </c>
      <c r="GY15" s="420" t="str">
        <f t="shared" ref="GY15" ca="1" si="1897">IF(AND(GY14&lt;&gt;"",GW15=2),GV15,"")</f>
        <v/>
      </c>
      <c r="GZ15" s="420" t="str">
        <f t="shared" ref="GZ15" ca="1" si="1898">IF(AND(GZ14&lt;&gt;"",GW15=3),GV15,"")</f>
        <v/>
      </c>
      <c r="HA15" s="420">
        <f ca="1">SUMPRODUCT((OFFSET('Game Board'!F8:F55,0,GF1)=GX15)*(OFFSET('Game Board'!I8:I55,0,GF1)=GX12)*(OFFSET('Game Board'!G8:G55,0,GF1)&gt;OFFSET('Game Board'!H8:H55,0,GF1))*1)+SUMPRODUCT((OFFSET('Game Board'!I8:I55,0,GF1)=GX15)*(OFFSET('Game Board'!F8:F55,0,GF1)=GX12)*(OFFSET('Game Board'!H8:H55,0,GF1)&gt;OFFSET('Game Board'!G8:G55,0,GF1))*1)+SUMPRODUCT((OFFSET('Game Board'!F8:F55,0,GF1)=GX15)*(OFFSET('Game Board'!I8:I55,0,GF1)=GX13)*(OFFSET('Game Board'!G8:G55,0,GF1)&gt;OFFSET('Game Board'!H8:H55,0,GF1))*1)+SUMPRODUCT((OFFSET('Game Board'!I8:I55,0,GF1)=GX15)*(OFFSET('Game Board'!F8:F55,0,GF1)=GX13)*(OFFSET('Game Board'!H8:H55,0,GF1)&gt;OFFSET('Game Board'!G8:G55,0,GF1))*1)+SUMPRODUCT((OFFSET('Game Board'!F8:F55,0,GF1)=GX15)*(OFFSET('Game Board'!I8:I55,0,GF1)=GX14)*(OFFSET('Game Board'!G8:G55,0,GF1)&gt;OFFSET('Game Board'!H8:H55,0,GF1))*1)+SUMPRODUCT((OFFSET('Game Board'!I8:I55,0,GF1)=GX15)*(OFFSET('Game Board'!F8:F55,0,GF1)=GX14)*(OFFSET('Game Board'!H8:H55,0,GF1)&gt;OFFSET('Game Board'!G8:G55,0,GF1))*1)</f>
        <v>0</v>
      </c>
      <c r="HB15" s="420">
        <f ca="1">SUMPRODUCT((OFFSET('Game Board'!F8:F55,0,GF1)=GX15)*(OFFSET('Game Board'!I8:I55,0,GF1)=GX12)*(OFFSET('Game Board'!G8:G55,0,GF1)&gt;=OFFSET('Game Board'!H8:H55,0,GF1))*1)+SUMPRODUCT((OFFSET('Game Board'!I8:I55,0,GF1)=GX15)*(OFFSET('Game Board'!F8:F55,0,GF1)=GX12)*(OFFSET('Game Board'!G8:G55,0,GF1)=OFFSET('Game Board'!H8:H55,0,GF1))*1)+SUMPRODUCT((OFFSET('Game Board'!F8:F55,0,GF1)=GX15)*(OFFSET('Game Board'!I8:I55,0,GF1)=GX13)*(OFFSET('Game Board'!G8:G55,0,GF1)=OFFSET('Game Board'!H8:H55,0,GF1))*1)+SUMPRODUCT((OFFSET('Game Board'!I8:I55,0,GF1)=GX15)*(OFFSET('Game Board'!F8:F55,0,GF1)=GX13)*(OFFSET('Game Board'!G8:G55,0,GF1)=OFFSET('Game Board'!H8:H55,0,GF1))*1)+SUMPRODUCT((OFFSET('Game Board'!F8:F55,0,GF1)=GX15)*(OFFSET('Game Board'!I8:I55,0,GF1)=GX14)*(OFFSET('Game Board'!G8:G55,0,GF1)=OFFSET('Game Board'!H8:H55,0,GF1))*1)+SUMPRODUCT((OFFSET('Game Board'!I8:I55,0,GF1)=GX15)*(OFFSET('Game Board'!F8:F55,0,GF1)=GX14)*(OFFSET('Game Board'!G8:G55,0,GF1)=OFFSET('Game Board'!H8:H55,0,GF1))*1)</f>
        <v>3</v>
      </c>
      <c r="HC15" s="420">
        <f ca="1">SUMPRODUCT((OFFSET('Game Board'!F8:F55,0,GF1)=GX15)*(OFFSET('Game Board'!I8:I55,0,GF1)=GX12)*(OFFSET('Game Board'!G8:G55,0,GF1)&lt;OFFSET('Game Board'!H8:H55,0,GF1))*1)+SUMPRODUCT((OFFSET('Game Board'!I8:I55,0,GF1)=GX15)*(OFFSET('Game Board'!F8:F55,0,GF1)=GX12)*(OFFSET('Game Board'!H8:H55,0,GF1)&lt;OFFSET('Game Board'!G8:G55,0,GF1))*1)+SUMPRODUCT((OFFSET('Game Board'!F8:F55,0,GF1)=GX15)*(OFFSET('Game Board'!I8:I55,0,GF1)=GX13)*(OFFSET('Game Board'!G8:G55,0,GF1)&lt;OFFSET('Game Board'!H8:H55,0,GF1))*1)+SUMPRODUCT((OFFSET('Game Board'!I8:I55,0,GF1)=GX15)*(OFFSET('Game Board'!F8:F55,0,GF1)=GX13)*(OFFSET('Game Board'!H8:H55,0,GF1)&lt;OFFSET('Game Board'!G8:G55,0,GF1))*1)+SUMPRODUCT((OFFSET('Game Board'!F8:F55,0,GF1)=GX15)*(OFFSET('Game Board'!I8:I55,0,GF1)=GX14)*(OFFSET('Game Board'!G8:G55,0,GF1)&lt;OFFSET('Game Board'!H8:H55,0,GF1))*1)+SUMPRODUCT((OFFSET('Game Board'!I8:I55,0,GF1)=GX15)*(OFFSET('Game Board'!F8:F55,0,GF1)=GX14)*(OFFSET('Game Board'!H8:H55,0,GF1)&lt;OFFSET('Game Board'!G8:G55,0,GF1))*1)</f>
        <v>0</v>
      </c>
      <c r="HD15" s="420">
        <f ca="1">SUMIFS(OFFSET('Game Board'!G8:G55,0,GF1),OFFSET('Game Board'!F8:F55,0,GF1),GX15,OFFSET('Game Board'!I8:I55,0,GF1),GX12)+SUMIFS(OFFSET('Game Board'!G8:G55,0,GF1),OFFSET('Game Board'!F8:F55,0,GF1),GX15,OFFSET('Game Board'!I8:I55,0,GF1),GX13)+SUMIFS(OFFSET('Game Board'!G8:G55,0,GF1),OFFSET('Game Board'!F8:F55,0,GF1),GX15,OFFSET('Game Board'!I8:I55,0,GF1),GX14)+SUMIFS(OFFSET('Game Board'!H8:H55,0,GF1),OFFSET('Game Board'!I8:I55,0,GF1),GX15,OFFSET('Game Board'!F8:F55,0,GF1),GX12)+SUMIFS(OFFSET('Game Board'!H8:H55,0,GF1),OFFSET('Game Board'!I8:I55,0,GF1),GX15,OFFSET('Game Board'!F8:F55,0,GF1),GX13)+SUMIFS(OFFSET('Game Board'!H8:H55,0,GF1),OFFSET('Game Board'!I8:I55,0,GF1),GX15,OFFSET('Game Board'!F8:F55,0,GF1),GX14)</f>
        <v>0</v>
      </c>
      <c r="HE15" s="420">
        <f ca="1">SUMIFS(OFFSET('Game Board'!H8:H55,0,GF1),OFFSET('Game Board'!F8:F55,0,GF1),GX15,OFFSET('Game Board'!I8:I55,0,GF1),GX12)+SUMIFS(OFFSET('Game Board'!H8:H55,0,GF1),OFFSET('Game Board'!F8:F55,0,GF1),GX15,OFFSET('Game Board'!I8:I55,0,GF1),GX13)+SUMIFS(OFFSET('Game Board'!H8:H55,0,GF1),OFFSET('Game Board'!F8:F55,0,GF1),GX15,OFFSET('Game Board'!I8:I55,0,GF1),GX14)+SUMIFS(OFFSET('Game Board'!G8:G55,0,GF1),OFFSET('Game Board'!I8:I55,0,GF1),GX15,OFFSET('Game Board'!F8:F55,0,GF1),GX12)+SUMIFS(OFFSET('Game Board'!G8:G55,0,GF1),OFFSET('Game Board'!I8:I55,0,GF1),GX15,OFFSET('Game Board'!F8:F55,0,GF1),GX13)+SUMIFS(OFFSET('Game Board'!G8:G55,0,GF1),OFFSET('Game Board'!I8:I55,0,GF1),GX15,OFFSET('Game Board'!F8:F55,0,GF1),GX14)</f>
        <v>0</v>
      </c>
      <c r="HF15" s="420">
        <f t="shared" ca="1" si="15"/>
        <v>0</v>
      </c>
      <c r="HG15" s="420">
        <f t="shared" ca="1" si="16"/>
        <v>3</v>
      </c>
      <c r="HH15" s="420">
        <f t="shared" ref="HH15" ca="1" si="1899">IF(GX15&lt;&gt;"",SUMPRODUCT((GW12:GW15=GW15)*(HG12:HG15&gt;HG15)*1),0)</f>
        <v>0</v>
      </c>
      <c r="HI15" s="420">
        <f t="shared" ref="HI15" ca="1" si="1900">IF(GX15&lt;&gt;"",SUMPRODUCT((HH12:HH15=HH15)*(HF12:HF15&gt;HF15)*1),0)</f>
        <v>0</v>
      </c>
      <c r="HJ15" s="420">
        <f t="shared" ca="1" si="19"/>
        <v>0</v>
      </c>
      <c r="HK15" s="420">
        <f t="shared" ref="HK15" ca="1" si="1901">IF(GX15&lt;&gt;"",SUMPRODUCT((HJ12:HJ15=HJ15)*(HH12:HH15=HH15)*(HD12:HD15&gt;HD15)*1),0)</f>
        <v>0</v>
      </c>
      <c r="HL15" s="420">
        <f t="shared" ca="1" si="21"/>
        <v>1</v>
      </c>
      <c r="HM15" s="420">
        <f ca="1">SUMPRODUCT((OFFSET('Game Board'!F8:F55,0,GF1)=GY15)*(OFFSET('Game Board'!I8:I55,0,GF1)=GY13)*(OFFSET('Game Board'!G8:G55,0,GF1)&gt;OFFSET('Game Board'!H8:H55,0,GF1))*1)+SUMPRODUCT((OFFSET('Game Board'!I8:I55,0,GF1)=GY15)*(OFFSET('Game Board'!F8:F55,0,GF1)=GY13)*(OFFSET('Game Board'!H8:H55,0,GF1)&gt;OFFSET('Game Board'!G8:G55,0,GF1))*1)+SUMPRODUCT((OFFSET('Game Board'!F8:F55,0,GF1)=GY15)*(OFFSET('Game Board'!I8:I55,0,GF1)=GY14)*(OFFSET('Game Board'!G8:G55,0,GF1)&gt;OFFSET('Game Board'!H8:H55,0,GF1))*1)+SUMPRODUCT((OFFSET('Game Board'!I8:I55,0,GF1)=GY15)*(OFFSET('Game Board'!F8:F55,0,GF1)=GY14)*(OFFSET('Game Board'!H8:H55,0,GF1)&gt;OFFSET('Game Board'!G8:G55,0,GF1))*1)</f>
        <v>0</v>
      </c>
      <c r="HN15" s="420">
        <f ca="1">SUMPRODUCT((OFFSET('Game Board'!F8:F55,0,GF1)=GY15)*(OFFSET('Game Board'!I8:I55,0,GF1)=GY13)*(OFFSET('Game Board'!G8:G55,0,GF1)=OFFSET('Game Board'!H8:H55,0,GF1))*1)+SUMPRODUCT((OFFSET('Game Board'!I8:I55,0,GF1)=GY15)*(OFFSET('Game Board'!F8:F55,0,GF1)=GY13)*(OFFSET('Game Board'!G8:G55,0,GF1)=OFFSET('Game Board'!H8:H55,0,GF1))*1)+SUMPRODUCT((OFFSET('Game Board'!F8:F55,0,GF1)=GY15)*(OFFSET('Game Board'!I8:I55,0,GF1)=GY14)*(OFFSET('Game Board'!G8:G55,0,GF1)=OFFSET('Game Board'!H8:H55,0,GF1))*1)+SUMPRODUCT((OFFSET('Game Board'!I8:I55,0,GF1)=GY15)*(OFFSET('Game Board'!F8:F55,0,GF1)=GY14)*(OFFSET('Game Board'!G8:G55,0,GF1)=OFFSET('Game Board'!H8:H55,0,GF1))*1)</f>
        <v>0</v>
      </c>
      <c r="HO15" s="420">
        <f ca="1">SUMPRODUCT((OFFSET('Game Board'!F8:F55,0,GF1)=GY15)*(OFFSET('Game Board'!I8:I55,0,GF1)=GY13)*(OFFSET('Game Board'!G8:G55,0,GF1)&lt;OFFSET('Game Board'!H8:H55,0,GF1))*1)+SUMPRODUCT((OFFSET('Game Board'!I8:I55,0,GF1)=GY15)*(OFFSET('Game Board'!F8:F55,0,GF1)=GY13)*(OFFSET('Game Board'!H8:H55,0,GF1)&lt;OFFSET('Game Board'!G8:G55,0,GF1))*1)+SUMPRODUCT((OFFSET('Game Board'!F8:F55,0,GF1)=GY15)*(OFFSET('Game Board'!I8:I55,0,GF1)=GY14)*(OFFSET('Game Board'!G8:G55,0,GF1)&lt;OFFSET('Game Board'!H8:H55,0,GF1))*1)+SUMPRODUCT((OFFSET('Game Board'!I8:I55,0,GF1)=GY15)*(OFFSET('Game Board'!F8:F55,0,GF1)=GY14)*(OFFSET('Game Board'!H8:H55,0,GF1)&lt;OFFSET('Game Board'!G8:G55,0,GF1))*1)</f>
        <v>0</v>
      </c>
      <c r="HP15" s="420">
        <f ca="1">SUMIFS(OFFSET('Game Board'!G8:G55,0,GF1),OFFSET('Game Board'!F8:F55,0,GF1),GY15,OFFSET('Game Board'!I8:I55,0,GF1),GY13)+SUMIFS(OFFSET('Game Board'!G8:G55,0,GF1),OFFSET('Game Board'!F8:F55,0,GF1),GY15,OFFSET('Game Board'!I8:I55,0,GF1),GY14)+SUMIFS(OFFSET('Game Board'!H8:H55,0,GF1),OFFSET('Game Board'!I8:I55,0,GF1),GY15,OFFSET('Game Board'!F8:F55,0,GF1),GY13)+SUMIFS(OFFSET('Game Board'!H8:H55,0,GF1),OFFSET('Game Board'!I8:I55,0,GF1),GY15,OFFSET('Game Board'!F8:F55,0,GF1),GY14)</f>
        <v>0</v>
      </c>
      <c r="HQ15" s="420">
        <f ca="1">SUMIFS(OFFSET('Game Board'!G8:G55,0,GF1),OFFSET('Game Board'!F8:F55,0,GF1),GY15,OFFSET('Game Board'!I8:I55,0,GF1),GY13)+SUMIFS(OFFSET('Game Board'!G8:G55,0,GF1),OFFSET('Game Board'!F8:F55,0,GF1),GY15,OFFSET('Game Board'!I8:I55,0,GF1),GY14)+SUMIFS(OFFSET('Game Board'!H8:H55,0,GF1),OFFSET('Game Board'!I8:I55,0,GF1),GY15,OFFSET('Game Board'!F8:F55,0,GF1),GY13)+SUMIFS(OFFSET('Game Board'!H8:H55,0,GF1),OFFSET('Game Board'!I8:I55,0,GF1),GY15,OFFSET('Game Board'!F8:F55,0,GF1),GY14)</f>
        <v>0</v>
      </c>
      <c r="HR15" s="420">
        <f t="shared" ca="1" si="240"/>
        <v>0</v>
      </c>
      <c r="HS15" s="420">
        <f t="shared" ca="1" si="241"/>
        <v>0</v>
      </c>
      <c r="HT15" s="420">
        <f t="shared" ref="HT15" ca="1" si="1902">IF(GY15&lt;&gt;"",SUMPRODUCT((GW12:GW15=GW15)*(HS12:HS15&gt;HS15)*1),0)</f>
        <v>0</v>
      </c>
      <c r="HU15" s="420">
        <f t="shared" ref="HU15" ca="1" si="1903">IF(GY15&lt;&gt;"",SUMPRODUCT((HT12:HT15=HT15)*(HR12:HR15&gt;HR15)*1),0)</f>
        <v>0</v>
      </c>
      <c r="HV15" s="420">
        <f t="shared" ca="1" si="244"/>
        <v>0</v>
      </c>
      <c r="HW15" s="420">
        <f t="shared" ref="HW15" ca="1" si="1904">IF(GY15&lt;&gt;"",SUMPRODUCT((HV12:HV15=HV15)*(HT12:HT15=HT15)*(HP12:HP15&gt;HP15)*1),0)</f>
        <v>0</v>
      </c>
      <c r="HX15" s="420">
        <f t="shared" ca="1" si="22"/>
        <v>1</v>
      </c>
      <c r="HY15" s="420">
        <f ca="1">SUMPRODUCT((OFFSET('Game Board'!F8:F55,0,GF1)=GZ15)*(OFFSET('Game Board'!I8:I55,0,GF1)=GZ14)*(OFFSET('Game Board'!G8:G55,0,GF1)&gt;OFFSET('Game Board'!H8:H55,0,GF1))*1)+SUMPRODUCT((OFFSET('Game Board'!I8:I55,0,GF1)=GZ15)*(OFFSET('Game Board'!F8:F55,0,GF1)=GZ14)*(OFFSET('Game Board'!H8:H55,0,GF1)&gt;OFFSET('Game Board'!G8:G55,0,GF1))*1)</f>
        <v>0</v>
      </c>
      <c r="HZ15" s="420">
        <f ca="1">SUMPRODUCT((OFFSET('Game Board'!F8:F55,0,GF1)=GZ15)*(OFFSET('Game Board'!I8:I55,0,GF1)=GZ14)*(OFFSET('Game Board'!G8:G55,0,GF1)=OFFSET('Game Board'!H8:H55,0,GF1))*1)+SUMPRODUCT((OFFSET('Game Board'!I8:I55,0,GF1)=GZ15)*(OFFSET('Game Board'!F8:F55,0,GF1)=GZ14)*(OFFSET('Game Board'!H8:H55,0,GF1)=OFFSET('Game Board'!G8:G55,0,GF1))*1)</f>
        <v>0</v>
      </c>
      <c r="IA15" s="420">
        <f ca="1">SUMPRODUCT((OFFSET('Game Board'!F8:F55,0,GF1)=GZ15)*(OFFSET('Game Board'!I8:I55,0,GF1)=GZ14)*(OFFSET('Game Board'!G8:G55,0,GF1)&lt;OFFSET('Game Board'!H8:H55,0,GF1))*1)+SUMPRODUCT((OFFSET('Game Board'!I8:I55,0,GF1)=GZ15)*(OFFSET('Game Board'!F8:F55,0,GF1)=GZ14)*(OFFSET('Game Board'!H8:H55,0,GF1)&lt;OFFSET('Game Board'!G8:G55,0,GF1))*1)</f>
        <v>0</v>
      </c>
      <c r="IB15" s="420">
        <f ca="1">SUMIFS(OFFSET('Game Board'!G8:G55,0,GF1),OFFSET('Game Board'!F8:F55,0,GF1),GZ15,OFFSET('Game Board'!I8:I55,0,GF1),GZ14)+SUMIFS(OFFSET('Game Board'!H8:H55,0,GF1),OFFSET('Game Board'!I8:I55,0,GF1),GZ15,OFFSET('Game Board'!F8:F55,0,GF1),GZ14)</f>
        <v>0</v>
      </c>
      <c r="IC15" s="420">
        <f ca="1">SUMIFS(OFFSET('Game Board'!G8:G55,0,GF1),OFFSET('Game Board'!F8:F55,0,GF1),GZ15,OFFSET('Game Board'!I8:I55,0,GF1),GZ14)+SUMIFS(OFFSET('Game Board'!H8:H55,0,GF1),OFFSET('Game Board'!I8:I55,0,GF1),GZ15,OFFSET('Game Board'!F8:F55,0,GF1),GZ14)</f>
        <v>0</v>
      </c>
      <c r="ID15" s="420">
        <f t="shared" ca="1" si="1692"/>
        <v>0</v>
      </c>
      <c r="IE15" s="420">
        <f t="shared" ca="1" si="1693"/>
        <v>0</v>
      </c>
      <c r="IF15" s="420">
        <f t="shared" ref="IF15" ca="1" si="1905">IF(GZ15&lt;&gt;"",SUMPRODUCT((HI12:HI15=HI15)*(IE12:IE15&gt;IE15)*1),0)</f>
        <v>0</v>
      </c>
      <c r="IG15" s="420">
        <f t="shared" ref="IG15" ca="1" si="1906">IF(GZ15&lt;&gt;"",SUMPRODUCT((IF12:IF15=IF15)*(ID12:ID15&gt;ID15)*1),0)</f>
        <v>0</v>
      </c>
      <c r="IH15" s="420">
        <f t="shared" ca="1" si="1696"/>
        <v>0</v>
      </c>
      <c r="II15" s="420">
        <f t="shared" ref="II15" ca="1" si="1907">IF(GZ15&lt;&gt;"",SUMPRODUCT((IH12:IH15=IH15)*(IF12:IF15=IF15)*(IB12:IB15&gt;IB15)*1),0)</f>
        <v>0</v>
      </c>
      <c r="IJ15" s="420">
        <f t="shared" ca="1" si="23"/>
        <v>1</v>
      </c>
      <c r="IK15" s="420">
        <f t="shared" ref="IK15" ca="1" si="1908">SUMPRODUCT((IJ12:IJ15=IJ15)*(GM12:GM15&gt;GM15)*1)</f>
        <v>2</v>
      </c>
      <c r="IL15" s="420">
        <f t="shared" ca="1" si="25"/>
        <v>3</v>
      </c>
      <c r="IM15" s="420" t="str">
        <f t="shared" si="247"/>
        <v>Poland</v>
      </c>
      <c r="IN15" s="420">
        <f t="shared" ca="1" si="26"/>
        <v>0</v>
      </c>
      <c r="IO15" s="420">
        <f ca="1">SUMPRODUCT((OFFSET('Game Board'!G8:G55,0,IO1)&lt;&gt;"")*(OFFSET('Game Board'!F8:F55,0,IO1)=C15)*(OFFSET('Game Board'!G8:G55,0,IO1)&gt;OFFSET('Game Board'!H8:H55,0,IO1))*1)+SUMPRODUCT((OFFSET('Game Board'!G8:G55,0,IO1)&lt;&gt;"")*(OFFSET('Game Board'!I8:I55,0,IO1)=C15)*(OFFSET('Game Board'!H8:H55,0,IO1)&gt;OFFSET('Game Board'!G8:G55,0,IO1))*1)</f>
        <v>0</v>
      </c>
      <c r="IP15" s="420">
        <f ca="1">SUMPRODUCT((OFFSET('Game Board'!G8:G55,0,IO1)&lt;&gt;"")*(OFFSET('Game Board'!F8:F55,0,IO1)=C15)*(OFFSET('Game Board'!G8:G55,0,IO1)=OFFSET('Game Board'!H8:H55,0,IO1))*1)+SUMPRODUCT((OFFSET('Game Board'!G8:G55,0,IO1)&lt;&gt;"")*(OFFSET('Game Board'!I8:I55,0,IO1)=C15)*(OFFSET('Game Board'!G8:G55,0,IO1)=OFFSET('Game Board'!H8:H55,0,IO1))*1)</f>
        <v>0</v>
      </c>
      <c r="IQ15" s="420">
        <f ca="1">SUMPRODUCT((OFFSET('Game Board'!G8:G55,0,IO1)&lt;&gt;"")*(OFFSET('Game Board'!F8:F55,0,IO1)=C15)*(OFFSET('Game Board'!G8:G55,0,IO1)&lt;OFFSET('Game Board'!H8:H55,0,IO1))*1)+SUMPRODUCT((OFFSET('Game Board'!G8:G55,0,IO1)&lt;&gt;"")*(OFFSET('Game Board'!I8:I55,0,IO1)=C15)*(OFFSET('Game Board'!H8:H55,0,IO1)&lt;OFFSET('Game Board'!G8:G55,0,IO1))*1)</f>
        <v>0</v>
      </c>
      <c r="IR15" s="420">
        <f ca="1">SUMIF(OFFSET('Game Board'!F8:F55,0,IO1),C15,OFFSET('Game Board'!G8:G55,0,IO1))+SUMIF(OFFSET('Game Board'!I8:I55,0,IO1),C15,OFFSET('Game Board'!H8:H55,0,IO1))</f>
        <v>0</v>
      </c>
      <c r="IS15" s="420">
        <f ca="1">SUMIF(OFFSET('Game Board'!F8:F55,0,IO1),C15,OFFSET('Game Board'!H8:H55,0,IO1))+SUMIF(OFFSET('Game Board'!I8:I55,0,IO1),C15,OFFSET('Game Board'!G8:G55,0,IO1))</f>
        <v>0</v>
      </c>
      <c r="IT15" s="420">
        <f t="shared" ca="1" si="27"/>
        <v>0</v>
      </c>
      <c r="IU15" s="420">
        <f t="shared" ca="1" si="28"/>
        <v>0</v>
      </c>
      <c r="IV15" s="420">
        <f ca="1">INDEX(L4:L35,MATCH(JE15,C4:C35,0),0)</f>
        <v>1544</v>
      </c>
      <c r="IW15" s="424">
        <f>'Tournament Setup'!F17</f>
        <v>0</v>
      </c>
      <c r="IX15" s="420">
        <f t="shared" ref="IX15" ca="1" si="1909">RANK(IU15,IU12:IU15)</f>
        <v>1</v>
      </c>
      <c r="IY15" s="420">
        <f t="shared" ref="IY15" ca="1" si="1910">SUMPRODUCT((IX12:IX15=IX15)*(IT12:IT15&gt;IT15)*1)</f>
        <v>0</v>
      </c>
      <c r="IZ15" s="420">
        <f t="shared" ca="1" si="31"/>
        <v>1</v>
      </c>
      <c r="JA15" s="420">
        <f t="shared" ref="JA15" ca="1" si="1911">SUMPRODUCT((IX12:IX15=IX15)*(IT12:IT15=IT15)*(IR12:IR15&gt;IR15)*1)</f>
        <v>0</v>
      </c>
      <c r="JB15" s="420">
        <f t="shared" ca="1" si="33"/>
        <v>1</v>
      </c>
      <c r="JC15" s="420">
        <f t="shared" ref="JC15" ca="1" si="1912">RANK(JB15,JB12:JB15,1)+COUNTIF(JB12:JB15,JB15)-1</f>
        <v>4</v>
      </c>
      <c r="JD15" s="420">
        <v>4</v>
      </c>
      <c r="JE15" s="420" t="str">
        <f t="shared" ref="JE15" ca="1" si="1913">INDEX(IM12:IM15,MATCH(JD15,JC12:JC15,0),0)</f>
        <v>Poland</v>
      </c>
      <c r="JF15" s="420">
        <f t="shared" ref="JF15" ca="1" si="1914">INDEX(JB12:JB15,MATCH(JE15,IM12:IM15,0),0)</f>
        <v>1</v>
      </c>
      <c r="JG15" s="420" t="str">
        <f t="shared" ca="1" si="1705"/>
        <v>Poland</v>
      </c>
      <c r="JH15" s="420" t="str">
        <f t="shared" ref="JH15" ca="1" si="1915">IF(AND(JH14&lt;&gt;"",JF15=2),JE15,"")</f>
        <v/>
      </c>
      <c r="JI15" s="420" t="str">
        <f t="shared" ref="JI15" ca="1" si="1916">IF(AND(JI14&lt;&gt;"",JF15=3),JE15,"")</f>
        <v/>
      </c>
      <c r="JJ15" s="420">
        <f ca="1">SUMPRODUCT((OFFSET('Game Board'!F8:F55,0,IO1)=JG15)*(OFFSET('Game Board'!I8:I55,0,IO1)=JG12)*(OFFSET('Game Board'!G8:G55,0,IO1)&gt;OFFSET('Game Board'!H8:H55,0,IO1))*1)+SUMPRODUCT((OFFSET('Game Board'!I8:I55,0,IO1)=JG15)*(OFFSET('Game Board'!F8:F55,0,IO1)=JG12)*(OFFSET('Game Board'!H8:H55,0,IO1)&gt;OFFSET('Game Board'!G8:G55,0,IO1))*1)+SUMPRODUCT((OFFSET('Game Board'!F8:F55,0,IO1)=JG15)*(OFFSET('Game Board'!I8:I55,0,IO1)=JG13)*(OFFSET('Game Board'!G8:G55,0,IO1)&gt;OFFSET('Game Board'!H8:H55,0,IO1))*1)+SUMPRODUCT((OFFSET('Game Board'!I8:I55,0,IO1)=JG15)*(OFFSET('Game Board'!F8:F55,0,IO1)=JG13)*(OFFSET('Game Board'!H8:H55,0,IO1)&gt;OFFSET('Game Board'!G8:G55,0,IO1))*1)+SUMPRODUCT((OFFSET('Game Board'!F8:F55,0,IO1)=JG15)*(OFFSET('Game Board'!I8:I55,0,IO1)=JG14)*(OFFSET('Game Board'!G8:G55,0,IO1)&gt;OFFSET('Game Board'!H8:H55,0,IO1))*1)+SUMPRODUCT((OFFSET('Game Board'!I8:I55,0,IO1)=JG15)*(OFFSET('Game Board'!F8:F55,0,IO1)=JG14)*(OFFSET('Game Board'!H8:H55,0,IO1)&gt;OFFSET('Game Board'!G8:G55,0,IO1))*1)</f>
        <v>0</v>
      </c>
      <c r="JK15" s="420">
        <f ca="1">SUMPRODUCT((OFFSET('Game Board'!F8:F55,0,IO1)=JG15)*(OFFSET('Game Board'!I8:I55,0,IO1)=JG12)*(OFFSET('Game Board'!G8:G55,0,IO1)&gt;=OFFSET('Game Board'!H8:H55,0,IO1))*1)+SUMPRODUCT((OFFSET('Game Board'!I8:I55,0,IO1)=JG15)*(OFFSET('Game Board'!F8:F55,0,IO1)=JG12)*(OFFSET('Game Board'!G8:G55,0,IO1)=OFFSET('Game Board'!H8:H55,0,IO1))*1)+SUMPRODUCT((OFFSET('Game Board'!F8:F55,0,IO1)=JG15)*(OFFSET('Game Board'!I8:I55,0,IO1)=JG13)*(OFFSET('Game Board'!G8:G55,0,IO1)=OFFSET('Game Board'!H8:H55,0,IO1))*1)+SUMPRODUCT((OFFSET('Game Board'!I8:I55,0,IO1)=JG15)*(OFFSET('Game Board'!F8:F55,0,IO1)=JG13)*(OFFSET('Game Board'!G8:G55,0,IO1)=OFFSET('Game Board'!H8:H55,0,IO1))*1)+SUMPRODUCT((OFFSET('Game Board'!F8:F55,0,IO1)=JG15)*(OFFSET('Game Board'!I8:I55,0,IO1)=JG14)*(OFFSET('Game Board'!G8:G55,0,IO1)=OFFSET('Game Board'!H8:H55,0,IO1))*1)+SUMPRODUCT((OFFSET('Game Board'!I8:I55,0,IO1)=JG15)*(OFFSET('Game Board'!F8:F55,0,IO1)=JG14)*(OFFSET('Game Board'!G8:G55,0,IO1)=OFFSET('Game Board'!H8:H55,0,IO1))*1)</f>
        <v>3</v>
      </c>
      <c r="JL15" s="420">
        <f ca="1">SUMPRODUCT((OFFSET('Game Board'!F8:F55,0,IO1)=JG15)*(OFFSET('Game Board'!I8:I55,0,IO1)=JG12)*(OFFSET('Game Board'!G8:G55,0,IO1)&lt;OFFSET('Game Board'!H8:H55,0,IO1))*1)+SUMPRODUCT((OFFSET('Game Board'!I8:I55,0,IO1)=JG15)*(OFFSET('Game Board'!F8:F55,0,IO1)=JG12)*(OFFSET('Game Board'!H8:H55,0,IO1)&lt;OFFSET('Game Board'!G8:G55,0,IO1))*1)+SUMPRODUCT((OFFSET('Game Board'!F8:F55,0,IO1)=JG15)*(OFFSET('Game Board'!I8:I55,0,IO1)=JG13)*(OFFSET('Game Board'!G8:G55,0,IO1)&lt;OFFSET('Game Board'!H8:H55,0,IO1))*1)+SUMPRODUCT((OFFSET('Game Board'!I8:I55,0,IO1)=JG15)*(OFFSET('Game Board'!F8:F55,0,IO1)=JG13)*(OFFSET('Game Board'!H8:H55,0,IO1)&lt;OFFSET('Game Board'!G8:G55,0,IO1))*1)+SUMPRODUCT((OFFSET('Game Board'!F8:F55,0,IO1)=JG15)*(OFFSET('Game Board'!I8:I55,0,IO1)=JG14)*(OFFSET('Game Board'!G8:G55,0,IO1)&lt;OFFSET('Game Board'!H8:H55,0,IO1))*1)+SUMPRODUCT((OFFSET('Game Board'!I8:I55,0,IO1)=JG15)*(OFFSET('Game Board'!F8:F55,0,IO1)=JG14)*(OFFSET('Game Board'!H8:H55,0,IO1)&lt;OFFSET('Game Board'!G8:G55,0,IO1))*1)</f>
        <v>0</v>
      </c>
      <c r="JM15" s="420">
        <f ca="1">SUMIFS(OFFSET('Game Board'!G8:G55,0,IO1),OFFSET('Game Board'!F8:F55,0,IO1),JG15,OFFSET('Game Board'!I8:I55,0,IO1),JG12)+SUMIFS(OFFSET('Game Board'!G8:G55,0,IO1),OFFSET('Game Board'!F8:F55,0,IO1),JG15,OFFSET('Game Board'!I8:I55,0,IO1),JG13)+SUMIFS(OFFSET('Game Board'!G8:G55,0,IO1),OFFSET('Game Board'!F8:F55,0,IO1),JG15,OFFSET('Game Board'!I8:I55,0,IO1),JG14)+SUMIFS(OFFSET('Game Board'!H8:H55,0,IO1),OFFSET('Game Board'!I8:I55,0,IO1),JG15,OFFSET('Game Board'!F8:F55,0,IO1),JG12)+SUMIFS(OFFSET('Game Board'!H8:H55,0,IO1),OFFSET('Game Board'!I8:I55,0,IO1),JG15,OFFSET('Game Board'!F8:F55,0,IO1),JG13)+SUMIFS(OFFSET('Game Board'!H8:H55,0,IO1),OFFSET('Game Board'!I8:I55,0,IO1),JG15,OFFSET('Game Board'!F8:F55,0,IO1),JG14)</f>
        <v>0</v>
      </c>
      <c r="JN15" s="420">
        <f ca="1">SUMIFS(OFFSET('Game Board'!H8:H55,0,IO1),OFFSET('Game Board'!F8:F55,0,IO1),JG15,OFFSET('Game Board'!I8:I55,0,IO1),JG12)+SUMIFS(OFFSET('Game Board'!H8:H55,0,IO1),OFFSET('Game Board'!F8:F55,0,IO1),JG15,OFFSET('Game Board'!I8:I55,0,IO1),JG13)+SUMIFS(OFFSET('Game Board'!H8:H55,0,IO1),OFFSET('Game Board'!F8:F55,0,IO1),JG15,OFFSET('Game Board'!I8:I55,0,IO1),JG14)+SUMIFS(OFFSET('Game Board'!G8:G55,0,IO1),OFFSET('Game Board'!I8:I55,0,IO1),JG15,OFFSET('Game Board'!F8:F55,0,IO1),JG12)+SUMIFS(OFFSET('Game Board'!G8:G55,0,IO1),OFFSET('Game Board'!I8:I55,0,IO1),JG15,OFFSET('Game Board'!F8:F55,0,IO1),JG13)+SUMIFS(OFFSET('Game Board'!G8:G55,0,IO1),OFFSET('Game Board'!I8:I55,0,IO1),JG15,OFFSET('Game Board'!F8:F55,0,IO1),JG14)</f>
        <v>0</v>
      </c>
      <c r="JO15" s="420">
        <f t="shared" ca="1" si="38"/>
        <v>0</v>
      </c>
      <c r="JP15" s="420">
        <f t="shared" ca="1" si="39"/>
        <v>3</v>
      </c>
      <c r="JQ15" s="420">
        <f t="shared" ref="JQ15" ca="1" si="1917">IF(JG15&lt;&gt;"",SUMPRODUCT((JF12:JF15=JF15)*(JP12:JP15&gt;JP15)*1),0)</f>
        <v>0</v>
      </c>
      <c r="JR15" s="420">
        <f t="shared" ref="JR15" ca="1" si="1918">IF(JG15&lt;&gt;"",SUMPRODUCT((JQ12:JQ15=JQ15)*(JO12:JO15&gt;JO15)*1),0)</f>
        <v>0</v>
      </c>
      <c r="JS15" s="420">
        <f t="shared" ca="1" si="42"/>
        <v>0</v>
      </c>
      <c r="JT15" s="420">
        <f t="shared" ref="JT15" ca="1" si="1919">IF(JG15&lt;&gt;"",SUMPRODUCT((JS12:JS15=JS15)*(JQ12:JQ15=JQ15)*(JM12:JM15&gt;JM15)*1),0)</f>
        <v>0</v>
      </c>
      <c r="JU15" s="420">
        <f t="shared" ca="1" si="44"/>
        <v>1</v>
      </c>
      <c r="JV15" s="420">
        <f ca="1">SUMPRODUCT((OFFSET('Game Board'!F8:F55,0,IO1)=JH15)*(OFFSET('Game Board'!I8:I55,0,IO1)=JH13)*(OFFSET('Game Board'!G8:G55,0,IO1)&gt;OFFSET('Game Board'!H8:H55,0,IO1))*1)+SUMPRODUCT((OFFSET('Game Board'!I8:I55,0,IO1)=JH15)*(OFFSET('Game Board'!F8:F55,0,IO1)=JH13)*(OFFSET('Game Board'!H8:H55,0,IO1)&gt;OFFSET('Game Board'!G8:G55,0,IO1))*1)+SUMPRODUCT((OFFSET('Game Board'!F8:F55,0,IO1)=JH15)*(OFFSET('Game Board'!I8:I55,0,IO1)=JH14)*(OFFSET('Game Board'!G8:G55,0,IO1)&gt;OFFSET('Game Board'!H8:H55,0,IO1))*1)+SUMPRODUCT((OFFSET('Game Board'!I8:I55,0,IO1)=JH15)*(OFFSET('Game Board'!F8:F55,0,IO1)=JH14)*(OFFSET('Game Board'!H8:H55,0,IO1)&gt;OFFSET('Game Board'!G8:G55,0,IO1))*1)</f>
        <v>0</v>
      </c>
      <c r="JW15" s="420">
        <f ca="1">SUMPRODUCT((OFFSET('Game Board'!F8:F55,0,IO1)=JH15)*(OFFSET('Game Board'!I8:I55,0,IO1)=JH13)*(OFFSET('Game Board'!G8:G55,0,IO1)=OFFSET('Game Board'!H8:H55,0,IO1))*1)+SUMPRODUCT((OFFSET('Game Board'!I8:I55,0,IO1)=JH15)*(OFFSET('Game Board'!F8:F55,0,IO1)=JH13)*(OFFSET('Game Board'!G8:G55,0,IO1)=OFFSET('Game Board'!H8:H55,0,IO1))*1)+SUMPRODUCT((OFFSET('Game Board'!F8:F55,0,IO1)=JH15)*(OFFSET('Game Board'!I8:I55,0,IO1)=JH14)*(OFFSET('Game Board'!G8:G55,0,IO1)=OFFSET('Game Board'!H8:H55,0,IO1))*1)+SUMPRODUCT((OFFSET('Game Board'!I8:I55,0,IO1)=JH15)*(OFFSET('Game Board'!F8:F55,0,IO1)=JH14)*(OFFSET('Game Board'!G8:G55,0,IO1)=OFFSET('Game Board'!H8:H55,0,IO1))*1)</f>
        <v>0</v>
      </c>
      <c r="JX15" s="420">
        <f ca="1">SUMPRODUCT((OFFSET('Game Board'!F8:F55,0,IO1)=JH15)*(OFFSET('Game Board'!I8:I55,0,IO1)=JH13)*(OFFSET('Game Board'!G8:G55,0,IO1)&lt;OFFSET('Game Board'!H8:H55,0,IO1))*1)+SUMPRODUCT((OFFSET('Game Board'!I8:I55,0,IO1)=JH15)*(OFFSET('Game Board'!F8:F55,0,IO1)=JH13)*(OFFSET('Game Board'!H8:H55,0,IO1)&lt;OFFSET('Game Board'!G8:G55,0,IO1))*1)+SUMPRODUCT((OFFSET('Game Board'!F8:F55,0,IO1)=JH15)*(OFFSET('Game Board'!I8:I55,0,IO1)=JH14)*(OFFSET('Game Board'!G8:G55,0,IO1)&lt;OFFSET('Game Board'!H8:H55,0,IO1))*1)+SUMPRODUCT((OFFSET('Game Board'!I8:I55,0,IO1)=JH15)*(OFFSET('Game Board'!F8:F55,0,IO1)=JH14)*(OFFSET('Game Board'!H8:H55,0,IO1)&lt;OFFSET('Game Board'!G8:G55,0,IO1))*1)</f>
        <v>0</v>
      </c>
      <c r="JY15" s="420">
        <f ca="1">SUMIFS(OFFSET('Game Board'!G8:G55,0,IO1),OFFSET('Game Board'!F8:F55,0,IO1),JH15,OFFSET('Game Board'!I8:I55,0,IO1),JH13)+SUMIFS(OFFSET('Game Board'!G8:G55,0,IO1),OFFSET('Game Board'!F8:F55,0,IO1),JH15,OFFSET('Game Board'!I8:I55,0,IO1),JH14)+SUMIFS(OFFSET('Game Board'!H8:H55,0,IO1),OFFSET('Game Board'!I8:I55,0,IO1),JH15,OFFSET('Game Board'!F8:F55,0,IO1),JH13)+SUMIFS(OFFSET('Game Board'!H8:H55,0,IO1),OFFSET('Game Board'!I8:I55,0,IO1),JH15,OFFSET('Game Board'!F8:F55,0,IO1),JH14)</f>
        <v>0</v>
      </c>
      <c r="JZ15" s="420">
        <f ca="1">SUMIFS(OFFSET('Game Board'!G8:G55,0,IO1),OFFSET('Game Board'!F8:F55,0,IO1),JH15,OFFSET('Game Board'!I8:I55,0,IO1),JH13)+SUMIFS(OFFSET('Game Board'!G8:G55,0,IO1),OFFSET('Game Board'!F8:F55,0,IO1),JH15,OFFSET('Game Board'!I8:I55,0,IO1),JH14)+SUMIFS(OFFSET('Game Board'!H8:H55,0,IO1),OFFSET('Game Board'!I8:I55,0,IO1),JH15,OFFSET('Game Board'!F8:F55,0,IO1),JH13)+SUMIFS(OFFSET('Game Board'!H8:H55,0,IO1),OFFSET('Game Board'!I8:I55,0,IO1),JH15,OFFSET('Game Board'!F8:F55,0,IO1),JH14)</f>
        <v>0</v>
      </c>
      <c r="KA15" s="420">
        <f t="shared" ca="1" si="259"/>
        <v>0</v>
      </c>
      <c r="KB15" s="420">
        <f t="shared" ca="1" si="260"/>
        <v>0</v>
      </c>
      <c r="KC15" s="420">
        <f t="shared" ref="KC15" ca="1" si="1920">IF(JH15&lt;&gt;"",SUMPRODUCT((JF12:JF15=JF15)*(KB12:KB15&gt;KB15)*1),0)</f>
        <v>0</v>
      </c>
      <c r="KD15" s="420">
        <f t="shared" ref="KD15" ca="1" si="1921">IF(JH15&lt;&gt;"",SUMPRODUCT((KC12:KC15=KC15)*(KA12:KA15&gt;KA15)*1),0)</f>
        <v>0</v>
      </c>
      <c r="KE15" s="420">
        <f t="shared" ca="1" si="263"/>
        <v>0</v>
      </c>
      <c r="KF15" s="420">
        <f t="shared" ref="KF15" ca="1" si="1922">IF(JH15&lt;&gt;"",SUMPRODUCT((KE12:KE15=KE15)*(KC12:KC15=KC15)*(JY12:JY15&gt;JY15)*1),0)</f>
        <v>0</v>
      </c>
      <c r="KG15" s="420">
        <f t="shared" ca="1" si="45"/>
        <v>1</v>
      </c>
      <c r="KH15" s="420">
        <f ca="1">SUMPRODUCT((OFFSET('Game Board'!F8:F55,0,IO1)=JI15)*(OFFSET('Game Board'!I8:I55,0,IO1)=JI14)*(OFFSET('Game Board'!G8:G55,0,IO1)&gt;OFFSET('Game Board'!H8:H55,0,IO1))*1)+SUMPRODUCT((OFFSET('Game Board'!I8:I55,0,IO1)=JI15)*(OFFSET('Game Board'!F8:F55,0,IO1)=JI14)*(OFFSET('Game Board'!H8:H55,0,IO1)&gt;OFFSET('Game Board'!G8:G55,0,IO1))*1)</f>
        <v>0</v>
      </c>
      <c r="KI15" s="420">
        <f ca="1">SUMPRODUCT((OFFSET('Game Board'!F8:F55,0,IO1)=JI15)*(OFFSET('Game Board'!I8:I55,0,IO1)=JI14)*(OFFSET('Game Board'!G8:G55,0,IO1)=OFFSET('Game Board'!H8:H55,0,IO1))*1)+SUMPRODUCT((OFFSET('Game Board'!I8:I55,0,IO1)=JI15)*(OFFSET('Game Board'!F8:F55,0,IO1)=JI14)*(OFFSET('Game Board'!H8:H55,0,IO1)=OFFSET('Game Board'!G8:G55,0,IO1))*1)</f>
        <v>0</v>
      </c>
      <c r="KJ15" s="420">
        <f ca="1">SUMPRODUCT((OFFSET('Game Board'!F8:F55,0,IO1)=JI15)*(OFFSET('Game Board'!I8:I55,0,IO1)=JI14)*(OFFSET('Game Board'!G8:G55,0,IO1)&lt;OFFSET('Game Board'!H8:H55,0,IO1))*1)+SUMPRODUCT((OFFSET('Game Board'!I8:I55,0,IO1)=JI15)*(OFFSET('Game Board'!F8:F55,0,IO1)=JI14)*(OFFSET('Game Board'!H8:H55,0,IO1)&lt;OFFSET('Game Board'!G8:G55,0,IO1))*1)</f>
        <v>0</v>
      </c>
      <c r="KK15" s="420">
        <f ca="1">SUMIFS(OFFSET('Game Board'!G8:G55,0,IO1),OFFSET('Game Board'!F8:F55,0,IO1),JI15,OFFSET('Game Board'!I8:I55,0,IO1),JI14)+SUMIFS(OFFSET('Game Board'!H8:H55,0,IO1),OFFSET('Game Board'!I8:I55,0,IO1),JI15,OFFSET('Game Board'!F8:F55,0,IO1),JI14)</f>
        <v>0</v>
      </c>
      <c r="KL15" s="420">
        <f ca="1">SUMIFS(OFFSET('Game Board'!G8:G55,0,IO1),OFFSET('Game Board'!F8:F55,0,IO1),JI15,OFFSET('Game Board'!I8:I55,0,IO1),JI14)+SUMIFS(OFFSET('Game Board'!H8:H55,0,IO1),OFFSET('Game Board'!I8:I55,0,IO1),JI15,OFFSET('Game Board'!F8:F55,0,IO1),JI14)</f>
        <v>0</v>
      </c>
      <c r="KM15" s="420">
        <f t="shared" ca="1" si="1714"/>
        <v>0</v>
      </c>
      <c r="KN15" s="420">
        <f t="shared" ca="1" si="1715"/>
        <v>0</v>
      </c>
      <c r="KO15" s="420">
        <f t="shared" ref="KO15" ca="1" si="1923">IF(JI15&lt;&gt;"",SUMPRODUCT((JR12:JR15=JR15)*(KN12:KN15&gt;KN15)*1),0)</f>
        <v>0</v>
      </c>
      <c r="KP15" s="420">
        <f t="shared" ref="KP15" ca="1" si="1924">IF(JI15&lt;&gt;"",SUMPRODUCT((KO12:KO15=KO15)*(KM12:KM15&gt;KM15)*1),0)</f>
        <v>0</v>
      </c>
      <c r="KQ15" s="420">
        <f t="shared" ca="1" si="1718"/>
        <v>0</v>
      </c>
      <c r="KR15" s="420">
        <f t="shared" ref="KR15" ca="1" si="1925">IF(JI15&lt;&gt;"",SUMPRODUCT((KQ12:KQ15=KQ15)*(KO12:KO15=KO15)*(KK12:KK15&gt;KK15)*1),0)</f>
        <v>0</v>
      </c>
      <c r="KS15" s="420">
        <f t="shared" ca="1" si="46"/>
        <v>1</v>
      </c>
      <c r="KT15" s="420">
        <f t="shared" ref="KT15" ca="1" si="1926">SUMPRODUCT((KS12:KS15=KS15)*(IV12:IV15&gt;IV15)*1)</f>
        <v>2</v>
      </c>
      <c r="KU15" s="420">
        <f t="shared" ca="1" si="48"/>
        <v>3</v>
      </c>
      <c r="KV15" s="420" t="str">
        <f t="shared" si="266"/>
        <v>Poland</v>
      </c>
      <c r="KW15" s="420">
        <f t="shared" ca="1" si="49"/>
        <v>0</v>
      </c>
      <c r="KX15" s="420">
        <f ca="1">SUMPRODUCT((OFFSET('Game Board'!G8:G55,0,KX1)&lt;&gt;"")*(OFFSET('Game Board'!F8:F55,0,KX1)=C15)*(OFFSET('Game Board'!G8:G55,0,KX1)&gt;OFFSET('Game Board'!H8:H55,0,KX1))*1)+SUMPRODUCT((OFFSET('Game Board'!G8:G55,0,KX1)&lt;&gt;"")*(OFFSET('Game Board'!I8:I55,0,KX1)=C15)*(OFFSET('Game Board'!H8:H55,0,KX1)&gt;OFFSET('Game Board'!G8:G55,0,KX1))*1)</f>
        <v>0</v>
      </c>
      <c r="KY15" s="420">
        <f ca="1">SUMPRODUCT((OFFSET('Game Board'!G8:G55,0,KX1)&lt;&gt;"")*(OFFSET('Game Board'!F8:F55,0,KX1)=C15)*(OFFSET('Game Board'!G8:G55,0,KX1)=OFFSET('Game Board'!H8:H55,0,KX1))*1)+SUMPRODUCT((OFFSET('Game Board'!G8:G55,0,KX1)&lt;&gt;"")*(OFFSET('Game Board'!I8:I55,0,KX1)=C15)*(OFFSET('Game Board'!G8:G55,0,KX1)=OFFSET('Game Board'!H8:H55,0,KX1))*1)</f>
        <v>0</v>
      </c>
      <c r="KZ15" s="420">
        <f ca="1">SUMPRODUCT((OFFSET('Game Board'!G8:G55,0,KX1)&lt;&gt;"")*(OFFSET('Game Board'!F8:F55,0,KX1)=C15)*(OFFSET('Game Board'!G8:G55,0,KX1)&lt;OFFSET('Game Board'!H8:H55,0,KX1))*1)+SUMPRODUCT((OFFSET('Game Board'!G8:G55,0,KX1)&lt;&gt;"")*(OFFSET('Game Board'!I8:I55,0,KX1)=C15)*(OFFSET('Game Board'!H8:H55,0,KX1)&lt;OFFSET('Game Board'!G8:G55,0,KX1))*1)</f>
        <v>0</v>
      </c>
      <c r="LA15" s="420">
        <f ca="1">SUMIF(OFFSET('Game Board'!F8:F55,0,KX1),C15,OFFSET('Game Board'!G8:G55,0,KX1))+SUMIF(OFFSET('Game Board'!I8:I55,0,KX1),C15,OFFSET('Game Board'!H8:H55,0,KX1))</f>
        <v>0</v>
      </c>
      <c r="LB15" s="420">
        <f ca="1">SUMIF(OFFSET('Game Board'!F8:F55,0,KX1),C15,OFFSET('Game Board'!H8:H55,0,KX1))+SUMIF(OFFSET('Game Board'!I8:I55,0,KX1),C15,OFFSET('Game Board'!G8:G55,0,KX1))</f>
        <v>0</v>
      </c>
      <c r="LC15" s="420">
        <f t="shared" ca="1" si="50"/>
        <v>0</v>
      </c>
      <c r="LD15" s="420">
        <f t="shared" ca="1" si="51"/>
        <v>0</v>
      </c>
      <c r="LE15" s="420">
        <f ca="1">INDEX(L4:L35,MATCH(LN15,C4:C35,0),0)</f>
        <v>1544</v>
      </c>
      <c r="LF15" s="424">
        <f>'Tournament Setup'!F17</f>
        <v>0</v>
      </c>
      <c r="LG15" s="420">
        <f t="shared" ref="LG15" ca="1" si="1927">RANK(LD15,LD12:LD15)</f>
        <v>1</v>
      </c>
      <c r="LH15" s="420">
        <f t="shared" ref="LH15" ca="1" si="1928">SUMPRODUCT((LG12:LG15=LG15)*(LC12:LC15&gt;LC15)*1)</f>
        <v>0</v>
      </c>
      <c r="LI15" s="420">
        <f t="shared" ca="1" si="54"/>
        <v>1</v>
      </c>
      <c r="LJ15" s="420">
        <f t="shared" ref="LJ15" ca="1" si="1929">SUMPRODUCT((LG12:LG15=LG15)*(LC12:LC15=LC15)*(LA12:LA15&gt;LA15)*1)</f>
        <v>0</v>
      </c>
      <c r="LK15" s="420">
        <f t="shared" ca="1" si="56"/>
        <v>1</v>
      </c>
      <c r="LL15" s="420">
        <f t="shared" ref="LL15" ca="1" si="1930">RANK(LK15,LK12:LK15,1)+COUNTIF(LK12:LK15,LK15)-1</f>
        <v>4</v>
      </c>
      <c r="LM15" s="420">
        <v>4</v>
      </c>
      <c r="LN15" s="420" t="str">
        <f t="shared" ref="LN15" ca="1" si="1931">INDEX(KV12:KV15,MATCH(LM15,LL12:LL15,0),0)</f>
        <v>Poland</v>
      </c>
      <c r="LO15" s="420">
        <f t="shared" ref="LO15" ca="1" si="1932">INDEX(LK12:LK15,MATCH(LN15,KV12:KV15,0),0)</f>
        <v>1</v>
      </c>
      <c r="LP15" s="420" t="str">
        <f t="shared" ca="1" si="1727"/>
        <v>Poland</v>
      </c>
      <c r="LQ15" s="420" t="str">
        <f t="shared" ref="LQ15" ca="1" si="1933">IF(AND(LQ14&lt;&gt;"",LO15=2),LN15,"")</f>
        <v/>
      </c>
      <c r="LR15" s="420" t="str">
        <f t="shared" ref="LR15" ca="1" si="1934">IF(AND(LR14&lt;&gt;"",LO15=3),LN15,"")</f>
        <v/>
      </c>
      <c r="LS15" s="420">
        <f ca="1">SUMPRODUCT((OFFSET('Game Board'!F8:F55,0,KX1)=LP15)*(OFFSET('Game Board'!I8:I55,0,KX1)=LP12)*(OFFSET('Game Board'!G8:G55,0,KX1)&gt;OFFSET('Game Board'!H8:H55,0,KX1))*1)+SUMPRODUCT((OFFSET('Game Board'!I8:I55,0,KX1)=LP15)*(OFFSET('Game Board'!F8:F55,0,KX1)=LP12)*(OFFSET('Game Board'!H8:H55,0,KX1)&gt;OFFSET('Game Board'!G8:G55,0,KX1))*1)+SUMPRODUCT((OFFSET('Game Board'!F8:F55,0,KX1)=LP15)*(OFFSET('Game Board'!I8:I55,0,KX1)=LP13)*(OFFSET('Game Board'!G8:G55,0,KX1)&gt;OFFSET('Game Board'!H8:H55,0,KX1))*1)+SUMPRODUCT((OFFSET('Game Board'!I8:I55,0,KX1)=LP15)*(OFFSET('Game Board'!F8:F55,0,KX1)=LP13)*(OFFSET('Game Board'!H8:H55,0,KX1)&gt;OFFSET('Game Board'!G8:G55,0,KX1))*1)+SUMPRODUCT((OFFSET('Game Board'!F8:F55,0,KX1)=LP15)*(OFFSET('Game Board'!I8:I55,0,KX1)=LP14)*(OFFSET('Game Board'!G8:G55,0,KX1)&gt;OFFSET('Game Board'!H8:H55,0,KX1))*1)+SUMPRODUCT((OFFSET('Game Board'!I8:I55,0,KX1)=LP15)*(OFFSET('Game Board'!F8:F55,0,KX1)=LP14)*(OFFSET('Game Board'!H8:H55,0,KX1)&gt;OFFSET('Game Board'!G8:G55,0,KX1))*1)</f>
        <v>0</v>
      </c>
      <c r="LT15" s="420">
        <f ca="1">SUMPRODUCT((OFFSET('Game Board'!F8:F55,0,KX1)=LP15)*(OFFSET('Game Board'!I8:I55,0,KX1)=LP12)*(OFFSET('Game Board'!G8:G55,0,KX1)&gt;=OFFSET('Game Board'!H8:H55,0,KX1))*1)+SUMPRODUCT((OFFSET('Game Board'!I8:I55,0,KX1)=LP15)*(OFFSET('Game Board'!F8:F55,0,KX1)=LP12)*(OFFSET('Game Board'!G8:G55,0,KX1)=OFFSET('Game Board'!H8:H55,0,KX1))*1)+SUMPRODUCT((OFFSET('Game Board'!F8:F55,0,KX1)=LP15)*(OFFSET('Game Board'!I8:I55,0,KX1)=LP13)*(OFFSET('Game Board'!G8:G55,0,KX1)=OFFSET('Game Board'!H8:H55,0,KX1))*1)+SUMPRODUCT((OFFSET('Game Board'!I8:I55,0,KX1)=LP15)*(OFFSET('Game Board'!F8:F55,0,KX1)=LP13)*(OFFSET('Game Board'!G8:G55,0,KX1)=OFFSET('Game Board'!H8:H55,0,KX1))*1)+SUMPRODUCT((OFFSET('Game Board'!F8:F55,0,KX1)=LP15)*(OFFSET('Game Board'!I8:I55,0,KX1)=LP14)*(OFFSET('Game Board'!G8:G55,0,KX1)=OFFSET('Game Board'!H8:H55,0,KX1))*1)+SUMPRODUCT((OFFSET('Game Board'!I8:I55,0,KX1)=LP15)*(OFFSET('Game Board'!F8:F55,0,KX1)=LP14)*(OFFSET('Game Board'!G8:G55,0,KX1)=OFFSET('Game Board'!H8:H55,0,KX1))*1)</f>
        <v>3</v>
      </c>
      <c r="LU15" s="420">
        <f ca="1">SUMPRODUCT((OFFSET('Game Board'!F8:F55,0,KX1)=LP15)*(OFFSET('Game Board'!I8:I55,0,KX1)=LP12)*(OFFSET('Game Board'!G8:G55,0,KX1)&lt;OFFSET('Game Board'!H8:H55,0,KX1))*1)+SUMPRODUCT((OFFSET('Game Board'!I8:I55,0,KX1)=LP15)*(OFFSET('Game Board'!F8:F55,0,KX1)=LP12)*(OFFSET('Game Board'!H8:H55,0,KX1)&lt;OFFSET('Game Board'!G8:G55,0,KX1))*1)+SUMPRODUCT((OFFSET('Game Board'!F8:F55,0,KX1)=LP15)*(OFFSET('Game Board'!I8:I55,0,KX1)=LP13)*(OFFSET('Game Board'!G8:G55,0,KX1)&lt;OFFSET('Game Board'!H8:H55,0,KX1))*1)+SUMPRODUCT((OFFSET('Game Board'!I8:I55,0,KX1)=LP15)*(OFFSET('Game Board'!F8:F55,0,KX1)=LP13)*(OFFSET('Game Board'!H8:H55,0,KX1)&lt;OFFSET('Game Board'!G8:G55,0,KX1))*1)+SUMPRODUCT((OFFSET('Game Board'!F8:F55,0,KX1)=LP15)*(OFFSET('Game Board'!I8:I55,0,KX1)=LP14)*(OFFSET('Game Board'!G8:G55,0,KX1)&lt;OFFSET('Game Board'!H8:H55,0,KX1))*1)+SUMPRODUCT((OFFSET('Game Board'!I8:I55,0,KX1)=LP15)*(OFFSET('Game Board'!F8:F55,0,KX1)=LP14)*(OFFSET('Game Board'!H8:H55,0,KX1)&lt;OFFSET('Game Board'!G8:G55,0,KX1))*1)</f>
        <v>0</v>
      </c>
      <c r="LV15" s="420">
        <f ca="1">SUMIFS(OFFSET('Game Board'!G8:G55,0,KX1),OFFSET('Game Board'!F8:F55,0,KX1),LP15,OFFSET('Game Board'!I8:I55,0,KX1),LP12)+SUMIFS(OFFSET('Game Board'!G8:G55,0,KX1),OFFSET('Game Board'!F8:F55,0,KX1),LP15,OFFSET('Game Board'!I8:I55,0,KX1),LP13)+SUMIFS(OFFSET('Game Board'!G8:G55,0,KX1),OFFSET('Game Board'!F8:F55,0,KX1),LP15,OFFSET('Game Board'!I8:I55,0,KX1),LP14)+SUMIFS(OFFSET('Game Board'!H8:H55,0,KX1),OFFSET('Game Board'!I8:I55,0,KX1),LP15,OFFSET('Game Board'!F8:F55,0,KX1),LP12)+SUMIFS(OFFSET('Game Board'!H8:H55,0,KX1),OFFSET('Game Board'!I8:I55,0,KX1),LP15,OFFSET('Game Board'!F8:F55,0,KX1),LP13)+SUMIFS(OFFSET('Game Board'!H8:H55,0,KX1),OFFSET('Game Board'!I8:I55,0,KX1),LP15,OFFSET('Game Board'!F8:F55,0,KX1),LP14)</f>
        <v>0</v>
      </c>
      <c r="LW15" s="420">
        <f ca="1">SUMIFS(OFFSET('Game Board'!H8:H55,0,KX1),OFFSET('Game Board'!F8:F55,0,KX1),LP15,OFFSET('Game Board'!I8:I55,0,KX1),LP12)+SUMIFS(OFFSET('Game Board'!H8:H55,0,KX1),OFFSET('Game Board'!F8:F55,0,KX1),LP15,OFFSET('Game Board'!I8:I55,0,KX1),LP13)+SUMIFS(OFFSET('Game Board'!H8:H55,0,KX1),OFFSET('Game Board'!F8:F55,0,KX1),LP15,OFFSET('Game Board'!I8:I55,0,KX1),LP14)+SUMIFS(OFFSET('Game Board'!G8:G55,0,KX1),OFFSET('Game Board'!I8:I55,0,KX1),LP15,OFFSET('Game Board'!F8:F55,0,KX1),LP12)+SUMIFS(OFFSET('Game Board'!G8:G55,0,KX1),OFFSET('Game Board'!I8:I55,0,KX1),LP15,OFFSET('Game Board'!F8:F55,0,KX1),LP13)+SUMIFS(OFFSET('Game Board'!G8:G55,0,KX1),OFFSET('Game Board'!I8:I55,0,KX1),LP15,OFFSET('Game Board'!F8:F55,0,KX1),LP14)</f>
        <v>0</v>
      </c>
      <c r="LX15" s="420">
        <f t="shared" ca="1" si="61"/>
        <v>0</v>
      </c>
      <c r="LY15" s="420">
        <f t="shared" ca="1" si="62"/>
        <v>3</v>
      </c>
      <c r="LZ15" s="420">
        <f t="shared" ref="LZ15" ca="1" si="1935">IF(LP15&lt;&gt;"",SUMPRODUCT((LO12:LO15=LO15)*(LY12:LY15&gt;LY15)*1),0)</f>
        <v>0</v>
      </c>
      <c r="MA15" s="420">
        <f t="shared" ref="MA15" ca="1" si="1936">IF(LP15&lt;&gt;"",SUMPRODUCT((LZ12:LZ15=LZ15)*(LX12:LX15&gt;LX15)*1),0)</f>
        <v>0</v>
      </c>
      <c r="MB15" s="420">
        <f t="shared" ca="1" si="65"/>
        <v>0</v>
      </c>
      <c r="MC15" s="420">
        <f t="shared" ref="MC15" ca="1" si="1937">IF(LP15&lt;&gt;"",SUMPRODUCT((MB12:MB15=MB15)*(LZ12:LZ15=LZ15)*(LV12:LV15&gt;LV15)*1),0)</f>
        <v>0</v>
      </c>
      <c r="MD15" s="420">
        <f t="shared" ca="1" si="67"/>
        <v>1</v>
      </c>
      <c r="ME15" s="420">
        <f ca="1">SUMPRODUCT((OFFSET('Game Board'!F8:F55,0,KX1)=LQ15)*(OFFSET('Game Board'!I8:I55,0,KX1)=LQ13)*(OFFSET('Game Board'!G8:G55,0,KX1)&gt;OFFSET('Game Board'!H8:H55,0,KX1))*1)+SUMPRODUCT((OFFSET('Game Board'!I8:I55,0,KX1)=LQ15)*(OFFSET('Game Board'!F8:F55,0,KX1)=LQ13)*(OFFSET('Game Board'!H8:H55,0,KX1)&gt;OFFSET('Game Board'!G8:G55,0,KX1))*1)+SUMPRODUCT((OFFSET('Game Board'!F8:F55,0,KX1)=LQ15)*(OFFSET('Game Board'!I8:I55,0,KX1)=LQ14)*(OFFSET('Game Board'!G8:G55,0,KX1)&gt;OFFSET('Game Board'!H8:H55,0,KX1))*1)+SUMPRODUCT((OFFSET('Game Board'!I8:I55,0,KX1)=LQ15)*(OFFSET('Game Board'!F8:F55,0,KX1)=LQ14)*(OFFSET('Game Board'!H8:H55,0,KX1)&gt;OFFSET('Game Board'!G8:G55,0,KX1))*1)</f>
        <v>0</v>
      </c>
      <c r="MF15" s="420">
        <f ca="1">SUMPRODUCT((OFFSET('Game Board'!F8:F55,0,KX1)=LQ15)*(OFFSET('Game Board'!I8:I55,0,KX1)=LQ13)*(OFFSET('Game Board'!G8:G55,0,KX1)=OFFSET('Game Board'!H8:H55,0,KX1))*1)+SUMPRODUCT((OFFSET('Game Board'!I8:I55,0,KX1)=LQ15)*(OFFSET('Game Board'!F8:F55,0,KX1)=LQ13)*(OFFSET('Game Board'!G8:G55,0,KX1)=OFFSET('Game Board'!H8:H55,0,KX1))*1)+SUMPRODUCT((OFFSET('Game Board'!F8:F55,0,KX1)=LQ15)*(OFFSET('Game Board'!I8:I55,0,KX1)=LQ14)*(OFFSET('Game Board'!G8:G55,0,KX1)=OFFSET('Game Board'!H8:H55,0,KX1))*1)+SUMPRODUCT((OFFSET('Game Board'!I8:I55,0,KX1)=LQ15)*(OFFSET('Game Board'!F8:F55,0,KX1)=LQ14)*(OFFSET('Game Board'!G8:G55,0,KX1)=OFFSET('Game Board'!H8:H55,0,KX1))*1)</f>
        <v>0</v>
      </c>
      <c r="MG15" s="420">
        <f ca="1">SUMPRODUCT((OFFSET('Game Board'!F8:F55,0,KX1)=LQ15)*(OFFSET('Game Board'!I8:I55,0,KX1)=LQ13)*(OFFSET('Game Board'!G8:G55,0,KX1)&lt;OFFSET('Game Board'!H8:H55,0,KX1))*1)+SUMPRODUCT((OFFSET('Game Board'!I8:I55,0,KX1)=LQ15)*(OFFSET('Game Board'!F8:F55,0,KX1)=LQ13)*(OFFSET('Game Board'!H8:H55,0,KX1)&lt;OFFSET('Game Board'!G8:G55,0,KX1))*1)+SUMPRODUCT((OFFSET('Game Board'!F8:F55,0,KX1)=LQ15)*(OFFSET('Game Board'!I8:I55,0,KX1)=LQ14)*(OFFSET('Game Board'!G8:G55,0,KX1)&lt;OFFSET('Game Board'!H8:H55,0,KX1))*1)+SUMPRODUCT((OFFSET('Game Board'!I8:I55,0,KX1)=LQ15)*(OFFSET('Game Board'!F8:F55,0,KX1)=LQ14)*(OFFSET('Game Board'!H8:H55,0,KX1)&lt;OFFSET('Game Board'!G8:G55,0,KX1))*1)</f>
        <v>0</v>
      </c>
      <c r="MH15" s="420">
        <f ca="1">SUMIFS(OFFSET('Game Board'!G8:G55,0,KX1),OFFSET('Game Board'!F8:F55,0,KX1),LQ15,OFFSET('Game Board'!I8:I55,0,KX1),LQ13)+SUMIFS(OFFSET('Game Board'!G8:G55,0,KX1),OFFSET('Game Board'!F8:F55,0,KX1),LQ15,OFFSET('Game Board'!I8:I55,0,KX1),LQ14)+SUMIFS(OFFSET('Game Board'!H8:H55,0,KX1),OFFSET('Game Board'!I8:I55,0,KX1),LQ15,OFFSET('Game Board'!F8:F55,0,KX1),LQ13)+SUMIFS(OFFSET('Game Board'!H8:H55,0,KX1),OFFSET('Game Board'!I8:I55,0,KX1),LQ15,OFFSET('Game Board'!F8:F55,0,KX1),LQ14)</f>
        <v>0</v>
      </c>
      <c r="MI15" s="420">
        <f ca="1">SUMIFS(OFFSET('Game Board'!G8:G55,0,KX1),OFFSET('Game Board'!F8:F55,0,KX1),LQ15,OFFSET('Game Board'!I8:I55,0,KX1),LQ13)+SUMIFS(OFFSET('Game Board'!G8:G55,0,KX1),OFFSET('Game Board'!F8:F55,0,KX1),LQ15,OFFSET('Game Board'!I8:I55,0,KX1),LQ14)+SUMIFS(OFFSET('Game Board'!H8:H55,0,KX1),OFFSET('Game Board'!I8:I55,0,KX1),LQ15,OFFSET('Game Board'!F8:F55,0,KX1),LQ13)+SUMIFS(OFFSET('Game Board'!H8:H55,0,KX1),OFFSET('Game Board'!I8:I55,0,KX1),LQ15,OFFSET('Game Board'!F8:F55,0,KX1),LQ14)</f>
        <v>0</v>
      </c>
      <c r="MJ15" s="420">
        <f t="shared" ca="1" si="278"/>
        <v>0</v>
      </c>
      <c r="MK15" s="420">
        <f t="shared" ca="1" si="279"/>
        <v>0</v>
      </c>
      <c r="ML15" s="420">
        <f t="shared" ref="ML15" ca="1" si="1938">IF(LQ15&lt;&gt;"",SUMPRODUCT((LO12:LO15=LO15)*(MK12:MK15&gt;MK15)*1),0)</f>
        <v>0</v>
      </c>
      <c r="MM15" s="420">
        <f t="shared" ref="MM15" ca="1" si="1939">IF(LQ15&lt;&gt;"",SUMPRODUCT((ML12:ML15=ML15)*(MJ12:MJ15&gt;MJ15)*1),0)</f>
        <v>0</v>
      </c>
      <c r="MN15" s="420">
        <f t="shared" ca="1" si="282"/>
        <v>0</v>
      </c>
      <c r="MO15" s="420">
        <f t="shared" ref="MO15" ca="1" si="1940">IF(LQ15&lt;&gt;"",SUMPRODUCT((MN12:MN15=MN15)*(ML12:ML15=ML15)*(MH12:MH15&gt;MH15)*1),0)</f>
        <v>0</v>
      </c>
      <c r="MP15" s="420">
        <f t="shared" ca="1" si="68"/>
        <v>1</v>
      </c>
      <c r="MQ15" s="420">
        <f ca="1">SUMPRODUCT((OFFSET('Game Board'!F8:F55,0,KX1)=LR15)*(OFFSET('Game Board'!I8:I55,0,KX1)=LR14)*(OFFSET('Game Board'!G8:G55,0,KX1)&gt;OFFSET('Game Board'!H8:H55,0,KX1))*1)+SUMPRODUCT((OFFSET('Game Board'!I8:I55,0,KX1)=LR15)*(OFFSET('Game Board'!F8:F55,0,KX1)=LR14)*(OFFSET('Game Board'!H8:H55,0,KX1)&gt;OFFSET('Game Board'!G8:G55,0,KX1))*1)</f>
        <v>0</v>
      </c>
      <c r="MR15" s="420">
        <f ca="1">SUMPRODUCT((OFFSET('Game Board'!F8:F55,0,KX1)=LR15)*(OFFSET('Game Board'!I8:I55,0,KX1)=LR14)*(OFFSET('Game Board'!G8:G55,0,KX1)=OFFSET('Game Board'!H8:H55,0,KX1))*1)+SUMPRODUCT((OFFSET('Game Board'!I8:I55,0,KX1)=LR15)*(OFFSET('Game Board'!F8:F55,0,KX1)=LR14)*(OFFSET('Game Board'!H8:H55,0,KX1)=OFFSET('Game Board'!G8:G55,0,KX1))*1)</f>
        <v>0</v>
      </c>
      <c r="MS15" s="420">
        <f ca="1">SUMPRODUCT((OFFSET('Game Board'!F8:F55,0,KX1)=LR15)*(OFFSET('Game Board'!I8:I55,0,KX1)=LR14)*(OFFSET('Game Board'!G8:G55,0,KX1)&lt;OFFSET('Game Board'!H8:H55,0,KX1))*1)+SUMPRODUCT((OFFSET('Game Board'!I8:I55,0,KX1)=LR15)*(OFFSET('Game Board'!F8:F55,0,KX1)=LR14)*(OFFSET('Game Board'!H8:H55,0,KX1)&lt;OFFSET('Game Board'!G8:G55,0,KX1))*1)</f>
        <v>0</v>
      </c>
      <c r="MT15" s="420">
        <f ca="1">SUMIFS(OFFSET('Game Board'!G8:G55,0,KX1),OFFSET('Game Board'!F8:F55,0,KX1),LR15,OFFSET('Game Board'!I8:I55,0,KX1),LR14)+SUMIFS(OFFSET('Game Board'!H8:H55,0,KX1),OFFSET('Game Board'!I8:I55,0,KX1),LR15,OFFSET('Game Board'!F8:F55,0,KX1),LR14)</f>
        <v>0</v>
      </c>
      <c r="MU15" s="420">
        <f ca="1">SUMIFS(OFFSET('Game Board'!G8:G55,0,KX1),OFFSET('Game Board'!F8:F55,0,KX1),LR15,OFFSET('Game Board'!I8:I55,0,KX1),LR14)+SUMIFS(OFFSET('Game Board'!H8:H55,0,KX1),OFFSET('Game Board'!I8:I55,0,KX1),LR15,OFFSET('Game Board'!F8:F55,0,KX1),LR14)</f>
        <v>0</v>
      </c>
      <c r="MV15" s="420">
        <f t="shared" ca="1" si="1736"/>
        <v>0</v>
      </c>
      <c r="MW15" s="420">
        <f t="shared" ca="1" si="1737"/>
        <v>0</v>
      </c>
      <c r="MX15" s="420">
        <f t="shared" ref="MX15" ca="1" si="1941">IF(LR15&lt;&gt;"",SUMPRODUCT((MA12:MA15=MA15)*(MW12:MW15&gt;MW15)*1),0)</f>
        <v>0</v>
      </c>
      <c r="MY15" s="420">
        <f t="shared" ref="MY15" ca="1" si="1942">IF(LR15&lt;&gt;"",SUMPRODUCT((MX12:MX15=MX15)*(MV12:MV15&gt;MV15)*1),0)</f>
        <v>0</v>
      </c>
      <c r="MZ15" s="420">
        <f t="shared" ca="1" si="1740"/>
        <v>0</v>
      </c>
      <c r="NA15" s="420">
        <f t="shared" ref="NA15" ca="1" si="1943">IF(LR15&lt;&gt;"",SUMPRODUCT((MZ12:MZ15=MZ15)*(MX12:MX15=MX15)*(MT12:MT15&gt;MT15)*1),0)</f>
        <v>0</v>
      </c>
      <c r="NB15" s="420">
        <f t="shared" ca="1" si="69"/>
        <v>1</v>
      </c>
      <c r="NC15" s="420">
        <f t="shared" ref="NC15" ca="1" si="1944">SUMPRODUCT((NB12:NB15=NB15)*(LE12:LE15&gt;LE15)*1)</f>
        <v>2</v>
      </c>
      <c r="ND15" s="420">
        <f t="shared" ca="1" si="71"/>
        <v>3</v>
      </c>
      <c r="NE15" s="420" t="str">
        <f t="shared" si="285"/>
        <v>Poland</v>
      </c>
      <c r="NF15" s="420">
        <f t="shared" ca="1" si="72"/>
        <v>0</v>
      </c>
      <c r="NG15" s="420">
        <f ca="1">SUMPRODUCT((OFFSET('Game Board'!G8:G55,0,NG1)&lt;&gt;"")*(OFFSET('Game Board'!F8:F55,0,NG1)=C15)*(OFFSET('Game Board'!G8:G55,0,NG1)&gt;OFFSET('Game Board'!H8:H55,0,NG1))*1)+SUMPRODUCT((OFFSET('Game Board'!G8:G55,0,NG1)&lt;&gt;"")*(OFFSET('Game Board'!I8:I55,0,NG1)=C15)*(OFFSET('Game Board'!H8:H55,0,NG1)&gt;OFFSET('Game Board'!G8:G55,0,NG1))*1)</f>
        <v>0</v>
      </c>
      <c r="NH15" s="420">
        <f ca="1">SUMPRODUCT((OFFSET('Game Board'!G8:G55,0,NG1)&lt;&gt;"")*(OFFSET('Game Board'!F8:F55,0,NG1)=C15)*(OFFSET('Game Board'!G8:G55,0,NG1)=OFFSET('Game Board'!H8:H55,0,NG1))*1)+SUMPRODUCT((OFFSET('Game Board'!G8:G55,0,NG1)&lt;&gt;"")*(OFFSET('Game Board'!I8:I55,0,NG1)=C15)*(OFFSET('Game Board'!G8:G55,0,NG1)=OFFSET('Game Board'!H8:H55,0,NG1))*1)</f>
        <v>0</v>
      </c>
      <c r="NI15" s="420">
        <f ca="1">SUMPRODUCT((OFFSET('Game Board'!G8:G55,0,NG1)&lt;&gt;"")*(OFFSET('Game Board'!F8:F55,0,NG1)=C15)*(OFFSET('Game Board'!G8:G55,0,NG1)&lt;OFFSET('Game Board'!H8:H55,0,NG1))*1)+SUMPRODUCT((OFFSET('Game Board'!G8:G55,0,NG1)&lt;&gt;"")*(OFFSET('Game Board'!I8:I55,0,NG1)=C15)*(OFFSET('Game Board'!H8:H55,0,NG1)&lt;OFFSET('Game Board'!G8:G55,0,NG1))*1)</f>
        <v>0</v>
      </c>
      <c r="NJ15" s="420">
        <f ca="1">SUMIF(OFFSET('Game Board'!F8:F55,0,NG1),C15,OFFSET('Game Board'!G8:G55,0,NG1))+SUMIF(OFFSET('Game Board'!I8:I55,0,NG1),C15,OFFSET('Game Board'!H8:H55,0,NG1))</f>
        <v>0</v>
      </c>
      <c r="NK15" s="420">
        <f ca="1">SUMIF(OFFSET('Game Board'!F8:F55,0,NG1),C15,OFFSET('Game Board'!H8:H55,0,NG1))+SUMIF(OFFSET('Game Board'!I8:I55,0,NG1),C15,OFFSET('Game Board'!G8:G55,0,NG1))</f>
        <v>0</v>
      </c>
      <c r="NL15" s="420">
        <f t="shared" ca="1" si="73"/>
        <v>0</v>
      </c>
      <c r="NM15" s="420">
        <f t="shared" ca="1" si="74"/>
        <v>0</v>
      </c>
      <c r="NN15" s="420">
        <f ca="1">INDEX(L4:L35,MATCH(NW15,C4:C35,0),0)</f>
        <v>1544</v>
      </c>
      <c r="NO15" s="424">
        <f>'Tournament Setup'!F17</f>
        <v>0</v>
      </c>
      <c r="NP15" s="420">
        <f t="shared" ref="NP15" ca="1" si="1945">RANK(NM15,NM12:NM15)</f>
        <v>1</v>
      </c>
      <c r="NQ15" s="420">
        <f t="shared" ref="NQ15" ca="1" si="1946">SUMPRODUCT((NP12:NP15=NP15)*(NL12:NL15&gt;NL15)*1)</f>
        <v>0</v>
      </c>
      <c r="NR15" s="420">
        <f t="shared" ca="1" si="77"/>
        <v>1</v>
      </c>
      <c r="NS15" s="420">
        <f t="shared" ref="NS15" ca="1" si="1947">SUMPRODUCT((NP12:NP15=NP15)*(NL12:NL15=NL15)*(NJ12:NJ15&gt;NJ15)*1)</f>
        <v>0</v>
      </c>
      <c r="NT15" s="420">
        <f t="shared" ca="1" si="79"/>
        <v>1</v>
      </c>
      <c r="NU15" s="420">
        <f t="shared" ref="NU15" ca="1" si="1948">RANK(NT15,NT12:NT15,1)+COUNTIF(NT12:NT15,NT15)-1</f>
        <v>4</v>
      </c>
      <c r="NV15" s="420">
        <v>4</v>
      </c>
      <c r="NW15" s="420" t="str">
        <f t="shared" ref="NW15" ca="1" si="1949">INDEX(NE12:NE15,MATCH(NV15,NU12:NU15,0),0)</f>
        <v>Poland</v>
      </c>
      <c r="NX15" s="420">
        <f t="shared" ref="NX15" ca="1" si="1950">INDEX(NT12:NT15,MATCH(NW15,NE12:NE15,0),0)</f>
        <v>1</v>
      </c>
      <c r="NY15" s="420" t="str">
        <f t="shared" ca="1" si="1749"/>
        <v>Poland</v>
      </c>
      <c r="NZ15" s="420" t="str">
        <f t="shared" ref="NZ15" ca="1" si="1951">IF(AND(NZ14&lt;&gt;"",NX15=2),NW15,"")</f>
        <v/>
      </c>
      <c r="OA15" s="420" t="str">
        <f t="shared" ref="OA15" ca="1" si="1952">IF(AND(OA14&lt;&gt;"",NX15=3),NW15,"")</f>
        <v/>
      </c>
      <c r="OB15" s="420">
        <f ca="1">SUMPRODUCT((OFFSET('Game Board'!F8:F55,0,NG1)=NY15)*(OFFSET('Game Board'!I8:I55,0,NG1)=NY12)*(OFFSET('Game Board'!G8:G55,0,NG1)&gt;OFFSET('Game Board'!H8:H55,0,NG1))*1)+SUMPRODUCT((OFFSET('Game Board'!I8:I55,0,NG1)=NY15)*(OFFSET('Game Board'!F8:F55,0,NG1)=NY12)*(OFFSET('Game Board'!H8:H55,0,NG1)&gt;OFFSET('Game Board'!G8:G55,0,NG1))*1)+SUMPRODUCT((OFFSET('Game Board'!F8:F55,0,NG1)=NY15)*(OFFSET('Game Board'!I8:I55,0,NG1)=NY13)*(OFFSET('Game Board'!G8:G55,0,NG1)&gt;OFFSET('Game Board'!H8:H55,0,NG1))*1)+SUMPRODUCT((OFFSET('Game Board'!I8:I55,0,NG1)=NY15)*(OFFSET('Game Board'!F8:F55,0,NG1)=NY13)*(OFFSET('Game Board'!H8:H55,0,NG1)&gt;OFFSET('Game Board'!G8:G55,0,NG1))*1)+SUMPRODUCT((OFFSET('Game Board'!F8:F55,0,NG1)=NY15)*(OFFSET('Game Board'!I8:I55,0,NG1)=NY14)*(OFFSET('Game Board'!G8:G55,0,NG1)&gt;OFFSET('Game Board'!H8:H55,0,NG1))*1)+SUMPRODUCT((OFFSET('Game Board'!I8:I55,0,NG1)=NY15)*(OFFSET('Game Board'!F8:F55,0,NG1)=NY14)*(OFFSET('Game Board'!H8:H55,0,NG1)&gt;OFFSET('Game Board'!G8:G55,0,NG1))*1)</f>
        <v>0</v>
      </c>
      <c r="OC15" s="420">
        <f ca="1">SUMPRODUCT((OFFSET('Game Board'!F8:F55,0,NG1)=NY15)*(OFFSET('Game Board'!I8:I55,0,NG1)=NY12)*(OFFSET('Game Board'!G8:G55,0,NG1)&gt;=OFFSET('Game Board'!H8:H55,0,NG1))*1)+SUMPRODUCT((OFFSET('Game Board'!I8:I55,0,NG1)=NY15)*(OFFSET('Game Board'!F8:F55,0,NG1)=NY12)*(OFFSET('Game Board'!G8:G55,0,NG1)=OFFSET('Game Board'!H8:H55,0,NG1))*1)+SUMPRODUCT((OFFSET('Game Board'!F8:F55,0,NG1)=NY15)*(OFFSET('Game Board'!I8:I55,0,NG1)=NY13)*(OFFSET('Game Board'!G8:G55,0,NG1)=OFFSET('Game Board'!H8:H55,0,NG1))*1)+SUMPRODUCT((OFFSET('Game Board'!I8:I55,0,NG1)=NY15)*(OFFSET('Game Board'!F8:F55,0,NG1)=NY13)*(OFFSET('Game Board'!G8:G55,0,NG1)=OFFSET('Game Board'!H8:H55,0,NG1))*1)+SUMPRODUCT((OFFSET('Game Board'!F8:F55,0,NG1)=NY15)*(OFFSET('Game Board'!I8:I55,0,NG1)=NY14)*(OFFSET('Game Board'!G8:G55,0,NG1)=OFFSET('Game Board'!H8:H55,0,NG1))*1)+SUMPRODUCT((OFFSET('Game Board'!I8:I55,0,NG1)=NY15)*(OFFSET('Game Board'!F8:F55,0,NG1)=NY14)*(OFFSET('Game Board'!G8:G55,0,NG1)=OFFSET('Game Board'!H8:H55,0,NG1))*1)</f>
        <v>3</v>
      </c>
      <c r="OD15" s="420">
        <f ca="1">SUMPRODUCT((OFFSET('Game Board'!F8:F55,0,NG1)=NY15)*(OFFSET('Game Board'!I8:I55,0,NG1)=NY12)*(OFFSET('Game Board'!G8:G55,0,NG1)&lt;OFFSET('Game Board'!H8:H55,0,NG1))*1)+SUMPRODUCT((OFFSET('Game Board'!I8:I55,0,NG1)=NY15)*(OFFSET('Game Board'!F8:F55,0,NG1)=NY12)*(OFFSET('Game Board'!H8:H55,0,NG1)&lt;OFFSET('Game Board'!G8:G55,0,NG1))*1)+SUMPRODUCT((OFFSET('Game Board'!F8:F55,0,NG1)=NY15)*(OFFSET('Game Board'!I8:I55,0,NG1)=NY13)*(OFFSET('Game Board'!G8:G55,0,NG1)&lt;OFFSET('Game Board'!H8:H55,0,NG1))*1)+SUMPRODUCT((OFFSET('Game Board'!I8:I55,0,NG1)=NY15)*(OFFSET('Game Board'!F8:F55,0,NG1)=NY13)*(OFFSET('Game Board'!H8:H55,0,NG1)&lt;OFFSET('Game Board'!G8:G55,0,NG1))*1)+SUMPRODUCT((OFFSET('Game Board'!F8:F55,0,NG1)=NY15)*(OFFSET('Game Board'!I8:I55,0,NG1)=NY14)*(OFFSET('Game Board'!G8:G55,0,NG1)&lt;OFFSET('Game Board'!H8:H55,0,NG1))*1)+SUMPRODUCT((OFFSET('Game Board'!I8:I55,0,NG1)=NY15)*(OFFSET('Game Board'!F8:F55,0,NG1)=NY14)*(OFFSET('Game Board'!H8:H55,0,NG1)&lt;OFFSET('Game Board'!G8:G55,0,NG1))*1)</f>
        <v>0</v>
      </c>
      <c r="OE15" s="420">
        <f ca="1">SUMIFS(OFFSET('Game Board'!G8:G55,0,NG1),OFFSET('Game Board'!F8:F55,0,NG1),NY15,OFFSET('Game Board'!I8:I55,0,NG1),NY12)+SUMIFS(OFFSET('Game Board'!G8:G55,0,NG1),OFFSET('Game Board'!F8:F55,0,NG1),NY15,OFFSET('Game Board'!I8:I55,0,NG1),NY13)+SUMIFS(OFFSET('Game Board'!G8:G55,0,NG1),OFFSET('Game Board'!F8:F55,0,NG1),NY15,OFFSET('Game Board'!I8:I55,0,NG1),NY14)+SUMIFS(OFFSET('Game Board'!H8:H55,0,NG1),OFFSET('Game Board'!I8:I55,0,NG1),NY15,OFFSET('Game Board'!F8:F55,0,NG1),NY12)+SUMIFS(OFFSET('Game Board'!H8:H55,0,NG1),OFFSET('Game Board'!I8:I55,0,NG1),NY15,OFFSET('Game Board'!F8:F55,0,NG1),NY13)+SUMIFS(OFFSET('Game Board'!H8:H55,0,NG1),OFFSET('Game Board'!I8:I55,0,NG1),NY15,OFFSET('Game Board'!F8:F55,0,NG1),NY14)</f>
        <v>0</v>
      </c>
      <c r="OF15" s="420">
        <f ca="1">SUMIFS(OFFSET('Game Board'!H8:H55,0,NG1),OFFSET('Game Board'!F8:F55,0,NG1),NY15,OFFSET('Game Board'!I8:I55,0,NG1),NY12)+SUMIFS(OFFSET('Game Board'!H8:H55,0,NG1),OFFSET('Game Board'!F8:F55,0,NG1),NY15,OFFSET('Game Board'!I8:I55,0,NG1),NY13)+SUMIFS(OFFSET('Game Board'!H8:H55,0,NG1),OFFSET('Game Board'!F8:F55,0,NG1),NY15,OFFSET('Game Board'!I8:I55,0,NG1),NY14)+SUMIFS(OFFSET('Game Board'!G8:G55,0,NG1),OFFSET('Game Board'!I8:I55,0,NG1),NY15,OFFSET('Game Board'!F8:F55,0,NG1),NY12)+SUMIFS(OFFSET('Game Board'!G8:G55,0,NG1),OFFSET('Game Board'!I8:I55,0,NG1),NY15,OFFSET('Game Board'!F8:F55,0,NG1),NY13)+SUMIFS(OFFSET('Game Board'!G8:G55,0,NG1),OFFSET('Game Board'!I8:I55,0,NG1),NY15,OFFSET('Game Board'!F8:F55,0,NG1),NY14)</f>
        <v>0</v>
      </c>
      <c r="OG15" s="420">
        <f t="shared" ca="1" si="84"/>
        <v>0</v>
      </c>
      <c r="OH15" s="420">
        <f t="shared" ca="1" si="85"/>
        <v>3</v>
      </c>
      <c r="OI15" s="420">
        <f t="shared" ref="OI15" ca="1" si="1953">IF(NY15&lt;&gt;"",SUMPRODUCT((NX12:NX15=NX15)*(OH12:OH15&gt;OH15)*1),0)</f>
        <v>0</v>
      </c>
      <c r="OJ15" s="420">
        <f t="shared" ref="OJ15" ca="1" si="1954">IF(NY15&lt;&gt;"",SUMPRODUCT((OI12:OI15=OI15)*(OG12:OG15&gt;OG15)*1),0)</f>
        <v>0</v>
      </c>
      <c r="OK15" s="420">
        <f t="shared" ca="1" si="88"/>
        <v>0</v>
      </c>
      <c r="OL15" s="420">
        <f t="shared" ref="OL15" ca="1" si="1955">IF(NY15&lt;&gt;"",SUMPRODUCT((OK12:OK15=OK15)*(OI12:OI15=OI15)*(OE12:OE15&gt;OE15)*1),0)</f>
        <v>0</v>
      </c>
      <c r="OM15" s="420">
        <f t="shared" ca="1" si="90"/>
        <v>1</v>
      </c>
      <c r="ON15" s="420">
        <f ca="1">SUMPRODUCT((OFFSET('Game Board'!F8:F55,0,NG1)=NZ15)*(OFFSET('Game Board'!I8:I55,0,NG1)=NZ13)*(OFFSET('Game Board'!G8:G55,0,NG1)&gt;OFFSET('Game Board'!H8:H55,0,NG1))*1)+SUMPRODUCT((OFFSET('Game Board'!I8:I55,0,NG1)=NZ15)*(OFFSET('Game Board'!F8:F55,0,NG1)=NZ13)*(OFFSET('Game Board'!H8:H55,0,NG1)&gt;OFFSET('Game Board'!G8:G55,0,NG1))*1)+SUMPRODUCT((OFFSET('Game Board'!F8:F55,0,NG1)=NZ15)*(OFFSET('Game Board'!I8:I55,0,NG1)=NZ14)*(OFFSET('Game Board'!G8:G55,0,NG1)&gt;OFFSET('Game Board'!H8:H55,0,NG1))*1)+SUMPRODUCT((OFFSET('Game Board'!I8:I55,0,NG1)=NZ15)*(OFFSET('Game Board'!F8:F55,0,NG1)=NZ14)*(OFFSET('Game Board'!H8:H55,0,NG1)&gt;OFFSET('Game Board'!G8:G55,0,NG1))*1)</f>
        <v>0</v>
      </c>
      <c r="OO15" s="420">
        <f ca="1">SUMPRODUCT((OFFSET('Game Board'!F8:F55,0,NG1)=NZ15)*(OFFSET('Game Board'!I8:I55,0,NG1)=NZ13)*(OFFSET('Game Board'!G8:G55,0,NG1)=OFFSET('Game Board'!H8:H55,0,NG1))*1)+SUMPRODUCT((OFFSET('Game Board'!I8:I55,0,NG1)=NZ15)*(OFFSET('Game Board'!F8:F55,0,NG1)=NZ13)*(OFFSET('Game Board'!G8:G55,0,NG1)=OFFSET('Game Board'!H8:H55,0,NG1))*1)+SUMPRODUCT((OFFSET('Game Board'!F8:F55,0,NG1)=NZ15)*(OFFSET('Game Board'!I8:I55,0,NG1)=NZ14)*(OFFSET('Game Board'!G8:G55,0,NG1)=OFFSET('Game Board'!H8:H55,0,NG1))*1)+SUMPRODUCT((OFFSET('Game Board'!I8:I55,0,NG1)=NZ15)*(OFFSET('Game Board'!F8:F55,0,NG1)=NZ14)*(OFFSET('Game Board'!G8:G55,0,NG1)=OFFSET('Game Board'!H8:H55,0,NG1))*1)</f>
        <v>0</v>
      </c>
      <c r="OP15" s="420">
        <f ca="1">SUMPRODUCT((OFFSET('Game Board'!F8:F55,0,NG1)=NZ15)*(OFFSET('Game Board'!I8:I55,0,NG1)=NZ13)*(OFFSET('Game Board'!G8:G55,0,NG1)&lt;OFFSET('Game Board'!H8:H55,0,NG1))*1)+SUMPRODUCT((OFFSET('Game Board'!I8:I55,0,NG1)=NZ15)*(OFFSET('Game Board'!F8:F55,0,NG1)=NZ13)*(OFFSET('Game Board'!H8:H55,0,NG1)&lt;OFFSET('Game Board'!G8:G55,0,NG1))*1)+SUMPRODUCT((OFFSET('Game Board'!F8:F55,0,NG1)=NZ15)*(OFFSET('Game Board'!I8:I55,0,NG1)=NZ14)*(OFFSET('Game Board'!G8:G55,0,NG1)&lt;OFFSET('Game Board'!H8:H55,0,NG1))*1)+SUMPRODUCT((OFFSET('Game Board'!I8:I55,0,NG1)=NZ15)*(OFFSET('Game Board'!F8:F55,0,NG1)=NZ14)*(OFFSET('Game Board'!H8:H55,0,NG1)&lt;OFFSET('Game Board'!G8:G55,0,NG1))*1)</f>
        <v>0</v>
      </c>
      <c r="OQ15" s="420">
        <f ca="1">SUMIFS(OFFSET('Game Board'!G8:G55,0,NG1),OFFSET('Game Board'!F8:F55,0,NG1),NZ15,OFFSET('Game Board'!I8:I55,0,NG1),NZ13)+SUMIFS(OFFSET('Game Board'!G8:G55,0,NG1),OFFSET('Game Board'!F8:F55,0,NG1),NZ15,OFFSET('Game Board'!I8:I55,0,NG1),NZ14)+SUMIFS(OFFSET('Game Board'!H8:H55,0,NG1),OFFSET('Game Board'!I8:I55,0,NG1),NZ15,OFFSET('Game Board'!F8:F55,0,NG1),NZ13)+SUMIFS(OFFSET('Game Board'!H8:H55,0,NG1),OFFSET('Game Board'!I8:I55,0,NG1),NZ15,OFFSET('Game Board'!F8:F55,0,NG1),NZ14)</f>
        <v>0</v>
      </c>
      <c r="OR15" s="420">
        <f ca="1">SUMIFS(OFFSET('Game Board'!G8:G55,0,NG1),OFFSET('Game Board'!F8:F55,0,NG1),NZ15,OFFSET('Game Board'!I8:I55,0,NG1),NZ13)+SUMIFS(OFFSET('Game Board'!G8:G55,0,NG1),OFFSET('Game Board'!F8:F55,0,NG1),NZ15,OFFSET('Game Board'!I8:I55,0,NG1),NZ14)+SUMIFS(OFFSET('Game Board'!H8:H55,0,NG1),OFFSET('Game Board'!I8:I55,0,NG1),NZ15,OFFSET('Game Board'!F8:F55,0,NG1),NZ13)+SUMIFS(OFFSET('Game Board'!H8:H55,0,NG1),OFFSET('Game Board'!I8:I55,0,NG1),NZ15,OFFSET('Game Board'!F8:F55,0,NG1),NZ14)</f>
        <v>0</v>
      </c>
      <c r="OS15" s="420">
        <f t="shared" ca="1" si="297"/>
        <v>0</v>
      </c>
      <c r="OT15" s="420">
        <f t="shared" ca="1" si="298"/>
        <v>0</v>
      </c>
      <c r="OU15" s="420">
        <f t="shared" ref="OU15" ca="1" si="1956">IF(NZ15&lt;&gt;"",SUMPRODUCT((NX12:NX15=NX15)*(OT12:OT15&gt;OT15)*1),0)</f>
        <v>0</v>
      </c>
      <c r="OV15" s="420">
        <f t="shared" ref="OV15" ca="1" si="1957">IF(NZ15&lt;&gt;"",SUMPRODUCT((OU12:OU15=OU15)*(OS12:OS15&gt;OS15)*1),0)</f>
        <v>0</v>
      </c>
      <c r="OW15" s="420">
        <f t="shared" ca="1" si="301"/>
        <v>0</v>
      </c>
      <c r="OX15" s="420">
        <f t="shared" ref="OX15" ca="1" si="1958">IF(NZ15&lt;&gt;"",SUMPRODUCT((OW12:OW15=OW15)*(OU12:OU15=OU15)*(OQ12:OQ15&gt;OQ15)*1),0)</f>
        <v>0</v>
      </c>
      <c r="OY15" s="420">
        <f t="shared" ca="1" si="91"/>
        <v>1</v>
      </c>
      <c r="OZ15" s="420">
        <f ca="1">SUMPRODUCT((OFFSET('Game Board'!F8:F55,0,NG1)=OA15)*(OFFSET('Game Board'!I8:I55,0,NG1)=OA14)*(OFFSET('Game Board'!G8:G55,0,NG1)&gt;OFFSET('Game Board'!H8:H55,0,NG1))*1)+SUMPRODUCT((OFFSET('Game Board'!I8:I55,0,NG1)=OA15)*(OFFSET('Game Board'!F8:F55,0,NG1)=OA14)*(OFFSET('Game Board'!H8:H55,0,NG1)&gt;OFFSET('Game Board'!G8:G55,0,NG1))*1)</f>
        <v>0</v>
      </c>
      <c r="PA15" s="420">
        <f ca="1">SUMPRODUCT((OFFSET('Game Board'!F8:F55,0,NG1)=OA15)*(OFFSET('Game Board'!I8:I55,0,NG1)=OA14)*(OFFSET('Game Board'!G8:G55,0,NG1)=OFFSET('Game Board'!H8:H55,0,NG1))*1)+SUMPRODUCT((OFFSET('Game Board'!I8:I55,0,NG1)=OA15)*(OFFSET('Game Board'!F8:F55,0,NG1)=OA14)*(OFFSET('Game Board'!H8:H55,0,NG1)=OFFSET('Game Board'!G8:G55,0,NG1))*1)</f>
        <v>0</v>
      </c>
      <c r="PB15" s="420">
        <f ca="1">SUMPRODUCT((OFFSET('Game Board'!F8:F55,0,NG1)=OA15)*(OFFSET('Game Board'!I8:I55,0,NG1)=OA14)*(OFFSET('Game Board'!G8:G55,0,NG1)&lt;OFFSET('Game Board'!H8:H55,0,NG1))*1)+SUMPRODUCT((OFFSET('Game Board'!I8:I55,0,NG1)=OA15)*(OFFSET('Game Board'!F8:F55,0,NG1)=OA14)*(OFFSET('Game Board'!H8:H55,0,NG1)&lt;OFFSET('Game Board'!G8:G55,0,NG1))*1)</f>
        <v>0</v>
      </c>
      <c r="PC15" s="420">
        <f ca="1">SUMIFS(OFFSET('Game Board'!G8:G55,0,NG1),OFFSET('Game Board'!F8:F55,0,NG1),OA15,OFFSET('Game Board'!I8:I55,0,NG1),OA14)+SUMIFS(OFFSET('Game Board'!H8:H55,0,NG1),OFFSET('Game Board'!I8:I55,0,NG1),OA15,OFFSET('Game Board'!F8:F55,0,NG1),OA14)</f>
        <v>0</v>
      </c>
      <c r="PD15" s="420">
        <f ca="1">SUMIFS(OFFSET('Game Board'!G8:G55,0,NG1),OFFSET('Game Board'!F8:F55,0,NG1),OA15,OFFSET('Game Board'!I8:I55,0,NG1),OA14)+SUMIFS(OFFSET('Game Board'!H8:H55,0,NG1),OFFSET('Game Board'!I8:I55,0,NG1),OA15,OFFSET('Game Board'!F8:F55,0,NG1),OA14)</f>
        <v>0</v>
      </c>
      <c r="PE15" s="420">
        <f t="shared" ca="1" si="1758"/>
        <v>0</v>
      </c>
      <c r="PF15" s="420">
        <f t="shared" ca="1" si="1759"/>
        <v>0</v>
      </c>
      <c r="PG15" s="420">
        <f t="shared" ref="PG15" ca="1" si="1959">IF(OA15&lt;&gt;"",SUMPRODUCT((OJ12:OJ15=OJ15)*(PF12:PF15&gt;PF15)*1),0)</f>
        <v>0</v>
      </c>
      <c r="PH15" s="420">
        <f t="shared" ref="PH15" ca="1" si="1960">IF(OA15&lt;&gt;"",SUMPRODUCT((PG12:PG15=PG15)*(PE12:PE15&gt;PE15)*1),0)</f>
        <v>0</v>
      </c>
      <c r="PI15" s="420">
        <f t="shared" ca="1" si="1762"/>
        <v>0</v>
      </c>
      <c r="PJ15" s="420">
        <f t="shared" ref="PJ15" ca="1" si="1961">IF(OA15&lt;&gt;"",SUMPRODUCT((PI12:PI15=PI15)*(PG12:PG15=PG15)*(PC12:PC15&gt;PC15)*1),0)</f>
        <v>0</v>
      </c>
      <c r="PK15" s="420">
        <f t="shared" ca="1" si="92"/>
        <v>1</v>
      </c>
      <c r="PL15" s="420">
        <f t="shared" ref="PL15" ca="1" si="1962">SUMPRODUCT((PK12:PK15=PK15)*(NN12:NN15&gt;NN15)*1)</f>
        <v>2</v>
      </c>
      <c r="PM15" s="420">
        <f t="shared" ca="1" si="94"/>
        <v>3</v>
      </c>
      <c r="PN15" s="420" t="str">
        <f t="shared" si="304"/>
        <v>Poland</v>
      </c>
      <c r="PO15" s="420">
        <f t="shared" ca="1" si="95"/>
        <v>0</v>
      </c>
      <c r="PP15" s="420">
        <f ca="1">SUMPRODUCT((OFFSET('Game Board'!G8:G55,0,PP1)&lt;&gt;"")*(OFFSET('Game Board'!F8:F55,0,PP1)=C15)*(OFFSET('Game Board'!G8:G55,0,PP1)&gt;OFFSET('Game Board'!H8:H55,0,PP1))*1)+SUMPRODUCT((OFFSET('Game Board'!G8:G55,0,PP1)&lt;&gt;"")*(OFFSET('Game Board'!I8:I55,0,PP1)=C15)*(OFFSET('Game Board'!H8:H55,0,PP1)&gt;OFFSET('Game Board'!G8:G55,0,PP1))*1)</f>
        <v>0</v>
      </c>
      <c r="PQ15" s="420">
        <f ca="1">SUMPRODUCT((OFFSET('Game Board'!G8:G55,0,PP1)&lt;&gt;"")*(OFFSET('Game Board'!F8:F55,0,PP1)=C15)*(OFFSET('Game Board'!G8:G55,0,PP1)=OFFSET('Game Board'!H8:H55,0,PP1))*1)+SUMPRODUCT((OFFSET('Game Board'!G8:G55,0,PP1)&lt;&gt;"")*(OFFSET('Game Board'!I8:I55,0,PP1)=C15)*(OFFSET('Game Board'!G8:G55,0,PP1)=OFFSET('Game Board'!H8:H55,0,PP1))*1)</f>
        <v>0</v>
      </c>
      <c r="PR15" s="420">
        <f ca="1">SUMPRODUCT((OFFSET('Game Board'!G8:G55,0,PP1)&lt;&gt;"")*(OFFSET('Game Board'!F8:F55,0,PP1)=C15)*(OFFSET('Game Board'!G8:G55,0,PP1)&lt;OFFSET('Game Board'!H8:H55,0,PP1))*1)+SUMPRODUCT((OFFSET('Game Board'!G8:G55,0,PP1)&lt;&gt;"")*(OFFSET('Game Board'!I8:I55,0,PP1)=C15)*(OFFSET('Game Board'!H8:H55,0,PP1)&lt;OFFSET('Game Board'!G8:G55,0,PP1))*1)</f>
        <v>0</v>
      </c>
      <c r="PS15" s="420">
        <f ca="1">SUMIF(OFFSET('Game Board'!F8:F55,0,PP1),C15,OFFSET('Game Board'!G8:G55,0,PP1))+SUMIF(OFFSET('Game Board'!I8:I55,0,PP1),C15,OFFSET('Game Board'!H8:H55,0,PP1))</f>
        <v>0</v>
      </c>
      <c r="PT15" s="420">
        <f ca="1">SUMIF(OFFSET('Game Board'!F8:F55,0,PP1),C15,OFFSET('Game Board'!H8:H55,0,PP1))+SUMIF(OFFSET('Game Board'!I8:I55,0,PP1),C15,OFFSET('Game Board'!G8:G55,0,PP1))</f>
        <v>0</v>
      </c>
      <c r="PU15" s="420">
        <f t="shared" ca="1" si="96"/>
        <v>0</v>
      </c>
      <c r="PV15" s="420">
        <f t="shared" ca="1" si="97"/>
        <v>0</v>
      </c>
      <c r="PW15" s="420">
        <f ca="1">INDEX(L4:L35,MATCH(QF15,C4:C35,0),0)</f>
        <v>1544</v>
      </c>
      <c r="PX15" s="424">
        <f>'Tournament Setup'!F17</f>
        <v>0</v>
      </c>
      <c r="PY15" s="420">
        <f t="shared" ref="PY15" ca="1" si="1963">RANK(PV15,PV12:PV15)</f>
        <v>1</v>
      </c>
      <c r="PZ15" s="420">
        <f t="shared" ref="PZ15" ca="1" si="1964">SUMPRODUCT((PY12:PY15=PY15)*(PU12:PU15&gt;PU15)*1)</f>
        <v>0</v>
      </c>
      <c r="QA15" s="420">
        <f t="shared" ca="1" si="100"/>
        <v>1</v>
      </c>
      <c r="QB15" s="420">
        <f t="shared" ref="QB15" ca="1" si="1965">SUMPRODUCT((PY12:PY15=PY15)*(PU12:PU15=PU15)*(PS12:PS15&gt;PS15)*1)</f>
        <v>0</v>
      </c>
      <c r="QC15" s="420">
        <f t="shared" ca="1" si="102"/>
        <v>1</v>
      </c>
      <c r="QD15" s="420">
        <f t="shared" ref="QD15" ca="1" si="1966">RANK(QC15,QC12:QC15,1)+COUNTIF(QC12:QC15,QC15)-1</f>
        <v>4</v>
      </c>
      <c r="QE15" s="420">
        <v>4</v>
      </c>
      <c r="QF15" s="420" t="str">
        <f t="shared" ref="QF15" ca="1" si="1967">INDEX(PN12:PN15,MATCH(QE15,QD12:QD15,0),0)</f>
        <v>Poland</v>
      </c>
      <c r="QG15" s="420">
        <f ca="1">INDEX(QC12:QC15,MATCH(QF15,PN12:PN15,0),0)</f>
        <v>1</v>
      </c>
      <c r="QH15" s="420" t="str">
        <f t="shared" ca="1" si="1771"/>
        <v>Poland</v>
      </c>
      <c r="QI15" s="420" t="str">
        <f t="shared" ref="QI15" ca="1" si="1968">IF(AND(QI14&lt;&gt;"",QG15=2),QF15,"")</f>
        <v/>
      </c>
      <c r="QJ15" s="420" t="str">
        <f t="shared" ref="QJ15" ca="1" si="1969">IF(AND(QJ14&lt;&gt;"",QG15=3),QF15,"")</f>
        <v/>
      </c>
      <c r="QK15" s="420">
        <f ca="1">SUMPRODUCT((OFFSET('Game Board'!F8:F55,0,PP1)=QH15)*(OFFSET('Game Board'!I8:I55,0,PP1)=QH12)*(OFFSET('Game Board'!G8:G55,0,PP1)&gt;OFFSET('Game Board'!H8:H55,0,PP1))*1)+SUMPRODUCT((OFFSET('Game Board'!I8:I55,0,PP1)=QH15)*(OFFSET('Game Board'!F8:F55,0,PP1)=QH12)*(OFFSET('Game Board'!H8:H55,0,PP1)&gt;OFFSET('Game Board'!G8:G55,0,PP1))*1)+SUMPRODUCT((OFFSET('Game Board'!F8:F55,0,PP1)=QH15)*(OFFSET('Game Board'!I8:I55,0,PP1)=QH13)*(OFFSET('Game Board'!G8:G55,0,PP1)&gt;OFFSET('Game Board'!H8:H55,0,PP1))*1)+SUMPRODUCT((OFFSET('Game Board'!I8:I55,0,PP1)=QH15)*(OFFSET('Game Board'!F8:F55,0,PP1)=QH13)*(OFFSET('Game Board'!H8:H55,0,PP1)&gt;OFFSET('Game Board'!G8:G55,0,PP1))*1)+SUMPRODUCT((OFFSET('Game Board'!F8:F55,0,PP1)=QH15)*(OFFSET('Game Board'!I8:I55,0,PP1)=QH14)*(OFFSET('Game Board'!G8:G55,0,PP1)&gt;OFFSET('Game Board'!H8:H55,0,PP1))*1)+SUMPRODUCT((OFFSET('Game Board'!I8:I55,0,PP1)=QH15)*(OFFSET('Game Board'!F8:F55,0,PP1)=QH14)*(OFFSET('Game Board'!H8:H55,0,PP1)&gt;OFFSET('Game Board'!G8:G55,0,PP1))*1)</f>
        <v>0</v>
      </c>
      <c r="QL15" s="420">
        <f ca="1">SUMPRODUCT((OFFSET('Game Board'!F8:F55,0,PP1)=QH15)*(OFFSET('Game Board'!I8:I55,0,PP1)=QH12)*(OFFSET('Game Board'!G8:G55,0,PP1)&gt;=OFFSET('Game Board'!H8:H55,0,PP1))*1)+SUMPRODUCT((OFFSET('Game Board'!I8:I55,0,PP1)=QH15)*(OFFSET('Game Board'!F8:F55,0,PP1)=QH12)*(OFFSET('Game Board'!G8:G55,0,PP1)=OFFSET('Game Board'!H8:H55,0,PP1))*1)+SUMPRODUCT((OFFSET('Game Board'!F8:F55,0,PP1)=QH15)*(OFFSET('Game Board'!I8:I55,0,PP1)=QH13)*(OFFSET('Game Board'!G8:G55,0,PP1)=OFFSET('Game Board'!H8:H55,0,PP1))*1)+SUMPRODUCT((OFFSET('Game Board'!I8:I55,0,PP1)=QH15)*(OFFSET('Game Board'!F8:F55,0,PP1)=QH13)*(OFFSET('Game Board'!G8:G55,0,PP1)=OFFSET('Game Board'!H8:H55,0,PP1))*1)+SUMPRODUCT((OFFSET('Game Board'!F8:F55,0,PP1)=QH15)*(OFFSET('Game Board'!I8:I55,0,PP1)=QH14)*(OFFSET('Game Board'!G8:G55,0,PP1)=OFFSET('Game Board'!H8:H55,0,PP1))*1)+SUMPRODUCT((OFFSET('Game Board'!I8:I55,0,PP1)=QH15)*(OFFSET('Game Board'!F8:F55,0,PP1)=QH14)*(OFFSET('Game Board'!G8:G55,0,PP1)=OFFSET('Game Board'!H8:H55,0,PP1))*1)</f>
        <v>3</v>
      </c>
      <c r="QM15" s="420">
        <f ca="1">SUMPRODUCT((OFFSET('Game Board'!F8:F55,0,PP1)=QH15)*(OFFSET('Game Board'!I8:I55,0,PP1)=QH12)*(OFFSET('Game Board'!G8:G55,0,PP1)&lt;OFFSET('Game Board'!H8:H55,0,PP1))*1)+SUMPRODUCT((OFFSET('Game Board'!I8:I55,0,PP1)=QH15)*(OFFSET('Game Board'!F8:F55,0,PP1)=QH12)*(OFFSET('Game Board'!H8:H55,0,PP1)&lt;OFFSET('Game Board'!G8:G55,0,PP1))*1)+SUMPRODUCT((OFFSET('Game Board'!F8:F55,0,PP1)=QH15)*(OFFSET('Game Board'!I8:I55,0,PP1)=QH13)*(OFFSET('Game Board'!G8:G55,0,PP1)&lt;OFFSET('Game Board'!H8:H55,0,PP1))*1)+SUMPRODUCT((OFFSET('Game Board'!I8:I55,0,PP1)=QH15)*(OFFSET('Game Board'!F8:F55,0,PP1)=QH13)*(OFFSET('Game Board'!H8:H55,0,PP1)&lt;OFFSET('Game Board'!G8:G55,0,PP1))*1)+SUMPRODUCT((OFFSET('Game Board'!F8:F55,0,PP1)=QH15)*(OFFSET('Game Board'!I8:I55,0,PP1)=QH14)*(OFFSET('Game Board'!G8:G55,0,PP1)&lt;OFFSET('Game Board'!H8:H55,0,PP1))*1)+SUMPRODUCT((OFFSET('Game Board'!I8:I55,0,PP1)=QH15)*(OFFSET('Game Board'!F8:F55,0,PP1)=QH14)*(OFFSET('Game Board'!H8:H55,0,PP1)&lt;OFFSET('Game Board'!G8:G55,0,PP1))*1)</f>
        <v>0</v>
      </c>
      <c r="QN15" s="420">
        <f ca="1">SUMIFS(OFFSET('Game Board'!G8:G55,0,PP1),OFFSET('Game Board'!F8:F55,0,PP1),QH15,OFFSET('Game Board'!I8:I55,0,PP1),QH12)+SUMIFS(OFFSET('Game Board'!G8:G55,0,PP1),OFFSET('Game Board'!F8:F55,0,PP1),QH15,OFFSET('Game Board'!I8:I55,0,PP1),QH13)+SUMIFS(OFFSET('Game Board'!G8:G55,0,PP1),OFFSET('Game Board'!F8:F55,0,PP1),QH15,OFFSET('Game Board'!I8:I55,0,PP1),QH14)+SUMIFS(OFFSET('Game Board'!H8:H55,0,PP1),OFFSET('Game Board'!I8:I55,0,PP1),QH15,OFFSET('Game Board'!F8:F55,0,PP1),QH12)+SUMIFS(OFFSET('Game Board'!H8:H55,0,PP1),OFFSET('Game Board'!I8:I55,0,PP1),QH15,OFFSET('Game Board'!F8:F55,0,PP1),QH13)+SUMIFS(OFFSET('Game Board'!H8:H55,0,PP1),OFFSET('Game Board'!I8:I55,0,PP1),QH15,OFFSET('Game Board'!F8:F55,0,PP1),QH14)</f>
        <v>0</v>
      </c>
      <c r="QO15" s="420">
        <f ca="1">SUMIFS(OFFSET('Game Board'!H8:H55,0,PP1),OFFSET('Game Board'!F8:F55,0,PP1),QH15,OFFSET('Game Board'!I8:I55,0,PP1),QH12)+SUMIFS(OFFSET('Game Board'!H8:H55,0,PP1),OFFSET('Game Board'!F8:F55,0,PP1),QH15,OFFSET('Game Board'!I8:I55,0,PP1),QH13)+SUMIFS(OFFSET('Game Board'!H8:H55,0,PP1),OFFSET('Game Board'!F8:F55,0,PP1),QH15,OFFSET('Game Board'!I8:I55,0,PP1),QH14)+SUMIFS(OFFSET('Game Board'!G8:G55,0,PP1),OFFSET('Game Board'!I8:I55,0,PP1),QH15,OFFSET('Game Board'!F8:F55,0,PP1),QH12)+SUMIFS(OFFSET('Game Board'!G8:G55,0,PP1),OFFSET('Game Board'!I8:I55,0,PP1),QH15,OFFSET('Game Board'!F8:F55,0,PP1),QH13)+SUMIFS(OFFSET('Game Board'!G8:G55,0,PP1),OFFSET('Game Board'!I8:I55,0,PP1),QH15,OFFSET('Game Board'!F8:F55,0,PP1),QH14)</f>
        <v>0</v>
      </c>
      <c r="QP15" s="420">
        <f t="shared" ca="1" si="107"/>
        <v>0</v>
      </c>
      <c r="QQ15" s="420">
        <f t="shared" ca="1" si="108"/>
        <v>3</v>
      </c>
      <c r="QR15" s="420">
        <f t="shared" ref="QR15" ca="1" si="1970">IF(QH15&lt;&gt;"",SUMPRODUCT((QG12:QG15=QG15)*(QQ12:QQ15&gt;QQ15)*1),0)</f>
        <v>0</v>
      </c>
      <c r="QS15" s="420">
        <f t="shared" ref="QS15" ca="1" si="1971">IF(QH15&lt;&gt;"",SUMPRODUCT((QR12:QR15=QR15)*(QP12:QP15&gt;QP15)*1),0)</f>
        <v>0</v>
      </c>
      <c r="QT15" s="420">
        <f t="shared" ca="1" si="111"/>
        <v>0</v>
      </c>
      <c r="QU15" s="420">
        <f t="shared" ref="QU15" ca="1" si="1972">IF(QH15&lt;&gt;"",SUMPRODUCT((QT12:QT15=QT15)*(QR12:QR15=QR15)*(QN12:QN15&gt;QN15)*1),0)</f>
        <v>0</v>
      </c>
      <c r="QV15" s="420">
        <f t="shared" ca="1" si="113"/>
        <v>1</v>
      </c>
      <c r="QW15" s="420">
        <f ca="1">SUMPRODUCT((OFFSET('Game Board'!F8:F55,0,PP1)=QI15)*(OFFSET('Game Board'!I8:I55,0,PP1)=QI13)*(OFFSET('Game Board'!G8:G55,0,PP1)&gt;OFFSET('Game Board'!H8:H55,0,PP1))*1)+SUMPRODUCT((OFFSET('Game Board'!I8:I55,0,PP1)=QI15)*(OFFSET('Game Board'!F8:F55,0,PP1)=QI13)*(OFFSET('Game Board'!H8:H55,0,PP1)&gt;OFFSET('Game Board'!G8:G55,0,PP1))*1)+SUMPRODUCT((OFFSET('Game Board'!F8:F55,0,PP1)=QI15)*(OFFSET('Game Board'!I8:I55,0,PP1)=QI14)*(OFFSET('Game Board'!G8:G55,0,PP1)&gt;OFFSET('Game Board'!H8:H55,0,PP1))*1)+SUMPRODUCT((OFFSET('Game Board'!I8:I55,0,PP1)=QI15)*(OFFSET('Game Board'!F8:F55,0,PP1)=QI14)*(OFFSET('Game Board'!H8:H55,0,PP1)&gt;OFFSET('Game Board'!G8:G55,0,PP1))*1)</f>
        <v>0</v>
      </c>
      <c r="QX15" s="420">
        <f ca="1">SUMPRODUCT((OFFSET('Game Board'!F8:F55,0,PP1)=QI15)*(OFFSET('Game Board'!I8:I55,0,PP1)=QI13)*(OFFSET('Game Board'!G8:G55,0,PP1)=OFFSET('Game Board'!H8:H55,0,PP1))*1)+SUMPRODUCT((OFFSET('Game Board'!I8:I55,0,PP1)=QI15)*(OFFSET('Game Board'!F8:F55,0,PP1)=QI13)*(OFFSET('Game Board'!G8:G55,0,PP1)=OFFSET('Game Board'!H8:H55,0,PP1))*1)+SUMPRODUCT((OFFSET('Game Board'!F8:F55,0,PP1)=QI15)*(OFFSET('Game Board'!I8:I55,0,PP1)=QI14)*(OFFSET('Game Board'!G8:G55,0,PP1)=OFFSET('Game Board'!H8:H55,0,PP1))*1)+SUMPRODUCT((OFFSET('Game Board'!I8:I55,0,PP1)=QI15)*(OFFSET('Game Board'!F8:F55,0,PP1)=QI14)*(OFFSET('Game Board'!G8:G55,0,PP1)=OFFSET('Game Board'!H8:H55,0,PP1))*1)</f>
        <v>0</v>
      </c>
      <c r="QY15" s="420">
        <f ca="1">SUMPRODUCT((OFFSET('Game Board'!F8:F55,0,PP1)=QI15)*(OFFSET('Game Board'!I8:I55,0,PP1)=QI13)*(OFFSET('Game Board'!G8:G55,0,PP1)&lt;OFFSET('Game Board'!H8:H55,0,PP1))*1)+SUMPRODUCT((OFFSET('Game Board'!I8:I55,0,PP1)=QI15)*(OFFSET('Game Board'!F8:F55,0,PP1)=QI13)*(OFFSET('Game Board'!H8:H55,0,PP1)&lt;OFFSET('Game Board'!G8:G55,0,PP1))*1)+SUMPRODUCT((OFFSET('Game Board'!F8:F55,0,PP1)=QI15)*(OFFSET('Game Board'!I8:I55,0,PP1)=QI14)*(OFFSET('Game Board'!G8:G55,0,PP1)&lt;OFFSET('Game Board'!H8:H55,0,PP1))*1)+SUMPRODUCT((OFFSET('Game Board'!I8:I55,0,PP1)=QI15)*(OFFSET('Game Board'!F8:F55,0,PP1)=QI14)*(OFFSET('Game Board'!H8:H55,0,PP1)&lt;OFFSET('Game Board'!G8:G55,0,PP1))*1)</f>
        <v>0</v>
      </c>
      <c r="QZ15" s="420">
        <f ca="1">SUMIFS(OFFSET('Game Board'!G8:G55,0,PP1),OFFSET('Game Board'!F8:F55,0,PP1),QI15,OFFSET('Game Board'!I8:I55,0,PP1),QI13)+SUMIFS(OFFSET('Game Board'!G8:G55,0,PP1),OFFSET('Game Board'!F8:F55,0,PP1),QI15,OFFSET('Game Board'!I8:I55,0,PP1),QI14)+SUMIFS(OFFSET('Game Board'!H8:H55,0,PP1),OFFSET('Game Board'!I8:I55,0,PP1),QI15,OFFSET('Game Board'!F8:F55,0,PP1),QI13)+SUMIFS(OFFSET('Game Board'!H8:H55,0,PP1),OFFSET('Game Board'!I8:I55,0,PP1),QI15,OFFSET('Game Board'!F8:F55,0,PP1),QI14)</f>
        <v>0</v>
      </c>
      <c r="RA15" s="420">
        <f ca="1">SUMIFS(OFFSET('Game Board'!G8:G55,0,PP1),OFFSET('Game Board'!F8:F55,0,PP1),QI15,OFFSET('Game Board'!I8:I55,0,PP1),QI13)+SUMIFS(OFFSET('Game Board'!G8:G55,0,PP1),OFFSET('Game Board'!F8:F55,0,PP1),QI15,OFFSET('Game Board'!I8:I55,0,PP1),QI14)+SUMIFS(OFFSET('Game Board'!H8:H55,0,PP1),OFFSET('Game Board'!I8:I55,0,PP1),QI15,OFFSET('Game Board'!F8:F55,0,PP1),QI13)+SUMIFS(OFFSET('Game Board'!H8:H55,0,PP1),OFFSET('Game Board'!I8:I55,0,PP1),QI15,OFFSET('Game Board'!F8:F55,0,PP1),QI14)</f>
        <v>0</v>
      </c>
      <c r="RB15" s="420">
        <f t="shared" ca="1" si="316"/>
        <v>0</v>
      </c>
      <c r="RC15" s="420">
        <f t="shared" ca="1" si="317"/>
        <v>0</v>
      </c>
      <c r="RD15" s="420">
        <f t="shared" ref="RD15" ca="1" si="1973">IF(QI15&lt;&gt;"",SUMPRODUCT((QG12:QG15=QG15)*(RC12:RC15&gt;RC15)*1),0)</f>
        <v>0</v>
      </c>
      <c r="RE15" s="420">
        <f t="shared" ref="RE15" ca="1" si="1974">IF(QI15&lt;&gt;"",SUMPRODUCT((RD12:RD15=RD15)*(RB12:RB15&gt;RB15)*1),0)</f>
        <v>0</v>
      </c>
      <c r="RF15" s="420">
        <f t="shared" ca="1" si="320"/>
        <v>0</v>
      </c>
      <c r="RG15" s="420">
        <f t="shared" ref="RG15" ca="1" si="1975">IF(QI15&lt;&gt;"",SUMPRODUCT((RF12:RF15=RF15)*(RD12:RD15=RD15)*(QZ12:QZ15&gt;QZ15)*1),0)</f>
        <v>0</v>
      </c>
      <c r="RH15" s="420">
        <f t="shared" ca="1" si="114"/>
        <v>1</v>
      </c>
      <c r="RI15" s="420">
        <f ca="1">SUMPRODUCT((OFFSET('Game Board'!F8:F55,0,PP1)=QJ15)*(OFFSET('Game Board'!I8:I55,0,PP1)=QJ14)*(OFFSET('Game Board'!G8:G55,0,PP1)&gt;OFFSET('Game Board'!H8:H55,0,PP1))*1)+SUMPRODUCT((OFFSET('Game Board'!I8:I55,0,PP1)=QJ15)*(OFFSET('Game Board'!F8:F55,0,PP1)=QJ14)*(OFFSET('Game Board'!H8:H55,0,PP1)&gt;OFFSET('Game Board'!G8:G55,0,PP1))*1)</f>
        <v>0</v>
      </c>
      <c r="RJ15" s="420">
        <f ca="1">SUMPRODUCT((OFFSET('Game Board'!F8:F55,0,PP1)=QJ15)*(OFFSET('Game Board'!I8:I55,0,PP1)=QJ14)*(OFFSET('Game Board'!G8:G55,0,PP1)=OFFSET('Game Board'!H8:H55,0,PP1))*1)+SUMPRODUCT((OFFSET('Game Board'!I8:I55,0,PP1)=QJ15)*(OFFSET('Game Board'!F8:F55,0,PP1)=QJ14)*(OFFSET('Game Board'!H8:H55,0,PP1)=OFFSET('Game Board'!G8:G55,0,PP1))*1)</f>
        <v>0</v>
      </c>
      <c r="RK15" s="420">
        <f ca="1">SUMPRODUCT((OFFSET('Game Board'!F8:F55,0,PP1)=QJ15)*(OFFSET('Game Board'!I8:I55,0,PP1)=QJ14)*(OFFSET('Game Board'!G8:G55,0,PP1)&lt;OFFSET('Game Board'!H8:H55,0,PP1))*1)+SUMPRODUCT((OFFSET('Game Board'!I8:I55,0,PP1)=QJ15)*(OFFSET('Game Board'!F8:F55,0,PP1)=QJ14)*(OFFSET('Game Board'!H8:H55,0,PP1)&lt;OFFSET('Game Board'!G8:G55,0,PP1))*1)</f>
        <v>0</v>
      </c>
      <c r="RL15" s="420">
        <f ca="1">SUMIFS(OFFSET('Game Board'!G8:G55,0,PP1),OFFSET('Game Board'!F8:F55,0,PP1),QJ15,OFFSET('Game Board'!I8:I55,0,PP1),QJ14)+SUMIFS(OFFSET('Game Board'!H8:H55,0,PP1),OFFSET('Game Board'!I8:I55,0,PP1),QJ15,OFFSET('Game Board'!F8:F55,0,PP1),QJ14)</f>
        <v>0</v>
      </c>
      <c r="RM15" s="420">
        <f ca="1">SUMIFS(OFFSET('Game Board'!G8:G55,0,PP1),OFFSET('Game Board'!F8:F55,0,PP1),QJ15,OFFSET('Game Board'!I8:I55,0,PP1),QJ14)+SUMIFS(OFFSET('Game Board'!H8:H55,0,PP1),OFFSET('Game Board'!I8:I55,0,PP1),QJ15,OFFSET('Game Board'!F8:F55,0,PP1),QJ14)</f>
        <v>0</v>
      </c>
      <c r="RN15" s="420">
        <f t="shared" ca="1" si="1780"/>
        <v>0</v>
      </c>
      <c r="RO15" s="420">
        <f t="shared" ca="1" si="1781"/>
        <v>0</v>
      </c>
      <c r="RP15" s="420">
        <f t="shared" ref="RP15" ca="1" si="1976">IF(QJ15&lt;&gt;"",SUMPRODUCT((QS12:QS15=QS15)*(RO12:RO15&gt;RO15)*1),0)</f>
        <v>0</v>
      </c>
      <c r="RQ15" s="420">
        <f t="shared" ref="RQ15" ca="1" si="1977">IF(QJ15&lt;&gt;"",SUMPRODUCT((RP12:RP15=RP15)*(RN12:RN15&gt;RN15)*1),0)</f>
        <v>0</v>
      </c>
      <c r="RR15" s="420">
        <f t="shared" ca="1" si="1784"/>
        <v>0</v>
      </c>
      <c r="RS15" s="420">
        <f t="shared" ref="RS15" ca="1" si="1978">IF(QJ15&lt;&gt;"",SUMPRODUCT((RR12:RR15=RR15)*(RP12:RP15=RP15)*(RL12:RL15&gt;RL15)*1),0)</f>
        <v>0</v>
      </c>
      <c r="RT15" s="420">
        <f t="shared" ca="1" si="115"/>
        <v>1</v>
      </c>
      <c r="RU15" s="420">
        <f t="shared" ref="RU15" ca="1" si="1979">SUMPRODUCT((RT12:RT15=RT15)*(PW12:PW15&gt;PW15)*1)</f>
        <v>2</v>
      </c>
      <c r="RV15" s="420">
        <f t="shared" ca="1" si="117"/>
        <v>3</v>
      </c>
      <c r="RW15" s="420" t="str">
        <f t="shared" si="323"/>
        <v>Poland</v>
      </c>
      <c r="RX15" s="420">
        <f t="shared" ca="1" si="118"/>
        <v>0</v>
      </c>
      <c r="RY15" s="420">
        <f ca="1">SUMPRODUCT((OFFSET('Game Board'!G8:G55,0,RY1)&lt;&gt;"")*(OFFSET('Game Board'!F8:F55,0,RY1)=C15)*(OFFSET('Game Board'!G8:G55,0,RY1)&gt;OFFSET('Game Board'!H8:H55,0,RY1))*1)+SUMPRODUCT((OFFSET('Game Board'!G8:G55,0,RY1)&lt;&gt;"")*(OFFSET('Game Board'!I8:I55,0,RY1)=C15)*(OFFSET('Game Board'!H8:H55,0,RY1)&gt;OFFSET('Game Board'!G8:G55,0,RY1))*1)</f>
        <v>0</v>
      </c>
      <c r="RZ15" s="420">
        <f ca="1">SUMPRODUCT((OFFSET('Game Board'!G8:G55,0,RY1)&lt;&gt;"")*(OFFSET('Game Board'!F8:F55,0,RY1)=C15)*(OFFSET('Game Board'!G8:G55,0,RY1)=OFFSET('Game Board'!H8:H55,0,RY1))*1)+SUMPRODUCT((OFFSET('Game Board'!G8:G55,0,RY1)&lt;&gt;"")*(OFFSET('Game Board'!I8:I55,0,RY1)=C15)*(OFFSET('Game Board'!G8:G55,0,RY1)=OFFSET('Game Board'!H8:H55,0,RY1))*1)</f>
        <v>0</v>
      </c>
      <c r="SA15" s="420">
        <f ca="1">SUMPRODUCT((OFFSET('Game Board'!G8:G55,0,RY1)&lt;&gt;"")*(OFFSET('Game Board'!F8:F55,0,RY1)=C15)*(OFFSET('Game Board'!G8:G55,0,RY1)&lt;OFFSET('Game Board'!H8:H55,0,RY1))*1)+SUMPRODUCT((OFFSET('Game Board'!G8:G55,0,RY1)&lt;&gt;"")*(OFFSET('Game Board'!I8:I55,0,RY1)=C15)*(OFFSET('Game Board'!H8:H55,0,RY1)&lt;OFFSET('Game Board'!G8:G55,0,RY1))*1)</f>
        <v>0</v>
      </c>
      <c r="SB15" s="420">
        <f ca="1">SUMIF(OFFSET('Game Board'!F8:F55,0,RY1),C15,OFFSET('Game Board'!G8:G55,0,RY1))+SUMIF(OFFSET('Game Board'!I8:I55,0,RY1),C15,OFFSET('Game Board'!H8:H55,0,RY1))</f>
        <v>0</v>
      </c>
      <c r="SC15" s="420">
        <f ca="1">SUMIF(OFFSET('Game Board'!F8:F55,0,RY1),C15,OFFSET('Game Board'!H8:H55,0,RY1))+SUMIF(OFFSET('Game Board'!I8:I55,0,RY1),C15,OFFSET('Game Board'!G8:G55,0,RY1))</f>
        <v>0</v>
      </c>
      <c r="SD15" s="420">
        <f t="shared" ca="1" si="119"/>
        <v>0</v>
      </c>
      <c r="SE15" s="420">
        <f t="shared" ca="1" si="120"/>
        <v>0</v>
      </c>
      <c r="SF15" s="420">
        <f ca="1">INDEX(L4:L35,MATCH(SO15,C4:C35,0),0)</f>
        <v>1544</v>
      </c>
      <c r="SG15" s="424">
        <f>'Tournament Setup'!F17</f>
        <v>0</v>
      </c>
      <c r="SH15" s="420">
        <f t="shared" ref="SH15" ca="1" si="1980">RANK(SE15,SE12:SE15)</f>
        <v>1</v>
      </c>
      <c r="SI15" s="420">
        <f t="shared" ref="SI15" ca="1" si="1981">SUMPRODUCT((SH12:SH15=SH15)*(SD12:SD15&gt;SD15)*1)</f>
        <v>0</v>
      </c>
      <c r="SJ15" s="420">
        <f t="shared" ca="1" si="123"/>
        <v>1</v>
      </c>
      <c r="SK15" s="420">
        <f t="shared" ref="SK15" ca="1" si="1982">SUMPRODUCT((SH12:SH15=SH15)*(SD12:SD15=SD15)*(SB12:SB15&gt;SB15)*1)</f>
        <v>0</v>
      </c>
      <c r="SL15" s="420">
        <f t="shared" ca="1" si="125"/>
        <v>1</v>
      </c>
      <c r="SM15" s="420">
        <f t="shared" ref="SM15" ca="1" si="1983">RANK(SL15,SL12:SL15,1)+COUNTIF(SL12:SL15,SL15)-1</f>
        <v>4</v>
      </c>
      <c r="SN15" s="420">
        <v>4</v>
      </c>
      <c r="SO15" s="420" t="str">
        <f t="shared" ref="SO15" ca="1" si="1984">INDEX(RW12:RW15,MATCH(SN15,SM12:SM15,0),0)</f>
        <v>Poland</v>
      </c>
      <c r="SP15" s="420">
        <f t="shared" ref="SP15" ca="1" si="1985">INDEX(SL12:SL15,MATCH(SO15,RW12:RW15,0),0)</f>
        <v>1</v>
      </c>
      <c r="SQ15" s="420" t="str">
        <f t="shared" ca="1" si="1793"/>
        <v>Poland</v>
      </c>
      <c r="SR15" s="420" t="str">
        <f t="shared" ref="SR15" ca="1" si="1986">IF(AND(SR14&lt;&gt;"",SP15=2),SO15,"")</f>
        <v/>
      </c>
      <c r="SS15" s="420" t="str">
        <f t="shared" ref="SS15" ca="1" si="1987">IF(AND(SS14&lt;&gt;"",SP15=3),SO15,"")</f>
        <v/>
      </c>
      <c r="ST15" s="420">
        <f ca="1">SUMPRODUCT((OFFSET('Game Board'!F8:F55,0,RY1)=SQ15)*(OFFSET('Game Board'!I8:I55,0,RY1)=SQ12)*(OFFSET('Game Board'!G8:G55,0,RY1)&gt;OFFSET('Game Board'!H8:H55,0,RY1))*1)+SUMPRODUCT((OFFSET('Game Board'!I8:I55,0,RY1)=SQ15)*(OFFSET('Game Board'!F8:F55,0,RY1)=SQ12)*(OFFSET('Game Board'!H8:H55,0,RY1)&gt;OFFSET('Game Board'!G8:G55,0,RY1))*1)+SUMPRODUCT((OFFSET('Game Board'!F8:F55,0,RY1)=SQ15)*(OFFSET('Game Board'!I8:I55,0,RY1)=SQ13)*(OFFSET('Game Board'!G8:G55,0,RY1)&gt;OFFSET('Game Board'!H8:H55,0,RY1))*1)+SUMPRODUCT((OFFSET('Game Board'!I8:I55,0,RY1)=SQ15)*(OFFSET('Game Board'!F8:F55,0,RY1)=SQ13)*(OFFSET('Game Board'!H8:H55,0,RY1)&gt;OFFSET('Game Board'!G8:G55,0,RY1))*1)+SUMPRODUCT((OFFSET('Game Board'!F8:F55,0,RY1)=SQ15)*(OFFSET('Game Board'!I8:I55,0,RY1)=SQ14)*(OFFSET('Game Board'!G8:G55,0,RY1)&gt;OFFSET('Game Board'!H8:H55,0,RY1))*1)+SUMPRODUCT((OFFSET('Game Board'!I8:I55,0,RY1)=SQ15)*(OFFSET('Game Board'!F8:F55,0,RY1)=SQ14)*(OFFSET('Game Board'!H8:H55,0,RY1)&gt;OFFSET('Game Board'!G8:G55,0,RY1))*1)</f>
        <v>0</v>
      </c>
      <c r="SU15" s="420">
        <f ca="1">SUMPRODUCT((OFFSET('Game Board'!F8:F55,0,RY1)=SQ15)*(OFFSET('Game Board'!I8:I55,0,RY1)=SQ12)*(OFFSET('Game Board'!G8:G55,0,RY1)&gt;=OFFSET('Game Board'!H8:H55,0,RY1))*1)+SUMPRODUCT((OFFSET('Game Board'!I8:I55,0,RY1)=SQ15)*(OFFSET('Game Board'!F8:F55,0,RY1)=SQ12)*(OFFSET('Game Board'!G8:G55,0,RY1)=OFFSET('Game Board'!H8:H55,0,RY1))*1)+SUMPRODUCT((OFFSET('Game Board'!F8:F55,0,RY1)=SQ15)*(OFFSET('Game Board'!I8:I55,0,RY1)=SQ13)*(OFFSET('Game Board'!G8:G55,0,RY1)=OFFSET('Game Board'!H8:H55,0,RY1))*1)+SUMPRODUCT((OFFSET('Game Board'!I8:I55,0,RY1)=SQ15)*(OFFSET('Game Board'!F8:F55,0,RY1)=SQ13)*(OFFSET('Game Board'!G8:G55,0,RY1)=OFFSET('Game Board'!H8:H55,0,RY1))*1)+SUMPRODUCT((OFFSET('Game Board'!F8:F55,0,RY1)=SQ15)*(OFFSET('Game Board'!I8:I55,0,RY1)=SQ14)*(OFFSET('Game Board'!G8:G55,0,RY1)=OFFSET('Game Board'!H8:H55,0,RY1))*1)+SUMPRODUCT((OFFSET('Game Board'!I8:I55,0,RY1)=SQ15)*(OFFSET('Game Board'!F8:F55,0,RY1)=SQ14)*(OFFSET('Game Board'!G8:G55,0,RY1)=OFFSET('Game Board'!H8:H55,0,RY1))*1)</f>
        <v>3</v>
      </c>
      <c r="SV15" s="420">
        <f ca="1">SUMPRODUCT((OFFSET('Game Board'!F8:F55,0,RY1)=SQ15)*(OFFSET('Game Board'!I8:I55,0,RY1)=SQ12)*(OFFSET('Game Board'!G8:G55,0,RY1)&lt;OFFSET('Game Board'!H8:H55,0,RY1))*1)+SUMPRODUCT((OFFSET('Game Board'!I8:I55,0,RY1)=SQ15)*(OFFSET('Game Board'!F8:F55,0,RY1)=SQ12)*(OFFSET('Game Board'!H8:H55,0,RY1)&lt;OFFSET('Game Board'!G8:G55,0,RY1))*1)+SUMPRODUCT((OFFSET('Game Board'!F8:F55,0,RY1)=SQ15)*(OFFSET('Game Board'!I8:I55,0,RY1)=SQ13)*(OFFSET('Game Board'!G8:G55,0,RY1)&lt;OFFSET('Game Board'!H8:H55,0,RY1))*1)+SUMPRODUCT((OFFSET('Game Board'!I8:I55,0,RY1)=SQ15)*(OFFSET('Game Board'!F8:F55,0,RY1)=SQ13)*(OFFSET('Game Board'!H8:H55,0,RY1)&lt;OFFSET('Game Board'!G8:G55,0,RY1))*1)+SUMPRODUCT((OFFSET('Game Board'!F8:F55,0,RY1)=SQ15)*(OFFSET('Game Board'!I8:I55,0,RY1)=SQ14)*(OFFSET('Game Board'!G8:G55,0,RY1)&lt;OFFSET('Game Board'!H8:H55,0,RY1))*1)+SUMPRODUCT((OFFSET('Game Board'!I8:I55,0,RY1)=SQ15)*(OFFSET('Game Board'!F8:F55,0,RY1)=SQ14)*(OFFSET('Game Board'!H8:H55,0,RY1)&lt;OFFSET('Game Board'!G8:G55,0,RY1))*1)</f>
        <v>0</v>
      </c>
      <c r="SW15" s="420">
        <f ca="1">SUMIFS(OFFSET('Game Board'!G8:G55,0,RY1),OFFSET('Game Board'!F8:F55,0,RY1),SQ15,OFFSET('Game Board'!I8:I55,0,RY1),SQ12)+SUMIFS(OFFSET('Game Board'!G8:G55,0,RY1),OFFSET('Game Board'!F8:F55,0,RY1),SQ15,OFFSET('Game Board'!I8:I55,0,RY1),SQ13)+SUMIFS(OFFSET('Game Board'!G8:G55,0,RY1),OFFSET('Game Board'!F8:F55,0,RY1),SQ15,OFFSET('Game Board'!I8:I55,0,RY1),SQ14)+SUMIFS(OFFSET('Game Board'!H8:H55,0,RY1),OFFSET('Game Board'!I8:I55,0,RY1),SQ15,OFFSET('Game Board'!F8:F55,0,RY1),SQ12)+SUMIFS(OFFSET('Game Board'!H8:H55,0,RY1),OFFSET('Game Board'!I8:I55,0,RY1),SQ15,OFFSET('Game Board'!F8:F55,0,RY1),SQ13)+SUMIFS(OFFSET('Game Board'!H8:H55,0,RY1),OFFSET('Game Board'!I8:I55,0,RY1),SQ15,OFFSET('Game Board'!F8:F55,0,RY1),SQ14)</f>
        <v>0</v>
      </c>
      <c r="SX15" s="420">
        <f ca="1">SUMIFS(OFFSET('Game Board'!H8:H55,0,RY1),OFFSET('Game Board'!F8:F55,0,RY1),SQ15,OFFSET('Game Board'!I8:I55,0,RY1),SQ12)+SUMIFS(OFFSET('Game Board'!H8:H55,0,RY1),OFFSET('Game Board'!F8:F55,0,RY1),SQ15,OFFSET('Game Board'!I8:I55,0,RY1),SQ13)+SUMIFS(OFFSET('Game Board'!H8:H55,0,RY1),OFFSET('Game Board'!F8:F55,0,RY1),SQ15,OFFSET('Game Board'!I8:I55,0,RY1),SQ14)+SUMIFS(OFFSET('Game Board'!G8:G55,0,RY1),OFFSET('Game Board'!I8:I55,0,RY1),SQ15,OFFSET('Game Board'!F8:F55,0,RY1),SQ12)+SUMIFS(OFFSET('Game Board'!G8:G55,0,RY1),OFFSET('Game Board'!I8:I55,0,RY1),SQ15,OFFSET('Game Board'!F8:F55,0,RY1),SQ13)+SUMIFS(OFFSET('Game Board'!G8:G55,0,RY1),OFFSET('Game Board'!I8:I55,0,RY1),SQ15,OFFSET('Game Board'!F8:F55,0,RY1),SQ14)</f>
        <v>0</v>
      </c>
      <c r="SY15" s="420">
        <f t="shared" ca="1" si="130"/>
        <v>0</v>
      </c>
      <c r="SZ15" s="420">
        <f t="shared" ca="1" si="131"/>
        <v>3</v>
      </c>
      <c r="TA15" s="420">
        <f t="shared" ref="TA15" ca="1" si="1988">IF(SQ15&lt;&gt;"",SUMPRODUCT((SP12:SP15=SP15)*(SZ12:SZ15&gt;SZ15)*1),0)</f>
        <v>0</v>
      </c>
      <c r="TB15" s="420">
        <f t="shared" ref="TB15" ca="1" si="1989">IF(SQ15&lt;&gt;"",SUMPRODUCT((TA12:TA15=TA15)*(SY12:SY15&gt;SY15)*1),0)</f>
        <v>0</v>
      </c>
      <c r="TC15" s="420">
        <f t="shared" ca="1" si="134"/>
        <v>0</v>
      </c>
      <c r="TD15" s="420">
        <f t="shared" ref="TD15" ca="1" si="1990">IF(SQ15&lt;&gt;"",SUMPRODUCT((TC12:TC15=TC15)*(TA12:TA15=TA15)*(SW12:SW15&gt;SW15)*1),0)</f>
        <v>0</v>
      </c>
      <c r="TE15" s="420">
        <f t="shared" ca="1" si="136"/>
        <v>1</v>
      </c>
      <c r="TF15" s="420">
        <f ca="1">SUMPRODUCT((OFFSET('Game Board'!F8:F55,0,RY1)=SR15)*(OFFSET('Game Board'!I8:I55,0,RY1)=SR13)*(OFFSET('Game Board'!G8:G55,0,RY1)&gt;OFFSET('Game Board'!H8:H55,0,RY1))*1)+SUMPRODUCT((OFFSET('Game Board'!I8:I55,0,RY1)=SR15)*(OFFSET('Game Board'!F8:F55,0,RY1)=SR13)*(OFFSET('Game Board'!H8:H55,0,RY1)&gt;OFFSET('Game Board'!G8:G55,0,RY1))*1)+SUMPRODUCT((OFFSET('Game Board'!F8:F55,0,RY1)=SR15)*(OFFSET('Game Board'!I8:I55,0,RY1)=SR14)*(OFFSET('Game Board'!G8:G55,0,RY1)&gt;OFFSET('Game Board'!H8:H55,0,RY1))*1)+SUMPRODUCT((OFFSET('Game Board'!I8:I55,0,RY1)=SR15)*(OFFSET('Game Board'!F8:F55,0,RY1)=SR14)*(OFFSET('Game Board'!H8:H55,0,RY1)&gt;OFFSET('Game Board'!G8:G55,0,RY1))*1)</f>
        <v>0</v>
      </c>
      <c r="TG15" s="420">
        <f ca="1">SUMPRODUCT((OFFSET('Game Board'!F8:F55,0,RY1)=SR15)*(OFFSET('Game Board'!I8:I55,0,RY1)=SR13)*(OFFSET('Game Board'!G8:G55,0,RY1)=OFFSET('Game Board'!H8:H55,0,RY1))*1)+SUMPRODUCT((OFFSET('Game Board'!I8:I55,0,RY1)=SR15)*(OFFSET('Game Board'!F8:F55,0,RY1)=SR13)*(OFFSET('Game Board'!G8:G55,0,RY1)=OFFSET('Game Board'!H8:H55,0,RY1))*1)+SUMPRODUCT((OFFSET('Game Board'!F8:F55,0,RY1)=SR15)*(OFFSET('Game Board'!I8:I55,0,RY1)=SR14)*(OFFSET('Game Board'!G8:G55,0,RY1)=OFFSET('Game Board'!H8:H55,0,RY1))*1)+SUMPRODUCT((OFFSET('Game Board'!I8:I55,0,RY1)=SR15)*(OFFSET('Game Board'!F8:F55,0,RY1)=SR14)*(OFFSET('Game Board'!G8:G55,0,RY1)=OFFSET('Game Board'!H8:H55,0,RY1))*1)</f>
        <v>0</v>
      </c>
      <c r="TH15" s="420">
        <f ca="1">SUMPRODUCT((OFFSET('Game Board'!F8:F55,0,RY1)=SR15)*(OFFSET('Game Board'!I8:I55,0,RY1)=SR13)*(OFFSET('Game Board'!G8:G55,0,RY1)&lt;OFFSET('Game Board'!H8:H55,0,RY1))*1)+SUMPRODUCT((OFFSET('Game Board'!I8:I55,0,RY1)=SR15)*(OFFSET('Game Board'!F8:F55,0,RY1)=SR13)*(OFFSET('Game Board'!H8:H55,0,RY1)&lt;OFFSET('Game Board'!G8:G55,0,RY1))*1)+SUMPRODUCT((OFFSET('Game Board'!F8:F55,0,RY1)=SR15)*(OFFSET('Game Board'!I8:I55,0,RY1)=SR14)*(OFFSET('Game Board'!G8:G55,0,RY1)&lt;OFFSET('Game Board'!H8:H55,0,RY1))*1)+SUMPRODUCT((OFFSET('Game Board'!I8:I55,0,RY1)=SR15)*(OFFSET('Game Board'!F8:F55,0,RY1)=SR14)*(OFFSET('Game Board'!H8:H55,0,RY1)&lt;OFFSET('Game Board'!G8:G55,0,RY1))*1)</f>
        <v>0</v>
      </c>
      <c r="TI15" s="420">
        <f ca="1">SUMIFS(OFFSET('Game Board'!G8:G55,0,RY1),OFFSET('Game Board'!F8:F55,0,RY1),SR15,OFFSET('Game Board'!I8:I55,0,RY1),SR13)+SUMIFS(OFFSET('Game Board'!G8:G55,0,RY1),OFFSET('Game Board'!F8:F55,0,RY1),SR15,OFFSET('Game Board'!I8:I55,0,RY1),SR14)+SUMIFS(OFFSET('Game Board'!H8:H55,0,RY1),OFFSET('Game Board'!I8:I55,0,RY1),SR15,OFFSET('Game Board'!F8:F55,0,RY1),SR13)+SUMIFS(OFFSET('Game Board'!H8:H55,0,RY1),OFFSET('Game Board'!I8:I55,0,RY1),SR15,OFFSET('Game Board'!F8:F55,0,RY1),SR14)</f>
        <v>0</v>
      </c>
      <c r="TJ15" s="420">
        <f ca="1">SUMIFS(OFFSET('Game Board'!G8:G55,0,RY1),OFFSET('Game Board'!F8:F55,0,RY1),SR15,OFFSET('Game Board'!I8:I55,0,RY1),SR13)+SUMIFS(OFFSET('Game Board'!G8:G55,0,RY1),OFFSET('Game Board'!F8:F55,0,RY1),SR15,OFFSET('Game Board'!I8:I55,0,RY1),SR14)+SUMIFS(OFFSET('Game Board'!H8:H55,0,RY1),OFFSET('Game Board'!I8:I55,0,RY1),SR15,OFFSET('Game Board'!F8:F55,0,RY1),SR13)+SUMIFS(OFFSET('Game Board'!H8:H55,0,RY1),OFFSET('Game Board'!I8:I55,0,RY1),SR15,OFFSET('Game Board'!F8:F55,0,RY1),SR14)</f>
        <v>0</v>
      </c>
      <c r="TK15" s="420">
        <f t="shared" ca="1" si="335"/>
        <v>0</v>
      </c>
      <c r="TL15" s="420">
        <f t="shared" ca="1" si="336"/>
        <v>0</v>
      </c>
      <c r="TM15" s="420">
        <f t="shared" ref="TM15" ca="1" si="1991">IF(SR15&lt;&gt;"",SUMPRODUCT((SP12:SP15=SP15)*(TL12:TL15&gt;TL15)*1),0)</f>
        <v>0</v>
      </c>
      <c r="TN15" s="420">
        <f t="shared" ref="TN15" ca="1" si="1992">IF(SR15&lt;&gt;"",SUMPRODUCT((TM12:TM15=TM15)*(TK12:TK15&gt;TK15)*1),0)</f>
        <v>0</v>
      </c>
      <c r="TO15" s="420">
        <f t="shared" ca="1" si="339"/>
        <v>0</v>
      </c>
      <c r="TP15" s="420">
        <f t="shared" ref="TP15" ca="1" si="1993">IF(SR15&lt;&gt;"",SUMPRODUCT((TO12:TO15=TO15)*(TM12:TM15=TM15)*(TI12:TI15&gt;TI15)*1),0)</f>
        <v>0</v>
      </c>
      <c r="TQ15" s="420">
        <f t="shared" ca="1" si="137"/>
        <v>1</v>
      </c>
      <c r="TR15" s="420">
        <f ca="1">SUMPRODUCT((OFFSET('Game Board'!F8:F55,0,RY1)=SS15)*(OFFSET('Game Board'!I8:I55,0,RY1)=SS14)*(OFFSET('Game Board'!G8:G55,0,RY1)&gt;OFFSET('Game Board'!H8:H55,0,RY1))*1)+SUMPRODUCT((OFFSET('Game Board'!I8:I55,0,RY1)=SS15)*(OFFSET('Game Board'!F8:F55,0,RY1)=SS14)*(OFFSET('Game Board'!H8:H55,0,RY1)&gt;OFFSET('Game Board'!G8:G55,0,RY1))*1)</f>
        <v>0</v>
      </c>
      <c r="TS15" s="420">
        <f ca="1">SUMPRODUCT((OFFSET('Game Board'!F8:F55,0,RY1)=SS15)*(OFFSET('Game Board'!I8:I55,0,RY1)=SS14)*(OFFSET('Game Board'!G8:G55,0,RY1)=OFFSET('Game Board'!H8:H55,0,RY1))*1)+SUMPRODUCT((OFFSET('Game Board'!I8:I55,0,RY1)=SS15)*(OFFSET('Game Board'!F8:F55,0,RY1)=SS14)*(OFFSET('Game Board'!H8:H55,0,RY1)=OFFSET('Game Board'!G8:G55,0,RY1))*1)</f>
        <v>0</v>
      </c>
      <c r="TT15" s="420">
        <f ca="1">SUMPRODUCT((OFFSET('Game Board'!F8:F55,0,RY1)=SS15)*(OFFSET('Game Board'!I8:I55,0,RY1)=SS14)*(OFFSET('Game Board'!G8:G55,0,RY1)&lt;OFFSET('Game Board'!H8:H55,0,RY1))*1)+SUMPRODUCT((OFFSET('Game Board'!I8:I55,0,RY1)=SS15)*(OFFSET('Game Board'!F8:F55,0,RY1)=SS14)*(OFFSET('Game Board'!H8:H55,0,RY1)&lt;OFFSET('Game Board'!G8:G55,0,RY1))*1)</f>
        <v>0</v>
      </c>
      <c r="TU15" s="420">
        <f ca="1">SUMIFS(OFFSET('Game Board'!G8:G55,0,RY1),OFFSET('Game Board'!F8:F55,0,RY1),SS15,OFFSET('Game Board'!I8:I55,0,RY1),SS14)+SUMIFS(OFFSET('Game Board'!H8:H55,0,RY1),OFFSET('Game Board'!I8:I55,0,RY1),SS15,OFFSET('Game Board'!F8:F55,0,RY1),SS14)</f>
        <v>0</v>
      </c>
      <c r="TV15" s="420">
        <f ca="1">SUMIFS(OFFSET('Game Board'!G8:G55,0,RY1),OFFSET('Game Board'!F8:F55,0,RY1),SS15,OFFSET('Game Board'!I8:I55,0,RY1),SS14)+SUMIFS(OFFSET('Game Board'!H8:H55,0,RY1),OFFSET('Game Board'!I8:I55,0,RY1),SS15,OFFSET('Game Board'!F8:F55,0,RY1),SS14)</f>
        <v>0</v>
      </c>
      <c r="TW15" s="420">
        <f t="shared" ca="1" si="1802"/>
        <v>0</v>
      </c>
      <c r="TX15" s="420">
        <f t="shared" ca="1" si="1803"/>
        <v>0</v>
      </c>
      <c r="TY15" s="420">
        <f t="shared" ref="TY15" ca="1" si="1994">IF(SS15&lt;&gt;"",SUMPRODUCT((TB12:TB15=TB15)*(TX12:TX15&gt;TX15)*1),0)</f>
        <v>0</v>
      </c>
      <c r="TZ15" s="420">
        <f t="shared" ref="TZ15" ca="1" si="1995">IF(SS15&lt;&gt;"",SUMPRODUCT((TY12:TY15=TY15)*(TW12:TW15&gt;TW15)*1),0)</f>
        <v>0</v>
      </c>
      <c r="UA15" s="420">
        <f t="shared" ca="1" si="1806"/>
        <v>0</v>
      </c>
      <c r="UB15" s="420">
        <f t="shared" ref="UB15" ca="1" si="1996">IF(SS15&lt;&gt;"",SUMPRODUCT((UA12:UA15=UA15)*(TY12:TY15=TY15)*(TU12:TU15&gt;TU15)*1),0)</f>
        <v>0</v>
      </c>
      <c r="UC15" s="420">
        <f t="shared" ca="1" si="138"/>
        <v>1</v>
      </c>
      <c r="UD15" s="420">
        <f t="shared" ref="UD15" ca="1" si="1997">SUMPRODUCT((UC12:UC15=UC15)*(SF12:SF15&gt;SF15)*1)</f>
        <v>2</v>
      </c>
      <c r="UE15" s="420">
        <f t="shared" ca="1" si="140"/>
        <v>3</v>
      </c>
      <c r="UF15" s="420" t="str">
        <f t="shared" si="342"/>
        <v>Poland</v>
      </c>
      <c r="UG15" s="420">
        <f t="shared" ca="1" si="141"/>
        <v>0</v>
      </c>
      <c r="UH15" s="420">
        <f ca="1">SUMPRODUCT((OFFSET('Game Board'!G8:G55,0,UH1)&lt;&gt;"")*(OFFSET('Game Board'!F8:F55,0,UH1)=C15)*(OFFSET('Game Board'!G8:G55,0,UH1)&gt;OFFSET('Game Board'!H8:H55,0,UH1))*1)+SUMPRODUCT((OFFSET('Game Board'!G8:G55,0,UH1)&lt;&gt;"")*(OFFSET('Game Board'!I8:I55,0,UH1)=C15)*(OFFSET('Game Board'!H8:H55,0,UH1)&gt;OFFSET('Game Board'!G8:G55,0,UH1))*1)</f>
        <v>0</v>
      </c>
      <c r="UI15" s="420">
        <f ca="1">SUMPRODUCT((OFFSET('Game Board'!G8:G55,0,UH1)&lt;&gt;"")*(OFFSET('Game Board'!F8:F55,0,UH1)=C15)*(OFFSET('Game Board'!G8:G55,0,UH1)=OFFSET('Game Board'!H8:H55,0,UH1))*1)+SUMPRODUCT((OFFSET('Game Board'!G8:G55,0,UH1)&lt;&gt;"")*(OFFSET('Game Board'!I8:I55,0,UH1)=C15)*(OFFSET('Game Board'!G8:G55,0,UH1)=OFFSET('Game Board'!H8:H55,0,UH1))*1)</f>
        <v>0</v>
      </c>
      <c r="UJ15" s="420">
        <f ca="1">SUMPRODUCT((OFFSET('Game Board'!G8:G55,0,UH1)&lt;&gt;"")*(OFFSET('Game Board'!F8:F55,0,UH1)=C15)*(OFFSET('Game Board'!G8:G55,0,UH1)&lt;OFFSET('Game Board'!H8:H55,0,UH1))*1)+SUMPRODUCT((OFFSET('Game Board'!G8:G55,0,UH1)&lt;&gt;"")*(OFFSET('Game Board'!I8:I55,0,UH1)=C15)*(OFFSET('Game Board'!H8:H55,0,UH1)&lt;OFFSET('Game Board'!G8:G55,0,UH1))*1)</f>
        <v>0</v>
      </c>
      <c r="UK15" s="420">
        <f ca="1">SUMIF(OFFSET('Game Board'!F8:F55,0,UH1),C15,OFFSET('Game Board'!G8:G55,0,UH1))+SUMIF(OFFSET('Game Board'!I8:I55,0,UH1),C15,OFFSET('Game Board'!H8:H55,0,UH1))</f>
        <v>0</v>
      </c>
      <c r="UL15" s="420">
        <f ca="1">SUMIF(OFFSET('Game Board'!F8:F55,0,UH1),C15,OFFSET('Game Board'!H8:H55,0,UH1))+SUMIF(OFFSET('Game Board'!I8:I55,0,UH1),C15,OFFSET('Game Board'!G8:G55,0,UH1))</f>
        <v>0</v>
      </c>
      <c r="UM15" s="420">
        <f t="shared" ca="1" si="142"/>
        <v>0</v>
      </c>
      <c r="UN15" s="420">
        <f t="shared" ca="1" si="143"/>
        <v>0</v>
      </c>
      <c r="UO15" s="420">
        <f ca="1">INDEX(L4:L35,MATCH(UX15,C4:C35,0),0)</f>
        <v>1544</v>
      </c>
      <c r="UP15" s="424">
        <f>'Tournament Setup'!F17</f>
        <v>0</v>
      </c>
      <c r="UQ15" s="420">
        <f t="shared" ref="UQ15" ca="1" si="1998">RANK(UN15,UN12:UN15)</f>
        <v>1</v>
      </c>
      <c r="UR15" s="420">
        <f t="shared" ref="UR15" ca="1" si="1999">SUMPRODUCT((UQ12:UQ15=UQ15)*(UM12:UM15&gt;UM15)*1)</f>
        <v>0</v>
      </c>
      <c r="US15" s="420">
        <f t="shared" ca="1" si="146"/>
        <v>1</v>
      </c>
      <c r="UT15" s="420">
        <f t="shared" ref="UT15" ca="1" si="2000">SUMPRODUCT((UQ12:UQ15=UQ15)*(UM12:UM15=UM15)*(UK12:UK15&gt;UK15)*1)</f>
        <v>0</v>
      </c>
      <c r="UU15" s="420">
        <f t="shared" ca="1" si="148"/>
        <v>1</v>
      </c>
      <c r="UV15" s="420">
        <f t="shared" ref="UV15" ca="1" si="2001">RANK(UU15,UU12:UU15,1)+COUNTIF(UU12:UU15,UU15)-1</f>
        <v>4</v>
      </c>
      <c r="UW15" s="420">
        <v>4</v>
      </c>
      <c r="UX15" s="420" t="str">
        <f t="shared" ref="UX15" ca="1" si="2002">INDEX(UF12:UF15,MATCH(UW15,UV12:UV15,0),0)</f>
        <v>Poland</v>
      </c>
      <c r="UY15" s="420">
        <f t="shared" ref="UY15" ca="1" si="2003">INDEX(UU12:UU15,MATCH(UX15,UF12:UF15,0),0)</f>
        <v>1</v>
      </c>
      <c r="UZ15" s="420" t="str">
        <f t="shared" ca="1" si="1815"/>
        <v>Poland</v>
      </c>
      <c r="VA15" s="420" t="str">
        <f t="shared" ref="VA15" ca="1" si="2004">IF(AND(VA14&lt;&gt;"",UY15=2),UX15,"")</f>
        <v/>
      </c>
      <c r="VB15" s="420" t="str">
        <f t="shared" ref="VB15" ca="1" si="2005">IF(AND(VB14&lt;&gt;"",UY15=3),UX15,"")</f>
        <v/>
      </c>
      <c r="VC15" s="420">
        <f ca="1">SUMPRODUCT((OFFSET('Game Board'!F8:F55,0,UH1)=UZ15)*(OFFSET('Game Board'!I8:I55,0,UH1)=UZ12)*(OFFSET('Game Board'!G8:G55,0,UH1)&gt;OFFSET('Game Board'!H8:H55,0,UH1))*1)+SUMPRODUCT((OFFSET('Game Board'!I8:I55,0,UH1)=UZ15)*(OFFSET('Game Board'!F8:F55,0,UH1)=UZ12)*(OFFSET('Game Board'!H8:H55,0,UH1)&gt;OFFSET('Game Board'!G8:G55,0,UH1))*1)+SUMPRODUCT((OFFSET('Game Board'!F8:F55,0,UH1)=UZ15)*(OFFSET('Game Board'!I8:I55,0,UH1)=UZ13)*(OFFSET('Game Board'!G8:G55,0,UH1)&gt;OFFSET('Game Board'!H8:H55,0,UH1))*1)+SUMPRODUCT((OFFSET('Game Board'!I8:I55,0,UH1)=UZ15)*(OFFSET('Game Board'!F8:F55,0,UH1)=UZ13)*(OFFSET('Game Board'!H8:H55,0,UH1)&gt;OFFSET('Game Board'!G8:G55,0,UH1))*1)+SUMPRODUCT((OFFSET('Game Board'!F8:F55,0,UH1)=UZ15)*(OFFSET('Game Board'!I8:I55,0,UH1)=UZ14)*(OFFSET('Game Board'!G8:G55,0,UH1)&gt;OFFSET('Game Board'!H8:H55,0,UH1))*1)+SUMPRODUCT((OFFSET('Game Board'!I8:I55,0,UH1)=UZ15)*(OFFSET('Game Board'!F8:F55,0,UH1)=UZ14)*(OFFSET('Game Board'!H8:H55,0,UH1)&gt;OFFSET('Game Board'!G8:G55,0,UH1))*1)</f>
        <v>0</v>
      </c>
      <c r="VD15" s="420">
        <f ca="1">SUMPRODUCT((OFFSET('Game Board'!F8:F55,0,UH1)=UZ15)*(OFFSET('Game Board'!I8:I55,0,UH1)=UZ12)*(OFFSET('Game Board'!G8:G55,0,UH1)&gt;=OFFSET('Game Board'!H8:H55,0,UH1))*1)+SUMPRODUCT((OFFSET('Game Board'!I8:I55,0,UH1)=UZ15)*(OFFSET('Game Board'!F8:F55,0,UH1)=UZ12)*(OFFSET('Game Board'!G8:G55,0,UH1)=OFFSET('Game Board'!H8:H55,0,UH1))*1)+SUMPRODUCT((OFFSET('Game Board'!F8:F55,0,UH1)=UZ15)*(OFFSET('Game Board'!I8:I55,0,UH1)=UZ13)*(OFFSET('Game Board'!G8:G55,0,UH1)=OFFSET('Game Board'!H8:H55,0,UH1))*1)+SUMPRODUCT((OFFSET('Game Board'!I8:I55,0,UH1)=UZ15)*(OFFSET('Game Board'!F8:F55,0,UH1)=UZ13)*(OFFSET('Game Board'!G8:G55,0,UH1)=OFFSET('Game Board'!H8:H55,0,UH1))*1)+SUMPRODUCT((OFFSET('Game Board'!F8:F55,0,UH1)=UZ15)*(OFFSET('Game Board'!I8:I55,0,UH1)=UZ14)*(OFFSET('Game Board'!G8:G55,0,UH1)=OFFSET('Game Board'!H8:H55,0,UH1))*1)+SUMPRODUCT((OFFSET('Game Board'!I8:I55,0,UH1)=UZ15)*(OFFSET('Game Board'!F8:F55,0,UH1)=UZ14)*(OFFSET('Game Board'!G8:G55,0,UH1)=OFFSET('Game Board'!H8:H55,0,UH1))*1)</f>
        <v>3</v>
      </c>
      <c r="VE15" s="420">
        <f ca="1">SUMPRODUCT((OFFSET('Game Board'!F8:F55,0,UH1)=UZ15)*(OFFSET('Game Board'!I8:I55,0,UH1)=UZ12)*(OFFSET('Game Board'!G8:G55,0,UH1)&lt;OFFSET('Game Board'!H8:H55,0,UH1))*1)+SUMPRODUCT((OFFSET('Game Board'!I8:I55,0,UH1)=UZ15)*(OFFSET('Game Board'!F8:F55,0,UH1)=UZ12)*(OFFSET('Game Board'!H8:H55,0,UH1)&lt;OFFSET('Game Board'!G8:G55,0,UH1))*1)+SUMPRODUCT((OFFSET('Game Board'!F8:F55,0,UH1)=UZ15)*(OFFSET('Game Board'!I8:I55,0,UH1)=UZ13)*(OFFSET('Game Board'!G8:G55,0,UH1)&lt;OFFSET('Game Board'!H8:H55,0,UH1))*1)+SUMPRODUCT((OFFSET('Game Board'!I8:I55,0,UH1)=UZ15)*(OFFSET('Game Board'!F8:F55,0,UH1)=UZ13)*(OFFSET('Game Board'!H8:H55,0,UH1)&lt;OFFSET('Game Board'!G8:G55,0,UH1))*1)+SUMPRODUCT((OFFSET('Game Board'!F8:F55,0,UH1)=UZ15)*(OFFSET('Game Board'!I8:I55,0,UH1)=UZ14)*(OFFSET('Game Board'!G8:G55,0,UH1)&lt;OFFSET('Game Board'!H8:H55,0,UH1))*1)+SUMPRODUCT((OFFSET('Game Board'!I8:I55,0,UH1)=UZ15)*(OFFSET('Game Board'!F8:F55,0,UH1)=UZ14)*(OFFSET('Game Board'!H8:H55,0,UH1)&lt;OFFSET('Game Board'!G8:G55,0,UH1))*1)</f>
        <v>0</v>
      </c>
      <c r="VF15" s="420">
        <f ca="1">SUMIFS(OFFSET('Game Board'!G8:G55,0,UH1),OFFSET('Game Board'!F8:F55,0,UH1),UZ15,OFFSET('Game Board'!I8:I55,0,UH1),UZ12)+SUMIFS(OFFSET('Game Board'!G8:G55,0,UH1),OFFSET('Game Board'!F8:F55,0,UH1),UZ15,OFFSET('Game Board'!I8:I55,0,UH1),UZ13)+SUMIFS(OFFSET('Game Board'!G8:G55,0,UH1),OFFSET('Game Board'!F8:F55,0,UH1),UZ15,OFFSET('Game Board'!I8:I55,0,UH1),UZ14)+SUMIFS(OFFSET('Game Board'!H8:H55,0,UH1),OFFSET('Game Board'!I8:I55,0,UH1),UZ15,OFFSET('Game Board'!F8:F55,0,UH1),UZ12)+SUMIFS(OFFSET('Game Board'!H8:H55,0,UH1),OFFSET('Game Board'!I8:I55,0,UH1),UZ15,OFFSET('Game Board'!F8:F55,0,UH1),UZ13)+SUMIFS(OFFSET('Game Board'!H8:H55,0,UH1),OFFSET('Game Board'!I8:I55,0,UH1),UZ15,OFFSET('Game Board'!F8:F55,0,UH1),UZ14)</f>
        <v>0</v>
      </c>
      <c r="VG15" s="420">
        <f ca="1">SUMIFS(OFFSET('Game Board'!H8:H55,0,UH1),OFFSET('Game Board'!F8:F55,0,UH1),UZ15,OFFSET('Game Board'!I8:I55,0,UH1),UZ12)+SUMIFS(OFFSET('Game Board'!H8:H55,0,UH1),OFFSET('Game Board'!F8:F55,0,UH1),UZ15,OFFSET('Game Board'!I8:I55,0,UH1),UZ13)+SUMIFS(OFFSET('Game Board'!H8:H55,0,UH1),OFFSET('Game Board'!F8:F55,0,UH1),UZ15,OFFSET('Game Board'!I8:I55,0,UH1),UZ14)+SUMIFS(OFFSET('Game Board'!G8:G55,0,UH1),OFFSET('Game Board'!I8:I55,0,UH1),UZ15,OFFSET('Game Board'!F8:F55,0,UH1),UZ12)+SUMIFS(OFFSET('Game Board'!G8:G55,0,UH1),OFFSET('Game Board'!I8:I55,0,UH1),UZ15,OFFSET('Game Board'!F8:F55,0,UH1),UZ13)+SUMIFS(OFFSET('Game Board'!G8:G55,0,UH1),OFFSET('Game Board'!I8:I55,0,UH1),UZ15,OFFSET('Game Board'!F8:F55,0,UH1),UZ14)</f>
        <v>0</v>
      </c>
      <c r="VH15" s="420">
        <f t="shared" ca="1" si="153"/>
        <v>0</v>
      </c>
      <c r="VI15" s="420">
        <f t="shared" ca="1" si="154"/>
        <v>3</v>
      </c>
      <c r="VJ15" s="420">
        <f t="shared" ref="VJ15" ca="1" si="2006">IF(UZ15&lt;&gt;"",SUMPRODUCT((UY12:UY15=UY15)*(VI12:VI15&gt;VI15)*1),0)</f>
        <v>0</v>
      </c>
      <c r="VK15" s="420">
        <f t="shared" ref="VK15" ca="1" si="2007">IF(UZ15&lt;&gt;"",SUMPRODUCT((VJ12:VJ15=VJ15)*(VH12:VH15&gt;VH15)*1),0)</f>
        <v>0</v>
      </c>
      <c r="VL15" s="420">
        <f t="shared" ca="1" si="157"/>
        <v>0</v>
      </c>
      <c r="VM15" s="420">
        <f t="shared" ref="VM15" ca="1" si="2008">IF(UZ15&lt;&gt;"",SUMPRODUCT((VL12:VL15=VL15)*(VJ12:VJ15=VJ15)*(VF12:VF15&gt;VF15)*1),0)</f>
        <v>0</v>
      </c>
      <c r="VN15" s="420">
        <f t="shared" ca="1" si="159"/>
        <v>1</v>
      </c>
      <c r="VO15" s="420">
        <f ca="1">SUMPRODUCT((OFFSET('Game Board'!F8:F55,0,UH1)=VA15)*(OFFSET('Game Board'!I8:I55,0,UH1)=VA13)*(OFFSET('Game Board'!G8:G55,0,UH1)&gt;OFFSET('Game Board'!H8:H55,0,UH1))*1)+SUMPRODUCT((OFFSET('Game Board'!I8:I55,0,UH1)=VA15)*(OFFSET('Game Board'!F8:F55,0,UH1)=VA13)*(OFFSET('Game Board'!H8:H55,0,UH1)&gt;OFFSET('Game Board'!G8:G55,0,UH1))*1)+SUMPRODUCT((OFFSET('Game Board'!F8:F55,0,UH1)=VA15)*(OFFSET('Game Board'!I8:I55,0,UH1)=VA14)*(OFFSET('Game Board'!G8:G55,0,UH1)&gt;OFFSET('Game Board'!H8:H55,0,UH1))*1)+SUMPRODUCT((OFFSET('Game Board'!I8:I55,0,UH1)=VA15)*(OFFSET('Game Board'!F8:F55,0,UH1)=VA14)*(OFFSET('Game Board'!H8:H55,0,UH1)&gt;OFFSET('Game Board'!G8:G55,0,UH1))*1)</f>
        <v>0</v>
      </c>
      <c r="VP15" s="420">
        <f ca="1">SUMPRODUCT((OFFSET('Game Board'!F8:F55,0,UH1)=VA15)*(OFFSET('Game Board'!I8:I55,0,UH1)=VA13)*(OFFSET('Game Board'!G8:G55,0,UH1)=OFFSET('Game Board'!H8:H55,0,UH1))*1)+SUMPRODUCT((OFFSET('Game Board'!I8:I55,0,UH1)=VA15)*(OFFSET('Game Board'!F8:F55,0,UH1)=VA13)*(OFFSET('Game Board'!G8:G55,0,UH1)=OFFSET('Game Board'!H8:H55,0,UH1))*1)+SUMPRODUCT((OFFSET('Game Board'!F8:F55,0,UH1)=VA15)*(OFFSET('Game Board'!I8:I55,0,UH1)=VA14)*(OFFSET('Game Board'!G8:G55,0,UH1)=OFFSET('Game Board'!H8:H55,0,UH1))*1)+SUMPRODUCT((OFFSET('Game Board'!I8:I55,0,UH1)=VA15)*(OFFSET('Game Board'!F8:F55,0,UH1)=VA14)*(OFFSET('Game Board'!G8:G55,0,UH1)=OFFSET('Game Board'!H8:H55,0,UH1))*1)</f>
        <v>0</v>
      </c>
      <c r="VQ15" s="420">
        <f ca="1">SUMPRODUCT((OFFSET('Game Board'!F8:F55,0,UH1)=VA15)*(OFFSET('Game Board'!I8:I55,0,UH1)=VA13)*(OFFSET('Game Board'!G8:G55,0,UH1)&lt;OFFSET('Game Board'!H8:H55,0,UH1))*1)+SUMPRODUCT((OFFSET('Game Board'!I8:I55,0,UH1)=VA15)*(OFFSET('Game Board'!F8:F55,0,UH1)=VA13)*(OFFSET('Game Board'!H8:H55,0,UH1)&lt;OFFSET('Game Board'!G8:G55,0,UH1))*1)+SUMPRODUCT((OFFSET('Game Board'!F8:F55,0,UH1)=VA15)*(OFFSET('Game Board'!I8:I55,0,UH1)=VA14)*(OFFSET('Game Board'!G8:G55,0,UH1)&lt;OFFSET('Game Board'!H8:H55,0,UH1))*1)+SUMPRODUCT((OFFSET('Game Board'!I8:I55,0,UH1)=VA15)*(OFFSET('Game Board'!F8:F55,0,UH1)=VA14)*(OFFSET('Game Board'!H8:H55,0,UH1)&lt;OFFSET('Game Board'!G8:G55,0,UH1))*1)</f>
        <v>0</v>
      </c>
      <c r="VR15" s="420">
        <f ca="1">SUMIFS(OFFSET('Game Board'!G8:G55,0,UH1),OFFSET('Game Board'!F8:F55,0,UH1),VA15,OFFSET('Game Board'!I8:I55,0,UH1),VA13)+SUMIFS(OFFSET('Game Board'!G8:G55,0,UH1),OFFSET('Game Board'!F8:F55,0,UH1),VA15,OFFSET('Game Board'!I8:I55,0,UH1),VA14)+SUMIFS(OFFSET('Game Board'!H8:H55,0,UH1),OFFSET('Game Board'!I8:I55,0,UH1),VA15,OFFSET('Game Board'!F8:F55,0,UH1),VA13)+SUMIFS(OFFSET('Game Board'!H8:H55,0,UH1),OFFSET('Game Board'!I8:I55,0,UH1),VA15,OFFSET('Game Board'!F8:F55,0,UH1),VA14)</f>
        <v>0</v>
      </c>
      <c r="VS15" s="420">
        <f ca="1">SUMIFS(OFFSET('Game Board'!G8:G55,0,UH1),OFFSET('Game Board'!F8:F55,0,UH1),VA15,OFFSET('Game Board'!I8:I55,0,UH1),VA13)+SUMIFS(OFFSET('Game Board'!G8:G55,0,UH1),OFFSET('Game Board'!F8:F55,0,UH1),VA15,OFFSET('Game Board'!I8:I55,0,UH1),VA14)+SUMIFS(OFFSET('Game Board'!H8:H55,0,UH1),OFFSET('Game Board'!I8:I55,0,UH1),VA15,OFFSET('Game Board'!F8:F55,0,UH1),VA13)+SUMIFS(OFFSET('Game Board'!H8:H55,0,UH1),OFFSET('Game Board'!I8:I55,0,UH1),VA15,OFFSET('Game Board'!F8:F55,0,UH1),VA14)</f>
        <v>0</v>
      </c>
      <c r="VT15" s="420">
        <f t="shared" ca="1" si="354"/>
        <v>0</v>
      </c>
      <c r="VU15" s="420">
        <f t="shared" ca="1" si="355"/>
        <v>0</v>
      </c>
      <c r="VV15" s="420">
        <f t="shared" ref="VV15" ca="1" si="2009">IF(VA15&lt;&gt;"",SUMPRODUCT((UY12:UY15=UY15)*(VU12:VU15&gt;VU15)*1),0)</f>
        <v>0</v>
      </c>
      <c r="VW15" s="420">
        <f t="shared" ref="VW15" ca="1" si="2010">IF(VA15&lt;&gt;"",SUMPRODUCT((VV12:VV15=VV15)*(VT12:VT15&gt;VT15)*1),0)</f>
        <v>0</v>
      </c>
      <c r="VX15" s="420">
        <f t="shared" ca="1" si="358"/>
        <v>0</v>
      </c>
      <c r="VY15" s="420">
        <f t="shared" ref="VY15" ca="1" si="2011">IF(VA15&lt;&gt;"",SUMPRODUCT((VX12:VX15=VX15)*(VV12:VV15=VV15)*(VR12:VR15&gt;VR15)*1),0)</f>
        <v>0</v>
      </c>
      <c r="VZ15" s="420">
        <f t="shared" ca="1" si="160"/>
        <v>1</v>
      </c>
      <c r="WA15" s="420">
        <f ca="1">SUMPRODUCT((OFFSET('Game Board'!F8:F55,0,UH1)=VB15)*(OFFSET('Game Board'!I8:I55,0,UH1)=VB14)*(OFFSET('Game Board'!G8:G55,0,UH1)&gt;OFFSET('Game Board'!H8:H55,0,UH1))*1)+SUMPRODUCT((OFFSET('Game Board'!I8:I55,0,UH1)=VB15)*(OFFSET('Game Board'!F8:F55,0,UH1)=VB14)*(OFFSET('Game Board'!H8:H55,0,UH1)&gt;OFFSET('Game Board'!G8:G55,0,UH1))*1)</f>
        <v>0</v>
      </c>
      <c r="WB15" s="420">
        <f ca="1">SUMPRODUCT((OFFSET('Game Board'!F8:F55,0,UH1)=VB15)*(OFFSET('Game Board'!I8:I55,0,UH1)=VB14)*(OFFSET('Game Board'!G8:G55,0,UH1)=OFFSET('Game Board'!H8:H55,0,UH1))*1)+SUMPRODUCT((OFFSET('Game Board'!I8:I55,0,UH1)=VB15)*(OFFSET('Game Board'!F8:F55,0,UH1)=VB14)*(OFFSET('Game Board'!H8:H55,0,UH1)=OFFSET('Game Board'!G8:G55,0,UH1))*1)</f>
        <v>0</v>
      </c>
      <c r="WC15" s="420">
        <f ca="1">SUMPRODUCT((OFFSET('Game Board'!F8:F55,0,UH1)=VB15)*(OFFSET('Game Board'!I8:I55,0,UH1)=VB14)*(OFFSET('Game Board'!G8:G55,0,UH1)&lt;OFFSET('Game Board'!H8:H55,0,UH1))*1)+SUMPRODUCT((OFFSET('Game Board'!I8:I55,0,UH1)=VB15)*(OFFSET('Game Board'!F8:F55,0,UH1)=VB14)*(OFFSET('Game Board'!H8:H55,0,UH1)&lt;OFFSET('Game Board'!G8:G55,0,UH1))*1)</f>
        <v>0</v>
      </c>
      <c r="WD15" s="420">
        <f ca="1">SUMIFS(OFFSET('Game Board'!G8:G55,0,UH1),OFFSET('Game Board'!F8:F55,0,UH1),VB15,OFFSET('Game Board'!I8:I55,0,UH1),VB14)+SUMIFS(OFFSET('Game Board'!H8:H55,0,UH1),OFFSET('Game Board'!I8:I55,0,UH1),VB15,OFFSET('Game Board'!F8:F55,0,UH1),VB14)</f>
        <v>0</v>
      </c>
      <c r="WE15" s="420">
        <f ca="1">SUMIFS(OFFSET('Game Board'!G8:G55,0,UH1),OFFSET('Game Board'!F8:F55,0,UH1),VB15,OFFSET('Game Board'!I8:I55,0,UH1),VB14)+SUMIFS(OFFSET('Game Board'!H8:H55,0,UH1),OFFSET('Game Board'!I8:I55,0,UH1),VB15,OFFSET('Game Board'!F8:F55,0,UH1),VB14)</f>
        <v>0</v>
      </c>
      <c r="WF15" s="420">
        <f t="shared" ca="1" si="1824"/>
        <v>0</v>
      </c>
      <c r="WG15" s="420">
        <f t="shared" ca="1" si="1825"/>
        <v>0</v>
      </c>
      <c r="WH15" s="420">
        <f t="shared" ref="WH15" ca="1" si="2012">IF(VB15&lt;&gt;"",SUMPRODUCT((VK12:VK15=VK15)*(WG12:WG15&gt;WG15)*1),0)</f>
        <v>0</v>
      </c>
      <c r="WI15" s="420">
        <f t="shared" ref="WI15" ca="1" si="2013">IF(VB15&lt;&gt;"",SUMPRODUCT((WH12:WH15=WH15)*(WF12:WF15&gt;WF15)*1),0)</f>
        <v>0</v>
      </c>
      <c r="WJ15" s="420">
        <f t="shared" ca="1" si="1828"/>
        <v>0</v>
      </c>
      <c r="WK15" s="420">
        <f t="shared" ref="WK15" ca="1" si="2014">IF(VB15&lt;&gt;"",SUMPRODUCT((WJ12:WJ15=WJ15)*(WH12:WH15=WH15)*(WD12:WD15&gt;WD15)*1),0)</f>
        <v>0</v>
      </c>
      <c r="WL15" s="420">
        <f t="shared" ca="1" si="161"/>
        <v>1</v>
      </c>
      <c r="WM15" s="420">
        <f t="shared" ref="WM15" ca="1" si="2015">SUMPRODUCT((WL12:WL15=WL15)*(UO12:UO15&gt;UO15)*1)</f>
        <v>2</v>
      </c>
      <c r="WN15" s="420">
        <f t="shared" ca="1" si="163"/>
        <v>3</v>
      </c>
      <c r="WO15" s="420" t="str">
        <f t="shared" si="361"/>
        <v>Poland</v>
      </c>
      <c r="WP15" s="420">
        <f t="shared" ca="1" si="164"/>
        <v>0</v>
      </c>
      <c r="WQ15" s="420">
        <f ca="1">SUMPRODUCT((OFFSET('Game Board'!G8:G55,0,WQ1)&lt;&gt;"")*(OFFSET('Game Board'!F8:F55,0,WQ1)=C15)*(OFFSET('Game Board'!G8:G55,0,WQ1)&gt;OFFSET('Game Board'!H8:H55,0,WQ1))*1)+SUMPRODUCT((OFFSET('Game Board'!G8:G55,0,WQ1)&lt;&gt;"")*(OFFSET('Game Board'!I8:I55,0,WQ1)=C15)*(OFFSET('Game Board'!H8:H55,0,WQ1)&gt;OFFSET('Game Board'!G8:G55,0,WQ1))*1)</f>
        <v>0</v>
      </c>
      <c r="WR15" s="420">
        <f ca="1">SUMPRODUCT((OFFSET('Game Board'!G8:G55,0,WQ1)&lt;&gt;"")*(OFFSET('Game Board'!F8:F55,0,WQ1)=C15)*(OFFSET('Game Board'!G8:G55,0,WQ1)=OFFSET('Game Board'!H8:H55,0,WQ1))*1)+SUMPRODUCT((OFFSET('Game Board'!G8:G55,0,WQ1)&lt;&gt;"")*(OFFSET('Game Board'!I8:I55,0,WQ1)=C15)*(OFFSET('Game Board'!G8:G55,0,WQ1)=OFFSET('Game Board'!H8:H55,0,WQ1))*1)</f>
        <v>0</v>
      </c>
      <c r="WS15" s="420">
        <f ca="1">SUMPRODUCT((OFFSET('Game Board'!G8:G55,0,WQ1)&lt;&gt;"")*(OFFSET('Game Board'!F8:F55,0,WQ1)=C15)*(OFFSET('Game Board'!G8:G55,0,WQ1)&lt;OFFSET('Game Board'!H8:H55,0,WQ1))*1)+SUMPRODUCT((OFFSET('Game Board'!G8:G55,0,WQ1)&lt;&gt;"")*(OFFSET('Game Board'!I8:I55,0,WQ1)=C15)*(OFFSET('Game Board'!H8:H55,0,WQ1)&lt;OFFSET('Game Board'!G8:G55,0,WQ1))*1)</f>
        <v>0</v>
      </c>
      <c r="WT15" s="420">
        <f ca="1">SUMIF(OFFSET('Game Board'!F8:F55,0,WQ1),C15,OFFSET('Game Board'!G8:G55,0,WQ1))+SUMIF(OFFSET('Game Board'!I8:I55,0,WQ1),C15,OFFSET('Game Board'!H8:H55,0,WQ1))</f>
        <v>0</v>
      </c>
      <c r="WU15" s="420">
        <f ca="1">SUMIF(OFFSET('Game Board'!F8:F55,0,WQ1),C15,OFFSET('Game Board'!H8:H55,0,WQ1))+SUMIF(OFFSET('Game Board'!I8:I55,0,WQ1),C15,OFFSET('Game Board'!G8:G55,0,WQ1))</f>
        <v>0</v>
      </c>
      <c r="WV15" s="420">
        <f t="shared" ca="1" si="165"/>
        <v>0</v>
      </c>
      <c r="WW15" s="420">
        <f t="shared" ca="1" si="166"/>
        <v>0</v>
      </c>
      <c r="WX15" s="420">
        <f ca="1">INDEX(L4:L35,MATCH(XG15,C4:C35,0),0)</f>
        <v>1544</v>
      </c>
      <c r="WY15" s="424">
        <f>'Tournament Setup'!F17</f>
        <v>0</v>
      </c>
      <c r="WZ15" s="420">
        <f t="shared" ref="WZ15" ca="1" si="2016">RANK(WW15,WW12:WW15)</f>
        <v>1</v>
      </c>
      <c r="XA15" s="420">
        <f t="shared" ref="XA15" ca="1" si="2017">SUMPRODUCT((WZ12:WZ15=WZ15)*(WV12:WV15&gt;WV15)*1)</f>
        <v>0</v>
      </c>
      <c r="XB15" s="420">
        <f t="shared" ca="1" si="169"/>
        <v>1</v>
      </c>
      <c r="XC15" s="420">
        <f t="shared" ref="XC15" ca="1" si="2018">SUMPRODUCT((WZ12:WZ15=WZ15)*(WV12:WV15=WV15)*(WT12:WT15&gt;WT15)*1)</f>
        <v>0</v>
      </c>
      <c r="XD15" s="420">
        <f t="shared" ca="1" si="171"/>
        <v>1</v>
      </c>
      <c r="XE15" s="420">
        <f t="shared" ref="XE15" ca="1" si="2019">RANK(XD15,XD12:XD15,1)+COUNTIF(XD12:XD15,XD15)-1</f>
        <v>4</v>
      </c>
      <c r="XF15" s="420">
        <v>4</v>
      </c>
      <c r="XG15" s="420" t="str">
        <f t="shared" ref="XG15" ca="1" si="2020">INDEX(WO12:WO15,MATCH(XF15,XE12:XE15,0),0)</f>
        <v>Poland</v>
      </c>
      <c r="XH15" s="420">
        <f t="shared" ref="XH15" ca="1" si="2021">INDEX(XD12:XD15,MATCH(XG15,WO12:WO15,0),0)</f>
        <v>1</v>
      </c>
      <c r="XI15" s="420" t="str">
        <f t="shared" ca="1" si="1837"/>
        <v>Poland</v>
      </c>
      <c r="XJ15" s="420" t="str">
        <f t="shared" ref="XJ15" ca="1" si="2022">IF(AND(XJ14&lt;&gt;"",XH15=2),XG15,"")</f>
        <v/>
      </c>
      <c r="XK15" s="420" t="str">
        <f t="shared" ref="XK15" ca="1" si="2023">IF(AND(XK14&lt;&gt;"",XH15=3),XG15,"")</f>
        <v/>
      </c>
      <c r="XL15" s="420">
        <f ca="1">SUMPRODUCT((OFFSET('Game Board'!F8:F55,0,WQ1)=XI15)*(OFFSET('Game Board'!I8:I55,0,WQ1)=XI12)*(OFFSET('Game Board'!G8:G55,0,WQ1)&gt;OFFSET('Game Board'!H8:H55,0,WQ1))*1)+SUMPRODUCT((OFFSET('Game Board'!I8:I55,0,WQ1)=XI15)*(OFFSET('Game Board'!F8:F55,0,WQ1)=XI12)*(OFFSET('Game Board'!H8:H55,0,WQ1)&gt;OFFSET('Game Board'!G8:G55,0,WQ1))*1)+SUMPRODUCT((OFFSET('Game Board'!F8:F55,0,WQ1)=XI15)*(OFFSET('Game Board'!I8:I55,0,WQ1)=XI13)*(OFFSET('Game Board'!G8:G55,0,WQ1)&gt;OFFSET('Game Board'!H8:H55,0,WQ1))*1)+SUMPRODUCT((OFFSET('Game Board'!I8:I55,0,WQ1)=XI15)*(OFFSET('Game Board'!F8:F55,0,WQ1)=XI13)*(OFFSET('Game Board'!H8:H55,0,WQ1)&gt;OFFSET('Game Board'!G8:G55,0,WQ1))*1)+SUMPRODUCT((OFFSET('Game Board'!F8:F55,0,WQ1)=XI15)*(OFFSET('Game Board'!I8:I55,0,WQ1)=XI14)*(OFFSET('Game Board'!G8:G55,0,WQ1)&gt;OFFSET('Game Board'!H8:H55,0,WQ1))*1)+SUMPRODUCT((OFFSET('Game Board'!I8:I55,0,WQ1)=XI15)*(OFFSET('Game Board'!F8:F55,0,WQ1)=XI14)*(OFFSET('Game Board'!H8:H55,0,WQ1)&gt;OFFSET('Game Board'!G8:G55,0,WQ1))*1)</f>
        <v>0</v>
      </c>
      <c r="XM15" s="420">
        <f ca="1">SUMPRODUCT((OFFSET('Game Board'!F8:F55,0,WQ1)=XI15)*(OFFSET('Game Board'!I8:I55,0,WQ1)=XI12)*(OFFSET('Game Board'!G8:G55,0,WQ1)&gt;=OFFSET('Game Board'!H8:H55,0,WQ1))*1)+SUMPRODUCT((OFFSET('Game Board'!I8:I55,0,WQ1)=XI15)*(OFFSET('Game Board'!F8:F55,0,WQ1)=XI12)*(OFFSET('Game Board'!G8:G55,0,WQ1)=OFFSET('Game Board'!H8:H55,0,WQ1))*1)+SUMPRODUCT((OFFSET('Game Board'!F8:F55,0,WQ1)=XI15)*(OFFSET('Game Board'!I8:I55,0,WQ1)=XI13)*(OFFSET('Game Board'!G8:G55,0,WQ1)=OFFSET('Game Board'!H8:H55,0,WQ1))*1)+SUMPRODUCT((OFFSET('Game Board'!I8:I55,0,WQ1)=XI15)*(OFFSET('Game Board'!F8:F55,0,WQ1)=XI13)*(OFFSET('Game Board'!G8:G55,0,WQ1)=OFFSET('Game Board'!H8:H55,0,WQ1))*1)+SUMPRODUCT((OFFSET('Game Board'!F8:F55,0,WQ1)=XI15)*(OFFSET('Game Board'!I8:I55,0,WQ1)=XI14)*(OFFSET('Game Board'!G8:G55,0,WQ1)=OFFSET('Game Board'!H8:H55,0,WQ1))*1)+SUMPRODUCT((OFFSET('Game Board'!I8:I55,0,WQ1)=XI15)*(OFFSET('Game Board'!F8:F55,0,WQ1)=XI14)*(OFFSET('Game Board'!G8:G55,0,WQ1)=OFFSET('Game Board'!H8:H55,0,WQ1))*1)</f>
        <v>3</v>
      </c>
      <c r="XN15" s="420">
        <f ca="1">SUMPRODUCT((OFFSET('Game Board'!F8:F55,0,WQ1)=XI15)*(OFFSET('Game Board'!I8:I55,0,WQ1)=XI12)*(OFFSET('Game Board'!G8:G55,0,WQ1)&lt;OFFSET('Game Board'!H8:H55,0,WQ1))*1)+SUMPRODUCT((OFFSET('Game Board'!I8:I55,0,WQ1)=XI15)*(OFFSET('Game Board'!F8:F55,0,WQ1)=XI12)*(OFFSET('Game Board'!H8:H55,0,WQ1)&lt;OFFSET('Game Board'!G8:G55,0,WQ1))*1)+SUMPRODUCT((OFFSET('Game Board'!F8:F55,0,WQ1)=XI15)*(OFFSET('Game Board'!I8:I55,0,WQ1)=XI13)*(OFFSET('Game Board'!G8:G55,0,WQ1)&lt;OFFSET('Game Board'!H8:H55,0,WQ1))*1)+SUMPRODUCT((OFFSET('Game Board'!I8:I55,0,WQ1)=XI15)*(OFFSET('Game Board'!F8:F55,0,WQ1)=XI13)*(OFFSET('Game Board'!H8:H55,0,WQ1)&lt;OFFSET('Game Board'!G8:G55,0,WQ1))*1)+SUMPRODUCT((OFFSET('Game Board'!F8:F55,0,WQ1)=XI15)*(OFFSET('Game Board'!I8:I55,0,WQ1)=XI14)*(OFFSET('Game Board'!G8:G55,0,WQ1)&lt;OFFSET('Game Board'!H8:H55,0,WQ1))*1)+SUMPRODUCT((OFFSET('Game Board'!I8:I55,0,WQ1)=XI15)*(OFFSET('Game Board'!F8:F55,0,WQ1)=XI14)*(OFFSET('Game Board'!H8:H55,0,WQ1)&lt;OFFSET('Game Board'!G8:G55,0,WQ1))*1)</f>
        <v>0</v>
      </c>
      <c r="XO15" s="420">
        <f ca="1">SUMIFS(OFFSET('Game Board'!G8:G55,0,WQ1),OFFSET('Game Board'!F8:F55,0,WQ1),XI15,OFFSET('Game Board'!I8:I55,0,WQ1),XI12)+SUMIFS(OFFSET('Game Board'!G8:G55,0,WQ1),OFFSET('Game Board'!F8:F55,0,WQ1),XI15,OFFSET('Game Board'!I8:I55,0,WQ1),XI13)+SUMIFS(OFFSET('Game Board'!G8:G55,0,WQ1),OFFSET('Game Board'!F8:F55,0,WQ1),XI15,OFFSET('Game Board'!I8:I55,0,WQ1),XI14)+SUMIFS(OFFSET('Game Board'!H8:H55,0,WQ1),OFFSET('Game Board'!I8:I55,0,WQ1),XI15,OFFSET('Game Board'!F8:F55,0,WQ1),XI12)+SUMIFS(OFFSET('Game Board'!H8:H55,0,WQ1),OFFSET('Game Board'!I8:I55,0,WQ1),XI15,OFFSET('Game Board'!F8:F55,0,WQ1),XI13)+SUMIFS(OFFSET('Game Board'!H8:H55,0,WQ1),OFFSET('Game Board'!I8:I55,0,WQ1),XI15,OFFSET('Game Board'!F8:F55,0,WQ1),XI14)</f>
        <v>0</v>
      </c>
      <c r="XP15" s="420">
        <f ca="1">SUMIFS(OFFSET('Game Board'!H8:H55,0,WQ1),OFFSET('Game Board'!F8:F55,0,WQ1),XI15,OFFSET('Game Board'!I8:I55,0,WQ1),XI12)+SUMIFS(OFFSET('Game Board'!H8:H55,0,WQ1),OFFSET('Game Board'!F8:F55,0,WQ1),XI15,OFFSET('Game Board'!I8:I55,0,WQ1),XI13)+SUMIFS(OFFSET('Game Board'!H8:H55,0,WQ1),OFFSET('Game Board'!F8:F55,0,WQ1),XI15,OFFSET('Game Board'!I8:I55,0,WQ1),XI14)+SUMIFS(OFFSET('Game Board'!G8:G55,0,WQ1),OFFSET('Game Board'!I8:I55,0,WQ1),XI15,OFFSET('Game Board'!F8:F55,0,WQ1),XI12)+SUMIFS(OFFSET('Game Board'!G8:G55,0,WQ1),OFFSET('Game Board'!I8:I55,0,WQ1),XI15,OFFSET('Game Board'!F8:F55,0,WQ1),XI13)+SUMIFS(OFFSET('Game Board'!G8:G55,0,WQ1),OFFSET('Game Board'!I8:I55,0,WQ1),XI15,OFFSET('Game Board'!F8:F55,0,WQ1),XI14)</f>
        <v>0</v>
      </c>
      <c r="XQ15" s="420">
        <f t="shared" ca="1" si="176"/>
        <v>0</v>
      </c>
      <c r="XR15" s="420">
        <f t="shared" ca="1" si="177"/>
        <v>3</v>
      </c>
      <c r="XS15" s="420">
        <f t="shared" ref="XS15" ca="1" si="2024">IF(XI15&lt;&gt;"",SUMPRODUCT((XH12:XH15=XH15)*(XR12:XR15&gt;XR15)*1),0)</f>
        <v>0</v>
      </c>
      <c r="XT15" s="420">
        <f t="shared" ref="XT15" ca="1" si="2025">IF(XI15&lt;&gt;"",SUMPRODUCT((XS12:XS15=XS15)*(XQ12:XQ15&gt;XQ15)*1),0)</f>
        <v>0</v>
      </c>
      <c r="XU15" s="420">
        <f t="shared" ca="1" si="180"/>
        <v>0</v>
      </c>
      <c r="XV15" s="420">
        <f t="shared" ref="XV15" ca="1" si="2026">IF(XI15&lt;&gt;"",SUMPRODUCT((XU12:XU15=XU15)*(XS12:XS15=XS15)*(XO12:XO15&gt;XO15)*1),0)</f>
        <v>0</v>
      </c>
      <c r="XW15" s="420">
        <f t="shared" ca="1" si="182"/>
        <v>1</v>
      </c>
      <c r="XX15" s="420">
        <f ca="1">SUMPRODUCT((OFFSET('Game Board'!F8:F55,0,WQ1)=XJ15)*(OFFSET('Game Board'!I8:I55,0,WQ1)=XJ13)*(OFFSET('Game Board'!G8:G55,0,WQ1)&gt;OFFSET('Game Board'!H8:H55,0,WQ1))*1)+SUMPRODUCT((OFFSET('Game Board'!I8:I55,0,WQ1)=XJ15)*(OFFSET('Game Board'!F8:F55,0,WQ1)=XJ13)*(OFFSET('Game Board'!H8:H55,0,WQ1)&gt;OFFSET('Game Board'!G8:G55,0,WQ1))*1)+SUMPRODUCT((OFFSET('Game Board'!F8:F55,0,WQ1)=XJ15)*(OFFSET('Game Board'!I8:I55,0,WQ1)=XJ14)*(OFFSET('Game Board'!G8:G55,0,WQ1)&gt;OFFSET('Game Board'!H8:H55,0,WQ1))*1)+SUMPRODUCT((OFFSET('Game Board'!I8:I55,0,WQ1)=XJ15)*(OFFSET('Game Board'!F8:F55,0,WQ1)=XJ14)*(OFFSET('Game Board'!H8:H55,0,WQ1)&gt;OFFSET('Game Board'!G8:G55,0,WQ1))*1)</f>
        <v>0</v>
      </c>
      <c r="XY15" s="420">
        <f ca="1">SUMPRODUCT((OFFSET('Game Board'!F8:F55,0,WQ1)=XJ15)*(OFFSET('Game Board'!I8:I55,0,WQ1)=XJ13)*(OFFSET('Game Board'!G8:G55,0,WQ1)=OFFSET('Game Board'!H8:H55,0,WQ1))*1)+SUMPRODUCT((OFFSET('Game Board'!I8:I55,0,WQ1)=XJ15)*(OFFSET('Game Board'!F8:F55,0,WQ1)=XJ13)*(OFFSET('Game Board'!G8:G55,0,WQ1)=OFFSET('Game Board'!H8:H55,0,WQ1))*1)+SUMPRODUCT((OFFSET('Game Board'!F8:F55,0,WQ1)=XJ15)*(OFFSET('Game Board'!I8:I55,0,WQ1)=XJ14)*(OFFSET('Game Board'!G8:G55,0,WQ1)=OFFSET('Game Board'!H8:H55,0,WQ1))*1)+SUMPRODUCT((OFFSET('Game Board'!I8:I55,0,WQ1)=XJ15)*(OFFSET('Game Board'!F8:F55,0,WQ1)=XJ14)*(OFFSET('Game Board'!G8:G55,0,WQ1)=OFFSET('Game Board'!H8:H55,0,WQ1))*1)</f>
        <v>0</v>
      </c>
      <c r="XZ15" s="420">
        <f ca="1">SUMPRODUCT((OFFSET('Game Board'!F8:F55,0,WQ1)=XJ15)*(OFFSET('Game Board'!I8:I55,0,WQ1)=XJ13)*(OFFSET('Game Board'!G8:G55,0,WQ1)&lt;OFFSET('Game Board'!H8:H55,0,WQ1))*1)+SUMPRODUCT((OFFSET('Game Board'!I8:I55,0,WQ1)=XJ15)*(OFFSET('Game Board'!F8:F55,0,WQ1)=XJ13)*(OFFSET('Game Board'!H8:H55,0,WQ1)&lt;OFFSET('Game Board'!G8:G55,0,WQ1))*1)+SUMPRODUCT((OFFSET('Game Board'!F8:F55,0,WQ1)=XJ15)*(OFFSET('Game Board'!I8:I55,0,WQ1)=XJ14)*(OFFSET('Game Board'!G8:G55,0,WQ1)&lt;OFFSET('Game Board'!H8:H55,0,WQ1))*1)+SUMPRODUCT((OFFSET('Game Board'!I8:I55,0,WQ1)=XJ15)*(OFFSET('Game Board'!F8:F55,0,WQ1)=XJ14)*(OFFSET('Game Board'!H8:H55,0,WQ1)&lt;OFFSET('Game Board'!G8:G55,0,WQ1))*1)</f>
        <v>0</v>
      </c>
      <c r="YA15" s="420">
        <f ca="1">SUMIFS(OFFSET('Game Board'!G8:G55,0,WQ1),OFFSET('Game Board'!F8:F55,0,WQ1),XJ15,OFFSET('Game Board'!I8:I55,0,WQ1),XJ13)+SUMIFS(OFFSET('Game Board'!G8:G55,0,WQ1),OFFSET('Game Board'!F8:F55,0,WQ1),XJ15,OFFSET('Game Board'!I8:I55,0,WQ1),XJ14)+SUMIFS(OFFSET('Game Board'!H8:H55,0,WQ1),OFFSET('Game Board'!I8:I55,0,WQ1),XJ15,OFFSET('Game Board'!F8:F55,0,WQ1),XJ13)+SUMIFS(OFFSET('Game Board'!H8:H55,0,WQ1),OFFSET('Game Board'!I8:I55,0,WQ1),XJ15,OFFSET('Game Board'!F8:F55,0,WQ1),XJ14)</f>
        <v>0</v>
      </c>
      <c r="YB15" s="420">
        <f ca="1">SUMIFS(OFFSET('Game Board'!G8:G55,0,WQ1),OFFSET('Game Board'!F8:F55,0,WQ1),XJ15,OFFSET('Game Board'!I8:I55,0,WQ1),XJ13)+SUMIFS(OFFSET('Game Board'!G8:G55,0,WQ1),OFFSET('Game Board'!F8:F55,0,WQ1),XJ15,OFFSET('Game Board'!I8:I55,0,WQ1),XJ14)+SUMIFS(OFFSET('Game Board'!H8:H55,0,WQ1),OFFSET('Game Board'!I8:I55,0,WQ1),XJ15,OFFSET('Game Board'!F8:F55,0,WQ1),XJ13)+SUMIFS(OFFSET('Game Board'!H8:H55,0,WQ1),OFFSET('Game Board'!I8:I55,0,WQ1),XJ15,OFFSET('Game Board'!F8:F55,0,WQ1),XJ14)</f>
        <v>0</v>
      </c>
      <c r="YC15" s="420">
        <f t="shared" ca="1" si="373"/>
        <v>0</v>
      </c>
      <c r="YD15" s="420">
        <f t="shared" ca="1" si="374"/>
        <v>0</v>
      </c>
      <c r="YE15" s="420">
        <f t="shared" ref="YE15" ca="1" si="2027">IF(XJ15&lt;&gt;"",SUMPRODUCT((XH12:XH15=XH15)*(YD12:YD15&gt;YD15)*1),0)</f>
        <v>0</v>
      </c>
      <c r="YF15" s="420">
        <f t="shared" ref="YF15" ca="1" si="2028">IF(XJ15&lt;&gt;"",SUMPRODUCT((YE12:YE15=YE15)*(YC12:YC15&gt;YC15)*1),0)</f>
        <v>0</v>
      </c>
      <c r="YG15" s="420">
        <f t="shared" ca="1" si="377"/>
        <v>0</v>
      </c>
      <c r="YH15" s="420">
        <f t="shared" ref="YH15" ca="1" si="2029">IF(XJ15&lt;&gt;"",SUMPRODUCT((YG12:YG15=YG15)*(YE12:YE15=YE15)*(YA12:YA15&gt;YA15)*1),0)</f>
        <v>0</v>
      </c>
      <c r="YI15" s="420">
        <f t="shared" ca="1" si="183"/>
        <v>1</v>
      </c>
      <c r="YJ15" s="420">
        <f ca="1">SUMPRODUCT((OFFSET('Game Board'!F8:F55,0,WQ1)=XK15)*(OFFSET('Game Board'!I8:I55,0,WQ1)=XK14)*(OFFSET('Game Board'!G8:G55,0,WQ1)&gt;OFFSET('Game Board'!H8:H55,0,WQ1))*1)+SUMPRODUCT((OFFSET('Game Board'!I8:I55,0,WQ1)=XK15)*(OFFSET('Game Board'!F8:F55,0,WQ1)=XK14)*(OFFSET('Game Board'!H8:H55,0,WQ1)&gt;OFFSET('Game Board'!G8:G55,0,WQ1))*1)</f>
        <v>0</v>
      </c>
      <c r="YK15" s="420">
        <f ca="1">SUMPRODUCT((OFFSET('Game Board'!F8:F55,0,WQ1)=XK15)*(OFFSET('Game Board'!I8:I55,0,WQ1)=XK14)*(OFFSET('Game Board'!G8:G55,0,WQ1)=OFFSET('Game Board'!H8:H55,0,WQ1))*1)+SUMPRODUCT((OFFSET('Game Board'!I8:I55,0,WQ1)=XK15)*(OFFSET('Game Board'!F8:F55,0,WQ1)=XK14)*(OFFSET('Game Board'!H8:H55,0,WQ1)=OFFSET('Game Board'!G8:G55,0,WQ1))*1)</f>
        <v>0</v>
      </c>
      <c r="YL15" s="420">
        <f ca="1">SUMPRODUCT((OFFSET('Game Board'!F8:F55,0,WQ1)=XK15)*(OFFSET('Game Board'!I8:I55,0,WQ1)=XK14)*(OFFSET('Game Board'!G8:G55,0,WQ1)&lt;OFFSET('Game Board'!H8:H55,0,WQ1))*1)+SUMPRODUCT((OFFSET('Game Board'!I8:I55,0,WQ1)=XK15)*(OFFSET('Game Board'!F8:F55,0,WQ1)=XK14)*(OFFSET('Game Board'!H8:H55,0,WQ1)&lt;OFFSET('Game Board'!G8:G55,0,WQ1))*1)</f>
        <v>0</v>
      </c>
      <c r="YM15" s="420">
        <f ca="1">SUMIFS(OFFSET('Game Board'!G8:G55,0,WQ1),OFFSET('Game Board'!F8:F55,0,WQ1),XK15,OFFSET('Game Board'!I8:I55,0,WQ1),XK14)+SUMIFS(OFFSET('Game Board'!H8:H55,0,WQ1),OFFSET('Game Board'!I8:I55,0,WQ1),XK15,OFFSET('Game Board'!F8:F55,0,WQ1),XK14)</f>
        <v>0</v>
      </c>
      <c r="YN15" s="420">
        <f ca="1">SUMIFS(OFFSET('Game Board'!G8:G55,0,WQ1),OFFSET('Game Board'!F8:F55,0,WQ1),XK15,OFFSET('Game Board'!I8:I55,0,WQ1),XK14)+SUMIFS(OFFSET('Game Board'!H8:H55,0,WQ1),OFFSET('Game Board'!I8:I55,0,WQ1),XK15,OFFSET('Game Board'!F8:F55,0,WQ1),XK14)</f>
        <v>0</v>
      </c>
      <c r="YO15" s="420">
        <f t="shared" ca="1" si="1846"/>
        <v>0</v>
      </c>
      <c r="YP15" s="420">
        <f t="shared" ca="1" si="1847"/>
        <v>0</v>
      </c>
      <c r="YQ15" s="420">
        <f t="shared" ref="YQ15" ca="1" si="2030">IF(XK15&lt;&gt;"",SUMPRODUCT((XT12:XT15=XT15)*(YP12:YP15&gt;YP15)*1),0)</f>
        <v>0</v>
      </c>
      <c r="YR15" s="420">
        <f t="shared" ref="YR15" ca="1" si="2031">IF(XK15&lt;&gt;"",SUMPRODUCT((YQ12:YQ15=YQ15)*(YO12:YO15&gt;YO15)*1),0)</f>
        <v>0</v>
      </c>
      <c r="YS15" s="420">
        <f t="shared" ca="1" si="1850"/>
        <v>0</v>
      </c>
      <c r="YT15" s="420">
        <f t="shared" ref="YT15" ca="1" si="2032">IF(XK15&lt;&gt;"",SUMPRODUCT((YS12:YS15=YS15)*(YQ12:YQ15=YQ15)*(YM12:YM15&gt;YM15)*1),0)</f>
        <v>0</v>
      </c>
      <c r="YU15" s="420">
        <f t="shared" ca="1" si="184"/>
        <v>1</v>
      </c>
      <c r="YV15" s="420">
        <f t="shared" ref="YV15" ca="1" si="2033">SUMPRODUCT((YU12:YU15=YU15)*(WX12:WX15&gt;WX15)*1)</f>
        <v>2</v>
      </c>
      <c r="YW15" s="420">
        <f t="shared" ca="1" si="186"/>
        <v>3</v>
      </c>
      <c r="YX15" s="420" t="str">
        <f t="shared" si="380"/>
        <v>Poland</v>
      </c>
    </row>
    <row r="16" spans="1:682" x14ac:dyDescent="0.35">
      <c r="A16" s="420">
        <f>INDEX(M4:M35,MATCH(U16,C4:C35,0),0)</f>
        <v>1654</v>
      </c>
      <c r="B16" s="420">
        <f t="shared" si="815"/>
        <v>1</v>
      </c>
      <c r="C16" s="420" t="str">
        <f>'Tournament Setup'!D18</f>
        <v>Denmark</v>
      </c>
      <c r="D16" s="420">
        <f t="shared" si="187"/>
        <v>0</v>
      </c>
      <c r="E16" s="420">
        <f>SUMPRODUCT(('Game Board'!G8:G55&lt;&gt;"")*('Game Board'!F8:F55=C16)*('Game Board'!G8:G55&gt;'Game Board'!H8:H55)*1)+SUMPRODUCT(('Game Board'!G8:G55&lt;&gt;"")*('Game Board'!I8:I55=C16)*('Game Board'!H8:H55&gt;'Game Board'!G8:G55)*1)</f>
        <v>0</v>
      </c>
      <c r="F16" s="420">
        <f>SUMPRODUCT(('Game Board'!G8:G55&lt;&gt;"")*('Game Board'!F8:F55=C16)*('Game Board'!G8:G55='Game Board'!H8:H55)*1)+SUMPRODUCT(('Game Board'!G8:G55&lt;&gt;"")*('Game Board'!I8:I55=C16)*('Game Board'!G8:G55='Game Board'!H8:H55)*1)</f>
        <v>0</v>
      </c>
      <c r="G16" s="420">
        <f>SUMPRODUCT(('Game Board'!G8:G55&lt;&gt;"")*('Game Board'!F8:F55=C16)*('Game Board'!G8:G55&lt;'Game Board'!H8:H55)*1)+SUMPRODUCT(('Game Board'!G8:G55&lt;&gt;"")*('Game Board'!I8:I55=C16)*('Game Board'!H8:H55&lt;'Game Board'!G8:G55)*1)</f>
        <v>0</v>
      </c>
      <c r="H16" s="420">
        <f>SUMIF('Game Board'!F8:F55,C16,'Game Board'!G8:G55)+SUMIF('Game Board'!I8:I55,C16,'Game Board'!H8:H55)</f>
        <v>0</v>
      </c>
      <c r="I16" s="420">
        <f>SUMIF('Game Board'!F8:F55,C16,'Game Board'!H8:H55)+SUMIF('Game Board'!I8:I55,C16,'Game Board'!G8:G55)</f>
        <v>0</v>
      </c>
      <c r="J16" s="420">
        <f t="shared" si="188"/>
        <v>0</v>
      </c>
      <c r="K16" s="420">
        <f t="shared" si="189"/>
        <v>0</v>
      </c>
      <c r="L16" s="424">
        <f>'Tournament Setup'!E18</f>
        <v>1654</v>
      </c>
      <c r="M16" s="420">
        <f>IF('Tournament Setup'!F18&lt;&gt;"",-'Tournament Setup'!F18,'Tournament Setup'!E18)</f>
        <v>1654</v>
      </c>
      <c r="N16" s="420">
        <f>RANK(K16,K16:K19)</f>
        <v>1</v>
      </c>
      <c r="O16" s="420">
        <f>SUMPRODUCT((N16:N19=N16)*(J16:J19&gt;J16)*1)</f>
        <v>0</v>
      </c>
      <c r="P16" s="420">
        <f t="shared" si="190"/>
        <v>1</v>
      </c>
      <c r="Q16" s="420">
        <f>SUMPRODUCT((N16:N19=N16)*(J16:J19=J16)*(H16:H19&gt;H16)*1)</f>
        <v>0</v>
      </c>
      <c r="R16" s="420">
        <f t="shared" si="191"/>
        <v>1</v>
      </c>
      <c r="S16" s="420">
        <f>RANK(R16,R16:R19,1)+COUNTIF(R16:R16,R16)-1</f>
        <v>1</v>
      </c>
      <c r="T16" s="420">
        <v>1</v>
      </c>
      <c r="U16" s="420" t="str">
        <f t="shared" ref="U16" si="2034">INDEX(C16:C19,MATCH(T16,S16:S19,0),0)</f>
        <v>Denmark</v>
      </c>
      <c r="V16" s="420">
        <f>INDEX(R16:R19,MATCH(U16,C16:C19,0),0)</f>
        <v>1</v>
      </c>
      <c r="W16" s="420" t="str">
        <f t="shared" ref="W16" si="2035">IF(V17=1,U16,"")</f>
        <v>Denmark</v>
      </c>
      <c r="Z16" s="420">
        <f>SUMPRODUCT(('Game Board'!F8:F55=W16)*('Game Board'!I8:I55=W17)*('Game Board'!G8:G55&gt;'Game Board'!H8:H55)*1)+SUMPRODUCT(('Game Board'!I8:I55=W16)*('Game Board'!F8:F55=W17)*('Game Board'!H8:H55&gt;'Game Board'!G8:G55)*1)+SUMPRODUCT(('Game Board'!F8:F55=W16)*('Game Board'!I8:I55=W18)*('Game Board'!G8:G55&gt;'Game Board'!H8:H55)*1)+SUMPRODUCT(('Game Board'!I8:I55=W16)*('Game Board'!F8:F55=W18)*('Game Board'!H8:H55&gt;'Game Board'!G8:G55)*1)+SUMPRODUCT(('Game Board'!F8:F55=W16)*('Game Board'!I8:I55=W19)*('Game Board'!G8:G55&gt;'Game Board'!H8:H55)*1)+SUMPRODUCT(('Game Board'!I8:I55=W16)*('Game Board'!F8:F55=W19)*('Game Board'!H8:H55&gt;'Game Board'!G8:G55)*1)</f>
        <v>0</v>
      </c>
      <c r="AA16" s="420">
        <f>SUMPRODUCT(('Game Board'!F8:F55=W16)*('Game Board'!I8:I55=W17)*('Game Board'!G8:G55='Game Board'!H8:H55)*1)+SUMPRODUCT(('Game Board'!I8:I55=W16)*('Game Board'!F8:F55=W17)*('Game Board'!G8:G55='Game Board'!H8:H55)*1)+SUMPRODUCT(('Game Board'!F8:F55=W16)*('Game Board'!I8:I55=W18)*('Game Board'!G8:G55='Game Board'!H8:H55)*1)+SUMPRODUCT(('Game Board'!I8:I55=W16)*('Game Board'!F8:F55=W18)*('Game Board'!G8:G55='Game Board'!H8:H55)*1)+SUMPRODUCT(('Game Board'!F8:F55=W16)*('Game Board'!I8:I55=W19)*('Game Board'!G8:G55='Game Board'!H8:H55)*1)+SUMPRODUCT(('Game Board'!I8:I55=W16)*('Game Board'!F8:F55=W19)*('Game Board'!G8:G55='Game Board'!H8:H55)*1)</f>
        <v>3</v>
      </c>
      <c r="AB16" s="420">
        <f>SUMPRODUCT(('Game Board'!F8:F55=W16)*('Game Board'!I8:I55=W17)*('Game Board'!G8:G55&lt;'Game Board'!H8:H55)*1)+SUMPRODUCT(('Game Board'!I8:I55=W16)*('Game Board'!F8:F55=W17)*('Game Board'!H8:H55&lt;'Game Board'!G8:G55)*1)+SUMPRODUCT(('Game Board'!F8:F55=W16)*('Game Board'!I8:I55=W18)*('Game Board'!G8:G55&lt;'Game Board'!H8:H55)*1)+SUMPRODUCT(('Game Board'!I8:I55=W16)*('Game Board'!F8:F55=W18)*('Game Board'!H8:H55&lt;'Game Board'!G8:G55)*1)+SUMPRODUCT(('Game Board'!F8:F55=W16)*('Game Board'!I8:I55=W19)*('Game Board'!G8:G55&lt;'Game Board'!H8:H55)*1)+SUMPRODUCT(('Game Board'!I8:I55=W16)*('Game Board'!F8:F55=W19)*('Game Board'!H8:H55&lt;'Game Board'!G8:G55)*1)</f>
        <v>0</v>
      </c>
      <c r="AC16" s="420">
        <f>SUMIFS('Game Board'!G8:G55,'Game Board'!F8:F55,W16,'Game Board'!I8:I55,W17)+SUMIFS('Game Board'!G8:G55,'Game Board'!F8:F55,W16,'Game Board'!I8:I55,W18)+SUMIFS('Game Board'!G8:G55,'Game Board'!F8:F55,W16,'Game Board'!I8:I55,W19)+SUMIFS('Game Board'!H8:H55,'Game Board'!I8:I55,W16,'Game Board'!F8:F55,W17)+SUMIFS('Game Board'!H8:H55,'Game Board'!I8:I55,W16,'Game Board'!F8:F55,W18)+SUMIFS('Game Board'!H8:H55,'Game Board'!I8:I55,W16,'Game Board'!F8:F55,W19)</f>
        <v>0</v>
      </c>
      <c r="AD16" s="420">
        <f>SUMIFS('Game Board'!H8:H55,'Game Board'!F8:F55,W16,'Game Board'!I8:I55,W17)+SUMIFS('Game Board'!H8:H55,'Game Board'!F8:F55,W16,'Game Board'!I8:I55,W18)+SUMIFS('Game Board'!H8:H55,'Game Board'!F8:F55,W16,'Game Board'!I8:I55,W19)+SUMIFS('Game Board'!G8:G55,'Game Board'!I8:I55,W16,'Game Board'!F8:F55,W17)+SUMIFS('Game Board'!G8:G55,'Game Board'!I8:I55,W16,'Game Board'!F8:F55,W18)+SUMIFS('Game Board'!G8:G55,'Game Board'!I8:I55,W16,'Game Board'!F8:F55,W19)</f>
        <v>0</v>
      </c>
      <c r="AE16" s="420">
        <f t="shared" si="192"/>
        <v>0</v>
      </c>
      <c r="AF16" s="420">
        <f t="shared" si="193"/>
        <v>3</v>
      </c>
      <c r="AG16" s="420">
        <f t="shared" ref="AG16" si="2036">IF(W16&lt;&gt;"",SUMPRODUCT((V16:V19=V16)*(AF16:AF19&gt;AF16)*1),0)</f>
        <v>0</v>
      </c>
      <c r="AH16" s="420">
        <f t="shared" ref="AH16" si="2037">IF(W16&lt;&gt;"",SUMPRODUCT((AG16:AG19=AG16)*(AE16:AE19&gt;AE16)*1),0)</f>
        <v>0</v>
      </c>
      <c r="AI16" s="420">
        <f t="shared" si="0"/>
        <v>0</v>
      </c>
      <c r="AJ16" s="420">
        <f t="shared" ref="AJ16" si="2038">IF(W16&lt;&gt;"",SUMPRODUCT((AI16:AI19=AI16)*(AG16:AG19=AG16)*(AC16:AC19&gt;AC16)*1),0)</f>
        <v>0</v>
      </c>
      <c r="AK16" s="420">
        <f t="shared" si="194"/>
        <v>1</v>
      </c>
      <c r="AL16" s="420">
        <v>0</v>
      </c>
      <c r="AM16" s="420">
        <v>0</v>
      </c>
      <c r="AN16" s="420">
        <v>0</v>
      </c>
      <c r="AO16" s="420">
        <v>0</v>
      </c>
      <c r="AP16" s="420">
        <v>0</v>
      </c>
      <c r="AQ16" s="420">
        <f t="shared" si="195"/>
        <v>0</v>
      </c>
      <c r="AR16" s="420">
        <f t="shared" si="196"/>
        <v>0</v>
      </c>
      <c r="AS16" s="420">
        <v>0</v>
      </c>
      <c r="AT16" s="420">
        <v>0</v>
      </c>
      <c r="AU16" s="420">
        <f t="shared" si="197"/>
        <v>0</v>
      </c>
      <c r="AV16" s="420">
        <v>0</v>
      </c>
      <c r="AW16" s="420">
        <f t="shared" si="198"/>
        <v>1</v>
      </c>
      <c r="AX16" s="420">
        <v>0</v>
      </c>
      <c r="AY16" s="420">
        <v>0</v>
      </c>
      <c r="AZ16" s="420">
        <v>0</v>
      </c>
      <c r="BA16" s="420">
        <v>0</v>
      </c>
      <c r="BB16" s="420">
        <v>0</v>
      </c>
      <c r="BC16" s="420">
        <v>0</v>
      </c>
      <c r="BD16" s="420">
        <v>0</v>
      </c>
      <c r="BE16" s="420">
        <v>0</v>
      </c>
      <c r="BF16" s="420">
        <v>0</v>
      </c>
      <c r="BG16" s="420">
        <v>0</v>
      </c>
      <c r="BH16" s="420">
        <v>0</v>
      </c>
      <c r="BI16" s="420">
        <f t="shared" si="383"/>
        <v>1</v>
      </c>
      <c r="BJ16" s="420">
        <f>SUMPRODUCT((BI16:BI19=BI16)*(A16:A19&gt;A16)*1)</f>
        <v>1</v>
      </c>
      <c r="BK16" s="420">
        <f t="shared" si="199"/>
        <v>2</v>
      </c>
      <c r="BL16" s="420" t="str">
        <f t="shared" si="200"/>
        <v>Denmark</v>
      </c>
      <c r="BM16" s="420">
        <f t="shared" ca="1" si="201"/>
        <v>0</v>
      </c>
      <c r="BN16" s="420">
        <f ca="1">SUMPRODUCT((OFFSET('Game Board'!G8:G55,0,BN1)&lt;&gt;"")*(OFFSET('Game Board'!F8:F55,0,BN1)=C16)*(OFFSET('Game Board'!G8:G55,0,BN1)&gt;OFFSET('Game Board'!H8:H55,0,BN1))*1)+SUMPRODUCT((OFFSET('Game Board'!G8:G55,0,BN1)&lt;&gt;"")*(OFFSET('Game Board'!I8:I55,0,BN1)=C16)*(OFFSET('Game Board'!H8:H55,0,BN1)&gt;OFFSET('Game Board'!G8:G55,0,BN1))*1)</f>
        <v>0</v>
      </c>
      <c r="BO16" s="420">
        <f ca="1">SUMPRODUCT((OFFSET('Game Board'!G8:G55,0,BN1)&lt;&gt;"")*(OFFSET('Game Board'!F8:F55,0,BN1)=C16)*(OFFSET('Game Board'!G8:G55,0,BN1)=OFFSET('Game Board'!H8:H55,0,BN1))*1)+SUMPRODUCT((OFFSET('Game Board'!G8:G55,0,BN1)&lt;&gt;"")*(OFFSET('Game Board'!I8:I55,0,BN1)=C16)*(OFFSET('Game Board'!G8:G55,0,BN1)=OFFSET('Game Board'!H8:H55,0,BN1))*1)</f>
        <v>0</v>
      </c>
      <c r="BP16" s="420">
        <f ca="1">SUMPRODUCT((OFFSET('Game Board'!G8:G55,0,BN1)&lt;&gt;"")*(OFFSET('Game Board'!F8:F55,0,BN1)=C16)*(OFFSET('Game Board'!G8:G55,0,BN1)&lt;OFFSET('Game Board'!H8:H55,0,BN1))*1)+SUMPRODUCT((OFFSET('Game Board'!G8:G55,0,BN1)&lt;&gt;"")*(OFFSET('Game Board'!I8:I55,0,BN1)=C16)*(OFFSET('Game Board'!H8:H55,0,BN1)&lt;OFFSET('Game Board'!G8:G55,0,BN1))*1)</f>
        <v>0</v>
      </c>
      <c r="BQ16" s="420">
        <f ca="1">SUMIF(OFFSET('Game Board'!F8:F55,0,BN1),C16,OFFSET('Game Board'!G8:G55,0,BN1))+SUMIF(OFFSET('Game Board'!I8:I55,0,BN1),C16,OFFSET('Game Board'!H8:H55,0,BN1))</f>
        <v>0</v>
      </c>
      <c r="BR16" s="420">
        <f ca="1">SUMIF(OFFSET('Game Board'!F8:F55,0,BN1),C16,OFFSET('Game Board'!H8:H55,0,BN1))+SUMIF(OFFSET('Game Board'!I8:I55,0,BN1),C16,OFFSET('Game Board'!G8:G55,0,BN1))</f>
        <v>0</v>
      </c>
      <c r="BS16" s="420">
        <f t="shared" ca="1" si="202"/>
        <v>0</v>
      </c>
      <c r="BT16" s="420">
        <f t="shared" ca="1" si="203"/>
        <v>0</v>
      </c>
      <c r="BU16" s="420">
        <f ca="1">INDEX(L4:L35,MATCH(CD16,C4:C35,0),0)</f>
        <v>1654</v>
      </c>
      <c r="BV16" s="424">
        <f>'Tournament Setup'!F18</f>
        <v>0</v>
      </c>
      <c r="BW16" s="420">
        <f ca="1">RANK(BT16,BT16:BT19)</f>
        <v>1</v>
      </c>
      <c r="BX16" s="420">
        <f ca="1">SUMPRODUCT((BW16:BW19=BW16)*(BS16:BS19&gt;BS16)*1)</f>
        <v>0</v>
      </c>
      <c r="BY16" s="420">
        <f t="shared" ca="1" si="204"/>
        <v>1</v>
      </c>
      <c r="BZ16" s="420">
        <f ca="1">SUMPRODUCT((BW16:BW19=BW16)*(BS16:BS19=BS16)*(BQ16:BQ19&gt;BQ16)*1)</f>
        <v>0</v>
      </c>
      <c r="CA16" s="420">
        <f t="shared" ca="1" si="205"/>
        <v>1</v>
      </c>
      <c r="CB16" s="420">
        <f ca="1">RANK(CA16,CA16:CA19,1)+COUNTIF(CA16:CA16,CA16)-1</f>
        <v>1</v>
      </c>
      <c r="CC16" s="420">
        <v>1</v>
      </c>
      <c r="CD16" s="420" t="str">
        <f t="shared" ref="CD16" ca="1" si="2039">INDEX(BL16:BL19,MATCH(CC16,CB16:CB19,0),0)</f>
        <v>Denmark</v>
      </c>
      <c r="CE16" s="420">
        <f ca="1">INDEX(CA16:CA19,MATCH(CD16,BL16:BL19,0),0)</f>
        <v>1</v>
      </c>
      <c r="CF16" s="420" t="str">
        <f t="shared" ref="CF16" ca="1" si="2040">IF(CE17=1,CD16,"")</f>
        <v>Denmark</v>
      </c>
      <c r="CI16" s="420">
        <f ca="1">SUMPRODUCT((OFFSET('Game Board'!F8:F55,0,BN1)=CF16)*(OFFSET('Game Board'!I8:I55,0,BN1)=CF17)*(OFFSET('Game Board'!G8:G55,0,BN1)&gt;OFFSET('Game Board'!H8:H55,0,BN1))*1)+SUMPRODUCT((OFFSET('Game Board'!I8:I55,0,BN1)=CF16)*(OFFSET('Game Board'!F8:F55,0,BN1)=CF17)*(OFFSET('Game Board'!H8:H55,0,BN1)&gt;OFFSET('Game Board'!G8:G55,0,BN1))*1)+SUMPRODUCT((OFFSET('Game Board'!F8:F55,0,BN1)=CF16)*(OFFSET('Game Board'!I8:I55,0,BN1)=CF18)*(OFFSET('Game Board'!G8:G55,0,BN1)&gt;OFFSET('Game Board'!H8:H55,0,BN1))*1)+SUMPRODUCT((OFFSET('Game Board'!I8:I55,0,BN1)=CF16)*(OFFSET('Game Board'!F8:F55,0,BN1)=CF18)*(OFFSET('Game Board'!H8:H55,0,BN1)&gt;OFFSET('Game Board'!G8:G55,0,BN1))*1)+SUMPRODUCT((OFFSET('Game Board'!F8:F55,0,BN1)=CF16)*(OFFSET('Game Board'!I8:I55,0,BN1)=CF19)*(OFFSET('Game Board'!G8:G55,0,BN1)&gt;OFFSET('Game Board'!H8:H55,0,BN1))*1)+SUMPRODUCT((OFFSET('Game Board'!I8:I55,0,BN1)=CF16)*(OFFSET('Game Board'!F8:F55,0,BN1)=CF19)*(OFFSET('Game Board'!H8:H55,0,BN1)&gt;OFFSET('Game Board'!G8:G55,0,BN1))*1)</f>
        <v>0</v>
      </c>
      <c r="CJ16" s="420">
        <f ca="1">SUMPRODUCT((OFFSET('Game Board'!F8:F55,0,BN1)=CF16)*(OFFSET('Game Board'!I8:I55,0,BN1)=CF17)*(OFFSET('Game Board'!G8:G55,0,BN1)=OFFSET('Game Board'!H8:H55,0,BN1))*1)+SUMPRODUCT((OFFSET('Game Board'!I8:I55,0,BN1)=CF16)*(OFFSET('Game Board'!F8:F55,0,BN1)=CF17)*(OFFSET('Game Board'!G8:G55,0,BN1)=OFFSET('Game Board'!H8:H55,0,BN1))*1)+SUMPRODUCT((OFFSET('Game Board'!F8:F55,0,BN1)=CF16)*(OFFSET('Game Board'!I8:I55,0,BN1)=CF18)*(OFFSET('Game Board'!G8:G55,0,BN1)=OFFSET('Game Board'!H8:H55,0,BN1))*1)+SUMPRODUCT((OFFSET('Game Board'!I8:I55,0,BN1)=CF16)*(OFFSET('Game Board'!F8:F55,0,BN1)=CF18)*(OFFSET('Game Board'!G8:G55,0,BN1)=OFFSET('Game Board'!H8:H55,0,BN1))*1)+SUMPRODUCT((OFFSET('Game Board'!F8:F55,0,BN1)=CF16)*(OFFSET('Game Board'!I8:I55,0,BN1)=CF19)*(OFFSET('Game Board'!G8:G55,0,BN1)=OFFSET('Game Board'!H8:H55,0,BN1))*1)+SUMPRODUCT((OFFSET('Game Board'!I8:I55,0,BN1)=CF16)*(OFFSET('Game Board'!F8:F55,0,BN1)=CF19)*(OFFSET('Game Board'!G8:G55,0,BN1)=OFFSET('Game Board'!H8:H55,0,BN1))*1)</f>
        <v>3</v>
      </c>
      <c r="CK16" s="420">
        <f ca="1">SUMPRODUCT((OFFSET('Game Board'!F8:F55,0,BN1)=CF16)*(OFFSET('Game Board'!I8:I55,0,BN1)=CF17)*(OFFSET('Game Board'!G8:G55,0,BN1)&lt;OFFSET('Game Board'!H8:H55,0,BN1))*1)+SUMPRODUCT((OFFSET('Game Board'!I8:I55,0,BN1)=CF16)*(OFFSET('Game Board'!F8:F55,0,BN1)=CF17)*(OFFSET('Game Board'!H8:H55,0,BN1)&lt;OFFSET('Game Board'!G8:G55,0,BN1))*1)+SUMPRODUCT((OFFSET('Game Board'!F8:F55,0,BN1)=CF16)*(OFFSET('Game Board'!I8:I55,0,BN1)=CF18)*(OFFSET('Game Board'!G8:G55,0,BN1)&lt;OFFSET('Game Board'!H8:H55,0,BN1))*1)+SUMPRODUCT((OFFSET('Game Board'!I8:I55,0,BN1)=CF16)*(OFFSET('Game Board'!F8:F55,0,BN1)=CF18)*(OFFSET('Game Board'!H8:H55,0,BN1)&lt;OFFSET('Game Board'!G8:G55,0,BN1))*1)+SUMPRODUCT((OFFSET('Game Board'!F8:F55,0,BN1)=CF16)*(OFFSET('Game Board'!I8:I55,0,BN1)=CF19)*(OFFSET('Game Board'!G8:G55,0,BN1)&lt;OFFSET('Game Board'!H8:H55,0,BN1))*1)+SUMPRODUCT((OFFSET('Game Board'!I8:I55,0,BN1)=CF16)*(OFFSET('Game Board'!F8:F55,0,BN1)=CF19)*(OFFSET('Game Board'!H8:H55,0,BN1)&lt;OFFSET('Game Board'!G8:G55,0,BN1))*1)</f>
        <v>0</v>
      </c>
      <c r="CL16" s="420">
        <f ca="1">SUMIFS(OFFSET('Game Board'!G8:G55,0,BN1),OFFSET('Game Board'!F8:F55,0,BN1),CF16,OFFSET('Game Board'!I8:I55,0,BN1),CF17)+SUMIFS(OFFSET('Game Board'!G8:G55,0,BN1),OFFSET('Game Board'!F8:F55,0,BN1),CF16,OFFSET('Game Board'!I8:I55,0,BN1),CF18)+SUMIFS(OFFSET('Game Board'!G8:G55,0,BN1),OFFSET('Game Board'!F8:F55,0,BN1),CF16,OFFSET('Game Board'!I8:I55,0,BN1),CF19)+SUMIFS(OFFSET('Game Board'!H8:H55,0,BN1),OFFSET('Game Board'!I8:I55,0,BN1),CF16,OFFSET('Game Board'!F8:F55,0,BN1),CF17)+SUMIFS(OFFSET('Game Board'!H8:H55,0,BN1),OFFSET('Game Board'!I8:I55,0,BN1),CF16,OFFSET('Game Board'!F8:F55,0,BN1),CF18)+SUMIFS(OFFSET('Game Board'!H8:H55,0,BN1),OFFSET('Game Board'!I8:I55,0,BN1),CF16,OFFSET('Game Board'!F8:F55,0,BN1),CF19)</f>
        <v>0</v>
      </c>
      <c r="CM16" s="420">
        <f ca="1">SUMIFS(OFFSET('Game Board'!H8:H55,0,BN1),OFFSET('Game Board'!F8:F55,0,BN1),CF16,OFFSET('Game Board'!I8:I55,0,BN1),CF17)+SUMIFS(OFFSET('Game Board'!H8:H55,0,BN1),OFFSET('Game Board'!F8:F55,0,BN1),CF16,OFFSET('Game Board'!I8:I55,0,BN1),CF18)+SUMIFS(OFFSET('Game Board'!H8:H55,0,BN1),OFFSET('Game Board'!F8:F55,0,BN1),CF16,OFFSET('Game Board'!I8:I55,0,BN1),CF19)+SUMIFS(OFFSET('Game Board'!G8:G55,0,BN1),OFFSET('Game Board'!I8:I55,0,BN1),CF16,OFFSET('Game Board'!F8:F55,0,BN1),CF17)+SUMIFS(OFFSET('Game Board'!G8:G55,0,BN1),OFFSET('Game Board'!I8:I55,0,BN1),CF16,OFFSET('Game Board'!F8:F55,0,BN1),CF18)+SUMIFS(OFFSET('Game Board'!G8:G55,0,BN1),OFFSET('Game Board'!I8:I55,0,BN1),CF16,OFFSET('Game Board'!F8:F55,0,BN1),CF19)</f>
        <v>0</v>
      </c>
      <c r="CN16" s="420">
        <f t="shared" ca="1" si="206"/>
        <v>0</v>
      </c>
      <c r="CO16" s="420">
        <f t="shared" ca="1" si="207"/>
        <v>3</v>
      </c>
      <c r="CP16" s="420">
        <f t="shared" ref="CP16" ca="1" si="2041">IF(CF16&lt;&gt;"",SUMPRODUCT((CE16:CE19=CE16)*(CO16:CO19&gt;CO16)*1),0)</f>
        <v>0</v>
      </c>
      <c r="CQ16" s="420">
        <f t="shared" ref="CQ16" ca="1" si="2042">IF(CF16&lt;&gt;"",SUMPRODUCT((CP16:CP19=CP16)*(CN16:CN19&gt;CN16)*1),0)</f>
        <v>0</v>
      </c>
      <c r="CR16" s="420">
        <f t="shared" ca="1" si="1"/>
        <v>0</v>
      </c>
      <c r="CS16" s="420">
        <f t="shared" ref="CS16" ca="1" si="2043">IF(CF16&lt;&gt;"",SUMPRODUCT((CR16:CR19=CR16)*(CP16:CP19=CP16)*(CL16:CL19&gt;CL16)*1),0)</f>
        <v>0</v>
      </c>
      <c r="CT16" s="420">
        <f t="shared" ca="1" si="208"/>
        <v>1</v>
      </c>
      <c r="CU16" s="420">
        <v>0</v>
      </c>
      <c r="CV16" s="420">
        <v>0</v>
      </c>
      <c r="CW16" s="420">
        <v>0</v>
      </c>
      <c r="CX16" s="420">
        <v>0</v>
      </c>
      <c r="CY16" s="420">
        <v>0</v>
      </c>
      <c r="CZ16" s="420">
        <f t="shared" si="209"/>
        <v>0</v>
      </c>
      <c r="DA16" s="420">
        <f t="shared" si="210"/>
        <v>0</v>
      </c>
      <c r="DB16" s="420">
        <v>0</v>
      </c>
      <c r="DC16" s="420">
        <v>0</v>
      </c>
      <c r="DD16" s="420">
        <f t="shared" si="211"/>
        <v>0</v>
      </c>
      <c r="DE16" s="420">
        <v>0</v>
      </c>
      <c r="DF16" s="420">
        <f t="shared" ca="1" si="212"/>
        <v>1</v>
      </c>
      <c r="DG16" s="420">
        <v>0</v>
      </c>
      <c r="DH16" s="420">
        <v>0</v>
      </c>
      <c r="DI16" s="420">
        <v>0</v>
      </c>
      <c r="DJ16" s="420">
        <v>0</v>
      </c>
      <c r="DK16" s="420">
        <v>0</v>
      </c>
      <c r="DL16" s="420">
        <v>0</v>
      </c>
      <c r="DM16" s="420">
        <v>0</v>
      </c>
      <c r="DN16" s="420">
        <v>0</v>
      </c>
      <c r="DO16" s="420">
        <v>0</v>
      </c>
      <c r="DP16" s="420">
        <v>0</v>
      </c>
      <c r="DQ16" s="420">
        <v>0</v>
      </c>
      <c r="DR16" s="420">
        <f t="shared" ca="1" si="386"/>
        <v>1</v>
      </c>
      <c r="DS16" s="420">
        <f t="shared" ref="DS16" ca="1" si="2044">SUMPRODUCT((DR16:DR19=DR16)*(BU16:BU19&gt;BU16)*1)</f>
        <v>1</v>
      </c>
      <c r="DT16" s="420">
        <f t="shared" ca="1" si="213"/>
        <v>2</v>
      </c>
      <c r="DU16" s="420" t="str">
        <f t="shared" si="214"/>
        <v>Denmark</v>
      </c>
      <c r="DV16" s="420">
        <f t="shared" ca="1" si="215"/>
        <v>0</v>
      </c>
      <c r="DW16" s="420">
        <f ca="1">SUMPRODUCT((OFFSET('Game Board'!G8:G55,0,DW1)&lt;&gt;"")*(OFFSET('Game Board'!F8:F55,0,DW1)=C16)*(OFFSET('Game Board'!G8:G55,0,DW1)&gt;OFFSET('Game Board'!H8:H55,0,DW1))*1)+SUMPRODUCT((OFFSET('Game Board'!G8:G55,0,DW1)&lt;&gt;"")*(OFFSET('Game Board'!I8:I55,0,DW1)=C16)*(OFFSET('Game Board'!H8:H55,0,DW1)&gt;OFFSET('Game Board'!G8:G55,0,DW1))*1)</f>
        <v>0</v>
      </c>
      <c r="DX16" s="420">
        <f ca="1">SUMPRODUCT((OFFSET('Game Board'!G8:G55,0,DW1)&lt;&gt;"")*(OFFSET('Game Board'!F8:F55,0,DW1)=C16)*(OFFSET('Game Board'!G8:G55,0,DW1)=OFFSET('Game Board'!H8:H55,0,DW1))*1)+SUMPRODUCT((OFFSET('Game Board'!G8:G55,0,DW1)&lt;&gt;"")*(OFFSET('Game Board'!I8:I55,0,DW1)=C16)*(OFFSET('Game Board'!G8:G55,0,DW1)=OFFSET('Game Board'!H8:H55,0,DW1))*1)</f>
        <v>0</v>
      </c>
      <c r="DY16" s="420">
        <f ca="1">SUMPRODUCT((OFFSET('Game Board'!G8:G55,0,DW1)&lt;&gt;"")*(OFFSET('Game Board'!F8:F55,0,DW1)=C16)*(OFFSET('Game Board'!G8:G55,0,DW1)&lt;OFFSET('Game Board'!H8:H55,0,DW1))*1)+SUMPRODUCT((OFFSET('Game Board'!G8:G55,0,DW1)&lt;&gt;"")*(OFFSET('Game Board'!I8:I55,0,DW1)=C16)*(OFFSET('Game Board'!H8:H55,0,DW1)&lt;OFFSET('Game Board'!G8:G55,0,DW1))*1)</f>
        <v>0</v>
      </c>
      <c r="DZ16" s="420">
        <f ca="1">SUMIF(OFFSET('Game Board'!F8:F55,0,DW1),C16,OFFSET('Game Board'!G8:G55,0,DW1))+SUMIF(OFFSET('Game Board'!I8:I55,0,DW1),C16,OFFSET('Game Board'!H8:H55,0,DW1))</f>
        <v>0</v>
      </c>
      <c r="EA16" s="420">
        <f ca="1">SUMIF(OFFSET('Game Board'!F8:F55,0,DW1),C16,OFFSET('Game Board'!H8:H55,0,DW1))+SUMIF(OFFSET('Game Board'!I8:I55,0,DW1),C16,OFFSET('Game Board'!G8:G55,0,DW1))</f>
        <v>0</v>
      </c>
      <c r="EB16" s="420">
        <f t="shared" ca="1" si="216"/>
        <v>0</v>
      </c>
      <c r="EC16" s="420">
        <f t="shared" ca="1" si="217"/>
        <v>0</v>
      </c>
      <c r="ED16" s="420">
        <f ca="1">INDEX(L4:L35,MATCH(EM16,C4:C35,0),0)</f>
        <v>1654</v>
      </c>
      <c r="EE16" s="424">
        <f>'Tournament Setup'!F18</f>
        <v>0</v>
      </c>
      <c r="EF16" s="420">
        <f ca="1">RANK(EC16,EC16:EC19)</f>
        <v>1</v>
      </c>
      <c r="EG16" s="420">
        <f ca="1">SUMPRODUCT((EF16:EF19=EF16)*(EB16:EB19&gt;EB16)*1)</f>
        <v>0</v>
      </c>
      <c r="EH16" s="420">
        <f t="shared" ca="1" si="218"/>
        <v>1</v>
      </c>
      <c r="EI16" s="420">
        <f ca="1">SUMPRODUCT((EF16:EF19=EF16)*(EB16:EB19=EB16)*(DZ16:DZ19&gt;DZ16)*1)</f>
        <v>0</v>
      </c>
      <c r="EJ16" s="420">
        <f t="shared" ca="1" si="219"/>
        <v>1</v>
      </c>
      <c r="EK16" s="420">
        <f ca="1">RANK(EJ16,EJ16:EJ19,1)+COUNTIF(EJ16:EJ16,EJ16)-1</f>
        <v>1</v>
      </c>
      <c r="EL16" s="420">
        <v>1</v>
      </c>
      <c r="EM16" s="420" t="str">
        <f t="shared" ref="EM16" ca="1" si="2045">INDEX(DU16:DU19,MATCH(EL16,EK16:EK19,0),0)</f>
        <v>Denmark</v>
      </c>
      <c r="EN16" s="420">
        <f ca="1">INDEX(EJ16:EJ19,MATCH(EM16,DU16:DU19,0),0)</f>
        <v>1</v>
      </c>
      <c r="EO16" s="420" t="str">
        <f t="shared" ref="EO16" ca="1" si="2046">IF(EN17=1,EM16,"")</f>
        <v>Denmark</v>
      </c>
      <c r="ER16" s="420">
        <f ca="1">SUMPRODUCT((OFFSET('Game Board'!F8:F55,0,DW1)=EO16)*(OFFSET('Game Board'!I8:I55,0,DW1)=EO17)*(OFFSET('Game Board'!G8:G55,0,DW1)&gt;OFFSET('Game Board'!H8:H55,0,DW1))*1)+SUMPRODUCT((OFFSET('Game Board'!I8:I55,0,DW1)=EO16)*(OFFSET('Game Board'!F8:F55,0,DW1)=EO17)*(OFFSET('Game Board'!H8:H55,0,DW1)&gt;OFFSET('Game Board'!G8:G55,0,DW1))*1)+SUMPRODUCT((OFFSET('Game Board'!F8:F55,0,DW1)=EO16)*(OFFSET('Game Board'!I8:I55,0,DW1)=EO18)*(OFFSET('Game Board'!G8:G55,0,DW1)&gt;OFFSET('Game Board'!H8:H55,0,DW1))*1)+SUMPRODUCT((OFFSET('Game Board'!I8:I55,0,DW1)=EO16)*(OFFSET('Game Board'!F8:F55,0,DW1)=EO18)*(OFFSET('Game Board'!H8:H55,0,DW1)&gt;OFFSET('Game Board'!G8:G55,0,DW1))*1)+SUMPRODUCT((OFFSET('Game Board'!F8:F55,0,DW1)=EO16)*(OFFSET('Game Board'!I8:I55,0,DW1)=EO19)*(OFFSET('Game Board'!G8:G55,0,DW1)&gt;OFFSET('Game Board'!H8:H55,0,DW1))*1)+SUMPRODUCT((OFFSET('Game Board'!I8:I55,0,DW1)=EO16)*(OFFSET('Game Board'!F8:F55,0,DW1)=EO19)*(OFFSET('Game Board'!H8:H55,0,DW1)&gt;OFFSET('Game Board'!G8:G55,0,DW1))*1)</f>
        <v>0</v>
      </c>
      <c r="ES16" s="420">
        <f ca="1">SUMPRODUCT((OFFSET('Game Board'!F8:F55,0,DW1)=EO16)*(OFFSET('Game Board'!I8:I55,0,DW1)=EO17)*(OFFSET('Game Board'!G8:G55,0,DW1)=OFFSET('Game Board'!H8:H55,0,DW1))*1)+SUMPRODUCT((OFFSET('Game Board'!I8:I55,0,DW1)=EO16)*(OFFSET('Game Board'!F8:F55,0,DW1)=EO17)*(OFFSET('Game Board'!G8:G55,0,DW1)=OFFSET('Game Board'!H8:H55,0,DW1))*1)+SUMPRODUCT((OFFSET('Game Board'!F8:F55,0,DW1)=EO16)*(OFFSET('Game Board'!I8:I55,0,DW1)=EO18)*(OFFSET('Game Board'!G8:G55,0,DW1)=OFFSET('Game Board'!H8:H55,0,DW1))*1)+SUMPRODUCT((OFFSET('Game Board'!I8:I55,0,DW1)=EO16)*(OFFSET('Game Board'!F8:F55,0,DW1)=EO18)*(OFFSET('Game Board'!G8:G55,0,DW1)=OFFSET('Game Board'!H8:H55,0,DW1))*1)+SUMPRODUCT((OFFSET('Game Board'!F8:F55,0,DW1)=EO16)*(OFFSET('Game Board'!I8:I55,0,DW1)=EO19)*(OFFSET('Game Board'!G8:G55,0,DW1)=OFFSET('Game Board'!H8:H55,0,DW1))*1)+SUMPRODUCT((OFFSET('Game Board'!I8:I55,0,DW1)=EO16)*(OFFSET('Game Board'!F8:F55,0,DW1)=EO19)*(OFFSET('Game Board'!G8:G55,0,DW1)=OFFSET('Game Board'!H8:H55,0,DW1))*1)</f>
        <v>3</v>
      </c>
      <c r="ET16" s="420">
        <f ca="1">SUMPRODUCT((OFFSET('Game Board'!F8:F55,0,DW1)=EO16)*(OFFSET('Game Board'!I8:I55,0,DW1)=EO17)*(OFFSET('Game Board'!G8:G55,0,DW1)&lt;OFFSET('Game Board'!H8:H55,0,DW1))*1)+SUMPRODUCT((OFFSET('Game Board'!I8:I55,0,DW1)=EO16)*(OFFSET('Game Board'!F8:F55,0,DW1)=EO17)*(OFFSET('Game Board'!H8:H55,0,DW1)&lt;OFFSET('Game Board'!G8:G55,0,DW1))*1)+SUMPRODUCT((OFFSET('Game Board'!F8:F55,0,DW1)=EO16)*(OFFSET('Game Board'!I8:I55,0,DW1)=EO18)*(OFFSET('Game Board'!G8:G55,0,DW1)&lt;OFFSET('Game Board'!H8:H55,0,DW1))*1)+SUMPRODUCT((OFFSET('Game Board'!I8:I55,0,DW1)=EO16)*(OFFSET('Game Board'!F8:F55,0,DW1)=EO18)*(OFFSET('Game Board'!H8:H55,0,DW1)&lt;OFFSET('Game Board'!G8:G55,0,DW1))*1)+SUMPRODUCT((OFFSET('Game Board'!F8:F55,0,DW1)=EO16)*(OFFSET('Game Board'!I8:I55,0,DW1)=EO19)*(OFFSET('Game Board'!G8:G55,0,DW1)&lt;OFFSET('Game Board'!H8:H55,0,DW1))*1)+SUMPRODUCT((OFFSET('Game Board'!I8:I55,0,DW1)=EO16)*(OFFSET('Game Board'!F8:F55,0,DW1)=EO19)*(OFFSET('Game Board'!H8:H55,0,DW1)&lt;OFFSET('Game Board'!G8:G55,0,DW1))*1)</f>
        <v>0</v>
      </c>
      <c r="EU16" s="420">
        <f ca="1">SUMIFS(OFFSET('Game Board'!G8:G55,0,DW1),OFFSET('Game Board'!F8:F55,0,DW1),EO16,OFFSET('Game Board'!I8:I55,0,DW1),EO17)+SUMIFS(OFFSET('Game Board'!G8:G55,0,DW1),OFFSET('Game Board'!F8:F55,0,DW1),EO16,OFFSET('Game Board'!I8:I55,0,DW1),EO18)+SUMIFS(OFFSET('Game Board'!G8:G55,0,DW1),OFFSET('Game Board'!F8:F55,0,DW1),EO16,OFFSET('Game Board'!I8:I55,0,DW1),EO19)+SUMIFS(OFFSET('Game Board'!H8:H55,0,DW1),OFFSET('Game Board'!I8:I55,0,DW1),EO16,OFFSET('Game Board'!F8:F55,0,DW1),EO17)+SUMIFS(OFFSET('Game Board'!H8:H55,0,DW1),OFFSET('Game Board'!I8:I55,0,DW1),EO16,OFFSET('Game Board'!F8:F55,0,DW1),EO18)+SUMIFS(OFFSET('Game Board'!H8:H55,0,DW1),OFFSET('Game Board'!I8:I55,0,DW1),EO16,OFFSET('Game Board'!F8:F55,0,DW1),EO19)</f>
        <v>0</v>
      </c>
      <c r="EV16" s="420">
        <f ca="1">SUMIFS(OFFSET('Game Board'!H8:H55,0,DW1),OFFSET('Game Board'!F8:F55,0,DW1),EO16,OFFSET('Game Board'!I8:I55,0,DW1),EO17)+SUMIFS(OFFSET('Game Board'!H8:H55,0,DW1),OFFSET('Game Board'!F8:F55,0,DW1),EO16,OFFSET('Game Board'!I8:I55,0,DW1),EO18)+SUMIFS(OFFSET('Game Board'!H8:H55,0,DW1),OFFSET('Game Board'!F8:F55,0,DW1),EO16,OFFSET('Game Board'!I8:I55,0,DW1),EO19)+SUMIFS(OFFSET('Game Board'!G8:G55,0,DW1),OFFSET('Game Board'!I8:I55,0,DW1),EO16,OFFSET('Game Board'!F8:F55,0,DW1),EO17)+SUMIFS(OFFSET('Game Board'!G8:G55,0,DW1),OFFSET('Game Board'!I8:I55,0,DW1),EO16,OFFSET('Game Board'!F8:F55,0,DW1),EO18)+SUMIFS(OFFSET('Game Board'!G8:G55,0,DW1),OFFSET('Game Board'!I8:I55,0,DW1),EO16,OFFSET('Game Board'!F8:F55,0,DW1),EO19)</f>
        <v>0</v>
      </c>
      <c r="EW16" s="420">
        <f t="shared" ca="1" si="220"/>
        <v>0</v>
      </c>
      <c r="EX16" s="420">
        <f t="shared" ca="1" si="221"/>
        <v>3</v>
      </c>
      <c r="EY16" s="420">
        <f t="shared" ref="EY16" ca="1" si="2047">IF(EO16&lt;&gt;"",SUMPRODUCT((EN16:EN19=EN16)*(EX16:EX19&gt;EX16)*1),0)</f>
        <v>0</v>
      </c>
      <c r="EZ16" s="420">
        <f t="shared" ref="EZ16" ca="1" si="2048">IF(EO16&lt;&gt;"",SUMPRODUCT((EY16:EY19=EY16)*(EW16:EW19&gt;EW16)*1),0)</f>
        <v>0</v>
      </c>
      <c r="FA16" s="420">
        <f t="shared" ca="1" si="2"/>
        <v>0</v>
      </c>
      <c r="FB16" s="420">
        <f t="shared" ref="FB16" ca="1" si="2049">IF(EO16&lt;&gt;"",SUMPRODUCT((FA16:FA19=FA16)*(EY16:EY19=EY16)*(EU16:EU19&gt;EU16)*1),0)</f>
        <v>0</v>
      </c>
      <c r="FC16" s="420">
        <f t="shared" ca="1" si="222"/>
        <v>1</v>
      </c>
      <c r="FD16" s="420">
        <v>0</v>
      </c>
      <c r="FE16" s="420">
        <v>0</v>
      </c>
      <c r="FF16" s="420">
        <v>0</v>
      </c>
      <c r="FG16" s="420">
        <v>0</v>
      </c>
      <c r="FH16" s="420">
        <v>0</v>
      </c>
      <c r="FI16" s="420">
        <f t="shared" si="223"/>
        <v>0</v>
      </c>
      <c r="FJ16" s="420">
        <f t="shared" si="224"/>
        <v>0</v>
      </c>
      <c r="FK16" s="420">
        <v>0</v>
      </c>
      <c r="FL16" s="420">
        <v>0</v>
      </c>
      <c r="FM16" s="420">
        <f t="shared" si="225"/>
        <v>0</v>
      </c>
      <c r="FN16" s="420">
        <v>0</v>
      </c>
      <c r="FO16" s="420">
        <f t="shared" ca="1" si="226"/>
        <v>1</v>
      </c>
      <c r="FP16" s="420">
        <v>0</v>
      </c>
      <c r="FQ16" s="420">
        <v>0</v>
      </c>
      <c r="FR16" s="420">
        <v>0</v>
      </c>
      <c r="FS16" s="420">
        <v>0</v>
      </c>
      <c r="FT16" s="420">
        <v>0</v>
      </c>
      <c r="FU16" s="420">
        <v>0</v>
      </c>
      <c r="FV16" s="420">
        <v>0</v>
      </c>
      <c r="FW16" s="420">
        <v>0</v>
      </c>
      <c r="FX16" s="420">
        <v>0</v>
      </c>
      <c r="FY16" s="420">
        <v>0</v>
      </c>
      <c r="FZ16" s="420">
        <v>0</v>
      </c>
      <c r="GA16" s="420">
        <f t="shared" ca="1" si="389"/>
        <v>1</v>
      </c>
      <c r="GB16" s="420">
        <f t="shared" ref="GB16" ca="1" si="2050">SUMPRODUCT((GA16:GA19=GA16)*(ED16:ED19&gt;ED16)*1)</f>
        <v>1</v>
      </c>
      <c r="GC16" s="420">
        <f t="shared" ca="1" si="227"/>
        <v>2</v>
      </c>
      <c r="GD16" s="420" t="str">
        <f t="shared" si="228"/>
        <v>Denmark</v>
      </c>
      <c r="GE16" s="420">
        <f t="shared" ca="1" si="3"/>
        <v>0</v>
      </c>
      <c r="GF16" s="420">
        <f ca="1">SUMPRODUCT((OFFSET('Game Board'!G8:G55,0,GF1)&lt;&gt;"")*(OFFSET('Game Board'!F8:F55,0,GF1)=C16)*(OFFSET('Game Board'!G8:G55,0,GF1)&gt;OFFSET('Game Board'!H8:H55,0,GF1))*1)+SUMPRODUCT((OFFSET('Game Board'!G8:G55,0,GF1)&lt;&gt;"")*(OFFSET('Game Board'!I8:I55,0,GF1)=C16)*(OFFSET('Game Board'!H8:H55,0,GF1)&gt;OFFSET('Game Board'!G8:G55,0,GF1))*1)</f>
        <v>0</v>
      </c>
      <c r="GG16" s="420">
        <f ca="1">SUMPRODUCT((OFFSET('Game Board'!G8:G55,0,GF1)&lt;&gt;"")*(OFFSET('Game Board'!F8:F55,0,GF1)=C16)*(OFFSET('Game Board'!G8:G55,0,GF1)=OFFSET('Game Board'!H8:H55,0,GF1))*1)+SUMPRODUCT((OFFSET('Game Board'!G8:G55,0,GF1)&lt;&gt;"")*(OFFSET('Game Board'!I8:I55,0,GF1)=C16)*(OFFSET('Game Board'!G8:G55,0,GF1)=OFFSET('Game Board'!H8:H55,0,GF1))*1)</f>
        <v>0</v>
      </c>
      <c r="GH16" s="420">
        <f ca="1">SUMPRODUCT((OFFSET('Game Board'!G8:G55,0,GF1)&lt;&gt;"")*(OFFSET('Game Board'!F8:F55,0,GF1)=C16)*(OFFSET('Game Board'!G8:G55,0,GF1)&lt;OFFSET('Game Board'!H8:H55,0,GF1))*1)+SUMPRODUCT((OFFSET('Game Board'!G8:G55,0,GF1)&lt;&gt;"")*(OFFSET('Game Board'!I8:I55,0,GF1)=C16)*(OFFSET('Game Board'!H8:H55,0,GF1)&lt;OFFSET('Game Board'!G8:G55,0,GF1))*1)</f>
        <v>0</v>
      </c>
      <c r="GI16" s="420">
        <f ca="1">SUMIF(OFFSET('Game Board'!F8:F55,0,GF1),C16,OFFSET('Game Board'!G8:G55,0,GF1))+SUMIF(OFFSET('Game Board'!I8:I55,0,GF1),C16,OFFSET('Game Board'!H8:H55,0,GF1))</f>
        <v>0</v>
      </c>
      <c r="GJ16" s="420">
        <f ca="1">SUMIF(OFFSET('Game Board'!F8:F55,0,GF1),C16,OFFSET('Game Board'!H8:H55,0,GF1))+SUMIF(OFFSET('Game Board'!I8:I55,0,GF1),C16,OFFSET('Game Board'!G8:G55,0,GF1))</f>
        <v>0</v>
      </c>
      <c r="GK16" s="420">
        <f t="shared" ca="1" si="4"/>
        <v>0</v>
      </c>
      <c r="GL16" s="420">
        <f t="shared" ca="1" si="5"/>
        <v>0</v>
      </c>
      <c r="GM16" s="420">
        <f ca="1">INDEX(L4:L35,MATCH(GV16,C4:C35,0),0)</f>
        <v>1654</v>
      </c>
      <c r="GN16" s="424">
        <f>'Tournament Setup'!F18</f>
        <v>0</v>
      </c>
      <c r="GO16" s="420">
        <f t="shared" ref="GO16" ca="1" si="2051">RANK(GL16,GL16:GL19)</f>
        <v>1</v>
      </c>
      <c r="GP16" s="420">
        <f t="shared" ref="GP16" ca="1" si="2052">SUMPRODUCT((GO16:GO19=GO16)*(GK16:GK19&gt;GK16)*1)</f>
        <v>0</v>
      </c>
      <c r="GQ16" s="420">
        <f t="shared" ca="1" si="8"/>
        <v>1</v>
      </c>
      <c r="GR16" s="420">
        <f t="shared" ref="GR16" ca="1" si="2053">SUMPRODUCT((GO16:GO19=GO16)*(GK16:GK19=GK16)*(GI16:GI19&gt;GI16)*1)</f>
        <v>0</v>
      </c>
      <c r="GS16" s="420">
        <f t="shared" ca="1" si="10"/>
        <v>1</v>
      </c>
      <c r="GT16" s="420">
        <f t="shared" ref="GT16" ca="1" si="2054">RANK(GS16,GS16:GS19,1)+COUNTIF(GS16:GS16,GS16)-1</f>
        <v>1</v>
      </c>
      <c r="GU16" s="420">
        <v>1</v>
      </c>
      <c r="GV16" s="420" t="str">
        <f t="shared" ref="GV16" ca="1" si="2055">INDEX(GD16:GD19,MATCH(GU16,GT16:GT19,0),0)</f>
        <v>Denmark</v>
      </c>
      <c r="GW16" s="420">
        <f t="shared" ref="GW16" ca="1" si="2056">INDEX(GS16:GS19,MATCH(GV16,GD16:GD19,0),0)</f>
        <v>1</v>
      </c>
      <c r="GX16" s="420" t="str">
        <f t="shared" ref="GX16" ca="1" si="2057">IF(GW17=1,GV16,"")</f>
        <v>Denmark</v>
      </c>
      <c r="HA16" s="420">
        <f ca="1">SUMPRODUCT((OFFSET('Game Board'!F8:F55,0,GF1)=GX16)*(OFFSET('Game Board'!I8:I55,0,GF1)=GX17)*(OFFSET('Game Board'!G8:G55,0,GF1)&gt;OFFSET('Game Board'!H8:H55,0,GF1))*1)+SUMPRODUCT((OFFSET('Game Board'!I8:I55,0,GF1)=GX16)*(OFFSET('Game Board'!F8:F55,0,GF1)=GX17)*(OFFSET('Game Board'!H8:H55,0,GF1)&gt;OFFSET('Game Board'!G8:G55,0,GF1))*1)+SUMPRODUCT((OFFSET('Game Board'!F8:F55,0,GF1)=GX16)*(OFFSET('Game Board'!I8:I55,0,GF1)=GX18)*(OFFSET('Game Board'!G8:G55,0,GF1)&gt;OFFSET('Game Board'!H8:H55,0,GF1))*1)+SUMPRODUCT((OFFSET('Game Board'!I8:I55,0,GF1)=GX16)*(OFFSET('Game Board'!F8:F55,0,GF1)=GX18)*(OFFSET('Game Board'!H8:H55,0,GF1)&gt;OFFSET('Game Board'!G8:G55,0,GF1))*1)+SUMPRODUCT((OFFSET('Game Board'!F8:F55,0,GF1)=GX16)*(OFFSET('Game Board'!I8:I55,0,GF1)=GX19)*(OFFSET('Game Board'!G8:G55,0,GF1)&gt;OFFSET('Game Board'!H8:H55,0,GF1))*1)+SUMPRODUCT((OFFSET('Game Board'!I8:I55,0,GF1)=GX16)*(OFFSET('Game Board'!F8:F55,0,GF1)=GX19)*(OFFSET('Game Board'!H8:H55,0,GF1)&gt;OFFSET('Game Board'!G8:G55,0,GF1))*1)</f>
        <v>0</v>
      </c>
      <c r="HB16" s="420">
        <f ca="1">SUMPRODUCT((OFFSET('Game Board'!F8:F55,0,GF1)=GX16)*(OFFSET('Game Board'!I8:I55,0,GF1)=GX17)*(OFFSET('Game Board'!G8:G55,0,GF1)=OFFSET('Game Board'!H8:H55,0,GF1))*1)+SUMPRODUCT((OFFSET('Game Board'!I8:I55,0,GF1)=GX16)*(OFFSET('Game Board'!F8:F55,0,GF1)=GX17)*(OFFSET('Game Board'!G8:G55,0,GF1)=OFFSET('Game Board'!H8:H55,0,GF1))*1)+SUMPRODUCT((OFFSET('Game Board'!F8:F55,0,GF1)=GX16)*(OFFSET('Game Board'!I8:I55,0,GF1)=GX18)*(OFFSET('Game Board'!G8:G55,0,GF1)=OFFSET('Game Board'!H8:H55,0,GF1))*1)+SUMPRODUCT((OFFSET('Game Board'!I8:I55,0,GF1)=GX16)*(OFFSET('Game Board'!F8:F55,0,GF1)=GX18)*(OFFSET('Game Board'!G8:G55,0,GF1)=OFFSET('Game Board'!H8:H55,0,GF1))*1)+SUMPRODUCT((OFFSET('Game Board'!F8:F55,0,GF1)=GX16)*(OFFSET('Game Board'!I8:I55,0,GF1)=GX19)*(OFFSET('Game Board'!G8:G55,0,GF1)=OFFSET('Game Board'!H8:H55,0,GF1))*1)+SUMPRODUCT((OFFSET('Game Board'!I8:I55,0,GF1)=GX16)*(OFFSET('Game Board'!F8:F55,0,GF1)=GX19)*(OFFSET('Game Board'!G8:G55,0,GF1)=OFFSET('Game Board'!H8:H55,0,GF1))*1)</f>
        <v>3</v>
      </c>
      <c r="HC16" s="420">
        <f ca="1">SUMPRODUCT((OFFSET('Game Board'!F8:F55,0,GF1)=GX16)*(OFFSET('Game Board'!I8:I55,0,GF1)=GX17)*(OFFSET('Game Board'!G8:G55,0,GF1)&lt;OFFSET('Game Board'!H8:H55,0,GF1))*1)+SUMPRODUCT((OFFSET('Game Board'!I8:I55,0,GF1)=GX16)*(OFFSET('Game Board'!F8:F55,0,GF1)=GX17)*(OFFSET('Game Board'!H8:H55,0,GF1)&lt;OFFSET('Game Board'!G8:G55,0,GF1))*1)+SUMPRODUCT((OFFSET('Game Board'!F8:F55,0,GF1)=GX16)*(OFFSET('Game Board'!I8:I55,0,GF1)=GX18)*(OFFSET('Game Board'!G8:G55,0,GF1)&lt;OFFSET('Game Board'!H8:H55,0,GF1))*1)+SUMPRODUCT((OFFSET('Game Board'!I8:I55,0,GF1)=GX16)*(OFFSET('Game Board'!F8:F55,0,GF1)=GX18)*(OFFSET('Game Board'!H8:H55,0,GF1)&lt;OFFSET('Game Board'!G8:G55,0,GF1))*1)+SUMPRODUCT((OFFSET('Game Board'!F8:F55,0,GF1)=GX16)*(OFFSET('Game Board'!I8:I55,0,GF1)=GX19)*(OFFSET('Game Board'!G8:G55,0,GF1)&lt;OFFSET('Game Board'!H8:H55,0,GF1))*1)+SUMPRODUCT((OFFSET('Game Board'!I8:I55,0,GF1)=GX16)*(OFFSET('Game Board'!F8:F55,0,GF1)=GX19)*(OFFSET('Game Board'!H8:H55,0,GF1)&lt;OFFSET('Game Board'!G8:G55,0,GF1))*1)</f>
        <v>0</v>
      </c>
      <c r="HD16" s="420">
        <f ca="1">SUMIFS(OFFSET('Game Board'!G8:G55,0,GF1),OFFSET('Game Board'!F8:F55,0,GF1),GX16,OFFSET('Game Board'!I8:I55,0,GF1),GX17)+SUMIFS(OFFSET('Game Board'!G8:G55,0,GF1),OFFSET('Game Board'!F8:F55,0,GF1),GX16,OFFSET('Game Board'!I8:I55,0,GF1),GX18)+SUMIFS(OFFSET('Game Board'!G8:G55,0,GF1),OFFSET('Game Board'!F8:F55,0,GF1),GX16,OFFSET('Game Board'!I8:I55,0,GF1),GX19)+SUMIFS(OFFSET('Game Board'!H8:H55,0,GF1),OFFSET('Game Board'!I8:I55,0,GF1),GX16,OFFSET('Game Board'!F8:F55,0,GF1),GX17)+SUMIFS(OFFSET('Game Board'!H8:H55,0,GF1),OFFSET('Game Board'!I8:I55,0,GF1),GX16,OFFSET('Game Board'!F8:F55,0,GF1),GX18)+SUMIFS(OFFSET('Game Board'!H8:H55,0,GF1),OFFSET('Game Board'!I8:I55,0,GF1),GX16,OFFSET('Game Board'!F8:F55,0,GF1),GX19)</f>
        <v>0</v>
      </c>
      <c r="HE16" s="420">
        <f ca="1">SUMIFS(OFFSET('Game Board'!H8:H55,0,GF1),OFFSET('Game Board'!F8:F55,0,GF1),GX16,OFFSET('Game Board'!I8:I55,0,GF1),GX17)+SUMIFS(OFFSET('Game Board'!H8:H55,0,GF1),OFFSET('Game Board'!F8:F55,0,GF1),GX16,OFFSET('Game Board'!I8:I55,0,GF1),GX18)+SUMIFS(OFFSET('Game Board'!H8:H55,0,GF1),OFFSET('Game Board'!F8:F55,0,GF1),GX16,OFFSET('Game Board'!I8:I55,0,GF1),GX19)+SUMIFS(OFFSET('Game Board'!G8:G55,0,GF1),OFFSET('Game Board'!I8:I55,0,GF1),GX16,OFFSET('Game Board'!F8:F55,0,GF1),GX17)+SUMIFS(OFFSET('Game Board'!G8:G55,0,GF1),OFFSET('Game Board'!I8:I55,0,GF1),GX16,OFFSET('Game Board'!F8:F55,0,GF1),GX18)+SUMIFS(OFFSET('Game Board'!G8:G55,0,GF1),OFFSET('Game Board'!I8:I55,0,GF1),GX16,OFFSET('Game Board'!F8:F55,0,GF1),GX19)</f>
        <v>0</v>
      </c>
      <c r="HF16" s="420">
        <f t="shared" ca="1" si="15"/>
        <v>0</v>
      </c>
      <c r="HG16" s="420">
        <f t="shared" ca="1" si="16"/>
        <v>3</v>
      </c>
      <c r="HH16" s="420">
        <f t="shared" ref="HH16" ca="1" si="2058">IF(GX16&lt;&gt;"",SUMPRODUCT((GW16:GW19=GW16)*(HG16:HG19&gt;HG16)*1),0)</f>
        <v>0</v>
      </c>
      <c r="HI16" s="420">
        <f t="shared" ref="HI16" ca="1" si="2059">IF(GX16&lt;&gt;"",SUMPRODUCT((HH16:HH19=HH16)*(HF16:HF19&gt;HF16)*1),0)</f>
        <v>0</v>
      </c>
      <c r="HJ16" s="420">
        <f t="shared" ca="1" si="19"/>
        <v>0</v>
      </c>
      <c r="HK16" s="420">
        <f t="shared" ref="HK16" ca="1" si="2060">IF(GX16&lt;&gt;"",SUMPRODUCT((HJ16:HJ19=HJ16)*(HH16:HH19=HH16)*(HD16:HD19&gt;HD16)*1),0)</f>
        <v>0</v>
      </c>
      <c r="HL16" s="420">
        <f t="shared" ca="1" si="21"/>
        <v>1</v>
      </c>
      <c r="HM16" s="420">
        <v>0</v>
      </c>
      <c r="HN16" s="420">
        <v>0</v>
      </c>
      <c r="HO16" s="420">
        <v>0</v>
      </c>
      <c r="HP16" s="420">
        <v>0</v>
      </c>
      <c r="HQ16" s="420">
        <v>0</v>
      </c>
      <c r="HR16" s="420">
        <f t="shared" si="240"/>
        <v>0</v>
      </c>
      <c r="HS16" s="420">
        <f t="shared" si="241"/>
        <v>0</v>
      </c>
      <c r="HT16" s="420">
        <v>0</v>
      </c>
      <c r="HU16" s="420">
        <v>0</v>
      </c>
      <c r="HV16" s="420">
        <f t="shared" si="244"/>
        <v>0</v>
      </c>
      <c r="HW16" s="420">
        <v>0</v>
      </c>
      <c r="HX16" s="420">
        <f t="shared" ca="1" si="22"/>
        <v>1</v>
      </c>
      <c r="HY16" s="420">
        <v>0</v>
      </c>
      <c r="HZ16" s="420">
        <v>0</v>
      </c>
      <c r="IA16" s="420">
        <v>0</v>
      </c>
      <c r="IB16" s="420">
        <v>0</v>
      </c>
      <c r="IC16" s="420">
        <v>0</v>
      </c>
      <c r="ID16" s="420">
        <v>0</v>
      </c>
      <c r="IE16" s="420">
        <v>0</v>
      </c>
      <c r="IF16" s="420">
        <v>0</v>
      </c>
      <c r="IG16" s="420">
        <v>0</v>
      </c>
      <c r="IH16" s="420">
        <v>0</v>
      </c>
      <c r="II16" s="420">
        <v>0</v>
      </c>
      <c r="IJ16" s="420">
        <f t="shared" ca="1" si="23"/>
        <v>1</v>
      </c>
      <c r="IK16" s="420">
        <f t="shared" ref="IK16" ca="1" si="2061">SUMPRODUCT((IJ16:IJ19=IJ16)*(GM16:GM19&gt;GM16)*1)</f>
        <v>1</v>
      </c>
      <c r="IL16" s="420">
        <f t="shared" ca="1" si="25"/>
        <v>2</v>
      </c>
      <c r="IM16" s="420" t="str">
        <f t="shared" si="247"/>
        <v>Denmark</v>
      </c>
      <c r="IN16" s="420">
        <f t="shared" ca="1" si="26"/>
        <v>0</v>
      </c>
      <c r="IO16" s="420">
        <f ca="1">SUMPRODUCT((OFFSET('Game Board'!G8:G55,0,IO1)&lt;&gt;"")*(OFFSET('Game Board'!F8:F55,0,IO1)=C16)*(OFFSET('Game Board'!G8:G55,0,IO1)&gt;OFFSET('Game Board'!H8:H55,0,IO1))*1)+SUMPRODUCT((OFFSET('Game Board'!G8:G55,0,IO1)&lt;&gt;"")*(OFFSET('Game Board'!I8:I55,0,IO1)=C16)*(OFFSET('Game Board'!H8:H55,0,IO1)&gt;OFFSET('Game Board'!G8:G55,0,IO1))*1)</f>
        <v>0</v>
      </c>
      <c r="IP16" s="420">
        <f ca="1">SUMPRODUCT((OFFSET('Game Board'!G8:G55,0,IO1)&lt;&gt;"")*(OFFSET('Game Board'!F8:F55,0,IO1)=C16)*(OFFSET('Game Board'!G8:G55,0,IO1)=OFFSET('Game Board'!H8:H55,0,IO1))*1)+SUMPRODUCT((OFFSET('Game Board'!G8:G55,0,IO1)&lt;&gt;"")*(OFFSET('Game Board'!I8:I55,0,IO1)=C16)*(OFFSET('Game Board'!G8:G55,0,IO1)=OFFSET('Game Board'!H8:H55,0,IO1))*1)</f>
        <v>0</v>
      </c>
      <c r="IQ16" s="420">
        <f ca="1">SUMPRODUCT((OFFSET('Game Board'!G8:G55,0,IO1)&lt;&gt;"")*(OFFSET('Game Board'!F8:F55,0,IO1)=C16)*(OFFSET('Game Board'!G8:G55,0,IO1)&lt;OFFSET('Game Board'!H8:H55,0,IO1))*1)+SUMPRODUCT((OFFSET('Game Board'!G8:G55,0,IO1)&lt;&gt;"")*(OFFSET('Game Board'!I8:I55,0,IO1)=C16)*(OFFSET('Game Board'!H8:H55,0,IO1)&lt;OFFSET('Game Board'!G8:G55,0,IO1))*1)</f>
        <v>0</v>
      </c>
      <c r="IR16" s="420">
        <f ca="1">SUMIF(OFFSET('Game Board'!F8:F55,0,IO1),C16,OFFSET('Game Board'!G8:G55,0,IO1))+SUMIF(OFFSET('Game Board'!I8:I55,0,IO1),C16,OFFSET('Game Board'!H8:H55,0,IO1))</f>
        <v>0</v>
      </c>
      <c r="IS16" s="420">
        <f ca="1">SUMIF(OFFSET('Game Board'!F8:F55,0,IO1),C16,OFFSET('Game Board'!H8:H55,0,IO1))+SUMIF(OFFSET('Game Board'!I8:I55,0,IO1),C16,OFFSET('Game Board'!G8:G55,0,IO1))</f>
        <v>0</v>
      </c>
      <c r="IT16" s="420">
        <f t="shared" ca="1" si="27"/>
        <v>0</v>
      </c>
      <c r="IU16" s="420">
        <f t="shared" ca="1" si="28"/>
        <v>0</v>
      </c>
      <c r="IV16" s="420">
        <f ca="1">INDEX(L4:L35,MATCH(JE16,C4:C35,0),0)</f>
        <v>1654</v>
      </c>
      <c r="IW16" s="424">
        <f>'Tournament Setup'!F18</f>
        <v>0</v>
      </c>
      <c r="IX16" s="420">
        <f t="shared" ref="IX16" ca="1" si="2062">RANK(IU16,IU16:IU19)</f>
        <v>1</v>
      </c>
      <c r="IY16" s="420">
        <f t="shared" ref="IY16" ca="1" si="2063">SUMPRODUCT((IX16:IX19=IX16)*(IT16:IT19&gt;IT16)*1)</f>
        <v>0</v>
      </c>
      <c r="IZ16" s="420">
        <f t="shared" ca="1" si="31"/>
        <v>1</v>
      </c>
      <c r="JA16" s="420">
        <f t="shared" ref="JA16" ca="1" si="2064">SUMPRODUCT((IX16:IX19=IX16)*(IT16:IT19=IT16)*(IR16:IR19&gt;IR16)*1)</f>
        <v>0</v>
      </c>
      <c r="JB16" s="420">
        <f t="shared" ca="1" si="33"/>
        <v>1</v>
      </c>
      <c r="JC16" s="420">
        <f t="shared" ref="JC16" ca="1" si="2065">RANK(JB16,JB16:JB19,1)+COUNTIF(JB16:JB16,JB16)-1</f>
        <v>1</v>
      </c>
      <c r="JD16" s="420">
        <v>1</v>
      </c>
      <c r="JE16" s="420" t="str">
        <f t="shared" ref="JE16" ca="1" si="2066">INDEX(IM16:IM19,MATCH(JD16,JC16:JC19,0),0)</f>
        <v>Denmark</v>
      </c>
      <c r="JF16" s="420">
        <f t="shared" ref="JF16" ca="1" si="2067">INDEX(JB16:JB19,MATCH(JE16,IM16:IM19,0),0)</f>
        <v>1</v>
      </c>
      <c r="JG16" s="420" t="str">
        <f t="shared" ref="JG16" ca="1" si="2068">IF(JF17=1,JE16,"")</f>
        <v>Denmark</v>
      </c>
      <c r="JJ16" s="420">
        <f ca="1">SUMPRODUCT((OFFSET('Game Board'!F8:F55,0,IO1)=JG16)*(OFFSET('Game Board'!I8:I55,0,IO1)=JG17)*(OFFSET('Game Board'!G8:G55,0,IO1)&gt;OFFSET('Game Board'!H8:H55,0,IO1))*1)+SUMPRODUCT((OFFSET('Game Board'!I8:I55,0,IO1)=JG16)*(OFFSET('Game Board'!F8:F55,0,IO1)=JG17)*(OFFSET('Game Board'!H8:H55,0,IO1)&gt;OFFSET('Game Board'!G8:G55,0,IO1))*1)+SUMPRODUCT((OFFSET('Game Board'!F8:F55,0,IO1)=JG16)*(OFFSET('Game Board'!I8:I55,0,IO1)=JG18)*(OFFSET('Game Board'!G8:G55,0,IO1)&gt;OFFSET('Game Board'!H8:H55,0,IO1))*1)+SUMPRODUCT((OFFSET('Game Board'!I8:I55,0,IO1)=JG16)*(OFFSET('Game Board'!F8:F55,0,IO1)=JG18)*(OFFSET('Game Board'!H8:H55,0,IO1)&gt;OFFSET('Game Board'!G8:G55,0,IO1))*1)+SUMPRODUCT((OFFSET('Game Board'!F8:F55,0,IO1)=JG16)*(OFFSET('Game Board'!I8:I55,0,IO1)=JG19)*(OFFSET('Game Board'!G8:G55,0,IO1)&gt;OFFSET('Game Board'!H8:H55,0,IO1))*1)+SUMPRODUCT((OFFSET('Game Board'!I8:I55,0,IO1)=JG16)*(OFFSET('Game Board'!F8:F55,0,IO1)=JG19)*(OFFSET('Game Board'!H8:H55,0,IO1)&gt;OFFSET('Game Board'!G8:G55,0,IO1))*1)</f>
        <v>0</v>
      </c>
      <c r="JK16" s="420">
        <f ca="1">SUMPRODUCT((OFFSET('Game Board'!F8:F55,0,IO1)=JG16)*(OFFSET('Game Board'!I8:I55,0,IO1)=JG17)*(OFFSET('Game Board'!G8:G55,0,IO1)=OFFSET('Game Board'!H8:H55,0,IO1))*1)+SUMPRODUCT((OFFSET('Game Board'!I8:I55,0,IO1)=JG16)*(OFFSET('Game Board'!F8:F55,0,IO1)=JG17)*(OFFSET('Game Board'!G8:G55,0,IO1)=OFFSET('Game Board'!H8:H55,0,IO1))*1)+SUMPRODUCT((OFFSET('Game Board'!F8:F55,0,IO1)=JG16)*(OFFSET('Game Board'!I8:I55,0,IO1)=JG18)*(OFFSET('Game Board'!G8:G55,0,IO1)=OFFSET('Game Board'!H8:H55,0,IO1))*1)+SUMPRODUCT((OFFSET('Game Board'!I8:I55,0,IO1)=JG16)*(OFFSET('Game Board'!F8:F55,0,IO1)=JG18)*(OFFSET('Game Board'!G8:G55,0,IO1)=OFFSET('Game Board'!H8:H55,0,IO1))*1)+SUMPRODUCT((OFFSET('Game Board'!F8:F55,0,IO1)=JG16)*(OFFSET('Game Board'!I8:I55,0,IO1)=JG19)*(OFFSET('Game Board'!G8:G55,0,IO1)=OFFSET('Game Board'!H8:H55,0,IO1))*1)+SUMPRODUCT((OFFSET('Game Board'!I8:I55,0,IO1)=JG16)*(OFFSET('Game Board'!F8:F55,0,IO1)=JG19)*(OFFSET('Game Board'!G8:G55,0,IO1)=OFFSET('Game Board'!H8:H55,0,IO1))*1)</f>
        <v>3</v>
      </c>
      <c r="JL16" s="420">
        <f ca="1">SUMPRODUCT((OFFSET('Game Board'!F8:F55,0,IO1)=JG16)*(OFFSET('Game Board'!I8:I55,0,IO1)=JG17)*(OFFSET('Game Board'!G8:G55,0,IO1)&lt;OFFSET('Game Board'!H8:H55,0,IO1))*1)+SUMPRODUCT((OFFSET('Game Board'!I8:I55,0,IO1)=JG16)*(OFFSET('Game Board'!F8:F55,0,IO1)=JG17)*(OFFSET('Game Board'!H8:H55,0,IO1)&lt;OFFSET('Game Board'!G8:G55,0,IO1))*1)+SUMPRODUCT((OFFSET('Game Board'!F8:F55,0,IO1)=JG16)*(OFFSET('Game Board'!I8:I55,0,IO1)=JG18)*(OFFSET('Game Board'!G8:G55,0,IO1)&lt;OFFSET('Game Board'!H8:H55,0,IO1))*1)+SUMPRODUCT((OFFSET('Game Board'!I8:I55,0,IO1)=JG16)*(OFFSET('Game Board'!F8:F55,0,IO1)=JG18)*(OFFSET('Game Board'!H8:H55,0,IO1)&lt;OFFSET('Game Board'!G8:G55,0,IO1))*1)+SUMPRODUCT((OFFSET('Game Board'!F8:F55,0,IO1)=JG16)*(OFFSET('Game Board'!I8:I55,0,IO1)=JG19)*(OFFSET('Game Board'!G8:G55,0,IO1)&lt;OFFSET('Game Board'!H8:H55,0,IO1))*1)+SUMPRODUCT((OFFSET('Game Board'!I8:I55,0,IO1)=JG16)*(OFFSET('Game Board'!F8:F55,0,IO1)=JG19)*(OFFSET('Game Board'!H8:H55,0,IO1)&lt;OFFSET('Game Board'!G8:G55,0,IO1))*1)</f>
        <v>0</v>
      </c>
      <c r="JM16" s="420">
        <f ca="1">SUMIFS(OFFSET('Game Board'!G8:G55,0,IO1),OFFSET('Game Board'!F8:F55,0,IO1),JG16,OFFSET('Game Board'!I8:I55,0,IO1),JG17)+SUMIFS(OFFSET('Game Board'!G8:G55,0,IO1),OFFSET('Game Board'!F8:F55,0,IO1),JG16,OFFSET('Game Board'!I8:I55,0,IO1),JG18)+SUMIFS(OFFSET('Game Board'!G8:G55,0,IO1),OFFSET('Game Board'!F8:F55,0,IO1),JG16,OFFSET('Game Board'!I8:I55,0,IO1),JG19)+SUMIFS(OFFSET('Game Board'!H8:H55,0,IO1),OFFSET('Game Board'!I8:I55,0,IO1),JG16,OFFSET('Game Board'!F8:F55,0,IO1),JG17)+SUMIFS(OFFSET('Game Board'!H8:H55,0,IO1),OFFSET('Game Board'!I8:I55,0,IO1),JG16,OFFSET('Game Board'!F8:F55,0,IO1),JG18)+SUMIFS(OFFSET('Game Board'!H8:H55,0,IO1),OFFSET('Game Board'!I8:I55,0,IO1),JG16,OFFSET('Game Board'!F8:F55,0,IO1),JG19)</f>
        <v>0</v>
      </c>
      <c r="JN16" s="420">
        <f ca="1">SUMIFS(OFFSET('Game Board'!H8:H55,0,IO1),OFFSET('Game Board'!F8:F55,0,IO1),JG16,OFFSET('Game Board'!I8:I55,0,IO1),JG17)+SUMIFS(OFFSET('Game Board'!H8:H55,0,IO1),OFFSET('Game Board'!F8:F55,0,IO1),JG16,OFFSET('Game Board'!I8:I55,0,IO1),JG18)+SUMIFS(OFFSET('Game Board'!H8:H55,0,IO1),OFFSET('Game Board'!F8:F55,0,IO1),JG16,OFFSET('Game Board'!I8:I55,0,IO1),JG19)+SUMIFS(OFFSET('Game Board'!G8:G55,0,IO1),OFFSET('Game Board'!I8:I55,0,IO1),JG16,OFFSET('Game Board'!F8:F55,0,IO1),JG17)+SUMIFS(OFFSET('Game Board'!G8:G55,0,IO1),OFFSET('Game Board'!I8:I55,0,IO1),JG16,OFFSET('Game Board'!F8:F55,0,IO1),JG18)+SUMIFS(OFFSET('Game Board'!G8:G55,0,IO1),OFFSET('Game Board'!I8:I55,0,IO1),JG16,OFFSET('Game Board'!F8:F55,0,IO1),JG19)</f>
        <v>0</v>
      </c>
      <c r="JO16" s="420">
        <f t="shared" ca="1" si="38"/>
        <v>0</v>
      </c>
      <c r="JP16" s="420">
        <f t="shared" ca="1" si="39"/>
        <v>3</v>
      </c>
      <c r="JQ16" s="420">
        <f t="shared" ref="JQ16" ca="1" si="2069">IF(JG16&lt;&gt;"",SUMPRODUCT((JF16:JF19=JF16)*(JP16:JP19&gt;JP16)*1),0)</f>
        <v>0</v>
      </c>
      <c r="JR16" s="420">
        <f t="shared" ref="JR16" ca="1" si="2070">IF(JG16&lt;&gt;"",SUMPRODUCT((JQ16:JQ19=JQ16)*(JO16:JO19&gt;JO16)*1),0)</f>
        <v>0</v>
      </c>
      <c r="JS16" s="420">
        <f t="shared" ca="1" si="42"/>
        <v>0</v>
      </c>
      <c r="JT16" s="420">
        <f t="shared" ref="JT16" ca="1" si="2071">IF(JG16&lt;&gt;"",SUMPRODUCT((JS16:JS19=JS16)*(JQ16:JQ19=JQ16)*(JM16:JM19&gt;JM16)*1),0)</f>
        <v>0</v>
      </c>
      <c r="JU16" s="420">
        <f t="shared" ca="1" si="44"/>
        <v>1</v>
      </c>
      <c r="JV16" s="420">
        <v>0</v>
      </c>
      <c r="JW16" s="420">
        <v>0</v>
      </c>
      <c r="JX16" s="420">
        <v>0</v>
      </c>
      <c r="JY16" s="420">
        <v>0</v>
      </c>
      <c r="JZ16" s="420">
        <v>0</v>
      </c>
      <c r="KA16" s="420">
        <f t="shared" si="259"/>
        <v>0</v>
      </c>
      <c r="KB16" s="420">
        <f t="shared" si="260"/>
        <v>0</v>
      </c>
      <c r="KC16" s="420">
        <v>0</v>
      </c>
      <c r="KD16" s="420">
        <v>0</v>
      </c>
      <c r="KE16" s="420">
        <f t="shared" si="263"/>
        <v>0</v>
      </c>
      <c r="KF16" s="420">
        <v>0</v>
      </c>
      <c r="KG16" s="420">
        <f t="shared" ca="1" si="45"/>
        <v>1</v>
      </c>
      <c r="KH16" s="420">
        <v>0</v>
      </c>
      <c r="KI16" s="420">
        <v>0</v>
      </c>
      <c r="KJ16" s="420">
        <v>0</v>
      </c>
      <c r="KK16" s="420">
        <v>0</v>
      </c>
      <c r="KL16" s="420">
        <v>0</v>
      </c>
      <c r="KM16" s="420">
        <v>0</v>
      </c>
      <c r="KN16" s="420">
        <v>0</v>
      </c>
      <c r="KO16" s="420">
        <v>0</v>
      </c>
      <c r="KP16" s="420">
        <v>0</v>
      </c>
      <c r="KQ16" s="420">
        <v>0</v>
      </c>
      <c r="KR16" s="420">
        <v>0</v>
      </c>
      <c r="KS16" s="420">
        <f t="shared" ca="1" si="46"/>
        <v>1</v>
      </c>
      <c r="KT16" s="420">
        <f t="shared" ref="KT16" ca="1" si="2072">SUMPRODUCT((KS16:KS19=KS16)*(IV16:IV19&gt;IV16)*1)</f>
        <v>1</v>
      </c>
      <c r="KU16" s="420">
        <f t="shared" ca="1" si="48"/>
        <v>2</v>
      </c>
      <c r="KV16" s="420" t="str">
        <f t="shared" si="266"/>
        <v>Denmark</v>
      </c>
      <c r="KW16" s="420">
        <f t="shared" ca="1" si="49"/>
        <v>0</v>
      </c>
      <c r="KX16" s="420">
        <f ca="1">SUMPRODUCT((OFFSET('Game Board'!G8:G55,0,KX1)&lt;&gt;"")*(OFFSET('Game Board'!F8:F55,0,KX1)=C16)*(OFFSET('Game Board'!G8:G55,0,KX1)&gt;OFFSET('Game Board'!H8:H55,0,KX1))*1)+SUMPRODUCT((OFFSET('Game Board'!G8:G55,0,KX1)&lt;&gt;"")*(OFFSET('Game Board'!I8:I55,0,KX1)=C16)*(OFFSET('Game Board'!H8:H55,0,KX1)&gt;OFFSET('Game Board'!G8:G55,0,KX1))*1)</f>
        <v>0</v>
      </c>
      <c r="KY16" s="420">
        <f ca="1">SUMPRODUCT((OFFSET('Game Board'!G8:G55,0,KX1)&lt;&gt;"")*(OFFSET('Game Board'!F8:F55,0,KX1)=C16)*(OFFSET('Game Board'!G8:G55,0,KX1)=OFFSET('Game Board'!H8:H55,0,KX1))*1)+SUMPRODUCT((OFFSET('Game Board'!G8:G55,0,KX1)&lt;&gt;"")*(OFFSET('Game Board'!I8:I55,0,KX1)=C16)*(OFFSET('Game Board'!G8:G55,0,KX1)=OFFSET('Game Board'!H8:H55,0,KX1))*1)</f>
        <v>0</v>
      </c>
      <c r="KZ16" s="420">
        <f ca="1">SUMPRODUCT((OFFSET('Game Board'!G8:G55,0,KX1)&lt;&gt;"")*(OFFSET('Game Board'!F8:F55,0,KX1)=C16)*(OFFSET('Game Board'!G8:G55,0,KX1)&lt;OFFSET('Game Board'!H8:H55,0,KX1))*1)+SUMPRODUCT((OFFSET('Game Board'!G8:G55,0,KX1)&lt;&gt;"")*(OFFSET('Game Board'!I8:I55,0,KX1)=C16)*(OFFSET('Game Board'!H8:H55,0,KX1)&lt;OFFSET('Game Board'!G8:G55,0,KX1))*1)</f>
        <v>0</v>
      </c>
      <c r="LA16" s="420">
        <f ca="1">SUMIF(OFFSET('Game Board'!F8:F55,0,KX1),C16,OFFSET('Game Board'!G8:G55,0,KX1))+SUMIF(OFFSET('Game Board'!I8:I55,0,KX1),C16,OFFSET('Game Board'!H8:H55,0,KX1))</f>
        <v>0</v>
      </c>
      <c r="LB16" s="420">
        <f ca="1">SUMIF(OFFSET('Game Board'!F8:F55,0,KX1),C16,OFFSET('Game Board'!H8:H55,0,KX1))+SUMIF(OFFSET('Game Board'!I8:I55,0,KX1),C16,OFFSET('Game Board'!G8:G55,0,KX1))</f>
        <v>0</v>
      </c>
      <c r="LC16" s="420">
        <f t="shared" ca="1" si="50"/>
        <v>0</v>
      </c>
      <c r="LD16" s="420">
        <f t="shared" ca="1" si="51"/>
        <v>0</v>
      </c>
      <c r="LE16" s="420">
        <f ca="1">INDEX(L4:L35,MATCH(LN16,C4:C35,0),0)</f>
        <v>1654</v>
      </c>
      <c r="LF16" s="424">
        <f>'Tournament Setup'!F18</f>
        <v>0</v>
      </c>
      <c r="LG16" s="420">
        <f t="shared" ref="LG16" ca="1" si="2073">RANK(LD16,LD16:LD19)</f>
        <v>1</v>
      </c>
      <c r="LH16" s="420">
        <f t="shared" ref="LH16" ca="1" si="2074">SUMPRODUCT((LG16:LG19=LG16)*(LC16:LC19&gt;LC16)*1)</f>
        <v>0</v>
      </c>
      <c r="LI16" s="420">
        <f t="shared" ca="1" si="54"/>
        <v>1</v>
      </c>
      <c r="LJ16" s="420">
        <f t="shared" ref="LJ16" ca="1" si="2075">SUMPRODUCT((LG16:LG19=LG16)*(LC16:LC19=LC16)*(LA16:LA19&gt;LA16)*1)</f>
        <v>0</v>
      </c>
      <c r="LK16" s="420">
        <f t="shared" ca="1" si="56"/>
        <v>1</v>
      </c>
      <c r="LL16" s="420">
        <f t="shared" ref="LL16" ca="1" si="2076">RANK(LK16,LK16:LK19,1)+COUNTIF(LK16:LK16,LK16)-1</f>
        <v>1</v>
      </c>
      <c r="LM16" s="420">
        <v>1</v>
      </c>
      <c r="LN16" s="420" t="str">
        <f t="shared" ref="LN16" ca="1" si="2077">INDEX(KV16:KV19,MATCH(LM16,LL16:LL19,0),0)</f>
        <v>Denmark</v>
      </c>
      <c r="LO16" s="420">
        <f t="shared" ref="LO16" ca="1" si="2078">INDEX(LK16:LK19,MATCH(LN16,KV16:KV19,0),0)</f>
        <v>1</v>
      </c>
      <c r="LP16" s="420" t="str">
        <f t="shared" ref="LP16" ca="1" si="2079">IF(LO17=1,LN16,"")</f>
        <v>Denmark</v>
      </c>
      <c r="LS16" s="420">
        <f ca="1">SUMPRODUCT((OFFSET('Game Board'!F8:F55,0,KX1)=LP16)*(OFFSET('Game Board'!I8:I55,0,KX1)=LP17)*(OFFSET('Game Board'!G8:G55,0,KX1)&gt;OFFSET('Game Board'!H8:H55,0,KX1))*1)+SUMPRODUCT((OFFSET('Game Board'!I8:I55,0,KX1)=LP16)*(OFFSET('Game Board'!F8:F55,0,KX1)=LP17)*(OFFSET('Game Board'!H8:H55,0,KX1)&gt;OFFSET('Game Board'!G8:G55,0,KX1))*1)+SUMPRODUCT((OFFSET('Game Board'!F8:F55,0,KX1)=LP16)*(OFFSET('Game Board'!I8:I55,0,KX1)=LP18)*(OFFSET('Game Board'!G8:G55,0,KX1)&gt;OFFSET('Game Board'!H8:H55,0,KX1))*1)+SUMPRODUCT((OFFSET('Game Board'!I8:I55,0,KX1)=LP16)*(OFFSET('Game Board'!F8:F55,0,KX1)=LP18)*(OFFSET('Game Board'!H8:H55,0,KX1)&gt;OFFSET('Game Board'!G8:G55,0,KX1))*1)+SUMPRODUCT((OFFSET('Game Board'!F8:F55,0,KX1)=LP16)*(OFFSET('Game Board'!I8:I55,0,KX1)=LP19)*(OFFSET('Game Board'!G8:G55,0,KX1)&gt;OFFSET('Game Board'!H8:H55,0,KX1))*1)+SUMPRODUCT((OFFSET('Game Board'!I8:I55,0,KX1)=LP16)*(OFFSET('Game Board'!F8:F55,0,KX1)=LP19)*(OFFSET('Game Board'!H8:H55,0,KX1)&gt;OFFSET('Game Board'!G8:G55,0,KX1))*1)</f>
        <v>0</v>
      </c>
      <c r="LT16" s="420">
        <f ca="1">SUMPRODUCT((OFFSET('Game Board'!F8:F55,0,KX1)=LP16)*(OFFSET('Game Board'!I8:I55,0,KX1)=LP17)*(OFFSET('Game Board'!G8:G55,0,KX1)=OFFSET('Game Board'!H8:H55,0,KX1))*1)+SUMPRODUCT((OFFSET('Game Board'!I8:I55,0,KX1)=LP16)*(OFFSET('Game Board'!F8:F55,0,KX1)=LP17)*(OFFSET('Game Board'!G8:G55,0,KX1)=OFFSET('Game Board'!H8:H55,0,KX1))*1)+SUMPRODUCT((OFFSET('Game Board'!F8:F55,0,KX1)=LP16)*(OFFSET('Game Board'!I8:I55,0,KX1)=LP18)*(OFFSET('Game Board'!G8:G55,0,KX1)=OFFSET('Game Board'!H8:H55,0,KX1))*1)+SUMPRODUCT((OFFSET('Game Board'!I8:I55,0,KX1)=LP16)*(OFFSET('Game Board'!F8:F55,0,KX1)=LP18)*(OFFSET('Game Board'!G8:G55,0,KX1)=OFFSET('Game Board'!H8:H55,0,KX1))*1)+SUMPRODUCT((OFFSET('Game Board'!F8:F55,0,KX1)=LP16)*(OFFSET('Game Board'!I8:I55,0,KX1)=LP19)*(OFFSET('Game Board'!G8:G55,0,KX1)=OFFSET('Game Board'!H8:H55,0,KX1))*1)+SUMPRODUCT((OFFSET('Game Board'!I8:I55,0,KX1)=LP16)*(OFFSET('Game Board'!F8:F55,0,KX1)=LP19)*(OFFSET('Game Board'!G8:G55,0,KX1)=OFFSET('Game Board'!H8:H55,0,KX1))*1)</f>
        <v>3</v>
      </c>
      <c r="LU16" s="420">
        <f ca="1">SUMPRODUCT((OFFSET('Game Board'!F8:F55,0,KX1)=LP16)*(OFFSET('Game Board'!I8:I55,0,KX1)=LP17)*(OFFSET('Game Board'!G8:G55,0,KX1)&lt;OFFSET('Game Board'!H8:H55,0,KX1))*1)+SUMPRODUCT((OFFSET('Game Board'!I8:I55,0,KX1)=LP16)*(OFFSET('Game Board'!F8:F55,0,KX1)=LP17)*(OFFSET('Game Board'!H8:H55,0,KX1)&lt;OFFSET('Game Board'!G8:G55,0,KX1))*1)+SUMPRODUCT((OFFSET('Game Board'!F8:F55,0,KX1)=LP16)*(OFFSET('Game Board'!I8:I55,0,KX1)=LP18)*(OFFSET('Game Board'!G8:G55,0,KX1)&lt;OFFSET('Game Board'!H8:H55,0,KX1))*1)+SUMPRODUCT((OFFSET('Game Board'!I8:I55,0,KX1)=LP16)*(OFFSET('Game Board'!F8:F55,0,KX1)=LP18)*(OFFSET('Game Board'!H8:H55,0,KX1)&lt;OFFSET('Game Board'!G8:G55,0,KX1))*1)+SUMPRODUCT((OFFSET('Game Board'!F8:F55,0,KX1)=LP16)*(OFFSET('Game Board'!I8:I55,0,KX1)=LP19)*(OFFSET('Game Board'!G8:G55,0,KX1)&lt;OFFSET('Game Board'!H8:H55,0,KX1))*1)+SUMPRODUCT((OFFSET('Game Board'!I8:I55,0,KX1)=LP16)*(OFFSET('Game Board'!F8:F55,0,KX1)=LP19)*(OFFSET('Game Board'!H8:H55,0,KX1)&lt;OFFSET('Game Board'!G8:G55,0,KX1))*1)</f>
        <v>0</v>
      </c>
      <c r="LV16" s="420">
        <f ca="1">SUMIFS(OFFSET('Game Board'!G8:G55,0,KX1),OFFSET('Game Board'!F8:F55,0,KX1),LP16,OFFSET('Game Board'!I8:I55,0,KX1),LP17)+SUMIFS(OFFSET('Game Board'!G8:G55,0,KX1),OFFSET('Game Board'!F8:F55,0,KX1),LP16,OFFSET('Game Board'!I8:I55,0,KX1),LP18)+SUMIFS(OFFSET('Game Board'!G8:G55,0,KX1),OFFSET('Game Board'!F8:F55,0,KX1),LP16,OFFSET('Game Board'!I8:I55,0,KX1),LP19)+SUMIFS(OFFSET('Game Board'!H8:H55,0,KX1),OFFSET('Game Board'!I8:I55,0,KX1),LP16,OFFSET('Game Board'!F8:F55,0,KX1),LP17)+SUMIFS(OFFSET('Game Board'!H8:H55,0,KX1),OFFSET('Game Board'!I8:I55,0,KX1),LP16,OFFSET('Game Board'!F8:F55,0,KX1),LP18)+SUMIFS(OFFSET('Game Board'!H8:H55,0,KX1),OFFSET('Game Board'!I8:I55,0,KX1),LP16,OFFSET('Game Board'!F8:F55,0,KX1),LP19)</f>
        <v>0</v>
      </c>
      <c r="LW16" s="420">
        <f ca="1">SUMIFS(OFFSET('Game Board'!H8:H55,0,KX1),OFFSET('Game Board'!F8:F55,0,KX1),LP16,OFFSET('Game Board'!I8:I55,0,KX1),LP17)+SUMIFS(OFFSET('Game Board'!H8:H55,0,KX1),OFFSET('Game Board'!F8:F55,0,KX1),LP16,OFFSET('Game Board'!I8:I55,0,KX1),LP18)+SUMIFS(OFFSET('Game Board'!H8:H55,0,KX1),OFFSET('Game Board'!F8:F55,0,KX1),LP16,OFFSET('Game Board'!I8:I55,0,KX1),LP19)+SUMIFS(OFFSET('Game Board'!G8:G55,0,KX1),OFFSET('Game Board'!I8:I55,0,KX1),LP16,OFFSET('Game Board'!F8:F55,0,KX1),LP17)+SUMIFS(OFFSET('Game Board'!G8:G55,0,KX1),OFFSET('Game Board'!I8:I55,0,KX1),LP16,OFFSET('Game Board'!F8:F55,0,KX1),LP18)+SUMIFS(OFFSET('Game Board'!G8:G55,0,KX1),OFFSET('Game Board'!I8:I55,0,KX1),LP16,OFFSET('Game Board'!F8:F55,0,KX1),LP19)</f>
        <v>0</v>
      </c>
      <c r="LX16" s="420">
        <f t="shared" ca="1" si="61"/>
        <v>0</v>
      </c>
      <c r="LY16" s="420">
        <f t="shared" ca="1" si="62"/>
        <v>3</v>
      </c>
      <c r="LZ16" s="420">
        <f t="shared" ref="LZ16" ca="1" si="2080">IF(LP16&lt;&gt;"",SUMPRODUCT((LO16:LO19=LO16)*(LY16:LY19&gt;LY16)*1),0)</f>
        <v>0</v>
      </c>
      <c r="MA16" s="420">
        <f t="shared" ref="MA16" ca="1" si="2081">IF(LP16&lt;&gt;"",SUMPRODUCT((LZ16:LZ19=LZ16)*(LX16:LX19&gt;LX16)*1),0)</f>
        <v>0</v>
      </c>
      <c r="MB16" s="420">
        <f t="shared" ca="1" si="65"/>
        <v>0</v>
      </c>
      <c r="MC16" s="420">
        <f t="shared" ref="MC16" ca="1" si="2082">IF(LP16&lt;&gt;"",SUMPRODUCT((MB16:MB19=MB16)*(LZ16:LZ19=LZ16)*(LV16:LV19&gt;LV16)*1),0)</f>
        <v>0</v>
      </c>
      <c r="MD16" s="420">
        <f t="shared" ca="1" si="67"/>
        <v>1</v>
      </c>
      <c r="ME16" s="420">
        <v>0</v>
      </c>
      <c r="MF16" s="420">
        <v>0</v>
      </c>
      <c r="MG16" s="420">
        <v>0</v>
      </c>
      <c r="MH16" s="420">
        <v>0</v>
      </c>
      <c r="MI16" s="420">
        <v>0</v>
      </c>
      <c r="MJ16" s="420">
        <f t="shared" si="278"/>
        <v>0</v>
      </c>
      <c r="MK16" s="420">
        <f t="shared" si="279"/>
        <v>0</v>
      </c>
      <c r="ML16" s="420">
        <v>0</v>
      </c>
      <c r="MM16" s="420">
        <v>0</v>
      </c>
      <c r="MN16" s="420">
        <f t="shared" si="282"/>
        <v>0</v>
      </c>
      <c r="MO16" s="420">
        <v>0</v>
      </c>
      <c r="MP16" s="420">
        <f t="shared" ca="1" si="68"/>
        <v>1</v>
      </c>
      <c r="MQ16" s="420">
        <v>0</v>
      </c>
      <c r="MR16" s="420">
        <v>0</v>
      </c>
      <c r="MS16" s="420">
        <v>0</v>
      </c>
      <c r="MT16" s="420">
        <v>0</v>
      </c>
      <c r="MU16" s="420">
        <v>0</v>
      </c>
      <c r="MV16" s="420">
        <v>0</v>
      </c>
      <c r="MW16" s="420">
        <v>0</v>
      </c>
      <c r="MX16" s="420">
        <v>0</v>
      </c>
      <c r="MY16" s="420">
        <v>0</v>
      </c>
      <c r="MZ16" s="420">
        <v>0</v>
      </c>
      <c r="NA16" s="420">
        <v>0</v>
      </c>
      <c r="NB16" s="420">
        <f t="shared" ca="1" si="69"/>
        <v>1</v>
      </c>
      <c r="NC16" s="420">
        <f t="shared" ref="NC16" ca="1" si="2083">SUMPRODUCT((NB16:NB19=NB16)*(LE16:LE19&gt;LE16)*1)</f>
        <v>1</v>
      </c>
      <c r="ND16" s="420">
        <f t="shared" ca="1" si="71"/>
        <v>2</v>
      </c>
      <c r="NE16" s="420" t="str">
        <f t="shared" si="285"/>
        <v>Denmark</v>
      </c>
      <c r="NF16" s="420">
        <f t="shared" ca="1" si="72"/>
        <v>0</v>
      </c>
      <c r="NG16" s="420">
        <f ca="1">SUMPRODUCT((OFFSET('Game Board'!G8:G55,0,NG1)&lt;&gt;"")*(OFFSET('Game Board'!F8:F55,0,NG1)=C16)*(OFFSET('Game Board'!G8:G55,0,NG1)&gt;OFFSET('Game Board'!H8:H55,0,NG1))*1)+SUMPRODUCT((OFFSET('Game Board'!G8:G55,0,NG1)&lt;&gt;"")*(OFFSET('Game Board'!I8:I55,0,NG1)=C16)*(OFFSET('Game Board'!H8:H55,0,NG1)&gt;OFFSET('Game Board'!G8:G55,0,NG1))*1)</f>
        <v>0</v>
      </c>
      <c r="NH16" s="420">
        <f ca="1">SUMPRODUCT((OFFSET('Game Board'!G8:G55,0,NG1)&lt;&gt;"")*(OFFSET('Game Board'!F8:F55,0,NG1)=C16)*(OFFSET('Game Board'!G8:G55,0,NG1)=OFFSET('Game Board'!H8:H55,0,NG1))*1)+SUMPRODUCT((OFFSET('Game Board'!G8:G55,0,NG1)&lt;&gt;"")*(OFFSET('Game Board'!I8:I55,0,NG1)=C16)*(OFFSET('Game Board'!G8:G55,0,NG1)=OFFSET('Game Board'!H8:H55,0,NG1))*1)</f>
        <v>0</v>
      </c>
      <c r="NI16" s="420">
        <f ca="1">SUMPRODUCT((OFFSET('Game Board'!G8:G55,0,NG1)&lt;&gt;"")*(OFFSET('Game Board'!F8:F55,0,NG1)=C16)*(OFFSET('Game Board'!G8:G55,0,NG1)&lt;OFFSET('Game Board'!H8:H55,0,NG1))*1)+SUMPRODUCT((OFFSET('Game Board'!G8:G55,0,NG1)&lt;&gt;"")*(OFFSET('Game Board'!I8:I55,0,NG1)=C16)*(OFFSET('Game Board'!H8:H55,0,NG1)&lt;OFFSET('Game Board'!G8:G55,0,NG1))*1)</f>
        <v>0</v>
      </c>
      <c r="NJ16" s="420">
        <f ca="1">SUMIF(OFFSET('Game Board'!F8:F55,0,NG1),C16,OFFSET('Game Board'!G8:G55,0,NG1))+SUMIF(OFFSET('Game Board'!I8:I55,0,NG1),C16,OFFSET('Game Board'!H8:H55,0,NG1))</f>
        <v>0</v>
      </c>
      <c r="NK16" s="420">
        <f ca="1">SUMIF(OFFSET('Game Board'!F8:F55,0,NG1),C16,OFFSET('Game Board'!H8:H55,0,NG1))+SUMIF(OFFSET('Game Board'!I8:I55,0,NG1),C16,OFFSET('Game Board'!G8:G55,0,NG1))</f>
        <v>0</v>
      </c>
      <c r="NL16" s="420">
        <f t="shared" ca="1" si="73"/>
        <v>0</v>
      </c>
      <c r="NM16" s="420">
        <f t="shared" ca="1" si="74"/>
        <v>0</v>
      </c>
      <c r="NN16" s="420">
        <f ca="1">INDEX(L4:L35,MATCH(NW16,C4:C35,0),0)</f>
        <v>1654</v>
      </c>
      <c r="NO16" s="424">
        <f>'Tournament Setup'!F18</f>
        <v>0</v>
      </c>
      <c r="NP16" s="420">
        <f t="shared" ref="NP16" ca="1" si="2084">RANK(NM16,NM16:NM19)</f>
        <v>1</v>
      </c>
      <c r="NQ16" s="420">
        <f t="shared" ref="NQ16" ca="1" si="2085">SUMPRODUCT((NP16:NP19=NP16)*(NL16:NL19&gt;NL16)*1)</f>
        <v>0</v>
      </c>
      <c r="NR16" s="420">
        <f t="shared" ca="1" si="77"/>
        <v>1</v>
      </c>
      <c r="NS16" s="420">
        <f t="shared" ref="NS16" ca="1" si="2086">SUMPRODUCT((NP16:NP19=NP16)*(NL16:NL19=NL16)*(NJ16:NJ19&gt;NJ16)*1)</f>
        <v>0</v>
      </c>
      <c r="NT16" s="420">
        <f t="shared" ca="1" si="79"/>
        <v>1</v>
      </c>
      <c r="NU16" s="420">
        <f t="shared" ref="NU16" ca="1" si="2087">RANK(NT16,NT16:NT19,1)+COUNTIF(NT16:NT16,NT16)-1</f>
        <v>1</v>
      </c>
      <c r="NV16" s="420">
        <v>1</v>
      </c>
      <c r="NW16" s="420" t="str">
        <f t="shared" ref="NW16" ca="1" si="2088">INDEX(NE16:NE19,MATCH(NV16,NU16:NU19,0),0)</f>
        <v>Denmark</v>
      </c>
      <c r="NX16" s="420">
        <f t="shared" ref="NX16" ca="1" si="2089">INDEX(NT16:NT19,MATCH(NW16,NE16:NE19,0),0)</f>
        <v>1</v>
      </c>
      <c r="NY16" s="420" t="str">
        <f t="shared" ref="NY16" ca="1" si="2090">IF(NX17=1,NW16,"")</f>
        <v>Denmark</v>
      </c>
      <c r="OB16" s="420">
        <f ca="1">SUMPRODUCT((OFFSET('Game Board'!F8:F55,0,NG1)=NY16)*(OFFSET('Game Board'!I8:I55,0,NG1)=NY17)*(OFFSET('Game Board'!G8:G55,0,NG1)&gt;OFFSET('Game Board'!H8:H55,0,NG1))*1)+SUMPRODUCT((OFFSET('Game Board'!I8:I55,0,NG1)=NY16)*(OFFSET('Game Board'!F8:F55,0,NG1)=NY17)*(OFFSET('Game Board'!H8:H55,0,NG1)&gt;OFFSET('Game Board'!G8:G55,0,NG1))*1)+SUMPRODUCT((OFFSET('Game Board'!F8:F55,0,NG1)=NY16)*(OFFSET('Game Board'!I8:I55,0,NG1)=NY18)*(OFFSET('Game Board'!G8:G55,0,NG1)&gt;OFFSET('Game Board'!H8:H55,0,NG1))*1)+SUMPRODUCT((OFFSET('Game Board'!I8:I55,0,NG1)=NY16)*(OFFSET('Game Board'!F8:F55,0,NG1)=NY18)*(OFFSET('Game Board'!H8:H55,0,NG1)&gt;OFFSET('Game Board'!G8:G55,0,NG1))*1)+SUMPRODUCT((OFFSET('Game Board'!F8:F55,0,NG1)=NY16)*(OFFSET('Game Board'!I8:I55,0,NG1)=NY19)*(OFFSET('Game Board'!G8:G55,0,NG1)&gt;OFFSET('Game Board'!H8:H55,0,NG1))*1)+SUMPRODUCT((OFFSET('Game Board'!I8:I55,0,NG1)=NY16)*(OFFSET('Game Board'!F8:F55,0,NG1)=NY19)*(OFFSET('Game Board'!H8:H55,0,NG1)&gt;OFFSET('Game Board'!G8:G55,0,NG1))*1)</f>
        <v>0</v>
      </c>
      <c r="OC16" s="420">
        <f ca="1">SUMPRODUCT((OFFSET('Game Board'!F8:F55,0,NG1)=NY16)*(OFFSET('Game Board'!I8:I55,0,NG1)=NY17)*(OFFSET('Game Board'!G8:G55,0,NG1)=OFFSET('Game Board'!H8:H55,0,NG1))*1)+SUMPRODUCT((OFFSET('Game Board'!I8:I55,0,NG1)=NY16)*(OFFSET('Game Board'!F8:F55,0,NG1)=NY17)*(OFFSET('Game Board'!G8:G55,0,NG1)=OFFSET('Game Board'!H8:H55,0,NG1))*1)+SUMPRODUCT((OFFSET('Game Board'!F8:F55,0,NG1)=NY16)*(OFFSET('Game Board'!I8:I55,0,NG1)=NY18)*(OFFSET('Game Board'!G8:G55,0,NG1)=OFFSET('Game Board'!H8:H55,0,NG1))*1)+SUMPRODUCT((OFFSET('Game Board'!I8:I55,0,NG1)=NY16)*(OFFSET('Game Board'!F8:F55,0,NG1)=NY18)*(OFFSET('Game Board'!G8:G55,0,NG1)=OFFSET('Game Board'!H8:H55,0,NG1))*1)+SUMPRODUCT((OFFSET('Game Board'!F8:F55,0,NG1)=NY16)*(OFFSET('Game Board'!I8:I55,0,NG1)=NY19)*(OFFSET('Game Board'!G8:G55,0,NG1)=OFFSET('Game Board'!H8:H55,0,NG1))*1)+SUMPRODUCT((OFFSET('Game Board'!I8:I55,0,NG1)=NY16)*(OFFSET('Game Board'!F8:F55,0,NG1)=NY19)*(OFFSET('Game Board'!G8:G55,0,NG1)=OFFSET('Game Board'!H8:H55,0,NG1))*1)</f>
        <v>3</v>
      </c>
      <c r="OD16" s="420">
        <f ca="1">SUMPRODUCT((OFFSET('Game Board'!F8:F55,0,NG1)=NY16)*(OFFSET('Game Board'!I8:I55,0,NG1)=NY17)*(OFFSET('Game Board'!G8:G55,0,NG1)&lt;OFFSET('Game Board'!H8:H55,0,NG1))*1)+SUMPRODUCT((OFFSET('Game Board'!I8:I55,0,NG1)=NY16)*(OFFSET('Game Board'!F8:F55,0,NG1)=NY17)*(OFFSET('Game Board'!H8:H55,0,NG1)&lt;OFFSET('Game Board'!G8:G55,0,NG1))*1)+SUMPRODUCT((OFFSET('Game Board'!F8:F55,0,NG1)=NY16)*(OFFSET('Game Board'!I8:I55,0,NG1)=NY18)*(OFFSET('Game Board'!G8:G55,0,NG1)&lt;OFFSET('Game Board'!H8:H55,0,NG1))*1)+SUMPRODUCT((OFFSET('Game Board'!I8:I55,0,NG1)=NY16)*(OFFSET('Game Board'!F8:F55,0,NG1)=NY18)*(OFFSET('Game Board'!H8:H55,0,NG1)&lt;OFFSET('Game Board'!G8:G55,0,NG1))*1)+SUMPRODUCT((OFFSET('Game Board'!F8:F55,0,NG1)=NY16)*(OFFSET('Game Board'!I8:I55,0,NG1)=NY19)*(OFFSET('Game Board'!G8:G55,0,NG1)&lt;OFFSET('Game Board'!H8:H55,0,NG1))*1)+SUMPRODUCT((OFFSET('Game Board'!I8:I55,0,NG1)=NY16)*(OFFSET('Game Board'!F8:F55,0,NG1)=NY19)*(OFFSET('Game Board'!H8:H55,0,NG1)&lt;OFFSET('Game Board'!G8:G55,0,NG1))*1)</f>
        <v>0</v>
      </c>
      <c r="OE16" s="420">
        <f ca="1">SUMIFS(OFFSET('Game Board'!G8:G55,0,NG1),OFFSET('Game Board'!F8:F55,0,NG1),NY16,OFFSET('Game Board'!I8:I55,0,NG1),NY17)+SUMIFS(OFFSET('Game Board'!G8:G55,0,NG1),OFFSET('Game Board'!F8:F55,0,NG1),NY16,OFFSET('Game Board'!I8:I55,0,NG1),NY18)+SUMIFS(OFFSET('Game Board'!G8:G55,0,NG1),OFFSET('Game Board'!F8:F55,0,NG1),NY16,OFFSET('Game Board'!I8:I55,0,NG1),NY19)+SUMIFS(OFFSET('Game Board'!H8:H55,0,NG1),OFFSET('Game Board'!I8:I55,0,NG1),NY16,OFFSET('Game Board'!F8:F55,0,NG1),NY17)+SUMIFS(OFFSET('Game Board'!H8:H55,0,NG1),OFFSET('Game Board'!I8:I55,0,NG1),NY16,OFFSET('Game Board'!F8:F55,0,NG1),NY18)+SUMIFS(OFFSET('Game Board'!H8:H55,0,NG1),OFFSET('Game Board'!I8:I55,0,NG1),NY16,OFFSET('Game Board'!F8:F55,0,NG1),NY19)</f>
        <v>0</v>
      </c>
      <c r="OF16" s="420">
        <f ca="1">SUMIFS(OFFSET('Game Board'!H8:H55,0,NG1),OFFSET('Game Board'!F8:F55,0,NG1),NY16,OFFSET('Game Board'!I8:I55,0,NG1),NY17)+SUMIFS(OFFSET('Game Board'!H8:H55,0,NG1),OFFSET('Game Board'!F8:F55,0,NG1),NY16,OFFSET('Game Board'!I8:I55,0,NG1),NY18)+SUMIFS(OFFSET('Game Board'!H8:H55,0,NG1),OFFSET('Game Board'!F8:F55,0,NG1),NY16,OFFSET('Game Board'!I8:I55,0,NG1),NY19)+SUMIFS(OFFSET('Game Board'!G8:G55,0,NG1),OFFSET('Game Board'!I8:I55,0,NG1),NY16,OFFSET('Game Board'!F8:F55,0,NG1),NY17)+SUMIFS(OFFSET('Game Board'!G8:G55,0,NG1),OFFSET('Game Board'!I8:I55,0,NG1),NY16,OFFSET('Game Board'!F8:F55,0,NG1),NY18)+SUMIFS(OFFSET('Game Board'!G8:G55,0,NG1),OFFSET('Game Board'!I8:I55,0,NG1),NY16,OFFSET('Game Board'!F8:F55,0,NG1),NY19)</f>
        <v>0</v>
      </c>
      <c r="OG16" s="420">
        <f t="shared" ca="1" si="84"/>
        <v>0</v>
      </c>
      <c r="OH16" s="420">
        <f t="shared" ca="1" si="85"/>
        <v>3</v>
      </c>
      <c r="OI16" s="420">
        <f t="shared" ref="OI16" ca="1" si="2091">IF(NY16&lt;&gt;"",SUMPRODUCT((NX16:NX19=NX16)*(OH16:OH19&gt;OH16)*1),0)</f>
        <v>0</v>
      </c>
      <c r="OJ16" s="420">
        <f t="shared" ref="OJ16" ca="1" si="2092">IF(NY16&lt;&gt;"",SUMPRODUCT((OI16:OI19=OI16)*(OG16:OG19&gt;OG16)*1),0)</f>
        <v>0</v>
      </c>
      <c r="OK16" s="420">
        <f t="shared" ca="1" si="88"/>
        <v>0</v>
      </c>
      <c r="OL16" s="420">
        <f t="shared" ref="OL16" ca="1" si="2093">IF(NY16&lt;&gt;"",SUMPRODUCT((OK16:OK19=OK16)*(OI16:OI19=OI16)*(OE16:OE19&gt;OE16)*1),0)</f>
        <v>0</v>
      </c>
      <c r="OM16" s="420">
        <f t="shared" ca="1" si="90"/>
        <v>1</v>
      </c>
      <c r="ON16" s="420">
        <v>0</v>
      </c>
      <c r="OO16" s="420">
        <v>0</v>
      </c>
      <c r="OP16" s="420">
        <v>0</v>
      </c>
      <c r="OQ16" s="420">
        <v>0</v>
      </c>
      <c r="OR16" s="420">
        <v>0</v>
      </c>
      <c r="OS16" s="420">
        <f t="shared" si="297"/>
        <v>0</v>
      </c>
      <c r="OT16" s="420">
        <f t="shared" si="298"/>
        <v>0</v>
      </c>
      <c r="OU16" s="420">
        <v>0</v>
      </c>
      <c r="OV16" s="420">
        <v>0</v>
      </c>
      <c r="OW16" s="420">
        <f t="shared" si="301"/>
        <v>0</v>
      </c>
      <c r="OX16" s="420">
        <v>0</v>
      </c>
      <c r="OY16" s="420">
        <f t="shared" ca="1" si="91"/>
        <v>1</v>
      </c>
      <c r="OZ16" s="420">
        <v>0</v>
      </c>
      <c r="PA16" s="420">
        <v>0</v>
      </c>
      <c r="PB16" s="420">
        <v>0</v>
      </c>
      <c r="PC16" s="420">
        <v>0</v>
      </c>
      <c r="PD16" s="420">
        <v>0</v>
      </c>
      <c r="PE16" s="420">
        <v>0</v>
      </c>
      <c r="PF16" s="420">
        <v>0</v>
      </c>
      <c r="PG16" s="420">
        <v>0</v>
      </c>
      <c r="PH16" s="420">
        <v>0</v>
      </c>
      <c r="PI16" s="420">
        <v>0</v>
      </c>
      <c r="PJ16" s="420">
        <v>0</v>
      </c>
      <c r="PK16" s="420">
        <f t="shared" ca="1" si="92"/>
        <v>1</v>
      </c>
      <c r="PL16" s="420">
        <f t="shared" ref="PL16" ca="1" si="2094">SUMPRODUCT((PK16:PK19=PK16)*(NN16:NN19&gt;NN16)*1)</f>
        <v>1</v>
      </c>
      <c r="PM16" s="420">
        <f t="shared" ca="1" si="94"/>
        <v>2</v>
      </c>
      <c r="PN16" s="420" t="str">
        <f t="shared" si="304"/>
        <v>Denmark</v>
      </c>
      <c r="PO16" s="420">
        <f t="shared" ca="1" si="95"/>
        <v>0</v>
      </c>
      <c r="PP16" s="420">
        <f ca="1">SUMPRODUCT((OFFSET('Game Board'!G8:G55,0,PP1)&lt;&gt;"")*(OFFSET('Game Board'!F8:F55,0,PP1)=C16)*(OFFSET('Game Board'!G8:G55,0,PP1)&gt;OFFSET('Game Board'!H8:H55,0,PP1))*1)+SUMPRODUCT((OFFSET('Game Board'!G8:G55,0,PP1)&lt;&gt;"")*(OFFSET('Game Board'!I8:I55,0,PP1)=C16)*(OFFSET('Game Board'!H8:H55,0,PP1)&gt;OFFSET('Game Board'!G8:G55,0,PP1))*1)</f>
        <v>0</v>
      </c>
      <c r="PQ16" s="420">
        <f ca="1">SUMPRODUCT((OFFSET('Game Board'!G8:G55,0,PP1)&lt;&gt;"")*(OFFSET('Game Board'!F8:F55,0,PP1)=C16)*(OFFSET('Game Board'!G8:G55,0,PP1)=OFFSET('Game Board'!H8:H55,0,PP1))*1)+SUMPRODUCT((OFFSET('Game Board'!G8:G55,0,PP1)&lt;&gt;"")*(OFFSET('Game Board'!I8:I55,0,PP1)=C16)*(OFFSET('Game Board'!G8:G55,0,PP1)=OFFSET('Game Board'!H8:H55,0,PP1))*1)</f>
        <v>0</v>
      </c>
      <c r="PR16" s="420">
        <f ca="1">SUMPRODUCT((OFFSET('Game Board'!G8:G55,0,PP1)&lt;&gt;"")*(OFFSET('Game Board'!F8:F55,0,PP1)=C16)*(OFFSET('Game Board'!G8:G55,0,PP1)&lt;OFFSET('Game Board'!H8:H55,0,PP1))*1)+SUMPRODUCT((OFFSET('Game Board'!G8:G55,0,PP1)&lt;&gt;"")*(OFFSET('Game Board'!I8:I55,0,PP1)=C16)*(OFFSET('Game Board'!H8:H55,0,PP1)&lt;OFFSET('Game Board'!G8:G55,0,PP1))*1)</f>
        <v>0</v>
      </c>
      <c r="PS16" s="420">
        <f ca="1">SUMIF(OFFSET('Game Board'!F8:F55,0,PP1),C16,OFFSET('Game Board'!G8:G55,0,PP1))+SUMIF(OFFSET('Game Board'!I8:I55,0,PP1),C16,OFFSET('Game Board'!H8:H55,0,PP1))</f>
        <v>0</v>
      </c>
      <c r="PT16" s="420">
        <f ca="1">SUMIF(OFFSET('Game Board'!F8:F55,0,PP1),C16,OFFSET('Game Board'!H8:H55,0,PP1))+SUMIF(OFFSET('Game Board'!I8:I55,0,PP1),C16,OFFSET('Game Board'!G8:G55,0,PP1))</f>
        <v>0</v>
      </c>
      <c r="PU16" s="420">
        <f t="shared" ca="1" si="96"/>
        <v>0</v>
      </c>
      <c r="PV16" s="420">
        <f t="shared" ca="1" si="97"/>
        <v>0</v>
      </c>
      <c r="PW16" s="420">
        <f ca="1">INDEX(L4:L35,MATCH(QF16,C4:C35,0),0)</f>
        <v>1654</v>
      </c>
      <c r="PX16" s="424">
        <f>'Tournament Setup'!F18</f>
        <v>0</v>
      </c>
      <c r="PY16" s="420">
        <f t="shared" ref="PY16" ca="1" si="2095">RANK(PV16,PV16:PV19)</f>
        <v>1</v>
      </c>
      <c r="PZ16" s="420">
        <f t="shared" ref="PZ16" ca="1" si="2096">SUMPRODUCT((PY16:PY19=PY16)*(PU16:PU19&gt;PU16)*1)</f>
        <v>0</v>
      </c>
      <c r="QA16" s="420">
        <f t="shared" ca="1" si="100"/>
        <v>1</v>
      </c>
      <c r="QB16" s="420">
        <f t="shared" ref="QB16" ca="1" si="2097">SUMPRODUCT((PY16:PY19=PY16)*(PU16:PU19=PU16)*(PS16:PS19&gt;PS16)*1)</f>
        <v>0</v>
      </c>
      <c r="QC16" s="420">
        <f t="shared" ca="1" si="102"/>
        <v>1</v>
      </c>
      <c r="QD16" s="420">
        <f t="shared" ref="QD16" ca="1" si="2098">RANK(QC16,QC16:QC19,1)+COUNTIF(QC16:QC16,QC16)-1</f>
        <v>1</v>
      </c>
      <c r="QE16" s="420">
        <v>1</v>
      </c>
      <c r="QF16" s="420" t="str">
        <f t="shared" ref="QF16" ca="1" si="2099">INDEX(PN16:PN19,MATCH(QE16,QD16:QD19,0),0)</f>
        <v>Denmark</v>
      </c>
      <c r="QG16" s="420">
        <f t="shared" ref="QG16" ca="1" si="2100">INDEX(QC16:QC19,MATCH(QF16,PN16:PN19,0),0)</f>
        <v>1</v>
      </c>
      <c r="QH16" s="420" t="str">
        <f t="shared" ref="QH16" ca="1" si="2101">IF(QG17=1,QF16,"")</f>
        <v>Denmark</v>
      </c>
      <c r="QK16" s="420">
        <f ca="1">SUMPRODUCT((OFFSET('Game Board'!F8:F55,0,PP1)=QH16)*(OFFSET('Game Board'!I8:I55,0,PP1)=QH17)*(OFFSET('Game Board'!G8:G55,0,PP1)&gt;OFFSET('Game Board'!H8:H55,0,PP1))*1)+SUMPRODUCT((OFFSET('Game Board'!I8:I55,0,PP1)=QH16)*(OFFSET('Game Board'!F8:F55,0,PP1)=QH17)*(OFFSET('Game Board'!H8:H55,0,PP1)&gt;OFFSET('Game Board'!G8:G55,0,PP1))*1)+SUMPRODUCT((OFFSET('Game Board'!F8:F55,0,PP1)=QH16)*(OFFSET('Game Board'!I8:I55,0,PP1)=QH18)*(OFFSET('Game Board'!G8:G55,0,PP1)&gt;OFFSET('Game Board'!H8:H55,0,PP1))*1)+SUMPRODUCT((OFFSET('Game Board'!I8:I55,0,PP1)=QH16)*(OFFSET('Game Board'!F8:F55,0,PP1)=QH18)*(OFFSET('Game Board'!H8:H55,0,PP1)&gt;OFFSET('Game Board'!G8:G55,0,PP1))*1)+SUMPRODUCT((OFFSET('Game Board'!F8:F55,0,PP1)=QH16)*(OFFSET('Game Board'!I8:I55,0,PP1)=QH19)*(OFFSET('Game Board'!G8:G55,0,PP1)&gt;OFFSET('Game Board'!H8:H55,0,PP1))*1)+SUMPRODUCT((OFFSET('Game Board'!I8:I55,0,PP1)=QH16)*(OFFSET('Game Board'!F8:F55,0,PP1)=QH19)*(OFFSET('Game Board'!H8:H55,0,PP1)&gt;OFFSET('Game Board'!G8:G55,0,PP1))*1)</f>
        <v>0</v>
      </c>
      <c r="QL16" s="420">
        <f ca="1">SUMPRODUCT((OFFSET('Game Board'!F8:F55,0,PP1)=QH16)*(OFFSET('Game Board'!I8:I55,0,PP1)=QH17)*(OFFSET('Game Board'!G8:G55,0,PP1)=OFFSET('Game Board'!H8:H55,0,PP1))*1)+SUMPRODUCT((OFFSET('Game Board'!I8:I55,0,PP1)=QH16)*(OFFSET('Game Board'!F8:F55,0,PP1)=QH17)*(OFFSET('Game Board'!G8:G55,0,PP1)=OFFSET('Game Board'!H8:H55,0,PP1))*1)+SUMPRODUCT((OFFSET('Game Board'!F8:F55,0,PP1)=QH16)*(OFFSET('Game Board'!I8:I55,0,PP1)=QH18)*(OFFSET('Game Board'!G8:G55,0,PP1)=OFFSET('Game Board'!H8:H55,0,PP1))*1)+SUMPRODUCT((OFFSET('Game Board'!I8:I55,0,PP1)=QH16)*(OFFSET('Game Board'!F8:F55,0,PP1)=QH18)*(OFFSET('Game Board'!G8:G55,0,PP1)=OFFSET('Game Board'!H8:H55,0,PP1))*1)+SUMPRODUCT((OFFSET('Game Board'!F8:F55,0,PP1)=QH16)*(OFFSET('Game Board'!I8:I55,0,PP1)=QH19)*(OFFSET('Game Board'!G8:G55,0,PP1)=OFFSET('Game Board'!H8:H55,0,PP1))*1)+SUMPRODUCT((OFFSET('Game Board'!I8:I55,0,PP1)=QH16)*(OFFSET('Game Board'!F8:F55,0,PP1)=QH19)*(OFFSET('Game Board'!G8:G55,0,PP1)=OFFSET('Game Board'!H8:H55,0,PP1))*1)</f>
        <v>3</v>
      </c>
      <c r="QM16" s="420">
        <f ca="1">SUMPRODUCT((OFFSET('Game Board'!F8:F55,0,PP1)=QH16)*(OFFSET('Game Board'!I8:I55,0,PP1)=QH17)*(OFFSET('Game Board'!G8:G55,0,PP1)&lt;OFFSET('Game Board'!H8:H55,0,PP1))*1)+SUMPRODUCT((OFFSET('Game Board'!I8:I55,0,PP1)=QH16)*(OFFSET('Game Board'!F8:F55,0,PP1)=QH17)*(OFFSET('Game Board'!H8:H55,0,PP1)&lt;OFFSET('Game Board'!G8:G55,0,PP1))*1)+SUMPRODUCT((OFFSET('Game Board'!F8:F55,0,PP1)=QH16)*(OFFSET('Game Board'!I8:I55,0,PP1)=QH18)*(OFFSET('Game Board'!G8:G55,0,PP1)&lt;OFFSET('Game Board'!H8:H55,0,PP1))*1)+SUMPRODUCT((OFFSET('Game Board'!I8:I55,0,PP1)=QH16)*(OFFSET('Game Board'!F8:F55,0,PP1)=QH18)*(OFFSET('Game Board'!H8:H55,0,PP1)&lt;OFFSET('Game Board'!G8:G55,0,PP1))*1)+SUMPRODUCT((OFFSET('Game Board'!F8:F55,0,PP1)=QH16)*(OFFSET('Game Board'!I8:I55,0,PP1)=QH19)*(OFFSET('Game Board'!G8:G55,0,PP1)&lt;OFFSET('Game Board'!H8:H55,0,PP1))*1)+SUMPRODUCT((OFFSET('Game Board'!I8:I55,0,PP1)=QH16)*(OFFSET('Game Board'!F8:F55,0,PP1)=QH19)*(OFFSET('Game Board'!H8:H55,0,PP1)&lt;OFFSET('Game Board'!G8:G55,0,PP1))*1)</f>
        <v>0</v>
      </c>
      <c r="QN16" s="420">
        <f ca="1">SUMIFS(OFFSET('Game Board'!G8:G55,0,PP1),OFFSET('Game Board'!F8:F55,0,PP1),QH16,OFFSET('Game Board'!I8:I55,0,PP1),QH17)+SUMIFS(OFFSET('Game Board'!G8:G55,0,PP1),OFFSET('Game Board'!F8:F55,0,PP1),QH16,OFFSET('Game Board'!I8:I55,0,PP1),QH18)+SUMIFS(OFFSET('Game Board'!G8:G55,0,PP1),OFFSET('Game Board'!F8:F55,0,PP1),QH16,OFFSET('Game Board'!I8:I55,0,PP1),QH19)+SUMIFS(OFFSET('Game Board'!H8:H55,0,PP1),OFFSET('Game Board'!I8:I55,0,PP1),QH16,OFFSET('Game Board'!F8:F55,0,PP1),QH17)+SUMIFS(OFFSET('Game Board'!H8:H55,0,PP1),OFFSET('Game Board'!I8:I55,0,PP1),QH16,OFFSET('Game Board'!F8:F55,0,PP1),QH18)+SUMIFS(OFFSET('Game Board'!H8:H55,0,PP1),OFFSET('Game Board'!I8:I55,0,PP1),QH16,OFFSET('Game Board'!F8:F55,0,PP1),QH19)</f>
        <v>0</v>
      </c>
      <c r="QO16" s="420">
        <f ca="1">SUMIFS(OFFSET('Game Board'!H8:H55,0,PP1),OFFSET('Game Board'!F8:F55,0,PP1),QH16,OFFSET('Game Board'!I8:I55,0,PP1),QH17)+SUMIFS(OFFSET('Game Board'!H8:H55,0,PP1),OFFSET('Game Board'!F8:F55,0,PP1),QH16,OFFSET('Game Board'!I8:I55,0,PP1),QH18)+SUMIFS(OFFSET('Game Board'!H8:H55,0,PP1),OFFSET('Game Board'!F8:F55,0,PP1),QH16,OFFSET('Game Board'!I8:I55,0,PP1),QH19)+SUMIFS(OFFSET('Game Board'!G8:G55,0,PP1),OFFSET('Game Board'!I8:I55,0,PP1),QH16,OFFSET('Game Board'!F8:F55,0,PP1),QH17)+SUMIFS(OFFSET('Game Board'!G8:G55,0,PP1),OFFSET('Game Board'!I8:I55,0,PP1),QH16,OFFSET('Game Board'!F8:F55,0,PP1),QH18)+SUMIFS(OFFSET('Game Board'!G8:G55,0,PP1),OFFSET('Game Board'!I8:I55,0,PP1),QH16,OFFSET('Game Board'!F8:F55,0,PP1),QH19)</f>
        <v>0</v>
      </c>
      <c r="QP16" s="420">
        <f t="shared" ca="1" si="107"/>
        <v>0</v>
      </c>
      <c r="QQ16" s="420">
        <f t="shared" ca="1" si="108"/>
        <v>3</v>
      </c>
      <c r="QR16" s="420">
        <f t="shared" ref="QR16" ca="1" si="2102">IF(QH16&lt;&gt;"",SUMPRODUCT((QG16:QG19=QG16)*(QQ16:QQ19&gt;QQ16)*1),0)</f>
        <v>0</v>
      </c>
      <c r="QS16" s="420">
        <f t="shared" ref="QS16" ca="1" si="2103">IF(QH16&lt;&gt;"",SUMPRODUCT((QR16:QR19=QR16)*(QP16:QP19&gt;QP16)*1),0)</f>
        <v>0</v>
      </c>
      <c r="QT16" s="420">
        <f t="shared" ca="1" si="111"/>
        <v>0</v>
      </c>
      <c r="QU16" s="420">
        <f t="shared" ref="QU16" ca="1" si="2104">IF(QH16&lt;&gt;"",SUMPRODUCT((QT16:QT19=QT16)*(QR16:QR19=QR16)*(QN16:QN19&gt;QN16)*1),0)</f>
        <v>0</v>
      </c>
      <c r="QV16" s="420">
        <f t="shared" ca="1" si="113"/>
        <v>1</v>
      </c>
      <c r="QW16" s="420">
        <v>0</v>
      </c>
      <c r="QX16" s="420">
        <v>0</v>
      </c>
      <c r="QY16" s="420">
        <v>0</v>
      </c>
      <c r="QZ16" s="420">
        <v>0</v>
      </c>
      <c r="RA16" s="420">
        <v>0</v>
      </c>
      <c r="RB16" s="420">
        <f t="shared" si="316"/>
        <v>0</v>
      </c>
      <c r="RC16" s="420">
        <f t="shared" si="317"/>
        <v>0</v>
      </c>
      <c r="RD16" s="420">
        <v>0</v>
      </c>
      <c r="RE16" s="420">
        <v>0</v>
      </c>
      <c r="RF16" s="420">
        <f t="shared" si="320"/>
        <v>0</v>
      </c>
      <c r="RG16" s="420">
        <v>0</v>
      </c>
      <c r="RH16" s="420">
        <f t="shared" ca="1" si="114"/>
        <v>1</v>
      </c>
      <c r="RI16" s="420">
        <v>0</v>
      </c>
      <c r="RJ16" s="420">
        <v>0</v>
      </c>
      <c r="RK16" s="420">
        <v>0</v>
      </c>
      <c r="RL16" s="420">
        <v>0</v>
      </c>
      <c r="RM16" s="420">
        <v>0</v>
      </c>
      <c r="RN16" s="420">
        <v>0</v>
      </c>
      <c r="RO16" s="420">
        <v>0</v>
      </c>
      <c r="RP16" s="420">
        <v>0</v>
      </c>
      <c r="RQ16" s="420">
        <v>0</v>
      </c>
      <c r="RR16" s="420">
        <v>0</v>
      </c>
      <c r="RS16" s="420">
        <v>0</v>
      </c>
      <c r="RT16" s="420">
        <f t="shared" ca="1" si="115"/>
        <v>1</v>
      </c>
      <c r="RU16" s="420">
        <f t="shared" ref="RU16" ca="1" si="2105">SUMPRODUCT((RT16:RT19=RT16)*(PW16:PW19&gt;PW16)*1)</f>
        <v>1</v>
      </c>
      <c r="RV16" s="420">
        <f t="shared" ca="1" si="117"/>
        <v>2</v>
      </c>
      <c r="RW16" s="420" t="str">
        <f t="shared" si="323"/>
        <v>Denmark</v>
      </c>
      <c r="RX16" s="420">
        <f t="shared" ca="1" si="118"/>
        <v>0</v>
      </c>
      <c r="RY16" s="420">
        <f ca="1">SUMPRODUCT((OFFSET('Game Board'!G8:G55,0,RY1)&lt;&gt;"")*(OFFSET('Game Board'!F8:F55,0,RY1)=C16)*(OFFSET('Game Board'!G8:G55,0,RY1)&gt;OFFSET('Game Board'!H8:H55,0,RY1))*1)+SUMPRODUCT((OFFSET('Game Board'!G8:G55,0,RY1)&lt;&gt;"")*(OFFSET('Game Board'!I8:I55,0,RY1)=C16)*(OFFSET('Game Board'!H8:H55,0,RY1)&gt;OFFSET('Game Board'!G8:G55,0,RY1))*1)</f>
        <v>0</v>
      </c>
      <c r="RZ16" s="420">
        <f ca="1">SUMPRODUCT((OFFSET('Game Board'!G8:G55,0,RY1)&lt;&gt;"")*(OFFSET('Game Board'!F8:F55,0,RY1)=C16)*(OFFSET('Game Board'!G8:G55,0,RY1)=OFFSET('Game Board'!H8:H55,0,RY1))*1)+SUMPRODUCT((OFFSET('Game Board'!G8:G55,0,RY1)&lt;&gt;"")*(OFFSET('Game Board'!I8:I55,0,RY1)=C16)*(OFFSET('Game Board'!G8:G55,0,RY1)=OFFSET('Game Board'!H8:H55,0,RY1))*1)</f>
        <v>0</v>
      </c>
      <c r="SA16" s="420">
        <f ca="1">SUMPRODUCT((OFFSET('Game Board'!G8:G55,0,RY1)&lt;&gt;"")*(OFFSET('Game Board'!F8:F55,0,RY1)=C16)*(OFFSET('Game Board'!G8:G55,0,RY1)&lt;OFFSET('Game Board'!H8:H55,0,RY1))*1)+SUMPRODUCT((OFFSET('Game Board'!G8:G55,0,RY1)&lt;&gt;"")*(OFFSET('Game Board'!I8:I55,0,RY1)=C16)*(OFFSET('Game Board'!H8:H55,0,RY1)&lt;OFFSET('Game Board'!G8:G55,0,RY1))*1)</f>
        <v>0</v>
      </c>
      <c r="SB16" s="420">
        <f ca="1">SUMIF(OFFSET('Game Board'!F8:F55,0,RY1),C16,OFFSET('Game Board'!G8:G55,0,RY1))+SUMIF(OFFSET('Game Board'!I8:I55,0,RY1),C16,OFFSET('Game Board'!H8:H55,0,RY1))</f>
        <v>0</v>
      </c>
      <c r="SC16" s="420">
        <f ca="1">SUMIF(OFFSET('Game Board'!F8:F55,0,RY1),C16,OFFSET('Game Board'!H8:H55,0,RY1))+SUMIF(OFFSET('Game Board'!I8:I55,0,RY1),C16,OFFSET('Game Board'!G8:G55,0,RY1))</f>
        <v>0</v>
      </c>
      <c r="SD16" s="420">
        <f t="shared" ca="1" si="119"/>
        <v>0</v>
      </c>
      <c r="SE16" s="420">
        <f t="shared" ca="1" si="120"/>
        <v>0</v>
      </c>
      <c r="SF16" s="420">
        <f ca="1">INDEX(L4:L35,MATCH(SO16,C4:C35,0),0)</f>
        <v>1654</v>
      </c>
      <c r="SG16" s="424">
        <f>'Tournament Setup'!F18</f>
        <v>0</v>
      </c>
      <c r="SH16" s="420">
        <f t="shared" ref="SH16" ca="1" si="2106">RANK(SE16,SE16:SE19)</f>
        <v>1</v>
      </c>
      <c r="SI16" s="420">
        <f t="shared" ref="SI16" ca="1" si="2107">SUMPRODUCT((SH16:SH19=SH16)*(SD16:SD19&gt;SD16)*1)</f>
        <v>0</v>
      </c>
      <c r="SJ16" s="420">
        <f t="shared" ca="1" si="123"/>
        <v>1</v>
      </c>
      <c r="SK16" s="420">
        <f t="shared" ref="SK16" ca="1" si="2108">SUMPRODUCT((SH16:SH19=SH16)*(SD16:SD19=SD16)*(SB16:SB19&gt;SB16)*1)</f>
        <v>0</v>
      </c>
      <c r="SL16" s="420">
        <f t="shared" ca="1" si="125"/>
        <v>1</v>
      </c>
      <c r="SM16" s="420">
        <f t="shared" ref="SM16" ca="1" si="2109">RANK(SL16,SL16:SL19,1)+COUNTIF(SL16:SL16,SL16)-1</f>
        <v>1</v>
      </c>
      <c r="SN16" s="420">
        <v>1</v>
      </c>
      <c r="SO16" s="420" t="str">
        <f t="shared" ref="SO16" ca="1" si="2110">INDEX(RW16:RW19,MATCH(SN16,SM16:SM19,0),0)</f>
        <v>Denmark</v>
      </c>
      <c r="SP16" s="420">
        <f t="shared" ref="SP16" ca="1" si="2111">INDEX(SL16:SL19,MATCH(SO16,RW16:RW19,0),0)</f>
        <v>1</v>
      </c>
      <c r="SQ16" s="420" t="str">
        <f t="shared" ref="SQ16" ca="1" si="2112">IF(SP17=1,SO16,"")</f>
        <v>Denmark</v>
      </c>
      <c r="ST16" s="420">
        <f ca="1">SUMPRODUCT((OFFSET('Game Board'!F8:F55,0,RY1)=SQ16)*(OFFSET('Game Board'!I8:I55,0,RY1)=SQ17)*(OFFSET('Game Board'!G8:G55,0,RY1)&gt;OFFSET('Game Board'!H8:H55,0,RY1))*1)+SUMPRODUCT((OFFSET('Game Board'!I8:I55,0,RY1)=SQ16)*(OFFSET('Game Board'!F8:F55,0,RY1)=SQ17)*(OFFSET('Game Board'!H8:H55,0,RY1)&gt;OFFSET('Game Board'!G8:G55,0,RY1))*1)+SUMPRODUCT((OFFSET('Game Board'!F8:F55,0,RY1)=SQ16)*(OFFSET('Game Board'!I8:I55,0,RY1)=SQ18)*(OFFSET('Game Board'!G8:G55,0,RY1)&gt;OFFSET('Game Board'!H8:H55,0,RY1))*1)+SUMPRODUCT((OFFSET('Game Board'!I8:I55,0,RY1)=SQ16)*(OFFSET('Game Board'!F8:F55,0,RY1)=SQ18)*(OFFSET('Game Board'!H8:H55,0,RY1)&gt;OFFSET('Game Board'!G8:G55,0,RY1))*1)+SUMPRODUCT((OFFSET('Game Board'!F8:F55,0,RY1)=SQ16)*(OFFSET('Game Board'!I8:I55,0,RY1)=SQ19)*(OFFSET('Game Board'!G8:G55,0,RY1)&gt;OFFSET('Game Board'!H8:H55,0,RY1))*1)+SUMPRODUCT((OFFSET('Game Board'!I8:I55,0,RY1)=SQ16)*(OFFSET('Game Board'!F8:F55,0,RY1)=SQ19)*(OFFSET('Game Board'!H8:H55,0,RY1)&gt;OFFSET('Game Board'!G8:G55,0,RY1))*1)</f>
        <v>0</v>
      </c>
      <c r="SU16" s="420">
        <f ca="1">SUMPRODUCT((OFFSET('Game Board'!F8:F55,0,RY1)=SQ16)*(OFFSET('Game Board'!I8:I55,0,RY1)=SQ17)*(OFFSET('Game Board'!G8:G55,0,RY1)=OFFSET('Game Board'!H8:H55,0,RY1))*1)+SUMPRODUCT((OFFSET('Game Board'!I8:I55,0,RY1)=SQ16)*(OFFSET('Game Board'!F8:F55,0,RY1)=SQ17)*(OFFSET('Game Board'!G8:G55,0,RY1)=OFFSET('Game Board'!H8:H55,0,RY1))*1)+SUMPRODUCT((OFFSET('Game Board'!F8:F55,0,RY1)=SQ16)*(OFFSET('Game Board'!I8:I55,0,RY1)=SQ18)*(OFFSET('Game Board'!G8:G55,0,RY1)=OFFSET('Game Board'!H8:H55,0,RY1))*1)+SUMPRODUCT((OFFSET('Game Board'!I8:I55,0,RY1)=SQ16)*(OFFSET('Game Board'!F8:F55,0,RY1)=SQ18)*(OFFSET('Game Board'!G8:G55,0,RY1)=OFFSET('Game Board'!H8:H55,0,RY1))*1)+SUMPRODUCT((OFFSET('Game Board'!F8:F55,0,RY1)=SQ16)*(OFFSET('Game Board'!I8:I55,0,RY1)=SQ19)*(OFFSET('Game Board'!G8:G55,0,RY1)=OFFSET('Game Board'!H8:H55,0,RY1))*1)+SUMPRODUCT((OFFSET('Game Board'!I8:I55,0,RY1)=SQ16)*(OFFSET('Game Board'!F8:F55,0,RY1)=SQ19)*(OFFSET('Game Board'!G8:G55,0,RY1)=OFFSET('Game Board'!H8:H55,0,RY1))*1)</f>
        <v>3</v>
      </c>
      <c r="SV16" s="420">
        <f ca="1">SUMPRODUCT((OFFSET('Game Board'!F8:F55,0,RY1)=SQ16)*(OFFSET('Game Board'!I8:I55,0,RY1)=SQ17)*(OFFSET('Game Board'!G8:G55,0,RY1)&lt;OFFSET('Game Board'!H8:H55,0,RY1))*1)+SUMPRODUCT((OFFSET('Game Board'!I8:I55,0,RY1)=SQ16)*(OFFSET('Game Board'!F8:F55,0,RY1)=SQ17)*(OFFSET('Game Board'!H8:H55,0,RY1)&lt;OFFSET('Game Board'!G8:G55,0,RY1))*1)+SUMPRODUCT((OFFSET('Game Board'!F8:F55,0,RY1)=SQ16)*(OFFSET('Game Board'!I8:I55,0,RY1)=SQ18)*(OFFSET('Game Board'!G8:G55,0,RY1)&lt;OFFSET('Game Board'!H8:H55,0,RY1))*1)+SUMPRODUCT((OFFSET('Game Board'!I8:I55,0,RY1)=SQ16)*(OFFSET('Game Board'!F8:F55,0,RY1)=SQ18)*(OFFSET('Game Board'!H8:H55,0,RY1)&lt;OFFSET('Game Board'!G8:G55,0,RY1))*1)+SUMPRODUCT((OFFSET('Game Board'!F8:F55,0,RY1)=SQ16)*(OFFSET('Game Board'!I8:I55,0,RY1)=SQ19)*(OFFSET('Game Board'!G8:G55,0,RY1)&lt;OFFSET('Game Board'!H8:H55,0,RY1))*1)+SUMPRODUCT((OFFSET('Game Board'!I8:I55,0,RY1)=SQ16)*(OFFSET('Game Board'!F8:F55,0,RY1)=SQ19)*(OFFSET('Game Board'!H8:H55,0,RY1)&lt;OFFSET('Game Board'!G8:G55,0,RY1))*1)</f>
        <v>0</v>
      </c>
      <c r="SW16" s="420">
        <f ca="1">SUMIFS(OFFSET('Game Board'!G8:G55,0,RY1),OFFSET('Game Board'!F8:F55,0,RY1),SQ16,OFFSET('Game Board'!I8:I55,0,RY1),SQ17)+SUMIFS(OFFSET('Game Board'!G8:G55,0,RY1),OFFSET('Game Board'!F8:F55,0,RY1),SQ16,OFFSET('Game Board'!I8:I55,0,RY1),SQ18)+SUMIFS(OFFSET('Game Board'!G8:G55,0,RY1),OFFSET('Game Board'!F8:F55,0,RY1),SQ16,OFFSET('Game Board'!I8:I55,0,RY1),SQ19)+SUMIFS(OFFSET('Game Board'!H8:H55,0,RY1),OFFSET('Game Board'!I8:I55,0,RY1),SQ16,OFFSET('Game Board'!F8:F55,0,RY1),SQ17)+SUMIFS(OFFSET('Game Board'!H8:H55,0,RY1),OFFSET('Game Board'!I8:I55,0,RY1),SQ16,OFFSET('Game Board'!F8:F55,0,RY1),SQ18)+SUMIFS(OFFSET('Game Board'!H8:H55,0,RY1),OFFSET('Game Board'!I8:I55,0,RY1),SQ16,OFFSET('Game Board'!F8:F55,0,RY1),SQ19)</f>
        <v>0</v>
      </c>
      <c r="SX16" s="420">
        <f ca="1">SUMIFS(OFFSET('Game Board'!H8:H55,0,RY1),OFFSET('Game Board'!F8:F55,0,RY1),SQ16,OFFSET('Game Board'!I8:I55,0,RY1),SQ17)+SUMIFS(OFFSET('Game Board'!H8:H55,0,RY1),OFFSET('Game Board'!F8:F55,0,RY1),SQ16,OFFSET('Game Board'!I8:I55,0,RY1),SQ18)+SUMIFS(OFFSET('Game Board'!H8:H55,0,RY1),OFFSET('Game Board'!F8:F55,0,RY1),SQ16,OFFSET('Game Board'!I8:I55,0,RY1),SQ19)+SUMIFS(OFFSET('Game Board'!G8:G55,0,RY1),OFFSET('Game Board'!I8:I55,0,RY1),SQ16,OFFSET('Game Board'!F8:F55,0,RY1),SQ17)+SUMIFS(OFFSET('Game Board'!G8:G55,0,RY1),OFFSET('Game Board'!I8:I55,0,RY1),SQ16,OFFSET('Game Board'!F8:F55,0,RY1),SQ18)+SUMIFS(OFFSET('Game Board'!G8:G55,0,RY1),OFFSET('Game Board'!I8:I55,0,RY1),SQ16,OFFSET('Game Board'!F8:F55,0,RY1),SQ19)</f>
        <v>0</v>
      </c>
      <c r="SY16" s="420">
        <f t="shared" ca="1" si="130"/>
        <v>0</v>
      </c>
      <c r="SZ16" s="420">
        <f t="shared" ca="1" si="131"/>
        <v>3</v>
      </c>
      <c r="TA16" s="420">
        <f t="shared" ref="TA16" ca="1" si="2113">IF(SQ16&lt;&gt;"",SUMPRODUCT((SP16:SP19=SP16)*(SZ16:SZ19&gt;SZ16)*1),0)</f>
        <v>0</v>
      </c>
      <c r="TB16" s="420">
        <f t="shared" ref="TB16" ca="1" si="2114">IF(SQ16&lt;&gt;"",SUMPRODUCT((TA16:TA19=TA16)*(SY16:SY19&gt;SY16)*1),0)</f>
        <v>0</v>
      </c>
      <c r="TC16" s="420">
        <f t="shared" ca="1" si="134"/>
        <v>0</v>
      </c>
      <c r="TD16" s="420">
        <f t="shared" ref="TD16" ca="1" si="2115">IF(SQ16&lt;&gt;"",SUMPRODUCT((TC16:TC19=TC16)*(TA16:TA19=TA16)*(SW16:SW19&gt;SW16)*1),0)</f>
        <v>0</v>
      </c>
      <c r="TE16" s="420">
        <f t="shared" ca="1" si="136"/>
        <v>1</v>
      </c>
      <c r="TF16" s="420">
        <v>0</v>
      </c>
      <c r="TG16" s="420">
        <v>0</v>
      </c>
      <c r="TH16" s="420">
        <v>0</v>
      </c>
      <c r="TI16" s="420">
        <v>0</v>
      </c>
      <c r="TJ16" s="420">
        <v>0</v>
      </c>
      <c r="TK16" s="420">
        <f t="shared" si="335"/>
        <v>0</v>
      </c>
      <c r="TL16" s="420">
        <f t="shared" si="336"/>
        <v>0</v>
      </c>
      <c r="TM16" s="420">
        <v>0</v>
      </c>
      <c r="TN16" s="420">
        <v>0</v>
      </c>
      <c r="TO16" s="420">
        <f t="shared" si="339"/>
        <v>0</v>
      </c>
      <c r="TP16" s="420">
        <v>0</v>
      </c>
      <c r="TQ16" s="420">
        <f t="shared" ca="1" si="137"/>
        <v>1</v>
      </c>
      <c r="TR16" s="420">
        <v>0</v>
      </c>
      <c r="TS16" s="420">
        <v>0</v>
      </c>
      <c r="TT16" s="420">
        <v>0</v>
      </c>
      <c r="TU16" s="420">
        <v>0</v>
      </c>
      <c r="TV16" s="420">
        <v>0</v>
      </c>
      <c r="TW16" s="420">
        <v>0</v>
      </c>
      <c r="TX16" s="420">
        <v>0</v>
      </c>
      <c r="TY16" s="420">
        <v>0</v>
      </c>
      <c r="TZ16" s="420">
        <v>0</v>
      </c>
      <c r="UA16" s="420">
        <v>0</v>
      </c>
      <c r="UB16" s="420">
        <v>0</v>
      </c>
      <c r="UC16" s="420">
        <f t="shared" ca="1" si="138"/>
        <v>1</v>
      </c>
      <c r="UD16" s="420">
        <f t="shared" ref="UD16" ca="1" si="2116">SUMPRODUCT((UC16:UC19=UC16)*(SF16:SF19&gt;SF16)*1)</f>
        <v>1</v>
      </c>
      <c r="UE16" s="420">
        <f t="shared" ca="1" si="140"/>
        <v>2</v>
      </c>
      <c r="UF16" s="420" t="str">
        <f t="shared" si="342"/>
        <v>Denmark</v>
      </c>
      <c r="UG16" s="420">
        <f t="shared" ca="1" si="141"/>
        <v>0</v>
      </c>
      <c r="UH16" s="420">
        <f ca="1">SUMPRODUCT((OFFSET('Game Board'!G8:G55,0,UH1)&lt;&gt;"")*(OFFSET('Game Board'!F8:F55,0,UH1)=C16)*(OFFSET('Game Board'!G8:G55,0,UH1)&gt;OFFSET('Game Board'!H8:H55,0,UH1))*1)+SUMPRODUCT((OFFSET('Game Board'!G8:G55,0,UH1)&lt;&gt;"")*(OFFSET('Game Board'!I8:I55,0,UH1)=C16)*(OFFSET('Game Board'!H8:H55,0,UH1)&gt;OFFSET('Game Board'!G8:G55,0,UH1))*1)</f>
        <v>0</v>
      </c>
      <c r="UI16" s="420">
        <f ca="1">SUMPRODUCT((OFFSET('Game Board'!G8:G55,0,UH1)&lt;&gt;"")*(OFFSET('Game Board'!F8:F55,0,UH1)=C16)*(OFFSET('Game Board'!G8:G55,0,UH1)=OFFSET('Game Board'!H8:H55,0,UH1))*1)+SUMPRODUCT((OFFSET('Game Board'!G8:G55,0,UH1)&lt;&gt;"")*(OFFSET('Game Board'!I8:I55,0,UH1)=C16)*(OFFSET('Game Board'!G8:G55,0,UH1)=OFFSET('Game Board'!H8:H55,0,UH1))*1)</f>
        <v>0</v>
      </c>
      <c r="UJ16" s="420">
        <f ca="1">SUMPRODUCT((OFFSET('Game Board'!G8:G55,0,UH1)&lt;&gt;"")*(OFFSET('Game Board'!F8:F55,0,UH1)=C16)*(OFFSET('Game Board'!G8:G55,0,UH1)&lt;OFFSET('Game Board'!H8:H55,0,UH1))*1)+SUMPRODUCT((OFFSET('Game Board'!G8:G55,0,UH1)&lt;&gt;"")*(OFFSET('Game Board'!I8:I55,0,UH1)=C16)*(OFFSET('Game Board'!H8:H55,0,UH1)&lt;OFFSET('Game Board'!G8:G55,0,UH1))*1)</f>
        <v>0</v>
      </c>
      <c r="UK16" s="420">
        <f ca="1">SUMIF(OFFSET('Game Board'!F8:F55,0,UH1),C16,OFFSET('Game Board'!G8:G55,0,UH1))+SUMIF(OFFSET('Game Board'!I8:I55,0,UH1),C16,OFFSET('Game Board'!H8:H55,0,UH1))</f>
        <v>0</v>
      </c>
      <c r="UL16" s="420">
        <f ca="1">SUMIF(OFFSET('Game Board'!F8:F55,0,UH1),C16,OFFSET('Game Board'!H8:H55,0,UH1))+SUMIF(OFFSET('Game Board'!I8:I55,0,UH1),C16,OFFSET('Game Board'!G8:G55,0,UH1))</f>
        <v>0</v>
      </c>
      <c r="UM16" s="420">
        <f t="shared" ca="1" si="142"/>
        <v>0</v>
      </c>
      <c r="UN16" s="420">
        <f t="shared" ca="1" si="143"/>
        <v>0</v>
      </c>
      <c r="UO16" s="420">
        <f ca="1">INDEX(L4:L35,MATCH(UX16,C4:C35,0),0)</f>
        <v>1654</v>
      </c>
      <c r="UP16" s="424">
        <f>'Tournament Setup'!F18</f>
        <v>0</v>
      </c>
      <c r="UQ16" s="420">
        <f t="shared" ref="UQ16" ca="1" si="2117">RANK(UN16,UN16:UN19)</f>
        <v>1</v>
      </c>
      <c r="UR16" s="420">
        <f t="shared" ref="UR16" ca="1" si="2118">SUMPRODUCT((UQ16:UQ19=UQ16)*(UM16:UM19&gt;UM16)*1)</f>
        <v>0</v>
      </c>
      <c r="US16" s="420">
        <f t="shared" ca="1" si="146"/>
        <v>1</v>
      </c>
      <c r="UT16" s="420">
        <f t="shared" ref="UT16" ca="1" si="2119">SUMPRODUCT((UQ16:UQ19=UQ16)*(UM16:UM19=UM16)*(UK16:UK19&gt;UK16)*1)</f>
        <v>0</v>
      </c>
      <c r="UU16" s="420">
        <f t="shared" ca="1" si="148"/>
        <v>1</v>
      </c>
      <c r="UV16" s="420">
        <f t="shared" ref="UV16" ca="1" si="2120">RANK(UU16,UU16:UU19,1)+COUNTIF(UU16:UU16,UU16)-1</f>
        <v>1</v>
      </c>
      <c r="UW16" s="420">
        <v>1</v>
      </c>
      <c r="UX16" s="420" t="str">
        <f t="shared" ref="UX16" ca="1" si="2121">INDEX(UF16:UF19,MATCH(UW16,UV16:UV19,0),0)</f>
        <v>Denmark</v>
      </c>
      <c r="UY16" s="420">
        <f t="shared" ref="UY16" ca="1" si="2122">INDEX(UU16:UU19,MATCH(UX16,UF16:UF19,0),0)</f>
        <v>1</v>
      </c>
      <c r="UZ16" s="420" t="str">
        <f t="shared" ref="UZ16" ca="1" si="2123">IF(UY17=1,UX16,"")</f>
        <v>Denmark</v>
      </c>
      <c r="VC16" s="420">
        <f ca="1">SUMPRODUCT((OFFSET('Game Board'!F8:F55,0,UH1)=UZ16)*(OFFSET('Game Board'!I8:I55,0,UH1)=UZ17)*(OFFSET('Game Board'!G8:G55,0,UH1)&gt;OFFSET('Game Board'!H8:H55,0,UH1))*1)+SUMPRODUCT((OFFSET('Game Board'!I8:I55,0,UH1)=UZ16)*(OFFSET('Game Board'!F8:F55,0,UH1)=UZ17)*(OFFSET('Game Board'!H8:H55,0,UH1)&gt;OFFSET('Game Board'!G8:G55,0,UH1))*1)+SUMPRODUCT((OFFSET('Game Board'!F8:F55,0,UH1)=UZ16)*(OFFSET('Game Board'!I8:I55,0,UH1)=UZ18)*(OFFSET('Game Board'!G8:G55,0,UH1)&gt;OFFSET('Game Board'!H8:H55,0,UH1))*1)+SUMPRODUCT((OFFSET('Game Board'!I8:I55,0,UH1)=UZ16)*(OFFSET('Game Board'!F8:F55,0,UH1)=UZ18)*(OFFSET('Game Board'!H8:H55,0,UH1)&gt;OFFSET('Game Board'!G8:G55,0,UH1))*1)+SUMPRODUCT((OFFSET('Game Board'!F8:F55,0,UH1)=UZ16)*(OFFSET('Game Board'!I8:I55,0,UH1)=UZ19)*(OFFSET('Game Board'!G8:G55,0,UH1)&gt;OFFSET('Game Board'!H8:H55,0,UH1))*1)+SUMPRODUCT((OFFSET('Game Board'!I8:I55,0,UH1)=UZ16)*(OFFSET('Game Board'!F8:F55,0,UH1)=UZ19)*(OFFSET('Game Board'!H8:H55,0,UH1)&gt;OFFSET('Game Board'!G8:G55,0,UH1))*1)</f>
        <v>0</v>
      </c>
      <c r="VD16" s="420">
        <f ca="1">SUMPRODUCT((OFFSET('Game Board'!F8:F55,0,UH1)=UZ16)*(OFFSET('Game Board'!I8:I55,0,UH1)=UZ17)*(OFFSET('Game Board'!G8:G55,0,UH1)=OFFSET('Game Board'!H8:H55,0,UH1))*1)+SUMPRODUCT((OFFSET('Game Board'!I8:I55,0,UH1)=UZ16)*(OFFSET('Game Board'!F8:F55,0,UH1)=UZ17)*(OFFSET('Game Board'!G8:G55,0,UH1)=OFFSET('Game Board'!H8:H55,0,UH1))*1)+SUMPRODUCT((OFFSET('Game Board'!F8:F55,0,UH1)=UZ16)*(OFFSET('Game Board'!I8:I55,0,UH1)=UZ18)*(OFFSET('Game Board'!G8:G55,0,UH1)=OFFSET('Game Board'!H8:H55,0,UH1))*1)+SUMPRODUCT((OFFSET('Game Board'!I8:I55,0,UH1)=UZ16)*(OFFSET('Game Board'!F8:F55,0,UH1)=UZ18)*(OFFSET('Game Board'!G8:G55,0,UH1)=OFFSET('Game Board'!H8:H55,0,UH1))*1)+SUMPRODUCT((OFFSET('Game Board'!F8:F55,0,UH1)=UZ16)*(OFFSET('Game Board'!I8:I55,0,UH1)=UZ19)*(OFFSET('Game Board'!G8:G55,0,UH1)=OFFSET('Game Board'!H8:H55,0,UH1))*1)+SUMPRODUCT((OFFSET('Game Board'!I8:I55,0,UH1)=UZ16)*(OFFSET('Game Board'!F8:F55,0,UH1)=UZ19)*(OFFSET('Game Board'!G8:G55,0,UH1)=OFFSET('Game Board'!H8:H55,0,UH1))*1)</f>
        <v>3</v>
      </c>
      <c r="VE16" s="420">
        <f ca="1">SUMPRODUCT((OFFSET('Game Board'!F8:F55,0,UH1)=UZ16)*(OFFSET('Game Board'!I8:I55,0,UH1)=UZ17)*(OFFSET('Game Board'!G8:G55,0,UH1)&lt;OFFSET('Game Board'!H8:H55,0,UH1))*1)+SUMPRODUCT((OFFSET('Game Board'!I8:I55,0,UH1)=UZ16)*(OFFSET('Game Board'!F8:F55,0,UH1)=UZ17)*(OFFSET('Game Board'!H8:H55,0,UH1)&lt;OFFSET('Game Board'!G8:G55,0,UH1))*1)+SUMPRODUCT((OFFSET('Game Board'!F8:F55,0,UH1)=UZ16)*(OFFSET('Game Board'!I8:I55,0,UH1)=UZ18)*(OFFSET('Game Board'!G8:G55,0,UH1)&lt;OFFSET('Game Board'!H8:H55,0,UH1))*1)+SUMPRODUCT((OFFSET('Game Board'!I8:I55,0,UH1)=UZ16)*(OFFSET('Game Board'!F8:F55,0,UH1)=UZ18)*(OFFSET('Game Board'!H8:H55,0,UH1)&lt;OFFSET('Game Board'!G8:G55,0,UH1))*1)+SUMPRODUCT((OFFSET('Game Board'!F8:F55,0,UH1)=UZ16)*(OFFSET('Game Board'!I8:I55,0,UH1)=UZ19)*(OFFSET('Game Board'!G8:G55,0,UH1)&lt;OFFSET('Game Board'!H8:H55,0,UH1))*1)+SUMPRODUCT((OFFSET('Game Board'!I8:I55,0,UH1)=UZ16)*(OFFSET('Game Board'!F8:F55,0,UH1)=UZ19)*(OFFSET('Game Board'!H8:H55,0,UH1)&lt;OFFSET('Game Board'!G8:G55,0,UH1))*1)</f>
        <v>0</v>
      </c>
      <c r="VF16" s="420">
        <f ca="1">SUMIFS(OFFSET('Game Board'!G8:G55,0,UH1),OFFSET('Game Board'!F8:F55,0,UH1),UZ16,OFFSET('Game Board'!I8:I55,0,UH1),UZ17)+SUMIFS(OFFSET('Game Board'!G8:G55,0,UH1),OFFSET('Game Board'!F8:F55,0,UH1),UZ16,OFFSET('Game Board'!I8:I55,0,UH1),UZ18)+SUMIFS(OFFSET('Game Board'!G8:G55,0,UH1),OFFSET('Game Board'!F8:F55,0,UH1),UZ16,OFFSET('Game Board'!I8:I55,0,UH1),UZ19)+SUMIFS(OFFSET('Game Board'!H8:H55,0,UH1),OFFSET('Game Board'!I8:I55,0,UH1),UZ16,OFFSET('Game Board'!F8:F55,0,UH1),UZ17)+SUMIFS(OFFSET('Game Board'!H8:H55,0,UH1),OFFSET('Game Board'!I8:I55,0,UH1),UZ16,OFFSET('Game Board'!F8:F55,0,UH1),UZ18)+SUMIFS(OFFSET('Game Board'!H8:H55,0,UH1),OFFSET('Game Board'!I8:I55,0,UH1),UZ16,OFFSET('Game Board'!F8:F55,0,UH1),UZ19)</f>
        <v>0</v>
      </c>
      <c r="VG16" s="420">
        <f ca="1">SUMIFS(OFFSET('Game Board'!H8:H55,0,UH1),OFFSET('Game Board'!F8:F55,0,UH1),UZ16,OFFSET('Game Board'!I8:I55,0,UH1),UZ17)+SUMIFS(OFFSET('Game Board'!H8:H55,0,UH1),OFFSET('Game Board'!F8:F55,0,UH1),UZ16,OFFSET('Game Board'!I8:I55,0,UH1),UZ18)+SUMIFS(OFFSET('Game Board'!H8:H55,0,UH1),OFFSET('Game Board'!F8:F55,0,UH1),UZ16,OFFSET('Game Board'!I8:I55,0,UH1),UZ19)+SUMIFS(OFFSET('Game Board'!G8:G55,0,UH1),OFFSET('Game Board'!I8:I55,0,UH1),UZ16,OFFSET('Game Board'!F8:F55,0,UH1),UZ17)+SUMIFS(OFFSET('Game Board'!G8:G55,0,UH1),OFFSET('Game Board'!I8:I55,0,UH1),UZ16,OFFSET('Game Board'!F8:F55,0,UH1),UZ18)+SUMIFS(OFFSET('Game Board'!G8:G55,0,UH1),OFFSET('Game Board'!I8:I55,0,UH1),UZ16,OFFSET('Game Board'!F8:F55,0,UH1),UZ19)</f>
        <v>0</v>
      </c>
      <c r="VH16" s="420">
        <f t="shared" ca="1" si="153"/>
        <v>0</v>
      </c>
      <c r="VI16" s="420">
        <f t="shared" ca="1" si="154"/>
        <v>3</v>
      </c>
      <c r="VJ16" s="420">
        <f t="shared" ref="VJ16" ca="1" si="2124">IF(UZ16&lt;&gt;"",SUMPRODUCT((UY16:UY19=UY16)*(VI16:VI19&gt;VI16)*1),0)</f>
        <v>0</v>
      </c>
      <c r="VK16" s="420">
        <f t="shared" ref="VK16" ca="1" si="2125">IF(UZ16&lt;&gt;"",SUMPRODUCT((VJ16:VJ19=VJ16)*(VH16:VH19&gt;VH16)*1),0)</f>
        <v>0</v>
      </c>
      <c r="VL16" s="420">
        <f t="shared" ca="1" si="157"/>
        <v>0</v>
      </c>
      <c r="VM16" s="420">
        <f t="shared" ref="VM16" ca="1" si="2126">IF(UZ16&lt;&gt;"",SUMPRODUCT((VL16:VL19=VL16)*(VJ16:VJ19=VJ16)*(VF16:VF19&gt;VF16)*1),0)</f>
        <v>0</v>
      </c>
      <c r="VN16" s="420">
        <f t="shared" ca="1" si="159"/>
        <v>1</v>
      </c>
      <c r="VO16" s="420">
        <v>0</v>
      </c>
      <c r="VP16" s="420">
        <v>0</v>
      </c>
      <c r="VQ16" s="420">
        <v>0</v>
      </c>
      <c r="VR16" s="420">
        <v>0</v>
      </c>
      <c r="VS16" s="420">
        <v>0</v>
      </c>
      <c r="VT16" s="420">
        <f t="shared" si="354"/>
        <v>0</v>
      </c>
      <c r="VU16" s="420">
        <f t="shared" si="355"/>
        <v>0</v>
      </c>
      <c r="VV16" s="420">
        <v>0</v>
      </c>
      <c r="VW16" s="420">
        <v>0</v>
      </c>
      <c r="VX16" s="420">
        <f t="shared" si="358"/>
        <v>0</v>
      </c>
      <c r="VY16" s="420">
        <v>0</v>
      </c>
      <c r="VZ16" s="420">
        <f t="shared" ca="1" si="160"/>
        <v>1</v>
      </c>
      <c r="WA16" s="420">
        <v>0</v>
      </c>
      <c r="WB16" s="420">
        <v>0</v>
      </c>
      <c r="WC16" s="420">
        <v>0</v>
      </c>
      <c r="WD16" s="420">
        <v>0</v>
      </c>
      <c r="WE16" s="420">
        <v>0</v>
      </c>
      <c r="WF16" s="420">
        <v>0</v>
      </c>
      <c r="WG16" s="420">
        <v>0</v>
      </c>
      <c r="WH16" s="420">
        <v>0</v>
      </c>
      <c r="WI16" s="420">
        <v>0</v>
      </c>
      <c r="WJ16" s="420">
        <v>0</v>
      </c>
      <c r="WK16" s="420">
        <v>0</v>
      </c>
      <c r="WL16" s="420">
        <f t="shared" ca="1" si="161"/>
        <v>1</v>
      </c>
      <c r="WM16" s="420">
        <f t="shared" ref="WM16" ca="1" si="2127">SUMPRODUCT((WL16:WL19=WL16)*(UO16:UO19&gt;UO16)*1)</f>
        <v>1</v>
      </c>
      <c r="WN16" s="420">
        <f t="shared" ca="1" si="163"/>
        <v>2</v>
      </c>
      <c r="WO16" s="420" t="str">
        <f t="shared" si="361"/>
        <v>Denmark</v>
      </c>
      <c r="WP16" s="420">
        <f t="shared" ca="1" si="164"/>
        <v>0</v>
      </c>
      <c r="WQ16" s="420">
        <f ca="1">SUMPRODUCT((OFFSET('Game Board'!G8:G55,0,WQ1)&lt;&gt;"")*(OFFSET('Game Board'!F8:F55,0,WQ1)=C16)*(OFFSET('Game Board'!G8:G55,0,WQ1)&gt;OFFSET('Game Board'!H8:H55,0,WQ1))*1)+SUMPRODUCT((OFFSET('Game Board'!G8:G55,0,WQ1)&lt;&gt;"")*(OFFSET('Game Board'!I8:I55,0,WQ1)=C16)*(OFFSET('Game Board'!H8:H55,0,WQ1)&gt;OFFSET('Game Board'!G8:G55,0,WQ1))*1)</f>
        <v>0</v>
      </c>
      <c r="WR16" s="420">
        <f ca="1">SUMPRODUCT((OFFSET('Game Board'!G8:G55,0,WQ1)&lt;&gt;"")*(OFFSET('Game Board'!F8:F55,0,WQ1)=C16)*(OFFSET('Game Board'!G8:G55,0,WQ1)=OFFSET('Game Board'!H8:H55,0,WQ1))*1)+SUMPRODUCT((OFFSET('Game Board'!G8:G55,0,WQ1)&lt;&gt;"")*(OFFSET('Game Board'!I8:I55,0,WQ1)=C16)*(OFFSET('Game Board'!G8:G55,0,WQ1)=OFFSET('Game Board'!H8:H55,0,WQ1))*1)</f>
        <v>0</v>
      </c>
      <c r="WS16" s="420">
        <f ca="1">SUMPRODUCT((OFFSET('Game Board'!G8:G55,0,WQ1)&lt;&gt;"")*(OFFSET('Game Board'!F8:F55,0,WQ1)=C16)*(OFFSET('Game Board'!G8:G55,0,WQ1)&lt;OFFSET('Game Board'!H8:H55,0,WQ1))*1)+SUMPRODUCT((OFFSET('Game Board'!G8:G55,0,WQ1)&lt;&gt;"")*(OFFSET('Game Board'!I8:I55,0,WQ1)=C16)*(OFFSET('Game Board'!H8:H55,0,WQ1)&lt;OFFSET('Game Board'!G8:G55,0,WQ1))*1)</f>
        <v>0</v>
      </c>
      <c r="WT16" s="420">
        <f ca="1">SUMIF(OFFSET('Game Board'!F8:F55,0,WQ1),C16,OFFSET('Game Board'!G8:G55,0,WQ1))+SUMIF(OFFSET('Game Board'!I8:I55,0,WQ1),C16,OFFSET('Game Board'!H8:H55,0,WQ1))</f>
        <v>0</v>
      </c>
      <c r="WU16" s="420">
        <f ca="1">SUMIF(OFFSET('Game Board'!F8:F55,0,WQ1),C16,OFFSET('Game Board'!H8:H55,0,WQ1))+SUMIF(OFFSET('Game Board'!I8:I55,0,WQ1),C16,OFFSET('Game Board'!G8:G55,0,WQ1))</f>
        <v>0</v>
      </c>
      <c r="WV16" s="420">
        <f t="shared" ca="1" si="165"/>
        <v>0</v>
      </c>
      <c r="WW16" s="420">
        <f t="shared" ca="1" si="166"/>
        <v>0</v>
      </c>
      <c r="WX16" s="420">
        <f ca="1">INDEX(L4:L35,MATCH(XG16,C4:C35,0),0)</f>
        <v>1654</v>
      </c>
      <c r="WY16" s="424">
        <f>'Tournament Setup'!F18</f>
        <v>0</v>
      </c>
      <c r="WZ16" s="420">
        <f t="shared" ref="WZ16" ca="1" si="2128">RANK(WW16,WW16:WW19)</f>
        <v>1</v>
      </c>
      <c r="XA16" s="420">
        <f t="shared" ref="XA16" ca="1" si="2129">SUMPRODUCT((WZ16:WZ19=WZ16)*(WV16:WV19&gt;WV16)*1)</f>
        <v>0</v>
      </c>
      <c r="XB16" s="420">
        <f t="shared" ca="1" si="169"/>
        <v>1</v>
      </c>
      <c r="XC16" s="420">
        <f t="shared" ref="XC16" ca="1" si="2130">SUMPRODUCT((WZ16:WZ19=WZ16)*(WV16:WV19=WV16)*(WT16:WT19&gt;WT16)*1)</f>
        <v>0</v>
      </c>
      <c r="XD16" s="420">
        <f t="shared" ca="1" si="171"/>
        <v>1</v>
      </c>
      <c r="XE16" s="420">
        <f t="shared" ref="XE16" ca="1" si="2131">RANK(XD16,XD16:XD19,1)+COUNTIF(XD16:XD16,XD16)-1</f>
        <v>1</v>
      </c>
      <c r="XF16" s="420">
        <v>1</v>
      </c>
      <c r="XG16" s="420" t="str">
        <f t="shared" ref="XG16" ca="1" si="2132">INDEX(WO16:WO19,MATCH(XF16,XE16:XE19,0),0)</f>
        <v>Denmark</v>
      </c>
      <c r="XH16" s="420">
        <f t="shared" ref="XH16" ca="1" si="2133">INDEX(XD16:XD19,MATCH(XG16,WO16:WO19,0),0)</f>
        <v>1</v>
      </c>
      <c r="XI16" s="420" t="str">
        <f t="shared" ref="XI16" ca="1" si="2134">IF(XH17=1,XG16,"")</f>
        <v>Denmark</v>
      </c>
      <c r="XL16" s="420">
        <f ca="1">SUMPRODUCT((OFFSET('Game Board'!F8:F55,0,WQ1)=XI16)*(OFFSET('Game Board'!I8:I55,0,WQ1)=XI17)*(OFFSET('Game Board'!G8:G55,0,WQ1)&gt;OFFSET('Game Board'!H8:H55,0,WQ1))*1)+SUMPRODUCT((OFFSET('Game Board'!I8:I55,0,WQ1)=XI16)*(OFFSET('Game Board'!F8:F55,0,WQ1)=XI17)*(OFFSET('Game Board'!H8:H55,0,WQ1)&gt;OFFSET('Game Board'!G8:G55,0,WQ1))*1)+SUMPRODUCT((OFFSET('Game Board'!F8:F55,0,WQ1)=XI16)*(OFFSET('Game Board'!I8:I55,0,WQ1)=XI18)*(OFFSET('Game Board'!G8:G55,0,WQ1)&gt;OFFSET('Game Board'!H8:H55,0,WQ1))*1)+SUMPRODUCT((OFFSET('Game Board'!I8:I55,0,WQ1)=XI16)*(OFFSET('Game Board'!F8:F55,0,WQ1)=XI18)*(OFFSET('Game Board'!H8:H55,0,WQ1)&gt;OFFSET('Game Board'!G8:G55,0,WQ1))*1)+SUMPRODUCT((OFFSET('Game Board'!F8:F55,0,WQ1)=XI16)*(OFFSET('Game Board'!I8:I55,0,WQ1)=XI19)*(OFFSET('Game Board'!G8:G55,0,WQ1)&gt;OFFSET('Game Board'!H8:H55,0,WQ1))*1)+SUMPRODUCT((OFFSET('Game Board'!I8:I55,0,WQ1)=XI16)*(OFFSET('Game Board'!F8:F55,0,WQ1)=XI19)*(OFFSET('Game Board'!H8:H55,0,WQ1)&gt;OFFSET('Game Board'!G8:G55,0,WQ1))*1)</f>
        <v>0</v>
      </c>
      <c r="XM16" s="420">
        <f ca="1">SUMPRODUCT((OFFSET('Game Board'!F8:F55,0,WQ1)=XI16)*(OFFSET('Game Board'!I8:I55,0,WQ1)=XI17)*(OFFSET('Game Board'!G8:G55,0,WQ1)=OFFSET('Game Board'!H8:H55,0,WQ1))*1)+SUMPRODUCT((OFFSET('Game Board'!I8:I55,0,WQ1)=XI16)*(OFFSET('Game Board'!F8:F55,0,WQ1)=XI17)*(OFFSET('Game Board'!G8:G55,0,WQ1)=OFFSET('Game Board'!H8:H55,0,WQ1))*1)+SUMPRODUCT((OFFSET('Game Board'!F8:F55,0,WQ1)=XI16)*(OFFSET('Game Board'!I8:I55,0,WQ1)=XI18)*(OFFSET('Game Board'!G8:G55,0,WQ1)=OFFSET('Game Board'!H8:H55,0,WQ1))*1)+SUMPRODUCT((OFFSET('Game Board'!I8:I55,0,WQ1)=XI16)*(OFFSET('Game Board'!F8:F55,0,WQ1)=XI18)*(OFFSET('Game Board'!G8:G55,0,WQ1)=OFFSET('Game Board'!H8:H55,0,WQ1))*1)+SUMPRODUCT((OFFSET('Game Board'!F8:F55,0,WQ1)=XI16)*(OFFSET('Game Board'!I8:I55,0,WQ1)=XI19)*(OFFSET('Game Board'!G8:G55,0,WQ1)=OFFSET('Game Board'!H8:H55,0,WQ1))*1)+SUMPRODUCT((OFFSET('Game Board'!I8:I55,0,WQ1)=XI16)*(OFFSET('Game Board'!F8:F55,0,WQ1)=XI19)*(OFFSET('Game Board'!G8:G55,0,WQ1)=OFFSET('Game Board'!H8:H55,0,WQ1))*1)</f>
        <v>3</v>
      </c>
      <c r="XN16" s="420">
        <f ca="1">SUMPRODUCT((OFFSET('Game Board'!F8:F55,0,WQ1)=XI16)*(OFFSET('Game Board'!I8:I55,0,WQ1)=XI17)*(OFFSET('Game Board'!G8:G55,0,WQ1)&lt;OFFSET('Game Board'!H8:H55,0,WQ1))*1)+SUMPRODUCT((OFFSET('Game Board'!I8:I55,0,WQ1)=XI16)*(OFFSET('Game Board'!F8:F55,0,WQ1)=XI17)*(OFFSET('Game Board'!H8:H55,0,WQ1)&lt;OFFSET('Game Board'!G8:G55,0,WQ1))*1)+SUMPRODUCT((OFFSET('Game Board'!F8:F55,0,WQ1)=XI16)*(OFFSET('Game Board'!I8:I55,0,WQ1)=XI18)*(OFFSET('Game Board'!G8:G55,0,WQ1)&lt;OFFSET('Game Board'!H8:H55,0,WQ1))*1)+SUMPRODUCT((OFFSET('Game Board'!I8:I55,0,WQ1)=XI16)*(OFFSET('Game Board'!F8:F55,0,WQ1)=XI18)*(OFFSET('Game Board'!H8:H55,0,WQ1)&lt;OFFSET('Game Board'!G8:G55,0,WQ1))*1)+SUMPRODUCT((OFFSET('Game Board'!F8:F55,0,WQ1)=XI16)*(OFFSET('Game Board'!I8:I55,0,WQ1)=XI19)*(OFFSET('Game Board'!G8:G55,0,WQ1)&lt;OFFSET('Game Board'!H8:H55,0,WQ1))*1)+SUMPRODUCT((OFFSET('Game Board'!I8:I55,0,WQ1)=XI16)*(OFFSET('Game Board'!F8:F55,0,WQ1)=XI19)*(OFFSET('Game Board'!H8:H55,0,WQ1)&lt;OFFSET('Game Board'!G8:G55,0,WQ1))*1)</f>
        <v>0</v>
      </c>
      <c r="XO16" s="420">
        <f ca="1">SUMIFS(OFFSET('Game Board'!G8:G55,0,WQ1),OFFSET('Game Board'!F8:F55,0,WQ1),XI16,OFFSET('Game Board'!I8:I55,0,WQ1),XI17)+SUMIFS(OFFSET('Game Board'!G8:G55,0,WQ1),OFFSET('Game Board'!F8:F55,0,WQ1),XI16,OFFSET('Game Board'!I8:I55,0,WQ1),XI18)+SUMIFS(OFFSET('Game Board'!G8:G55,0,WQ1),OFFSET('Game Board'!F8:F55,0,WQ1),XI16,OFFSET('Game Board'!I8:I55,0,WQ1),XI19)+SUMIFS(OFFSET('Game Board'!H8:H55,0,WQ1),OFFSET('Game Board'!I8:I55,0,WQ1),XI16,OFFSET('Game Board'!F8:F55,0,WQ1),XI17)+SUMIFS(OFFSET('Game Board'!H8:H55,0,WQ1),OFFSET('Game Board'!I8:I55,0,WQ1),XI16,OFFSET('Game Board'!F8:F55,0,WQ1),XI18)+SUMIFS(OFFSET('Game Board'!H8:H55,0,WQ1),OFFSET('Game Board'!I8:I55,0,WQ1),XI16,OFFSET('Game Board'!F8:F55,0,WQ1),XI19)</f>
        <v>0</v>
      </c>
      <c r="XP16" s="420">
        <f ca="1">SUMIFS(OFFSET('Game Board'!H8:H55,0,WQ1),OFFSET('Game Board'!F8:F55,0,WQ1),XI16,OFFSET('Game Board'!I8:I55,0,WQ1),XI17)+SUMIFS(OFFSET('Game Board'!H8:H55,0,WQ1),OFFSET('Game Board'!F8:F55,0,WQ1),XI16,OFFSET('Game Board'!I8:I55,0,WQ1),XI18)+SUMIFS(OFFSET('Game Board'!H8:H55,0,WQ1),OFFSET('Game Board'!F8:F55,0,WQ1),XI16,OFFSET('Game Board'!I8:I55,0,WQ1),XI19)+SUMIFS(OFFSET('Game Board'!G8:G55,0,WQ1),OFFSET('Game Board'!I8:I55,0,WQ1),XI16,OFFSET('Game Board'!F8:F55,0,WQ1),XI17)+SUMIFS(OFFSET('Game Board'!G8:G55,0,WQ1),OFFSET('Game Board'!I8:I55,0,WQ1),XI16,OFFSET('Game Board'!F8:F55,0,WQ1),XI18)+SUMIFS(OFFSET('Game Board'!G8:G55,0,WQ1),OFFSET('Game Board'!I8:I55,0,WQ1),XI16,OFFSET('Game Board'!F8:F55,0,WQ1),XI19)</f>
        <v>0</v>
      </c>
      <c r="XQ16" s="420">
        <f t="shared" ca="1" si="176"/>
        <v>0</v>
      </c>
      <c r="XR16" s="420">
        <f t="shared" ca="1" si="177"/>
        <v>3</v>
      </c>
      <c r="XS16" s="420">
        <f t="shared" ref="XS16" ca="1" si="2135">IF(XI16&lt;&gt;"",SUMPRODUCT((XH16:XH19=XH16)*(XR16:XR19&gt;XR16)*1),0)</f>
        <v>0</v>
      </c>
      <c r="XT16" s="420">
        <f t="shared" ref="XT16" ca="1" si="2136">IF(XI16&lt;&gt;"",SUMPRODUCT((XS16:XS19=XS16)*(XQ16:XQ19&gt;XQ16)*1),0)</f>
        <v>0</v>
      </c>
      <c r="XU16" s="420">
        <f t="shared" ca="1" si="180"/>
        <v>0</v>
      </c>
      <c r="XV16" s="420">
        <f t="shared" ref="XV16" ca="1" si="2137">IF(XI16&lt;&gt;"",SUMPRODUCT((XU16:XU19=XU16)*(XS16:XS19=XS16)*(XO16:XO19&gt;XO16)*1),0)</f>
        <v>0</v>
      </c>
      <c r="XW16" s="420">
        <f t="shared" ca="1" si="182"/>
        <v>1</v>
      </c>
      <c r="XX16" s="420">
        <v>0</v>
      </c>
      <c r="XY16" s="420">
        <v>0</v>
      </c>
      <c r="XZ16" s="420">
        <v>0</v>
      </c>
      <c r="YA16" s="420">
        <v>0</v>
      </c>
      <c r="YB16" s="420">
        <v>0</v>
      </c>
      <c r="YC16" s="420">
        <f t="shared" si="373"/>
        <v>0</v>
      </c>
      <c r="YD16" s="420">
        <f t="shared" si="374"/>
        <v>0</v>
      </c>
      <c r="YE16" s="420">
        <v>0</v>
      </c>
      <c r="YF16" s="420">
        <v>0</v>
      </c>
      <c r="YG16" s="420">
        <f t="shared" si="377"/>
        <v>0</v>
      </c>
      <c r="YH16" s="420">
        <v>0</v>
      </c>
      <c r="YI16" s="420">
        <f t="shared" ca="1" si="183"/>
        <v>1</v>
      </c>
      <c r="YJ16" s="420">
        <v>0</v>
      </c>
      <c r="YK16" s="420">
        <v>0</v>
      </c>
      <c r="YL16" s="420">
        <v>0</v>
      </c>
      <c r="YM16" s="420">
        <v>0</v>
      </c>
      <c r="YN16" s="420">
        <v>0</v>
      </c>
      <c r="YO16" s="420">
        <v>0</v>
      </c>
      <c r="YP16" s="420">
        <v>0</v>
      </c>
      <c r="YQ16" s="420">
        <v>0</v>
      </c>
      <c r="YR16" s="420">
        <v>0</v>
      </c>
      <c r="YS16" s="420">
        <v>0</v>
      </c>
      <c r="YT16" s="420">
        <v>0</v>
      </c>
      <c r="YU16" s="420">
        <f t="shared" ca="1" si="184"/>
        <v>1</v>
      </c>
      <c r="YV16" s="420">
        <f t="shared" ref="YV16" ca="1" si="2138">SUMPRODUCT((YU16:YU19=YU16)*(WX16:WX19&gt;WX16)*1)</f>
        <v>1</v>
      </c>
      <c r="YW16" s="420">
        <f t="shared" ca="1" si="186"/>
        <v>2</v>
      </c>
      <c r="YX16" s="420" t="str">
        <f t="shared" si="380"/>
        <v>Denmark</v>
      </c>
    </row>
    <row r="17" spans="1:674" x14ac:dyDescent="0.35">
      <c r="A17" s="420">
        <f>INDEX(M4:M35,MATCH(U17,C4:C35,0),0)</f>
        <v>1500</v>
      </c>
      <c r="B17" s="420">
        <f t="shared" si="815"/>
        <v>2</v>
      </c>
      <c r="C17" s="420" t="str">
        <f>'Tournament Setup'!D19</f>
        <v>Tunisia</v>
      </c>
      <c r="D17" s="420">
        <f t="shared" si="187"/>
        <v>0</v>
      </c>
      <c r="E17" s="420">
        <f>SUMPRODUCT(('Game Board'!G8:G55&lt;&gt;"")*('Game Board'!F8:F55=C17)*('Game Board'!G8:G55&gt;'Game Board'!H8:H55)*1)+SUMPRODUCT(('Game Board'!G8:G55&lt;&gt;"")*('Game Board'!I8:I55=C17)*('Game Board'!H8:H55&gt;'Game Board'!G8:G55)*1)</f>
        <v>0</v>
      </c>
      <c r="F17" s="420">
        <f>SUMPRODUCT(('Game Board'!G8:G55&lt;&gt;"")*('Game Board'!F8:F55=C17)*('Game Board'!G8:G55='Game Board'!H8:H55)*1)+SUMPRODUCT(('Game Board'!G8:G55&lt;&gt;"")*('Game Board'!I8:I55=C17)*('Game Board'!G8:G55='Game Board'!H8:H55)*1)</f>
        <v>0</v>
      </c>
      <c r="G17" s="420">
        <f>SUMPRODUCT(('Game Board'!G8:G55&lt;&gt;"")*('Game Board'!F8:F55=C17)*('Game Board'!G8:G55&lt;'Game Board'!H8:H55)*1)+SUMPRODUCT(('Game Board'!G8:G55&lt;&gt;"")*('Game Board'!I8:I55=C17)*('Game Board'!H8:H55&lt;'Game Board'!G8:G55)*1)</f>
        <v>0</v>
      </c>
      <c r="H17" s="420">
        <f>SUMIF('Game Board'!F8:F55,C17,'Game Board'!G8:G55)+SUMIF('Game Board'!I8:I55,C17,'Game Board'!H8:H55)</f>
        <v>0</v>
      </c>
      <c r="I17" s="420">
        <f>SUMIF('Game Board'!F8:F55,C17,'Game Board'!H8:H55)+SUMIF('Game Board'!I8:I55,C17,'Game Board'!G8:G55)</f>
        <v>0</v>
      </c>
      <c r="J17" s="420">
        <f t="shared" si="188"/>
        <v>0</v>
      </c>
      <c r="K17" s="420">
        <f t="shared" si="189"/>
        <v>0</v>
      </c>
      <c r="L17" s="424">
        <f>'Tournament Setup'!E19</f>
        <v>1500</v>
      </c>
      <c r="M17" s="420">
        <f>IF('Tournament Setup'!F19&lt;&gt;"",-'Tournament Setup'!F19,'Tournament Setup'!E19)</f>
        <v>1500</v>
      </c>
      <c r="N17" s="420">
        <f>RANK(K17,K16:K19)</f>
        <v>1</v>
      </c>
      <c r="O17" s="420">
        <f>SUMPRODUCT((N16:N19=N17)*(J16:J19&gt;J17)*1)</f>
        <v>0</v>
      </c>
      <c r="P17" s="420">
        <f t="shared" si="190"/>
        <v>1</v>
      </c>
      <c r="Q17" s="420">
        <f>SUMPRODUCT((N16:N19=N17)*(J16:J19=J17)*(H16:H19&gt;H17)*1)</f>
        <v>0</v>
      </c>
      <c r="R17" s="420">
        <f t="shared" si="191"/>
        <v>1</v>
      </c>
      <c r="S17" s="420">
        <f>RANK(R17,R16:R19,1)+COUNTIF(R16:R17,R17)-1</f>
        <v>2</v>
      </c>
      <c r="T17" s="420">
        <v>2</v>
      </c>
      <c r="U17" s="420" t="str">
        <f t="shared" ref="U17" si="2139">INDEX(C16:C19,MATCH(T17,S16:S19,0),0)</f>
        <v>Tunisia</v>
      </c>
      <c r="V17" s="420">
        <f>INDEX(R16:R19,MATCH(U17,C16:C19,0),0)</f>
        <v>1</v>
      </c>
      <c r="W17" s="420" t="str">
        <f t="shared" ref="W17" si="2140">IF(W16&lt;&gt;"",U17,"")</f>
        <v>Tunisia</v>
      </c>
      <c r="X17" s="420" t="str">
        <f t="shared" ref="X17" si="2141">IF(V18=2,U17,"")</f>
        <v/>
      </c>
      <c r="Z17" s="420">
        <f>SUMPRODUCT(('Game Board'!F8:F55=W17)*('Game Board'!I8:I55=W16)*('Game Board'!G8:G55&gt;'Game Board'!H8:H55)*1)+SUMPRODUCT(('Game Board'!I8:I55=W17)*('Game Board'!F8:F55=W16)*('Game Board'!H8:H55&gt;'Game Board'!G8:G55)*1)+SUMPRODUCT(('Game Board'!F8:F55=W17)*('Game Board'!I8:I55=W18)*('Game Board'!G8:G55&gt;'Game Board'!H8:H55)*1)+SUMPRODUCT(('Game Board'!I8:I55=W17)*('Game Board'!F8:F55=W18)*('Game Board'!H8:H55&gt;'Game Board'!G8:G55)*1)+SUMPRODUCT(('Game Board'!F8:F55=W17)*('Game Board'!I8:I55=W19)*('Game Board'!G8:G55&gt;'Game Board'!H8:H55)*1)+SUMPRODUCT(('Game Board'!I8:I55=W17)*('Game Board'!F8:F55=W19)*('Game Board'!H8:H55&gt;'Game Board'!G8:G55)*1)</f>
        <v>0</v>
      </c>
      <c r="AA17" s="420">
        <f>SUMPRODUCT(('Game Board'!F8:F55=W17)*('Game Board'!I8:I55=W16)*('Game Board'!G8:G55='Game Board'!H8:H55)*1)+SUMPRODUCT(('Game Board'!I8:I55=W17)*('Game Board'!F8:F55=W16)*('Game Board'!G8:G55='Game Board'!H8:H55)*1)+SUMPRODUCT(('Game Board'!F8:F55=W17)*('Game Board'!I8:I55=W18)*('Game Board'!G8:G55='Game Board'!H8:H55)*1)+SUMPRODUCT(('Game Board'!I8:I55=W17)*('Game Board'!F8:F55=W18)*('Game Board'!G8:G55='Game Board'!H8:H55)*1)+SUMPRODUCT(('Game Board'!F8:F55=W17)*('Game Board'!I8:I55=W19)*('Game Board'!G8:G55='Game Board'!H8:H55)*1)+SUMPRODUCT(('Game Board'!I8:I55=W17)*('Game Board'!F8:F55=W19)*('Game Board'!G8:G55='Game Board'!H8:H55)*1)</f>
        <v>3</v>
      </c>
      <c r="AB17" s="420">
        <f>SUMPRODUCT(('Game Board'!F8:F55=W17)*('Game Board'!I8:I55=W16)*('Game Board'!G8:G55&lt;'Game Board'!H8:H55)*1)+SUMPRODUCT(('Game Board'!I8:I55=W17)*('Game Board'!F8:F55=W16)*('Game Board'!H8:H55&lt;'Game Board'!G8:G55)*1)+SUMPRODUCT(('Game Board'!F8:F55=W17)*('Game Board'!I8:I55=W18)*('Game Board'!G8:G55&lt;'Game Board'!H8:H55)*1)+SUMPRODUCT(('Game Board'!I8:I55=W17)*('Game Board'!F8:F55=W18)*('Game Board'!H8:H55&lt;'Game Board'!G8:G55)*1)+SUMPRODUCT(('Game Board'!F8:F55=W17)*('Game Board'!I8:I55=W19)*('Game Board'!G8:G55&lt;'Game Board'!H8:H55)*1)+SUMPRODUCT(('Game Board'!I8:I55=W17)*('Game Board'!F8:F55=W19)*('Game Board'!H8:H55&lt;'Game Board'!G8:G55)*1)</f>
        <v>0</v>
      </c>
      <c r="AC17" s="420">
        <f>SUMIFS('Game Board'!G8:G55,'Game Board'!F8:F55,W17,'Game Board'!I8:I55,W16)+SUMIFS('Game Board'!G8:G55,'Game Board'!F8:F55,W17,'Game Board'!I8:I55,W18)+SUMIFS('Game Board'!G8:G55,'Game Board'!F8:F55,W17,'Game Board'!I8:I55,W19)+SUMIFS('Game Board'!H8:H55,'Game Board'!I8:I55,W17,'Game Board'!F8:F55,W16)+SUMIFS('Game Board'!H8:H55,'Game Board'!I8:I55,W17,'Game Board'!F8:F55,W18)+SUMIFS('Game Board'!H8:H55,'Game Board'!I8:I55,W17,'Game Board'!F8:F55,W19)</f>
        <v>0</v>
      </c>
      <c r="AD17" s="420">
        <f>SUMIFS('Game Board'!H8:H55,'Game Board'!F8:F55,W17,'Game Board'!I8:I55,W16)+SUMIFS('Game Board'!H8:H55,'Game Board'!F8:F55,W17,'Game Board'!I8:I55,W18)+SUMIFS('Game Board'!H8:H55,'Game Board'!F8:F55,W17,'Game Board'!I8:I55,W19)+SUMIFS('Game Board'!G8:G55,'Game Board'!I8:I55,W17,'Game Board'!F8:F55,W16)+SUMIFS('Game Board'!G8:G55,'Game Board'!I8:I55,W17,'Game Board'!F8:F55,W18)+SUMIFS('Game Board'!G8:G55,'Game Board'!I8:I55,W17,'Game Board'!F8:F55,W19)</f>
        <v>0</v>
      </c>
      <c r="AE17" s="420">
        <f t="shared" si="192"/>
        <v>0</v>
      </c>
      <c r="AF17" s="420">
        <f t="shared" si="193"/>
        <v>3</v>
      </c>
      <c r="AG17" s="420">
        <f t="shared" ref="AG17" si="2142">IF(W17&lt;&gt;"",SUMPRODUCT((V16:V19=V17)*(AF16:AF19&gt;AF17)*1),0)</f>
        <v>0</v>
      </c>
      <c r="AH17" s="420">
        <f t="shared" ref="AH17" si="2143">IF(W17&lt;&gt;"",SUMPRODUCT((AG16:AG19=AG17)*(AE16:AE19&gt;AE17)*1),0)</f>
        <v>0</v>
      </c>
      <c r="AI17" s="420">
        <f t="shared" si="0"/>
        <v>0</v>
      </c>
      <c r="AJ17" s="420">
        <f t="shared" ref="AJ17" si="2144">IF(W17&lt;&gt;"",SUMPRODUCT((AI16:AI19=AI17)*(AG16:AG19=AG17)*(AC16:AC19&gt;AC17)*1),0)</f>
        <v>0</v>
      </c>
      <c r="AK17" s="420">
        <f t="shared" si="194"/>
        <v>1</v>
      </c>
      <c r="AL17" s="420">
        <f>SUMPRODUCT(('Game Board'!F8:F55=X17)*('Game Board'!I8:I55=X18)*('Game Board'!G8:G55&gt;'Game Board'!H8:H55)*1)+SUMPRODUCT(('Game Board'!I8:I55=X17)*('Game Board'!F8:F55=X18)*('Game Board'!H8:H55&gt;'Game Board'!G8:G55)*1)+SUMPRODUCT(('Game Board'!F8:F55=X17)*('Game Board'!I8:I55=X19)*('Game Board'!G8:G55&gt;'Game Board'!H8:H55)*1)+SUMPRODUCT(('Game Board'!I8:I55=X17)*('Game Board'!F8:F55=X19)*('Game Board'!H8:H55&gt;'Game Board'!G8:G55)*1)</f>
        <v>0</v>
      </c>
      <c r="AM17" s="420">
        <f>SUMPRODUCT(('Game Board'!F8:F55=X17)*('Game Board'!I8:I55=X18)*('Game Board'!G8:G55='Game Board'!H8:H55)*1)+SUMPRODUCT(('Game Board'!I8:I55=X17)*('Game Board'!F8:F55=X18)*('Game Board'!G8:G55='Game Board'!H8:H55)*1)+SUMPRODUCT(('Game Board'!F8:F55=X17)*('Game Board'!I8:I55=X19)*('Game Board'!G8:G55='Game Board'!H8:H55)*1)+SUMPRODUCT(('Game Board'!I8:I55=X17)*('Game Board'!F8:F55=X19)*('Game Board'!G8:G55='Game Board'!H8:H55)*1)</f>
        <v>0</v>
      </c>
      <c r="AN17" s="420">
        <f>SUMPRODUCT(('Game Board'!F8:F55=X17)*('Game Board'!I8:I55=X18)*('Game Board'!G8:G55&lt;'Game Board'!H8:H55)*1)+SUMPRODUCT(('Game Board'!I8:I55=X17)*('Game Board'!F8:F55=X18)*('Game Board'!H8:H55&lt;'Game Board'!G8:G55)*1)+SUMPRODUCT(('Game Board'!F8:F55=X17)*('Game Board'!I8:I55=X19)*('Game Board'!G8:G55&lt;'Game Board'!H8:H55)*1)+SUMPRODUCT(('Game Board'!I8:I55=X17)*('Game Board'!F8:F55=X19)*('Game Board'!H8:H55&lt;'Game Board'!G8:G55)*1)</f>
        <v>0</v>
      </c>
      <c r="AO17" s="420">
        <f>SUMIFS('Game Board'!G8:G55,'Game Board'!F8:F55,X17,'Game Board'!I8:I55,X18)+SUMIFS('Game Board'!G8:G55,'Game Board'!F8:F55,X17,'Game Board'!I8:I55,X19)+SUMIFS('Game Board'!H8:H55,'Game Board'!I8:I55,X17,'Game Board'!F8:F55,X18)+SUMIFS('Game Board'!H8:H55,'Game Board'!I8:I55,X17,'Game Board'!F8:F55,X19)</f>
        <v>0</v>
      </c>
      <c r="AP17" s="420">
        <f>SUMIFS('Game Board'!H8:H55,'Game Board'!F8:F55,X17,'Game Board'!I8:I55,X18)+SUMIFS('Game Board'!H8:H55,'Game Board'!F8:F55,X17,'Game Board'!I8:I55,X19)+SUMIFS('Game Board'!G8:G55,'Game Board'!I8:I55,X17,'Game Board'!F8:F55,X18)+SUMIFS('Game Board'!G8:G55,'Game Board'!I8:I55,X17,'Game Board'!F8:F55,X19)</f>
        <v>0</v>
      </c>
      <c r="AQ17" s="420">
        <f t="shared" si="195"/>
        <v>0</v>
      </c>
      <c r="AR17" s="420">
        <f t="shared" si="196"/>
        <v>0</v>
      </c>
      <c r="AS17" s="420">
        <f t="shared" ref="AS17" si="2145">IF(X17&lt;&gt;"",SUMPRODUCT((V16:V19=V17)*(AR16:AR19&gt;AR17)*1),0)</f>
        <v>0</v>
      </c>
      <c r="AT17" s="420">
        <f t="shared" ref="AT17" si="2146">IF(X17&lt;&gt;"",SUMPRODUCT((AS16:AS19=AS17)*(AQ16:AQ19&gt;AQ17)*1),0)</f>
        <v>0</v>
      </c>
      <c r="AU17" s="420">
        <f t="shared" si="197"/>
        <v>0</v>
      </c>
      <c r="AV17" s="420">
        <f t="shared" ref="AV17" si="2147">IF(X17&lt;&gt;"",SUMPRODUCT((AU16:AU19=AU17)*(AS16:AS19=AS17)*(AO16:AO19&gt;AO17)*1),0)</f>
        <v>0</v>
      </c>
      <c r="AW17" s="420">
        <f t="shared" si="198"/>
        <v>1</v>
      </c>
      <c r="AX17" s="420">
        <v>0</v>
      </c>
      <c r="AY17" s="420">
        <v>0</v>
      </c>
      <c r="AZ17" s="420">
        <v>0</v>
      </c>
      <c r="BA17" s="420">
        <v>0</v>
      </c>
      <c r="BB17" s="420">
        <v>0</v>
      </c>
      <c r="BC17" s="420">
        <v>0</v>
      </c>
      <c r="BD17" s="420">
        <v>0</v>
      </c>
      <c r="BE17" s="420">
        <v>0</v>
      </c>
      <c r="BF17" s="420">
        <v>0</v>
      </c>
      <c r="BG17" s="420">
        <v>0</v>
      </c>
      <c r="BH17" s="420">
        <v>0</v>
      </c>
      <c r="BI17" s="420">
        <f t="shared" si="383"/>
        <v>1</v>
      </c>
      <c r="BJ17" s="420">
        <f>SUMPRODUCT((BI16:BI19=BI17)*(A16:A19&gt;A17)*1)</f>
        <v>2</v>
      </c>
      <c r="BK17" s="420">
        <f t="shared" si="199"/>
        <v>3</v>
      </c>
      <c r="BL17" s="420" t="str">
        <f t="shared" si="200"/>
        <v>Tunisia</v>
      </c>
      <c r="BM17" s="420">
        <f t="shared" ca="1" si="201"/>
        <v>0</v>
      </c>
      <c r="BN17" s="420">
        <f ca="1">SUMPRODUCT((OFFSET('Game Board'!G8:G55,0,BN1)&lt;&gt;"")*(OFFSET('Game Board'!F8:F55,0,BN1)=C17)*(OFFSET('Game Board'!G8:G55,0,BN1)&gt;OFFSET('Game Board'!H8:H55,0,BN1))*1)+SUMPRODUCT((OFFSET('Game Board'!G8:G55,0,BN1)&lt;&gt;"")*(OFFSET('Game Board'!I8:I55,0,BN1)=C17)*(OFFSET('Game Board'!H8:H55,0,BN1)&gt;OFFSET('Game Board'!G8:G55,0,BN1))*1)</f>
        <v>0</v>
      </c>
      <c r="BO17" s="420">
        <f ca="1">SUMPRODUCT((OFFSET('Game Board'!G8:G55,0,BN1)&lt;&gt;"")*(OFFSET('Game Board'!F8:F55,0,BN1)=C17)*(OFFSET('Game Board'!G8:G55,0,BN1)=OFFSET('Game Board'!H8:H55,0,BN1))*1)+SUMPRODUCT((OFFSET('Game Board'!G8:G55,0,BN1)&lt;&gt;"")*(OFFSET('Game Board'!I8:I55,0,BN1)=C17)*(OFFSET('Game Board'!G8:G55,0,BN1)=OFFSET('Game Board'!H8:H55,0,BN1))*1)</f>
        <v>0</v>
      </c>
      <c r="BP17" s="420">
        <f ca="1">SUMPRODUCT((OFFSET('Game Board'!G8:G55,0,BN1)&lt;&gt;"")*(OFFSET('Game Board'!F8:F55,0,BN1)=C17)*(OFFSET('Game Board'!G8:G55,0,BN1)&lt;OFFSET('Game Board'!H8:H55,0,BN1))*1)+SUMPRODUCT((OFFSET('Game Board'!G8:G55,0,BN1)&lt;&gt;"")*(OFFSET('Game Board'!I8:I55,0,BN1)=C17)*(OFFSET('Game Board'!H8:H55,0,BN1)&lt;OFFSET('Game Board'!G8:G55,0,BN1))*1)</f>
        <v>0</v>
      </c>
      <c r="BQ17" s="420">
        <f ca="1">SUMIF(OFFSET('Game Board'!F8:F55,0,BN1),C17,OFFSET('Game Board'!G8:G55,0,BN1))+SUMIF(OFFSET('Game Board'!I8:I55,0,BN1),C17,OFFSET('Game Board'!H8:H55,0,BN1))</f>
        <v>0</v>
      </c>
      <c r="BR17" s="420">
        <f ca="1">SUMIF(OFFSET('Game Board'!F8:F55,0,BN1),C17,OFFSET('Game Board'!H8:H55,0,BN1))+SUMIF(OFFSET('Game Board'!I8:I55,0,BN1),C17,OFFSET('Game Board'!G8:G55,0,BN1))</f>
        <v>0</v>
      </c>
      <c r="BS17" s="420">
        <f t="shared" ca="1" si="202"/>
        <v>0</v>
      </c>
      <c r="BT17" s="420">
        <f t="shared" ca="1" si="203"/>
        <v>0</v>
      </c>
      <c r="BU17" s="420">
        <f ca="1">INDEX(L4:L35,MATCH(CD17,C4:C35,0),0)</f>
        <v>1500</v>
      </c>
      <c r="BV17" s="424">
        <f>'Tournament Setup'!F19</f>
        <v>0</v>
      </c>
      <c r="BW17" s="420">
        <f ca="1">RANK(BT17,BT16:BT19)</f>
        <v>1</v>
      </c>
      <c r="BX17" s="420">
        <f ca="1">SUMPRODUCT((BW16:BW19=BW17)*(BS16:BS19&gt;BS17)*1)</f>
        <v>0</v>
      </c>
      <c r="BY17" s="420">
        <f t="shared" ca="1" si="204"/>
        <v>1</v>
      </c>
      <c r="BZ17" s="420">
        <f ca="1">SUMPRODUCT((BW16:BW19=BW17)*(BS16:BS19=BS17)*(BQ16:BQ19&gt;BQ17)*1)</f>
        <v>0</v>
      </c>
      <c r="CA17" s="420">
        <f t="shared" ca="1" si="205"/>
        <v>1</v>
      </c>
      <c r="CB17" s="420">
        <f ca="1">RANK(CA17,CA16:CA19,1)+COUNTIF(CA16:CA17,CA17)-1</f>
        <v>2</v>
      </c>
      <c r="CC17" s="420">
        <v>2</v>
      </c>
      <c r="CD17" s="420" t="str">
        <f t="shared" ref="CD17" ca="1" si="2148">INDEX(BL16:BL19,MATCH(CC17,CB16:CB19,0),0)</f>
        <v>Tunisia</v>
      </c>
      <c r="CE17" s="420">
        <f ca="1">INDEX(CA16:CA19,MATCH(CD17,BL16:BL19,0),0)</f>
        <v>1</v>
      </c>
      <c r="CF17" s="420" t="str">
        <f t="shared" ref="CF17" ca="1" si="2149">IF(CF16&lt;&gt;"",CD17,"")</f>
        <v>Tunisia</v>
      </c>
      <c r="CG17" s="420" t="str">
        <f t="shared" ref="CG17" ca="1" si="2150">IF(CE18=2,CD17,"")</f>
        <v/>
      </c>
      <c r="CI17" s="420">
        <f ca="1">SUMPRODUCT((OFFSET('Game Board'!F8:F55,0,BN1)=CF17)*(OFFSET('Game Board'!I8:I55,0,BN1)=CF16)*(OFFSET('Game Board'!G8:G55,0,BN1)&gt;OFFSET('Game Board'!H8:H55,0,BN1))*1)+SUMPRODUCT((OFFSET('Game Board'!I8:I55,0,BN1)=CF17)*(OFFSET('Game Board'!F8:F55,0,BN1)=CF16)*(OFFSET('Game Board'!H8:H55,0,BN1)&gt;OFFSET('Game Board'!G8:G55,0,BN1))*1)+SUMPRODUCT((OFFSET('Game Board'!F8:F55,0,BN1)=CF17)*(OFFSET('Game Board'!I8:I55,0,BN1)=CF18)*(OFFSET('Game Board'!G8:G55,0,BN1)&gt;OFFSET('Game Board'!H8:H55,0,BN1))*1)+SUMPRODUCT((OFFSET('Game Board'!I8:I55,0,BN1)=CF17)*(OFFSET('Game Board'!F8:F55,0,BN1)=CF18)*(OFFSET('Game Board'!H8:H55,0,BN1)&gt;OFFSET('Game Board'!G8:G55,0,BN1))*1)+SUMPRODUCT((OFFSET('Game Board'!F8:F55,0,BN1)=CF17)*(OFFSET('Game Board'!I8:I55,0,BN1)=CF19)*(OFFSET('Game Board'!G8:G55,0,BN1)&gt;OFFSET('Game Board'!H8:H55,0,BN1))*1)+SUMPRODUCT((OFFSET('Game Board'!I8:I55,0,BN1)=CF17)*(OFFSET('Game Board'!F8:F55,0,BN1)=CF19)*(OFFSET('Game Board'!H8:H55,0,BN1)&gt;OFFSET('Game Board'!G8:G55,0,BN1))*1)</f>
        <v>0</v>
      </c>
      <c r="CJ17" s="420">
        <f ca="1">SUMPRODUCT((OFFSET('Game Board'!F8:F55,0,BN1)=CF17)*(OFFSET('Game Board'!I8:I55,0,BN1)=CF16)*(OFFSET('Game Board'!G8:G55,0,BN1)=OFFSET('Game Board'!H8:H55,0,BN1))*1)+SUMPRODUCT((OFFSET('Game Board'!I8:I55,0,BN1)=CF17)*(OFFSET('Game Board'!F8:F55,0,BN1)=CF16)*(OFFSET('Game Board'!G8:G55,0,BN1)=OFFSET('Game Board'!H8:H55,0,BN1))*1)+SUMPRODUCT((OFFSET('Game Board'!F8:F55,0,BN1)=CF17)*(OFFSET('Game Board'!I8:I55,0,BN1)=CF18)*(OFFSET('Game Board'!G8:G55,0,BN1)=OFFSET('Game Board'!H8:H55,0,BN1))*1)+SUMPRODUCT((OFFSET('Game Board'!I8:I55,0,BN1)=CF17)*(OFFSET('Game Board'!F8:F55,0,BN1)=CF18)*(OFFSET('Game Board'!G8:G55,0,BN1)=OFFSET('Game Board'!H8:H55,0,BN1))*1)+SUMPRODUCT((OFFSET('Game Board'!F8:F55,0,BN1)=CF17)*(OFFSET('Game Board'!I8:I55,0,BN1)=CF19)*(OFFSET('Game Board'!G8:G55,0,BN1)=OFFSET('Game Board'!H8:H55,0,BN1))*1)+SUMPRODUCT((OFFSET('Game Board'!I8:I55,0,BN1)=CF17)*(OFFSET('Game Board'!F8:F55,0,BN1)=CF19)*(OFFSET('Game Board'!G8:G55,0,BN1)=OFFSET('Game Board'!H8:H55,0,BN1))*1)</f>
        <v>3</v>
      </c>
      <c r="CK17" s="420">
        <f ca="1">SUMPRODUCT((OFFSET('Game Board'!F8:F55,0,BN1)=CF17)*(OFFSET('Game Board'!I8:I55,0,BN1)=CF16)*(OFFSET('Game Board'!G8:G55,0,BN1)&lt;OFFSET('Game Board'!H8:H55,0,BN1))*1)+SUMPRODUCT((OFFSET('Game Board'!I8:I55,0,BN1)=CF17)*(OFFSET('Game Board'!F8:F55,0,BN1)=CF16)*(OFFSET('Game Board'!H8:H55,0,BN1)&lt;OFFSET('Game Board'!G8:G55,0,BN1))*1)+SUMPRODUCT((OFFSET('Game Board'!F8:F55,0,BN1)=CF17)*(OFFSET('Game Board'!I8:I55,0,BN1)=CF18)*(OFFSET('Game Board'!G8:G55,0,BN1)&lt;OFFSET('Game Board'!H8:H55,0,BN1))*1)+SUMPRODUCT((OFFSET('Game Board'!I8:I55,0,BN1)=CF17)*(OFFSET('Game Board'!F8:F55,0,BN1)=CF18)*(OFFSET('Game Board'!H8:H55,0,BN1)&lt;OFFSET('Game Board'!G8:G55,0,BN1))*1)+SUMPRODUCT((OFFSET('Game Board'!F8:F55,0,BN1)=CF17)*(OFFSET('Game Board'!I8:I55,0,BN1)=CF19)*(OFFSET('Game Board'!G8:G55,0,BN1)&lt;OFFSET('Game Board'!H8:H55,0,BN1))*1)+SUMPRODUCT((OFFSET('Game Board'!I8:I55,0,BN1)=CF17)*(OFFSET('Game Board'!F8:F55,0,BN1)=CF19)*(OFFSET('Game Board'!H8:H55,0,BN1)&lt;OFFSET('Game Board'!G8:G55,0,BN1))*1)</f>
        <v>0</v>
      </c>
      <c r="CL17" s="420">
        <f ca="1">SUMIFS(OFFSET('Game Board'!G8:G55,0,BN1),OFFSET('Game Board'!F8:F55,0,BN1),CF17,OFFSET('Game Board'!I8:I55,0,BN1),CF16)+SUMIFS(OFFSET('Game Board'!G8:G55,0,BN1),OFFSET('Game Board'!F8:F55,0,BN1),CF17,OFFSET('Game Board'!I8:I55,0,BN1),CF18)+SUMIFS(OFFSET('Game Board'!G8:G55,0,BN1),OFFSET('Game Board'!F8:F55,0,BN1),CF17,OFFSET('Game Board'!I8:I55,0,BN1),CF19)+SUMIFS(OFFSET('Game Board'!H8:H55,0,BN1),OFFSET('Game Board'!I8:I55,0,BN1),CF17,OFFSET('Game Board'!F8:F55,0,BN1),CF16)+SUMIFS(OFFSET('Game Board'!H8:H55,0,BN1),OFFSET('Game Board'!I8:I55,0,BN1),CF17,OFFSET('Game Board'!F8:F55,0,BN1),CF18)+SUMIFS(OFFSET('Game Board'!H8:H55,0,BN1),OFFSET('Game Board'!I8:I55,0,BN1),CF17,OFFSET('Game Board'!F8:F55,0,BN1),CF19)</f>
        <v>0</v>
      </c>
      <c r="CM17" s="420">
        <f ca="1">SUMIFS(OFFSET('Game Board'!H8:H55,0,BN1),OFFSET('Game Board'!F8:F55,0,BN1),CF17,OFFSET('Game Board'!I8:I55,0,BN1),CF16)+SUMIFS(OFFSET('Game Board'!H8:H55,0,BN1),OFFSET('Game Board'!F8:F55,0,BN1),CF17,OFFSET('Game Board'!I8:I55,0,BN1),CF18)+SUMIFS(OFFSET('Game Board'!H8:H55,0,BN1),OFFSET('Game Board'!F8:F55,0,BN1),CF17,OFFSET('Game Board'!I8:I55,0,BN1),CF19)+SUMIFS(OFFSET('Game Board'!G8:G55,0,BN1),OFFSET('Game Board'!I8:I55,0,BN1),CF17,OFFSET('Game Board'!F8:F55,0,BN1),CF16)+SUMIFS(OFFSET('Game Board'!G8:G55,0,BN1),OFFSET('Game Board'!I8:I55,0,BN1),CF17,OFFSET('Game Board'!F8:F55,0,BN1),CF18)+SUMIFS(OFFSET('Game Board'!G8:G55,0,BN1),OFFSET('Game Board'!I8:I55,0,BN1),CF17,OFFSET('Game Board'!F8:F55,0,BN1),CF19)</f>
        <v>0</v>
      </c>
      <c r="CN17" s="420">
        <f t="shared" ca="1" si="206"/>
        <v>0</v>
      </c>
      <c r="CO17" s="420">
        <f t="shared" ca="1" si="207"/>
        <v>3</v>
      </c>
      <c r="CP17" s="420">
        <f t="shared" ref="CP17" ca="1" si="2151">IF(CF17&lt;&gt;"",SUMPRODUCT((CE16:CE19=CE17)*(CO16:CO19&gt;CO17)*1),0)</f>
        <v>0</v>
      </c>
      <c r="CQ17" s="420">
        <f t="shared" ref="CQ17" ca="1" si="2152">IF(CF17&lt;&gt;"",SUMPRODUCT((CP16:CP19=CP17)*(CN16:CN19&gt;CN17)*1),0)</f>
        <v>0</v>
      </c>
      <c r="CR17" s="420">
        <f t="shared" ca="1" si="1"/>
        <v>0</v>
      </c>
      <c r="CS17" s="420">
        <f t="shared" ref="CS17" ca="1" si="2153">IF(CF17&lt;&gt;"",SUMPRODUCT((CR16:CR19=CR17)*(CP16:CP19=CP17)*(CL16:CL19&gt;CL17)*1),0)</f>
        <v>0</v>
      </c>
      <c r="CT17" s="420">
        <f t="shared" ca="1" si="208"/>
        <v>1</v>
      </c>
      <c r="CU17" s="420">
        <f ca="1">SUMPRODUCT((OFFSET('Game Board'!F8:F55,0,BN1)=CG17)*(OFFSET('Game Board'!I8:I55,0,BN1)=CG18)*(OFFSET('Game Board'!G8:G55,0,BN1)&gt;OFFSET('Game Board'!H8:H55,0,BN1))*1)+SUMPRODUCT((OFFSET('Game Board'!I8:I55,0,BN1)=CG17)*(OFFSET('Game Board'!F8:F55,0,BN1)=CG18)*(OFFSET('Game Board'!H8:H55,0,BN1)&gt;OFFSET('Game Board'!G8:G55,0,BN1))*1)+SUMPRODUCT((OFFSET('Game Board'!F8:F55,0,BN1)=CG17)*(OFFSET('Game Board'!I8:I55,0,BN1)=CG19)*(OFFSET('Game Board'!G8:G55,0,BN1)&gt;OFFSET('Game Board'!H8:H55,0,BN1))*1)+SUMPRODUCT((OFFSET('Game Board'!I8:I55,0,BN1)=CG17)*(OFFSET('Game Board'!F8:F55,0,BN1)=CG19)*(OFFSET('Game Board'!H8:H55,0,BN1)&gt;OFFSET('Game Board'!G8:G55,0,BN1))*1)</f>
        <v>0</v>
      </c>
      <c r="CV17" s="420">
        <f ca="1">SUMPRODUCT((OFFSET('Game Board'!F8:F55,0,BN1)=CG17)*(OFFSET('Game Board'!I8:I55,0,BN1)=CG18)*(OFFSET('Game Board'!G8:G55,0,BN1)=OFFSET('Game Board'!H8:H55,0,BN1))*1)+SUMPRODUCT((OFFSET('Game Board'!I8:I55,0,BN1)=CG17)*(OFFSET('Game Board'!F8:F55,0,BN1)=CG18)*(OFFSET('Game Board'!G8:G55,0,BN1)=OFFSET('Game Board'!H8:H55,0,BN1))*1)+SUMPRODUCT((OFFSET('Game Board'!F8:F55,0,BN1)=CG17)*(OFFSET('Game Board'!I8:I55,0,BN1)=CG19)*(OFFSET('Game Board'!G8:G55,0,BN1)=OFFSET('Game Board'!H8:H55,0,BN1))*1)+SUMPRODUCT((OFFSET('Game Board'!I8:I55,0,BN1)=CG17)*(OFFSET('Game Board'!F8:F55,0,BN1)=CG19)*(OFFSET('Game Board'!G8:G55,0,BN1)=OFFSET('Game Board'!H8:H55,0,BN1))*1)</f>
        <v>0</v>
      </c>
      <c r="CW17" s="420">
        <f ca="1">SUMPRODUCT((OFFSET('Game Board'!F8:F55,0,BN1)=CG17)*(OFFSET('Game Board'!I8:I55,0,BN1)=CG18)*(OFFSET('Game Board'!G8:G55,0,BN1)&lt;OFFSET('Game Board'!H8:H55,0,BN1))*1)+SUMPRODUCT((OFFSET('Game Board'!I8:I55,0,BN1)=CG17)*(OFFSET('Game Board'!F8:F55,0,BN1)=CG18)*(OFFSET('Game Board'!H8:H55,0,BN1)&lt;OFFSET('Game Board'!G8:G55,0,BN1))*1)+SUMPRODUCT((OFFSET('Game Board'!F8:F55,0,BN1)=CG17)*(OFFSET('Game Board'!I8:I55,0,BN1)=CG19)*(OFFSET('Game Board'!G8:G55,0,BN1)&lt;OFFSET('Game Board'!H8:H55,0,BN1))*1)+SUMPRODUCT((OFFSET('Game Board'!I8:I55,0,BN1)=CG17)*(OFFSET('Game Board'!F8:F55,0,BN1)=CG19)*(OFFSET('Game Board'!H8:H55,0,BN1)&lt;OFFSET('Game Board'!G8:G55,0,BN1))*1)</f>
        <v>0</v>
      </c>
      <c r="CX17" s="420">
        <f ca="1">SUMIFS(OFFSET('Game Board'!G8:G55,0,BN1),OFFSET('Game Board'!F8:F55,0,BN1),CG17,OFFSET('Game Board'!I8:I55,0,BN1),CG18)+SUMIFS(OFFSET('Game Board'!G8:G55,0,BN1),OFFSET('Game Board'!F8:F55,0,BN1),CG17,OFFSET('Game Board'!I8:I55,0,BN1),CG19)+SUMIFS(OFFSET('Game Board'!H8:H55,0,BN1),OFFSET('Game Board'!I8:I55,0,BN1),CG17,OFFSET('Game Board'!F8:F55,0,BN1),CG18)+SUMIFS(OFFSET('Game Board'!H8:H55,0,BN1),OFFSET('Game Board'!I8:I55,0,BN1),CG17,OFFSET('Game Board'!F8:F55,0,BN1),CG19)</f>
        <v>0</v>
      </c>
      <c r="CY17" s="420">
        <f ca="1">SUMIFS(OFFSET('Game Board'!H8:H55,0,BN1),OFFSET('Game Board'!F8:F55,0,BN1),CG17,OFFSET('Game Board'!I8:I55,0,BN1),CG18)+SUMIFS(OFFSET('Game Board'!H8:H55,0,BN1),OFFSET('Game Board'!F8:F55,0,BN1),CG17,OFFSET('Game Board'!I8:I55,0,BN1),CG19)+SUMIFS(OFFSET('Game Board'!G8:G55,0,BN1),OFFSET('Game Board'!I8:I55,0,BN1),CG17,OFFSET('Game Board'!F8:F55,0,BN1),CG18)+SUMIFS(OFFSET('Game Board'!G8:G55,0,BN1),OFFSET('Game Board'!I8:I55,0,BN1),CG17,OFFSET('Game Board'!F8:F55,0,BN1),CG19)</f>
        <v>0</v>
      </c>
      <c r="CZ17" s="420">
        <f t="shared" ca="1" si="209"/>
        <v>0</v>
      </c>
      <c r="DA17" s="420">
        <f t="shared" ca="1" si="210"/>
        <v>0</v>
      </c>
      <c r="DB17" s="420">
        <f t="shared" ref="DB17" ca="1" si="2154">IF(CG17&lt;&gt;"",SUMPRODUCT((CE16:CE19=CE17)*(DA16:DA19&gt;DA17)*1),0)</f>
        <v>0</v>
      </c>
      <c r="DC17" s="420">
        <f t="shared" ref="DC17" ca="1" si="2155">IF(CG17&lt;&gt;"",SUMPRODUCT((DB16:DB19=DB17)*(CZ16:CZ19&gt;CZ17)*1),0)</f>
        <v>0</v>
      </c>
      <c r="DD17" s="420">
        <f t="shared" ca="1" si="211"/>
        <v>0</v>
      </c>
      <c r="DE17" s="420">
        <f t="shared" ref="DE17" ca="1" si="2156">IF(CG17&lt;&gt;"",SUMPRODUCT((DD16:DD19=DD17)*(DB16:DB19=DB17)*(CX16:CX19&gt;CX17)*1),0)</f>
        <v>0</v>
      </c>
      <c r="DF17" s="420">
        <f t="shared" ca="1" si="212"/>
        <v>1</v>
      </c>
      <c r="DG17" s="420">
        <v>0</v>
      </c>
      <c r="DH17" s="420">
        <v>0</v>
      </c>
      <c r="DI17" s="420">
        <v>0</v>
      </c>
      <c r="DJ17" s="420">
        <v>0</v>
      </c>
      <c r="DK17" s="420">
        <v>0</v>
      </c>
      <c r="DL17" s="420">
        <v>0</v>
      </c>
      <c r="DM17" s="420">
        <v>0</v>
      </c>
      <c r="DN17" s="420">
        <v>0</v>
      </c>
      <c r="DO17" s="420">
        <v>0</v>
      </c>
      <c r="DP17" s="420">
        <v>0</v>
      </c>
      <c r="DQ17" s="420">
        <v>0</v>
      </c>
      <c r="DR17" s="420">
        <f t="shared" ca="1" si="386"/>
        <v>1</v>
      </c>
      <c r="DS17" s="420">
        <f t="shared" ref="DS17" ca="1" si="2157">SUMPRODUCT((DR16:DR19=DR17)*(BU16:BU19&gt;BU17)*1)</f>
        <v>2</v>
      </c>
      <c r="DT17" s="420">
        <f t="shared" ca="1" si="213"/>
        <v>3</v>
      </c>
      <c r="DU17" s="420" t="str">
        <f t="shared" si="214"/>
        <v>Tunisia</v>
      </c>
      <c r="DV17" s="420">
        <f t="shared" ca="1" si="215"/>
        <v>0</v>
      </c>
      <c r="DW17" s="420">
        <f ca="1">SUMPRODUCT((OFFSET('Game Board'!G8:G55,0,DW1)&lt;&gt;"")*(OFFSET('Game Board'!F8:F55,0,DW1)=C17)*(OFFSET('Game Board'!G8:G55,0,DW1)&gt;OFFSET('Game Board'!H8:H55,0,DW1))*1)+SUMPRODUCT((OFFSET('Game Board'!G8:G55,0,DW1)&lt;&gt;"")*(OFFSET('Game Board'!I8:I55,0,DW1)=C17)*(OFFSET('Game Board'!H8:H55,0,DW1)&gt;OFFSET('Game Board'!G8:G55,0,DW1))*1)</f>
        <v>0</v>
      </c>
      <c r="DX17" s="420">
        <f ca="1">SUMPRODUCT((OFFSET('Game Board'!G8:G55,0,DW1)&lt;&gt;"")*(OFFSET('Game Board'!F8:F55,0,DW1)=C17)*(OFFSET('Game Board'!G8:G55,0,DW1)=OFFSET('Game Board'!H8:H55,0,DW1))*1)+SUMPRODUCT((OFFSET('Game Board'!G8:G55,0,DW1)&lt;&gt;"")*(OFFSET('Game Board'!I8:I55,0,DW1)=C17)*(OFFSET('Game Board'!G8:G55,0,DW1)=OFFSET('Game Board'!H8:H55,0,DW1))*1)</f>
        <v>0</v>
      </c>
      <c r="DY17" s="420">
        <f ca="1">SUMPRODUCT((OFFSET('Game Board'!G8:G55,0,DW1)&lt;&gt;"")*(OFFSET('Game Board'!F8:F55,0,DW1)=C17)*(OFFSET('Game Board'!G8:G55,0,DW1)&lt;OFFSET('Game Board'!H8:H55,0,DW1))*1)+SUMPRODUCT((OFFSET('Game Board'!G8:G55,0,DW1)&lt;&gt;"")*(OFFSET('Game Board'!I8:I55,0,DW1)=C17)*(OFFSET('Game Board'!H8:H55,0,DW1)&lt;OFFSET('Game Board'!G8:G55,0,DW1))*1)</f>
        <v>0</v>
      </c>
      <c r="DZ17" s="420">
        <f ca="1">SUMIF(OFFSET('Game Board'!F8:F55,0,DW1),C17,OFFSET('Game Board'!G8:G55,0,DW1))+SUMIF(OFFSET('Game Board'!I8:I55,0,DW1),C17,OFFSET('Game Board'!H8:H55,0,DW1))</f>
        <v>0</v>
      </c>
      <c r="EA17" s="420">
        <f ca="1">SUMIF(OFFSET('Game Board'!F8:F55,0,DW1),C17,OFFSET('Game Board'!H8:H55,0,DW1))+SUMIF(OFFSET('Game Board'!I8:I55,0,DW1),C17,OFFSET('Game Board'!G8:G55,0,DW1))</f>
        <v>0</v>
      </c>
      <c r="EB17" s="420">
        <f t="shared" ca="1" si="216"/>
        <v>0</v>
      </c>
      <c r="EC17" s="420">
        <f t="shared" ca="1" si="217"/>
        <v>0</v>
      </c>
      <c r="ED17" s="420">
        <f ca="1">INDEX(L4:L35,MATCH(EM17,C4:C35,0),0)</f>
        <v>1500</v>
      </c>
      <c r="EE17" s="424">
        <f>'Tournament Setup'!F19</f>
        <v>0</v>
      </c>
      <c r="EF17" s="420">
        <f ca="1">RANK(EC17,EC16:EC19)</f>
        <v>1</v>
      </c>
      <c r="EG17" s="420">
        <f ca="1">SUMPRODUCT((EF16:EF19=EF17)*(EB16:EB19&gt;EB17)*1)</f>
        <v>0</v>
      </c>
      <c r="EH17" s="420">
        <f t="shared" ca="1" si="218"/>
        <v>1</v>
      </c>
      <c r="EI17" s="420">
        <f ca="1">SUMPRODUCT((EF16:EF19=EF17)*(EB16:EB19=EB17)*(DZ16:DZ19&gt;DZ17)*1)</f>
        <v>0</v>
      </c>
      <c r="EJ17" s="420">
        <f t="shared" ca="1" si="219"/>
        <v>1</v>
      </c>
      <c r="EK17" s="420">
        <f ca="1">RANK(EJ17,EJ16:EJ19,1)+COUNTIF(EJ16:EJ17,EJ17)-1</f>
        <v>2</v>
      </c>
      <c r="EL17" s="420">
        <v>2</v>
      </c>
      <c r="EM17" s="420" t="str">
        <f t="shared" ref="EM17" ca="1" si="2158">INDEX(DU16:DU19,MATCH(EL17,EK16:EK19,0),0)</f>
        <v>Tunisia</v>
      </c>
      <c r="EN17" s="420">
        <f ca="1">INDEX(EJ16:EJ19,MATCH(EM17,DU16:DU19,0),0)</f>
        <v>1</v>
      </c>
      <c r="EO17" s="420" t="str">
        <f t="shared" ref="EO17" ca="1" si="2159">IF(EO16&lt;&gt;"",EM17,"")</f>
        <v>Tunisia</v>
      </c>
      <c r="EP17" s="420" t="str">
        <f t="shared" ref="EP17" ca="1" si="2160">IF(EN18=2,EM17,"")</f>
        <v/>
      </c>
      <c r="ER17" s="420">
        <f ca="1">SUMPRODUCT((OFFSET('Game Board'!F8:F55,0,DW1)=EO17)*(OFFSET('Game Board'!I8:I55,0,DW1)=EO16)*(OFFSET('Game Board'!G8:G55,0,DW1)&gt;OFFSET('Game Board'!H8:H55,0,DW1))*1)+SUMPRODUCT((OFFSET('Game Board'!I8:I55,0,DW1)=EO17)*(OFFSET('Game Board'!F8:F55,0,DW1)=EO16)*(OFFSET('Game Board'!H8:H55,0,DW1)&gt;OFFSET('Game Board'!G8:G55,0,DW1))*1)+SUMPRODUCT((OFFSET('Game Board'!F8:F55,0,DW1)=EO17)*(OFFSET('Game Board'!I8:I55,0,DW1)=EO18)*(OFFSET('Game Board'!G8:G55,0,DW1)&gt;OFFSET('Game Board'!H8:H55,0,DW1))*1)+SUMPRODUCT((OFFSET('Game Board'!I8:I55,0,DW1)=EO17)*(OFFSET('Game Board'!F8:F55,0,DW1)=EO18)*(OFFSET('Game Board'!H8:H55,0,DW1)&gt;OFFSET('Game Board'!G8:G55,0,DW1))*1)+SUMPRODUCT((OFFSET('Game Board'!F8:F55,0,DW1)=EO17)*(OFFSET('Game Board'!I8:I55,0,DW1)=EO19)*(OFFSET('Game Board'!G8:G55,0,DW1)&gt;OFFSET('Game Board'!H8:H55,0,DW1))*1)+SUMPRODUCT((OFFSET('Game Board'!I8:I55,0,DW1)=EO17)*(OFFSET('Game Board'!F8:F55,0,DW1)=EO19)*(OFFSET('Game Board'!H8:H55,0,DW1)&gt;OFFSET('Game Board'!G8:G55,0,DW1))*1)</f>
        <v>0</v>
      </c>
      <c r="ES17" s="420">
        <f ca="1">SUMPRODUCT((OFFSET('Game Board'!F8:F55,0,DW1)=EO17)*(OFFSET('Game Board'!I8:I55,0,DW1)=EO16)*(OFFSET('Game Board'!G8:G55,0,DW1)=OFFSET('Game Board'!H8:H55,0,DW1))*1)+SUMPRODUCT((OFFSET('Game Board'!I8:I55,0,DW1)=EO17)*(OFFSET('Game Board'!F8:F55,0,DW1)=EO16)*(OFFSET('Game Board'!G8:G55,0,DW1)=OFFSET('Game Board'!H8:H55,0,DW1))*1)+SUMPRODUCT((OFFSET('Game Board'!F8:F55,0,DW1)=EO17)*(OFFSET('Game Board'!I8:I55,0,DW1)=EO18)*(OFFSET('Game Board'!G8:G55,0,DW1)=OFFSET('Game Board'!H8:H55,0,DW1))*1)+SUMPRODUCT((OFFSET('Game Board'!I8:I55,0,DW1)=EO17)*(OFFSET('Game Board'!F8:F55,0,DW1)=EO18)*(OFFSET('Game Board'!G8:G55,0,DW1)=OFFSET('Game Board'!H8:H55,0,DW1))*1)+SUMPRODUCT((OFFSET('Game Board'!F8:F55,0,DW1)=EO17)*(OFFSET('Game Board'!I8:I55,0,DW1)=EO19)*(OFFSET('Game Board'!G8:G55,0,DW1)=OFFSET('Game Board'!H8:H55,0,DW1))*1)+SUMPRODUCT((OFFSET('Game Board'!I8:I55,0,DW1)=EO17)*(OFFSET('Game Board'!F8:F55,0,DW1)=EO19)*(OFFSET('Game Board'!G8:G55,0,DW1)=OFFSET('Game Board'!H8:H55,0,DW1))*1)</f>
        <v>3</v>
      </c>
      <c r="ET17" s="420">
        <f ca="1">SUMPRODUCT((OFFSET('Game Board'!F8:F55,0,DW1)=EO17)*(OFFSET('Game Board'!I8:I55,0,DW1)=EO16)*(OFFSET('Game Board'!G8:G55,0,DW1)&lt;OFFSET('Game Board'!H8:H55,0,DW1))*1)+SUMPRODUCT((OFFSET('Game Board'!I8:I55,0,DW1)=EO17)*(OFFSET('Game Board'!F8:F55,0,DW1)=EO16)*(OFFSET('Game Board'!H8:H55,0,DW1)&lt;OFFSET('Game Board'!G8:G55,0,DW1))*1)+SUMPRODUCT((OFFSET('Game Board'!F8:F55,0,DW1)=EO17)*(OFFSET('Game Board'!I8:I55,0,DW1)=EO18)*(OFFSET('Game Board'!G8:G55,0,DW1)&lt;OFFSET('Game Board'!H8:H55,0,DW1))*1)+SUMPRODUCT((OFFSET('Game Board'!I8:I55,0,DW1)=EO17)*(OFFSET('Game Board'!F8:F55,0,DW1)=EO18)*(OFFSET('Game Board'!H8:H55,0,DW1)&lt;OFFSET('Game Board'!G8:G55,0,DW1))*1)+SUMPRODUCT((OFFSET('Game Board'!F8:F55,0,DW1)=EO17)*(OFFSET('Game Board'!I8:I55,0,DW1)=EO19)*(OFFSET('Game Board'!G8:G55,0,DW1)&lt;OFFSET('Game Board'!H8:H55,0,DW1))*1)+SUMPRODUCT((OFFSET('Game Board'!I8:I55,0,DW1)=EO17)*(OFFSET('Game Board'!F8:F55,0,DW1)=EO19)*(OFFSET('Game Board'!H8:H55,0,DW1)&lt;OFFSET('Game Board'!G8:G55,0,DW1))*1)</f>
        <v>0</v>
      </c>
      <c r="EU17" s="420">
        <f ca="1">SUMIFS(OFFSET('Game Board'!G8:G55,0,DW1),OFFSET('Game Board'!F8:F55,0,DW1),EO17,OFFSET('Game Board'!I8:I55,0,DW1),EO16)+SUMIFS(OFFSET('Game Board'!G8:G55,0,DW1),OFFSET('Game Board'!F8:F55,0,DW1),EO17,OFFSET('Game Board'!I8:I55,0,DW1),EO18)+SUMIFS(OFFSET('Game Board'!G8:G55,0,DW1),OFFSET('Game Board'!F8:F55,0,DW1),EO17,OFFSET('Game Board'!I8:I55,0,DW1),EO19)+SUMIFS(OFFSET('Game Board'!H8:H55,0,DW1),OFFSET('Game Board'!I8:I55,0,DW1),EO17,OFFSET('Game Board'!F8:F55,0,DW1),EO16)+SUMIFS(OFFSET('Game Board'!H8:H55,0,DW1),OFFSET('Game Board'!I8:I55,0,DW1),EO17,OFFSET('Game Board'!F8:F55,0,DW1),EO18)+SUMIFS(OFFSET('Game Board'!H8:H55,0,DW1),OFFSET('Game Board'!I8:I55,0,DW1),EO17,OFFSET('Game Board'!F8:F55,0,DW1),EO19)</f>
        <v>0</v>
      </c>
      <c r="EV17" s="420">
        <f ca="1">SUMIFS(OFFSET('Game Board'!H8:H55,0,DW1),OFFSET('Game Board'!F8:F55,0,DW1),EO17,OFFSET('Game Board'!I8:I55,0,DW1),EO16)+SUMIFS(OFFSET('Game Board'!H8:H55,0,DW1),OFFSET('Game Board'!F8:F55,0,DW1),EO17,OFFSET('Game Board'!I8:I55,0,DW1),EO18)+SUMIFS(OFFSET('Game Board'!H8:H55,0,DW1),OFFSET('Game Board'!F8:F55,0,DW1),EO17,OFFSET('Game Board'!I8:I55,0,DW1),EO19)+SUMIFS(OFFSET('Game Board'!G8:G55,0,DW1),OFFSET('Game Board'!I8:I55,0,DW1),EO17,OFFSET('Game Board'!F8:F55,0,DW1),EO16)+SUMIFS(OFFSET('Game Board'!G8:G55,0,DW1),OFFSET('Game Board'!I8:I55,0,DW1),EO17,OFFSET('Game Board'!F8:F55,0,DW1),EO18)+SUMIFS(OFFSET('Game Board'!G8:G55,0,DW1),OFFSET('Game Board'!I8:I55,0,DW1),EO17,OFFSET('Game Board'!F8:F55,0,DW1),EO19)</f>
        <v>0</v>
      </c>
      <c r="EW17" s="420">
        <f t="shared" ca="1" si="220"/>
        <v>0</v>
      </c>
      <c r="EX17" s="420">
        <f t="shared" ca="1" si="221"/>
        <v>3</v>
      </c>
      <c r="EY17" s="420">
        <f t="shared" ref="EY17" ca="1" si="2161">IF(EO17&lt;&gt;"",SUMPRODUCT((EN16:EN19=EN17)*(EX16:EX19&gt;EX17)*1),0)</f>
        <v>0</v>
      </c>
      <c r="EZ17" s="420">
        <f t="shared" ref="EZ17" ca="1" si="2162">IF(EO17&lt;&gt;"",SUMPRODUCT((EY16:EY19=EY17)*(EW16:EW19&gt;EW17)*1),0)</f>
        <v>0</v>
      </c>
      <c r="FA17" s="420">
        <f t="shared" ca="1" si="2"/>
        <v>0</v>
      </c>
      <c r="FB17" s="420">
        <f t="shared" ref="FB17" ca="1" si="2163">IF(EO17&lt;&gt;"",SUMPRODUCT((FA16:FA19=FA17)*(EY16:EY19=EY17)*(EU16:EU19&gt;EU17)*1),0)</f>
        <v>0</v>
      </c>
      <c r="FC17" s="420">
        <f t="shared" ca="1" si="222"/>
        <v>1</v>
      </c>
      <c r="FD17" s="420">
        <f ca="1">SUMPRODUCT((OFFSET('Game Board'!F8:F55,0,DW1)=EP17)*(OFFSET('Game Board'!I8:I55,0,DW1)=EP18)*(OFFSET('Game Board'!G8:G55,0,DW1)&gt;OFFSET('Game Board'!H8:H55,0,DW1))*1)+SUMPRODUCT((OFFSET('Game Board'!I8:I55,0,DW1)=EP17)*(OFFSET('Game Board'!F8:F55,0,DW1)=EP18)*(OFFSET('Game Board'!H8:H55,0,DW1)&gt;OFFSET('Game Board'!G8:G55,0,DW1))*1)+SUMPRODUCT((OFFSET('Game Board'!F8:F55,0,DW1)=EP17)*(OFFSET('Game Board'!I8:I55,0,DW1)=EP19)*(OFFSET('Game Board'!G8:G55,0,DW1)&gt;OFFSET('Game Board'!H8:H55,0,DW1))*1)+SUMPRODUCT((OFFSET('Game Board'!I8:I55,0,DW1)=EP17)*(OFFSET('Game Board'!F8:F55,0,DW1)=EP19)*(OFFSET('Game Board'!H8:H55,0,DW1)&gt;OFFSET('Game Board'!G8:G55,0,DW1))*1)</f>
        <v>0</v>
      </c>
      <c r="FE17" s="420">
        <f ca="1">SUMPRODUCT((OFFSET('Game Board'!F8:F55,0,DW1)=EP17)*(OFFSET('Game Board'!I8:I55,0,DW1)=EP18)*(OFFSET('Game Board'!G8:G55,0,DW1)=OFFSET('Game Board'!H8:H55,0,DW1))*1)+SUMPRODUCT((OFFSET('Game Board'!I8:I55,0,DW1)=EP17)*(OFFSET('Game Board'!F8:F55,0,DW1)=EP18)*(OFFSET('Game Board'!G8:G55,0,DW1)=OFFSET('Game Board'!H8:H55,0,DW1))*1)+SUMPRODUCT((OFFSET('Game Board'!F8:F55,0,DW1)=EP17)*(OFFSET('Game Board'!I8:I55,0,DW1)=EP19)*(OFFSET('Game Board'!G8:G55,0,DW1)=OFFSET('Game Board'!H8:H55,0,DW1))*1)+SUMPRODUCT((OFFSET('Game Board'!I8:I55,0,DW1)=EP17)*(OFFSET('Game Board'!F8:F55,0,DW1)=EP19)*(OFFSET('Game Board'!G8:G55,0,DW1)=OFFSET('Game Board'!H8:H55,0,DW1))*1)</f>
        <v>0</v>
      </c>
      <c r="FF17" s="420">
        <f ca="1">SUMPRODUCT((OFFSET('Game Board'!F8:F55,0,DW1)=EP17)*(OFFSET('Game Board'!I8:I55,0,DW1)=EP18)*(OFFSET('Game Board'!G8:G55,0,DW1)&lt;OFFSET('Game Board'!H8:H55,0,DW1))*1)+SUMPRODUCT((OFFSET('Game Board'!I8:I55,0,DW1)=EP17)*(OFFSET('Game Board'!F8:F55,0,DW1)=EP18)*(OFFSET('Game Board'!H8:H55,0,DW1)&lt;OFFSET('Game Board'!G8:G55,0,DW1))*1)+SUMPRODUCT((OFFSET('Game Board'!F8:F55,0,DW1)=EP17)*(OFFSET('Game Board'!I8:I55,0,DW1)=EP19)*(OFFSET('Game Board'!G8:G55,0,DW1)&lt;OFFSET('Game Board'!H8:H55,0,DW1))*1)+SUMPRODUCT((OFFSET('Game Board'!I8:I55,0,DW1)=EP17)*(OFFSET('Game Board'!F8:F55,0,DW1)=EP19)*(OFFSET('Game Board'!H8:H55,0,DW1)&lt;OFFSET('Game Board'!G8:G55,0,DW1))*1)</f>
        <v>0</v>
      </c>
      <c r="FG17" s="420">
        <f ca="1">SUMIFS(OFFSET('Game Board'!G8:G55,0,DW1),OFFSET('Game Board'!F8:F55,0,DW1),EP17,OFFSET('Game Board'!I8:I55,0,DW1),EP18)+SUMIFS(OFFSET('Game Board'!G8:G55,0,DW1),OFFSET('Game Board'!F8:F55,0,DW1),EP17,OFFSET('Game Board'!I8:I55,0,DW1),EP19)+SUMIFS(OFFSET('Game Board'!H8:H55,0,DW1),OFFSET('Game Board'!I8:I55,0,DW1),EP17,OFFSET('Game Board'!F8:F55,0,DW1),EP18)+SUMIFS(OFFSET('Game Board'!H8:H55,0,DW1),OFFSET('Game Board'!I8:I55,0,DW1),EP17,OFFSET('Game Board'!F8:F55,0,DW1),EP19)</f>
        <v>0</v>
      </c>
      <c r="FH17" s="420">
        <f ca="1">SUMIFS(OFFSET('Game Board'!H8:H55,0,DW1),OFFSET('Game Board'!F8:F55,0,DW1),EP17,OFFSET('Game Board'!I8:I55,0,DW1),EP18)+SUMIFS(OFFSET('Game Board'!H8:H55,0,DW1),OFFSET('Game Board'!F8:F55,0,DW1),EP17,OFFSET('Game Board'!I8:I55,0,DW1),EP19)+SUMIFS(OFFSET('Game Board'!G8:G55,0,DW1),OFFSET('Game Board'!I8:I55,0,DW1),EP17,OFFSET('Game Board'!F8:F55,0,DW1),EP18)+SUMIFS(OFFSET('Game Board'!G8:G55,0,DW1),OFFSET('Game Board'!I8:I55,0,DW1),EP17,OFFSET('Game Board'!F8:F55,0,DW1),EP19)</f>
        <v>0</v>
      </c>
      <c r="FI17" s="420">
        <f t="shared" ca="1" si="223"/>
        <v>0</v>
      </c>
      <c r="FJ17" s="420">
        <f t="shared" ca="1" si="224"/>
        <v>0</v>
      </c>
      <c r="FK17" s="420">
        <f t="shared" ref="FK17" ca="1" si="2164">IF(EP17&lt;&gt;"",SUMPRODUCT((EN16:EN19=EN17)*(FJ16:FJ19&gt;FJ17)*1),0)</f>
        <v>0</v>
      </c>
      <c r="FL17" s="420">
        <f t="shared" ref="FL17" ca="1" si="2165">IF(EP17&lt;&gt;"",SUMPRODUCT((FK16:FK19=FK17)*(FI16:FI19&gt;FI17)*1),0)</f>
        <v>0</v>
      </c>
      <c r="FM17" s="420">
        <f t="shared" ca="1" si="225"/>
        <v>0</v>
      </c>
      <c r="FN17" s="420">
        <f t="shared" ref="FN17" ca="1" si="2166">IF(EP17&lt;&gt;"",SUMPRODUCT((FM16:FM19=FM17)*(FK16:FK19=FK17)*(FG16:FG19&gt;FG17)*1),0)</f>
        <v>0</v>
      </c>
      <c r="FO17" s="420">
        <f t="shared" ca="1" si="226"/>
        <v>1</v>
      </c>
      <c r="FP17" s="420">
        <v>0</v>
      </c>
      <c r="FQ17" s="420">
        <v>0</v>
      </c>
      <c r="FR17" s="420">
        <v>0</v>
      </c>
      <c r="FS17" s="420">
        <v>0</v>
      </c>
      <c r="FT17" s="420">
        <v>0</v>
      </c>
      <c r="FU17" s="420">
        <v>0</v>
      </c>
      <c r="FV17" s="420">
        <v>0</v>
      </c>
      <c r="FW17" s="420">
        <v>0</v>
      </c>
      <c r="FX17" s="420">
        <v>0</v>
      </c>
      <c r="FY17" s="420">
        <v>0</v>
      </c>
      <c r="FZ17" s="420">
        <v>0</v>
      </c>
      <c r="GA17" s="420">
        <f t="shared" ca="1" si="389"/>
        <v>1</v>
      </c>
      <c r="GB17" s="420">
        <f t="shared" ref="GB17" ca="1" si="2167">SUMPRODUCT((GA16:GA19=GA17)*(ED16:ED19&gt;ED17)*1)</f>
        <v>2</v>
      </c>
      <c r="GC17" s="420">
        <f t="shared" ca="1" si="227"/>
        <v>3</v>
      </c>
      <c r="GD17" s="420" t="str">
        <f t="shared" si="228"/>
        <v>Tunisia</v>
      </c>
      <c r="GE17" s="420">
        <f t="shared" ca="1" si="3"/>
        <v>0</v>
      </c>
      <c r="GF17" s="420">
        <f ca="1">SUMPRODUCT((OFFSET('Game Board'!G8:G55,0,GF1)&lt;&gt;"")*(OFFSET('Game Board'!F8:F55,0,GF1)=C17)*(OFFSET('Game Board'!G8:G55,0,GF1)&gt;OFFSET('Game Board'!H8:H55,0,GF1))*1)+SUMPRODUCT((OFFSET('Game Board'!G8:G55,0,GF1)&lt;&gt;"")*(OFFSET('Game Board'!I8:I55,0,GF1)=C17)*(OFFSET('Game Board'!H8:H55,0,GF1)&gt;OFFSET('Game Board'!G8:G55,0,GF1))*1)</f>
        <v>0</v>
      </c>
      <c r="GG17" s="420">
        <f ca="1">SUMPRODUCT((OFFSET('Game Board'!G8:G55,0,GF1)&lt;&gt;"")*(OFFSET('Game Board'!F8:F55,0,GF1)=C17)*(OFFSET('Game Board'!G8:G55,0,GF1)=OFFSET('Game Board'!H8:H55,0,GF1))*1)+SUMPRODUCT((OFFSET('Game Board'!G8:G55,0,GF1)&lt;&gt;"")*(OFFSET('Game Board'!I8:I55,0,GF1)=C17)*(OFFSET('Game Board'!G8:G55,0,GF1)=OFFSET('Game Board'!H8:H55,0,GF1))*1)</f>
        <v>0</v>
      </c>
      <c r="GH17" s="420">
        <f ca="1">SUMPRODUCT((OFFSET('Game Board'!G8:G55,0,GF1)&lt;&gt;"")*(OFFSET('Game Board'!F8:F55,0,GF1)=C17)*(OFFSET('Game Board'!G8:G55,0,GF1)&lt;OFFSET('Game Board'!H8:H55,0,GF1))*1)+SUMPRODUCT((OFFSET('Game Board'!G8:G55,0,GF1)&lt;&gt;"")*(OFFSET('Game Board'!I8:I55,0,GF1)=C17)*(OFFSET('Game Board'!H8:H55,0,GF1)&lt;OFFSET('Game Board'!G8:G55,0,GF1))*1)</f>
        <v>0</v>
      </c>
      <c r="GI17" s="420">
        <f ca="1">SUMIF(OFFSET('Game Board'!F8:F55,0,GF1),C17,OFFSET('Game Board'!G8:G55,0,GF1))+SUMIF(OFFSET('Game Board'!I8:I55,0,GF1),C17,OFFSET('Game Board'!H8:H55,0,GF1))</f>
        <v>0</v>
      </c>
      <c r="GJ17" s="420">
        <f ca="1">SUMIF(OFFSET('Game Board'!F8:F55,0,GF1),C17,OFFSET('Game Board'!H8:H55,0,GF1))+SUMIF(OFFSET('Game Board'!I8:I55,0,GF1),C17,OFFSET('Game Board'!G8:G55,0,GF1))</f>
        <v>0</v>
      </c>
      <c r="GK17" s="420">
        <f t="shared" ca="1" si="4"/>
        <v>0</v>
      </c>
      <c r="GL17" s="420">
        <f t="shared" ca="1" si="5"/>
        <v>0</v>
      </c>
      <c r="GM17" s="420">
        <f ca="1">INDEX(L4:L35,MATCH(GV17,C4:C35,0),0)</f>
        <v>1500</v>
      </c>
      <c r="GN17" s="424">
        <f>'Tournament Setup'!F19</f>
        <v>0</v>
      </c>
      <c r="GO17" s="420">
        <f t="shared" ref="GO17" ca="1" si="2168">RANK(GL17,GL16:GL19)</f>
        <v>1</v>
      </c>
      <c r="GP17" s="420">
        <f t="shared" ref="GP17" ca="1" si="2169">SUMPRODUCT((GO16:GO19=GO17)*(GK16:GK19&gt;GK17)*1)</f>
        <v>0</v>
      </c>
      <c r="GQ17" s="420">
        <f t="shared" ca="1" si="8"/>
        <v>1</v>
      </c>
      <c r="GR17" s="420">
        <f t="shared" ref="GR17" ca="1" si="2170">SUMPRODUCT((GO16:GO19=GO17)*(GK16:GK19=GK17)*(GI16:GI19&gt;GI17)*1)</f>
        <v>0</v>
      </c>
      <c r="GS17" s="420">
        <f t="shared" ca="1" si="10"/>
        <v>1</v>
      </c>
      <c r="GT17" s="420">
        <f t="shared" ref="GT17" ca="1" si="2171">RANK(GS17,GS16:GS19,1)+COUNTIF(GS16:GS17,GS17)-1</f>
        <v>2</v>
      </c>
      <c r="GU17" s="420">
        <v>2</v>
      </c>
      <c r="GV17" s="420" t="str">
        <f t="shared" ref="GV17" ca="1" si="2172">INDEX(GD16:GD19,MATCH(GU17,GT16:GT19,0),0)</f>
        <v>Tunisia</v>
      </c>
      <c r="GW17" s="420">
        <f t="shared" ref="GW17" ca="1" si="2173">INDEX(GS16:GS19,MATCH(GV17,GD16:GD19,0),0)</f>
        <v>1</v>
      </c>
      <c r="GX17" s="420" t="str">
        <f t="shared" ref="GX17" ca="1" si="2174">IF(GX16&lt;&gt;"",GV17,"")</f>
        <v>Tunisia</v>
      </c>
      <c r="GY17" s="420" t="str">
        <f t="shared" ref="GY17" ca="1" si="2175">IF(GW18=2,GV17,"")</f>
        <v/>
      </c>
      <c r="HA17" s="420">
        <f ca="1">SUMPRODUCT((OFFSET('Game Board'!F8:F55,0,GF1)=GX17)*(OFFSET('Game Board'!I8:I55,0,GF1)=GX16)*(OFFSET('Game Board'!G8:G55,0,GF1)&gt;OFFSET('Game Board'!H8:H55,0,GF1))*1)+SUMPRODUCT((OFFSET('Game Board'!I8:I55,0,GF1)=GX17)*(OFFSET('Game Board'!F8:F55,0,GF1)=GX16)*(OFFSET('Game Board'!H8:H55,0,GF1)&gt;OFFSET('Game Board'!G8:G55,0,GF1))*1)+SUMPRODUCT((OFFSET('Game Board'!F8:F55,0,GF1)=GX17)*(OFFSET('Game Board'!I8:I55,0,GF1)=GX18)*(OFFSET('Game Board'!G8:G55,0,GF1)&gt;OFFSET('Game Board'!H8:H55,0,GF1))*1)+SUMPRODUCT((OFFSET('Game Board'!I8:I55,0,GF1)=GX17)*(OFFSET('Game Board'!F8:F55,0,GF1)=GX18)*(OFFSET('Game Board'!H8:H55,0,GF1)&gt;OFFSET('Game Board'!G8:G55,0,GF1))*1)+SUMPRODUCT((OFFSET('Game Board'!F8:F55,0,GF1)=GX17)*(OFFSET('Game Board'!I8:I55,0,GF1)=GX19)*(OFFSET('Game Board'!G8:G55,0,GF1)&gt;OFFSET('Game Board'!H8:H55,0,GF1))*1)+SUMPRODUCT((OFFSET('Game Board'!I8:I55,0,GF1)=GX17)*(OFFSET('Game Board'!F8:F55,0,GF1)=GX19)*(OFFSET('Game Board'!H8:H55,0,GF1)&gt;OFFSET('Game Board'!G8:G55,0,GF1))*1)</f>
        <v>0</v>
      </c>
      <c r="HB17" s="420">
        <f ca="1">SUMPRODUCT((OFFSET('Game Board'!F8:F55,0,GF1)=GX17)*(OFFSET('Game Board'!I8:I55,0,GF1)=GX16)*(OFFSET('Game Board'!G8:G55,0,GF1)=OFFSET('Game Board'!H8:H55,0,GF1))*1)+SUMPRODUCT((OFFSET('Game Board'!I8:I55,0,GF1)=GX17)*(OFFSET('Game Board'!F8:F55,0,GF1)=GX16)*(OFFSET('Game Board'!G8:G55,0,GF1)=OFFSET('Game Board'!H8:H55,0,GF1))*1)+SUMPRODUCT((OFFSET('Game Board'!F8:F55,0,GF1)=GX17)*(OFFSET('Game Board'!I8:I55,0,GF1)=GX18)*(OFFSET('Game Board'!G8:G55,0,GF1)=OFFSET('Game Board'!H8:H55,0,GF1))*1)+SUMPRODUCT((OFFSET('Game Board'!I8:I55,0,GF1)=GX17)*(OFFSET('Game Board'!F8:F55,0,GF1)=GX18)*(OFFSET('Game Board'!G8:G55,0,GF1)=OFFSET('Game Board'!H8:H55,0,GF1))*1)+SUMPRODUCT((OFFSET('Game Board'!F8:F55,0,GF1)=GX17)*(OFFSET('Game Board'!I8:I55,0,GF1)=GX19)*(OFFSET('Game Board'!G8:G55,0,GF1)=OFFSET('Game Board'!H8:H55,0,GF1))*1)+SUMPRODUCT((OFFSET('Game Board'!I8:I55,0,GF1)=GX17)*(OFFSET('Game Board'!F8:F55,0,GF1)=GX19)*(OFFSET('Game Board'!G8:G55,0,GF1)=OFFSET('Game Board'!H8:H55,0,GF1))*1)</f>
        <v>3</v>
      </c>
      <c r="HC17" s="420">
        <f ca="1">SUMPRODUCT((OFFSET('Game Board'!F8:F55,0,GF1)=GX17)*(OFFSET('Game Board'!I8:I55,0,GF1)=GX16)*(OFFSET('Game Board'!G8:G55,0,GF1)&lt;OFFSET('Game Board'!H8:H55,0,GF1))*1)+SUMPRODUCT((OFFSET('Game Board'!I8:I55,0,GF1)=GX17)*(OFFSET('Game Board'!F8:F55,0,GF1)=GX16)*(OFFSET('Game Board'!H8:H55,0,GF1)&lt;OFFSET('Game Board'!G8:G55,0,GF1))*1)+SUMPRODUCT((OFFSET('Game Board'!F8:F55,0,GF1)=GX17)*(OFFSET('Game Board'!I8:I55,0,GF1)=GX18)*(OFFSET('Game Board'!G8:G55,0,GF1)&lt;OFFSET('Game Board'!H8:H55,0,GF1))*1)+SUMPRODUCT((OFFSET('Game Board'!I8:I55,0,GF1)=GX17)*(OFFSET('Game Board'!F8:F55,0,GF1)=GX18)*(OFFSET('Game Board'!H8:H55,0,GF1)&lt;OFFSET('Game Board'!G8:G55,0,GF1))*1)+SUMPRODUCT((OFFSET('Game Board'!F8:F55,0,GF1)=GX17)*(OFFSET('Game Board'!I8:I55,0,GF1)=GX19)*(OFFSET('Game Board'!G8:G55,0,GF1)&lt;OFFSET('Game Board'!H8:H55,0,GF1))*1)+SUMPRODUCT((OFFSET('Game Board'!I8:I55,0,GF1)=GX17)*(OFFSET('Game Board'!F8:F55,0,GF1)=GX19)*(OFFSET('Game Board'!H8:H55,0,GF1)&lt;OFFSET('Game Board'!G8:G55,0,GF1))*1)</f>
        <v>0</v>
      </c>
      <c r="HD17" s="420">
        <f ca="1">SUMIFS(OFFSET('Game Board'!G8:G55,0,GF1),OFFSET('Game Board'!F8:F55,0,GF1),GX17,OFFSET('Game Board'!I8:I55,0,GF1),GX16)+SUMIFS(OFFSET('Game Board'!G8:G55,0,GF1),OFFSET('Game Board'!F8:F55,0,GF1),GX17,OFFSET('Game Board'!I8:I55,0,GF1),GX18)+SUMIFS(OFFSET('Game Board'!G8:G55,0,GF1),OFFSET('Game Board'!F8:F55,0,GF1),GX17,OFFSET('Game Board'!I8:I55,0,GF1),GX19)+SUMIFS(OFFSET('Game Board'!H8:H55,0,GF1),OFFSET('Game Board'!I8:I55,0,GF1),GX17,OFFSET('Game Board'!F8:F55,0,GF1),GX16)+SUMIFS(OFFSET('Game Board'!H8:H55,0,GF1),OFFSET('Game Board'!I8:I55,0,GF1),GX17,OFFSET('Game Board'!F8:F55,0,GF1),GX18)+SUMIFS(OFFSET('Game Board'!H8:H55,0,GF1),OFFSET('Game Board'!I8:I55,0,GF1),GX17,OFFSET('Game Board'!F8:F55,0,GF1),GX19)</f>
        <v>0</v>
      </c>
      <c r="HE17" s="420">
        <f ca="1">SUMIFS(OFFSET('Game Board'!H8:H55,0,GF1),OFFSET('Game Board'!F8:F55,0,GF1),GX17,OFFSET('Game Board'!I8:I55,0,GF1),GX16)+SUMIFS(OFFSET('Game Board'!H8:H55,0,GF1),OFFSET('Game Board'!F8:F55,0,GF1),GX17,OFFSET('Game Board'!I8:I55,0,GF1),GX18)+SUMIFS(OFFSET('Game Board'!H8:H55,0,GF1),OFFSET('Game Board'!F8:F55,0,GF1),GX17,OFFSET('Game Board'!I8:I55,0,GF1),GX19)+SUMIFS(OFFSET('Game Board'!G8:G55,0,GF1),OFFSET('Game Board'!I8:I55,0,GF1),GX17,OFFSET('Game Board'!F8:F55,0,GF1),GX16)+SUMIFS(OFFSET('Game Board'!G8:G55,0,GF1),OFFSET('Game Board'!I8:I55,0,GF1),GX17,OFFSET('Game Board'!F8:F55,0,GF1),GX18)+SUMIFS(OFFSET('Game Board'!G8:G55,0,GF1),OFFSET('Game Board'!I8:I55,0,GF1),GX17,OFFSET('Game Board'!F8:F55,0,GF1),GX19)</f>
        <v>0</v>
      </c>
      <c r="HF17" s="420">
        <f t="shared" ca="1" si="15"/>
        <v>0</v>
      </c>
      <c r="HG17" s="420">
        <f t="shared" ca="1" si="16"/>
        <v>3</v>
      </c>
      <c r="HH17" s="420">
        <f t="shared" ref="HH17" ca="1" si="2176">IF(GX17&lt;&gt;"",SUMPRODUCT((GW16:GW19=GW17)*(HG16:HG19&gt;HG17)*1),0)</f>
        <v>0</v>
      </c>
      <c r="HI17" s="420">
        <f t="shared" ref="HI17" ca="1" si="2177">IF(GX17&lt;&gt;"",SUMPRODUCT((HH16:HH19=HH17)*(HF16:HF19&gt;HF17)*1),0)</f>
        <v>0</v>
      </c>
      <c r="HJ17" s="420">
        <f t="shared" ca="1" si="19"/>
        <v>0</v>
      </c>
      <c r="HK17" s="420">
        <f t="shared" ref="HK17" ca="1" si="2178">IF(GX17&lt;&gt;"",SUMPRODUCT((HJ16:HJ19=HJ17)*(HH16:HH19=HH17)*(HD16:HD19&gt;HD17)*1),0)</f>
        <v>0</v>
      </c>
      <c r="HL17" s="420">
        <f t="shared" ca="1" si="21"/>
        <v>1</v>
      </c>
      <c r="HM17" s="420">
        <f ca="1">SUMPRODUCT((OFFSET('Game Board'!F8:F55,0,GF1)=GY17)*(OFFSET('Game Board'!I8:I55,0,GF1)=GY18)*(OFFSET('Game Board'!G8:G55,0,GF1)&gt;OFFSET('Game Board'!H8:H55,0,GF1))*1)+SUMPRODUCT((OFFSET('Game Board'!I8:I55,0,GF1)=GY17)*(OFFSET('Game Board'!F8:F55,0,GF1)=GY18)*(OFFSET('Game Board'!H8:H55,0,GF1)&gt;OFFSET('Game Board'!G8:G55,0,GF1))*1)+SUMPRODUCT((OFFSET('Game Board'!F8:F55,0,GF1)=GY17)*(OFFSET('Game Board'!I8:I55,0,GF1)=GY19)*(OFFSET('Game Board'!G8:G55,0,GF1)&gt;OFFSET('Game Board'!H8:H55,0,GF1))*1)+SUMPRODUCT((OFFSET('Game Board'!I8:I55,0,GF1)=GY17)*(OFFSET('Game Board'!F8:F55,0,GF1)=GY19)*(OFFSET('Game Board'!H8:H55,0,GF1)&gt;OFFSET('Game Board'!G8:G55,0,GF1))*1)</f>
        <v>0</v>
      </c>
      <c r="HN17" s="420">
        <f ca="1">SUMPRODUCT((OFFSET('Game Board'!F8:F55,0,GF1)=GY17)*(OFFSET('Game Board'!I8:I55,0,GF1)=GY18)*(OFFSET('Game Board'!G8:G55,0,GF1)=OFFSET('Game Board'!H8:H55,0,GF1))*1)+SUMPRODUCT((OFFSET('Game Board'!I8:I55,0,GF1)=GY17)*(OFFSET('Game Board'!F8:F55,0,GF1)=GY18)*(OFFSET('Game Board'!G8:G55,0,GF1)=OFFSET('Game Board'!H8:H55,0,GF1))*1)+SUMPRODUCT((OFFSET('Game Board'!F8:F55,0,GF1)=GY17)*(OFFSET('Game Board'!I8:I55,0,GF1)=GY19)*(OFFSET('Game Board'!G8:G55,0,GF1)=OFFSET('Game Board'!H8:H55,0,GF1))*1)+SUMPRODUCT((OFFSET('Game Board'!I8:I55,0,GF1)=GY17)*(OFFSET('Game Board'!F8:F55,0,GF1)=GY19)*(OFFSET('Game Board'!G8:G55,0,GF1)=OFFSET('Game Board'!H8:H55,0,GF1))*1)</f>
        <v>0</v>
      </c>
      <c r="HO17" s="420">
        <f ca="1">SUMPRODUCT((OFFSET('Game Board'!F8:F55,0,GF1)=GY17)*(OFFSET('Game Board'!I8:I55,0,GF1)=GY18)*(OFFSET('Game Board'!G8:G55,0,GF1)&lt;OFFSET('Game Board'!H8:H55,0,GF1))*1)+SUMPRODUCT((OFFSET('Game Board'!I8:I55,0,GF1)=GY17)*(OFFSET('Game Board'!F8:F55,0,GF1)=GY18)*(OFFSET('Game Board'!H8:H55,0,GF1)&lt;OFFSET('Game Board'!G8:G55,0,GF1))*1)+SUMPRODUCT((OFFSET('Game Board'!F8:F55,0,GF1)=GY17)*(OFFSET('Game Board'!I8:I55,0,GF1)=GY19)*(OFFSET('Game Board'!G8:G55,0,GF1)&lt;OFFSET('Game Board'!H8:H55,0,GF1))*1)+SUMPRODUCT((OFFSET('Game Board'!I8:I55,0,GF1)=GY17)*(OFFSET('Game Board'!F8:F55,0,GF1)=GY19)*(OFFSET('Game Board'!H8:H55,0,GF1)&lt;OFFSET('Game Board'!G8:G55,0,GF1))*1)</f>
        <v>0</v>
      </c>
      <c r="HP17" s="420">
        <f ca="1">SUMIFS(OFFSET('Game Board'!G8:G55,0,GF1),OFFSET('Game Board'!F8:F55,0,GF1),GY17,OFFSET('Game Board'!I8:I55,0,GF1),GY18)+SUMIFS(OFFSET('Game Board'!G8:G55,0,GF1),OFFSET('Game Board'!F8:F55,0,GF1),GY17,OFFSET('Game Board'!I8:I55,0,GF1),GY19)+SUMIFS(OFFSET('Game Board'!H8:H55,0,GF1),OFFSET('Game Board'!I8:I55,0,GF1),GY17,OFFSET('Game Board'!F8:F55,0,GF1),GY18)+SUMIFS(OFFSET('Game Board'!H8:H55,0,GF1),OFFSET('Game Board'!I8:I55,0,GF1),GY17,OFFSET('Game Board'!F8:F55,0,GF1),GY19)</f>
        <v>0</v>
      </c>
      <c r="HQ17" s="420">
        <f ca="1">SUMIFS(OFFSET('Game Board'!H8:H55,0,GF1),OFFSET('Game Board'!F8:F55,0,GF1),GY17,OFFSET('Game Board'!I8:I55,0,GF1),GY18)+SUMIFS(OFFSET('Game Board'!H8:H55,0,GF1),OFFSET('Game Board'!F8:F55,0,GF1),GY17,OFFSET('Game Board'!I8:I55,0,GF1),GY19)+SUMIFS(OFFSET('Game Board'!G8:G55,0,GF1),OFFSET('Game Board'!I8:I55,0,GF1),GY17,OFFSET('Game Board'!F8:F55,0,GF1),GY18)+SUMIFS(OFFSET('Game Board'!G8:G55,0,GF1),OFFSET('Game Board'!I8:I55,0,GF1),GY17,OFFSET('Game Board'!F8:F55,0,GF1),GY19)</f>
        <v>0</v>
      </c>
      <c r="HR17" s="420">
        <f t="shared" ca="1" si="240"/>
        <v>0</v>
      </c>
      <c r="HS17" s="420">
        <f t="shared" ca="1" si="241"/>
        <v>0</v>
      </c>
      <c r="HT17" s="420">
        <f t="shared" ref="HT17" ca="1" si="2179">IF(GY17&lt;&gt;"",SUMPRODUCT((GW16:GW19=GW17)*(HS16:HS19&gt;HS17)*1),0)</f>
        <v>0</v>
      </c>
      <c r="HU17" s="420">
        <f t="shared" ref="HU17" ca="1" si="2180">IF(GY17&lt;&gt;"",SUMPRODUCT((HT16:HT19=HT17)*(HR16:HR19&gt;HR17)*1),0)</f>
        <v>0</v>
      </c>
      <c r="HV17" s="420">
        <f t="shared" ca="1" si="244"/>
        <v>0</v>
      </c>
      <c r="HW17" s="420">
        <f t="shared" ref="HW17" ca="1" si="2181">IF(GY17&lt;&gt;"",SUMPRODUCT((HV16:HV19=HV17)*(HT16:HT19=HT17)*(HP16:HP19&gt;HP17)*1),0)</f>
        <v>0</v>
      </c>
      <c r="HX17" s="420">
        <f t="shared" ca="1" si="22"/>
        <v>1</v>
      </c>
      <c r="HY17" s="420">
        <v>0</v>
      </c>
      <c r="HZ17" s="420">
        <v>0</v>
      </c>
      <c r="IA17" s="420">
        <v>0</v>
      </c>
      <c r="IB17" s="420">
        <v>0</v>
      </c>
      <c r="IC17" s="420">
        <v>0</v>
      </c>
      <c r="ID17" s="420">
        <v>0</v>
      </c>
      <c r="IE17" s="420">
        <v>0</v>
      </c>
      <c r="IF17" s="420">
        <v>0</v>
      </c>
      <c r="IG17" s="420">
        <v>0</v>
      </c>
      <c r="IH17" s="420">
        <v>0</v>
      </c>
      <c r="II17" s="420">
        <v>0</v>
      </c>
      <c r="IJ17" s="420">
        <f t="shared" ca="1" si="23"/>
        <v>1</v>
      </c>
      <c r="IK17" s="420">
        <f t="shared" ref="IK17" ca="1" si="2182">SUMPRODUCT((IJ16:IJ19=IJ17)*(GM16:GM19&gt;GM17)*1)</f>
        <v>2</v>
      </c>
      <c r="IL17" s="420">
        <f t="shared" ca="1" si="25"/>
        <v>3</v>
      </c>
      <c r="IM17" s="420" t="str">
        <f t="shared" si="247"/>
        <v>Tunisia</v>
      </c>
      <c r="IN17" s="420">
        <f t="shared" ca="1" si="26"/>
        <v>0</v>
      </c>
      <c r="IO17" s="420">
        <f ca="1">SUMPRODUCT((OFFSET('Game Board'!G8:G55,0,IO1)&lt;&gt;"")*(OFFSET('Game Board'!F8:F55,0,IO1)=C17)*(OFFSET('Game Board'!G8:G55,0,IO1)&gt;OFFSET('Game Board'!H8:H55,0,IO1))*1)+SUMPRODUCT((OFFSET('Game Board'!G8:G55,0,IO1)&lt;&gt;"")*(OFFSET('Game Board'!I8:I55,0,IO1)=C17)*(OFFSET('Game Board'!H8:H55,0,IO1)&gt;OFFSET('Game Board'!G8:G55,0,IO1))*1)</f>
        <v>0</v>
      </c>
      <c r="IP17" s="420">
        <f ca="1">SUMPRODUCT((OFFSET('Game Board'!G8:G55,0,IO1)&lt;&gt;"")*(OFFSET('Game Board'!F8:F55,0,IO1)=C17)*(OFFSET('Game Board'!G8:G55,0,IO1)=OFFSET('Game Board'!H8:H55,0,IO1))*1)+SUMPRODUCT((OFFSET('Game Board'!G8:G55,0,IO1)&lt;&gt;"")*(OFFSET('Game Board'!I8:I55,0,IO1)=C17)*(OFFSET('Game Board'!G8:G55,0,IO1)=OFFSET('Game Board'!H8:H55,0,IO1))*1)</f>
        <v>0</v>
      </c>
      <c r="IQ17" s="420">
        <f ca="1">SUMPRODUCT((OFFSET('Game Board'!G8:G55,0,IO1)&lt;&gt;"")*(OFFSET('Game Board'!F8:F55,0,IO1)=C17)*(OFFSET('Game Board'!G8:G55,0,IO1)&lt;OFFSET('Game Board'!H8:H55,0,IO1))*1)+SUMPRODUCT((OFFSET('Game Board'!G8:G55,0,IO1)&lt;&gt;"")*(OFFSET('Game Board'!I8:I55,0,IO1)=C17)*(OFFSET('Game Board'!H8:H55,0,IO1)&lt;OFFSET('Game Board'!G8:G55,0,IO1))*1)</f>
        <v>0</v>
      </c>
      <c r="IR17" s="420">
        <f ca="1">SUMIF(OFFSET('Game Board'!F8:F55,0,IO1),C17,OFFSET('Game Board'!G8:G55,0,IO1))+SUMIF(OFFSET('Game Board'!I8:I55,0,IO1),C17,OFFSET('Game Board'!H8:H55,0,IO1))</f>
        <v>0</v>
      </c>
      <c r="IS17" s="420">
        <f ca="1">SUMIF(OFFSET('Game Board'!F8:F55,0,IO1),C17,OFFSET('Game Board'!H8:H55,0,IO1))+SUMIF(OFFSET('Game Board'!I8:I55,0,IO1),C17,OFFSET('Game Board'!G8:G55,0,IO1))</f>
        <v>0</v>
      </c>
      <c r="IT17" s="420">
        <f t="shared" ca="1" si="27"/>
        <v>0</v>
      </c>
      <c r="IU17" s="420">
        <f t="shared" ca="1" si="28"/>
        <v>0</v>
      </c>
      <c r="IV17" s="420">
        <f ca="1">INDEX(L4:L35,MATCH(JE17,C4:C35,0),0)</f>
        <v>1500</v>
      </c>
      <c r="IW17" s="424">
        <f>'Tournament Setup'!F19</f>
        <v>0</v>
      </c>
      <c r="IX17" s="420">
        <f t="shared" ref="IX17" ca="1" si="2183">RANK(IU17,IU16:IU19)</f>
        <v>1</v>
      </c>
      <c r="IY17" s="420">
        <f t="shared" ref="IY17" ca="1" si="2184">SUMPRODUCT((IX16:IX19=IX17)*(IT16:IT19&gt;IT17)*1)</f>
        <v>0</v>
      </c>
      <c r="IZ17" s="420">
        <f t="shared" ca="1" si="31"/>
        <v>1</v>
      </c>
      <c r="JA17" s="420">
        <f t="shared" ref="JA17" ca="1" si="2185">SUMPRODUCT((IX16:IX19=IX17)*(IT16:IT19=IT17)*(IR16:IR19&gt;IR17)*1)</f>
        <v>0</v>
      </c>
      <c r="JB17" s="420">
        <f t="shared" ca="1" si="33"/>
        <v>1</v>
      </c>
      <c r="JC17" s="420">
        <f t="shared" ref="JC17" ca="1" si="2186">RANK(JB17,JB16:JB19,1)+COUNTIF(JB16:JB17,JB17)-1</f>
        <v>2</v>
      </c>
      <c r="JD17" s="420">
        <v>2</v>
      </c>
      <c r="JE17" s="420" t="str">
        <f t="shared" ref="JE17" ca="1" si="2187">INDEX(IM16:IM19,MATCH(JD17,JC16:JC19,0),0)</f>
        <v>Tunisia</v>
      </c>
      <c r="JF17" s="420">
        <f t="shared" ref="JF17" ca="1" si="2188">INDEX(JB16:JB19,MATCH(JE17,IM16:IM19,0),0)</f>
        <v>1</v>
      </c>
      <c r="JG17" s="420" t="str">
        <f t="shared" ref="JG17" ca="1" si="2189">IF(JG16&lt;&gt;"",JE17,"")</f>
        <v>Tunisia</v>
      </c>
      <c r="JH17" s="420" t="str">
        <f t="shared" ref="JH17" ca="1" si="2190">IF(JF18=2,JE17,"")</f>
        <v/>
      </c>
      <c r="JJ17" s="420">
        <f ca="1">SUMPRODUCT((OFFSET('Game Board'!F8:F55,0,IO1)=JG17)*(OFFSET('Game Board'!I8:I55,0,IO1)=JG16)*(OFFSET('Game Board'!G8:G55,0,IO1)&gt;OFFSET('Game Board'!H8:H55,0,IO1))*1)+SUMPRODUCT((OFFSET('Game Board'!I8:I55,0,IO1)=JG17)*(OFFSET('Game Board'!F8:F55,0,IO1)=JG16)*(OFFSET('Game Board'!H8:H55,0,IO1)&gt;OFFSET('Game Board'!G8:G55,0,IO1))*1)+SUMPRODUCT((OFFSET('Game Board'!F8:F55,0,IO1)=JG17)*(OFFSET('Game Board'!I8:I55,0,IO1)=JG18)*(OFFSET('Game Board'!G8:G55,0,IO1)&gt;OFFSET('Game Board'!H8:H55,0,IO1))*1)+SUMPRODUCT((OFFSET('Game Board'!I8:I55,0,IO1)=JG17)*(OFFSET('Game Board'!F8:F55,0,IO1)=JG18)*(OFFSET('Game Board'!H8:H55,0,IO1)&gt;OFFSET('Game Board'!G8:G55,0,IO1))*1)+SUMPRODUCT((OFFSET('Game Board'!F8:F55,0,IO1)=JG17)*(OFFSET('Game Board'!I8:I55,0,IO1)=JG19)*(OFFSET('Game Board'!G8:G55,0,IO1)&gt;OFFSET('Game Board'!H8:H55,0,IO1))*1)+SUMPRODUCT((OFFSET('Game Board'!I8:I55,0,IO1)=JG17)*(OFFSET('Game Board'!F8:F55,0,IO1)=JG19)*(OFFSET('Game Board'!H8:H55,0,IO1)&gt;OFFSET('Game Board'!G8:G55,0,IO1))*1)</f>
        <v>0</v>
      </c>
      <c r="JK17" s="420">
        <f ca="1">SUMPRODUCT((OFFSET('Game Board'!F8:F55,0,IO1)=JG17)*(OFFSET('Game Board'!I8:I55,0,IO1)=JG16)*(OFFSET('Game Board'!G8:G55,0,IO1)=OFFSET('Game Board'!H8:H55,0,IO1))*1)+SUMPRODUCT((OFFSET('Game Board'!I8:I55,0,IO1)=JG17)*(OFFSET('Game Board'!F8:F55,0,IO1)=JG16)*(OFFSET('Game Board'!G8:G55,0,IO1)=OFFSET('Game Board'!H8:H55,0,IO1))*1)+SUMPRODUCT((OFFSET('Game Board'!F8:F55,0,IO1)=JG17)*(OFFSET('Game Board'!I8:I55,0,IO1)=JG18)*(OFFSET('Game Board'!G8:G55,0,IO1)=OFFSET('Game Board'!H8:H55,0,IO1))*1)+SUMPRODUCT((OFFSET('Game Board'!I8:I55,0,IO1)=JG17)*(OFFSET('Game Board'!F8:F55,0,IO1)=JG18)*(OFFSET('Game Board'!G8:G55,0,IO1)=OFFSET('Game Board'!H8:H55,0,IO1))*1)+SUMPRODUCT((OFFSET('Game Board'!F8:F55,0,IO1)=JG17)*(OFFSET('Game Board'!I8:I55,0,IO1)=JG19)*(OFFSET('Game Board'!G8:G55,0,IO1)=OFFSET('Game Board'!H8:H55,0,IO1))*1)+SUMPRODUCT((OFFSET('Game Board'!I8:I55,0,IO1)=JG17)*(OFFSET('Game Board'!F8:F55,0,IO1)=JG19)*(OFFSET('Game Board'!G8:G55,0,IO1)=OFFSET('Game Board'!H8:H55,0,IO1))*1)</f>
        <v>3</v>
      </c>
      <c r="JL17" s="420">
        <f ca="1">SUMPRODUCT((OFFSET('Game Board'!F8:F55,0,IO1)=JG17)*(OFFSET('Game Board'!I8:I55,0,IO1)=JG16)*(OFFSET('Game Board'!G8:G55,0,IO1)&lt;OFFSET('Game Board'!H8:H55,0,IO1))*1)+SUMPRODUCT((OFFSET('Game Board'!I8:I55,0,IO1)=JG17)*(OFFSET('Game Board'!F8:F55,0,IO1)=JG16)*(OFFSET('Game Board'!H8:H55,0,IO1)&lt;OFFSET('Game Board'!G8:G55,0,IO1))*1)+SUMPRODUCT((OFFSET('Game Board'!F8:F55,0,IO1)=JG17)*(OFFSET('Game Board'!I8:I55,0,IO1)=JG18)*(OFFSET('Game Board'!G8:G55,0,IO1)&lt;OFFSET('Game Board'!H8:H55,0,IO1))*1)+SUMPRODUCT((OFFSET('Game Board'!I8:I55,0,IO1)=JG17)*(OFFSET('Game Board'!F8:F55,0,IO1)=JG18)*(OFFSET('Game Board'!H8:H55,0,IO1)&lt;OFFSET('Game Board'!G8:G55,0,IO1))*1)+SUMPRODUCT((OFFSET('Game Board'!F8:F55,0,IO1)=JG17)*(OFFSET('Game Board'!I8:I55,0,IO1)=JG19)*(OFFSET('Game Board'!G8:G55,0,IO1)&lt;OFFSET('Game Board'!H8:H55,0,IO1))*1)+SUMPRODUCT((OFFSET('Game Board'!I8:I55,0,IO1)=JG17)*(OFFSET('Game Board'!F8:F55,0,IO1)=JG19)*(OFFSET('Game Board'!H8:H55,0,IO1)&lt;OFFSET('Game Board'!G8:G55,0,IO1))*1)</f>
        <v>0</v>
      </c>
      <c r="JM17" s="420">
        <f ca="1">SUMIFS(OFFSET('Game Board'!G8:G55,0,IO1),OFFSET('Game Board'!F8:F55,0,IO1),JG17,OFFSET('Game Board'!I8:I55,0,IO1),JG16)+SUMIFS(OFFSET('Game Board'!G8:G55,0,IO1),OFFSET('Game Board'!F8:F55,0,IO1),JG17,OFFSET('Game Board'!I8:I55,0,IO1),JG18)+SUMIFS(OFFSET('Game Board'!G8:G55,0,IO1),OFFSET('Game Board'!F8:F55,0,IO1),JG17,OFFSET('Game Board'!I8:I55,0,IO1),JG19)+SUMIFS(OFFSET('Game Board'!H8:H55,0,IO1),OFFSET('Game Board'!I8:I55,0,IO1),JG17,OFFSET('Game Board'!F8:F55,0,IO1),JG16)+SUMIFS(OFFSET('Game Board'!H8:H55,0,IO1),OFFSET('Game Board'!I8:I55,0,IO1),JG17,OFFSET('Game Board'!F8:F55,0,IO1),JG18)+SUMIFS(OFFSET('Game Board'!H8:H55,0,IO1),OFFSET('Game Board'!I8:I55,0,IO1),JG17,OFFSET('Game Board'!F8:F55,0,IO1),JG19)</f>
        <v>0</v>
      </c>
      <c r="JN17" s="420">
        <f ca="1">SUMIFS(OFFSET('Game Board'!H8:H55,0,IO1),OFFSET('Game Board'!F8:F55,0,IO1),JG17,OFFSET('Game Board'!I8:I55,0,IO1),JG16)+SUMIFS(OFFSET('Game Board'!H8:H55,0,IO1),OFFSET('Game Board'!F8:F55,0,IO1),JG17,OFFSET('Game Board'!I8:I55,0,IO1),JG18)+SUMIFS(OFFSET('Game Board'!H8:H55,0,IO1),OFFSET('Game Board'!F8:F55,0,IO1),JG17,OFFSET('Game Board'!I8:I55,0,IO1),JG19)+SUMIFS(OFFSET('Game Board'!G8:G55,0,IO1),OFFSET('Game Board'!I8:I55,0,IO1),JG17,OFFSET('Game Board'!F8:F55,0,IO1),JG16)+SUMIFS(OFFSET('Game Board'!G8:G55,0,IO1),OFFSET('Game Board'!I8:I55,0,IO1),JG17,OFFSET('Game Board'!F8:F55,0,IO1),JG18)+SUMIFS(OFFSET('Game Board'!G8:G55,0,IO1),OFFSET('Game Board'!I8:I55,0,IO1),JG17,OFFSET('Game Board'!F8:F55,0,IO1),JG19)</f>
        <v>0</v>
      </c>
      <c r="JO17" s="420">
        <f t="shared" ca="1" si="38"/>
        <v>0</v>
      </c>
      <c r="JP17" s="420">
        <f t="shared" ca="1" si="39"/>
        <v>3</v>
      </c>
      <c r="JQ17" s="420">
        <f t="shared" ref="JQ17" ca="1" si="2191">IF(JG17&lt;&gt;"",SUMPRODUCT((JF16:JF19=JF17)*(JP16:JP19&gt;JP17)*1),0)</f>
        <v>0</v>
      </c>
      <c r="JR17" s="420">
        <f t="shared" ref="JR17" ca="1" si="2192">IF(JG17&lt;&gt;"",SUMPRODUCT((JQ16:JQ19=JQ17)*(JO16:JO19&gt;JO17)*1),0)</f>
        <v>0</v>
      </c>
      <c r="JS17" s="420">
        <f t="shared" ca="1" si="42"/>
        <v>0</v>
      </c>
      <c r="JT17" s="420">
        <f t="shared" ref="JT17" ca="1" si="2193">IF(JG17&lt;&gt;"",SUMPRODUCT((JS16:JS19=JS17)*(JQ16:JQ19=JQ17)*(JM16:JM19&gt;JM17)*1),0)</f>
        <v>0</v>
      </c>
      <c r="JU17" s="420">
        <f t="shared" ca="1" si="44"/>
        <v>1</v>
      </c>
      <c r="JV17" s="420">
        <f ca="1">SUMPRODUCT((OFFSET('Game Board'!F8:F55,0,IO1)=JH17)*(OFFSET('Game Board'!I8:I55,0,IO1)=JH18)*(OFFSET('Game Board'!G8:G55,0,IO1)&gt;OFFSET('Game Board'!H8:H55,0,IO1))*1)+SUMPRODUCT((OFFSET('Game Board'!I8:I55,0,IO1)=JH17)*(OFFSET('Game Board'!F8:F55,0,IO1)=JH18)*(OFFSET('Game Board'!H8:H55,0,IO1)&gt;OFFSET('Game Board'!G8:G55,0,IO1))*1)+SUMPRODUCT((OFFSET('Game Board'!F8:F55,0,IO1)=JH17)*(OFFSET('Game Board'!I8:I55,0,IO1)=JH19)*(OFFSET('Game Board'!G8:G55,0,IO1)&gt;OFFSET('Game Board'!H8:H55,0,IO1))*1)+SUMPRODUCT((OFFSET('Game Board'!I8:I55,0,IO1)=JH17)*(OFFSET('Game Board'!F8:F55,0,IO1)=JH19)*(OFFSET('Game Board'!H8:H55,0,IO1)&gt;OFFSET('Game Board'!G8:G55,0,IO1))*1)</f>
        <v>0</v>
      </c>
      <c r="JW17" s="420">
        <f ca="1">SUMPRODUCT((OFFSET('Game Board'!F8:F55,0,IO1)=JH17)*(OFFSET('Game Board'!I8:I55,0,IO1)=JH18)*(OFFSET('Game Board'!G8:G55,0,IO1)=OFFSET('Game Board'!H8:H55,0,IO1))*1)+SUMPRODUCT((OFFSET('Game Board'!I8:I55,0,IO1)=JH17)*(OFFSET('Game Board'!F8:F55,0,IO1)=JH18)*(OFFSET('Game Board'!G8:G55,0,IO1)=OFFSET('Game Board'!H8:H55,0,IO1))*1)+SUMPRODUCT((OFFSET('Game Board'!F8:F55,0,IO1)=JH17)*(OFFSET('Game Board'!I8:I55,0,IO1)=JH19)*(OFFSET('Game Board'!G8:G55,0,IO1)=OFFSET('Game Board'!H8:H55,0,IO1))*1)+SUMPRODUCT((OFFSET('Game Board'!I8:I55,0,IO1)=JH17)*(OFFSET('Game Board'!F8:F55,0,IO1)=JH19)*(OFFSET('Game Board'!G8:G55,0,IO1)=OFFSET('Game Board'!H8:H55,0,IO1))*1)</f>
        <v>0</v>
      </c>
      <c r="JX17" s="420">
        <f ca="1">SUMPRODUCT((OFFSET('Game Board'!F8:F55,0,IO1)=JH17)*(OFFSET('Game Board'!I8:I55,0,IO1)=JH18)*(OFFSET('Game Board'!G8:G55,0,IO1)&lt;OFFSET('Game Board'!H8:H55,0,IO1))*1)+SUMPRODUCT((OFFSET('Game Board'!I8:I55,0,IO1)=JH17)*(OFFSET('Game Board'!F8:F55,0,IO1)=JH18)*(OFFSET('Game Board'!H8:H55,0,IO1)&lt;OFFSET('Game Board'!G8:G55,0,IO1))*1)+SUMPRODUCT((OFFSET('Game Board'!F8:F55,0,IO1)=JH17)*(OFFSET('Game Board'!I8:I55,0,IO1)=JH19)*(OFFSET('Game Board'!G8:G55,0,IO1)&lt;OFFSET('Game Board'!H8:H55,0,IO1))*1)+SUMPRODUCT((OFFSET('Game Board'!I8:I55,0,IO1)=JH17)*(OFFSET('Game Board'!F8:F55,0,IO1)=JH19)*(OFFSET('Game Board'!H8:H55,0,IO1)&lt;OFFSET('Game Board'!G8:G55,0,IO1))*1)</f>
        <v>0</v>
      </c>
      <c r="JY17" s="420">
        <f ca="1">SUMIFS(OFFSET('Game Board'!G8:G55,0,IO1),OFFSET('Game Board'!F8:F55,0,IO1),JH17,OFFSET('Game Board'!I8:I55,0,IO1),JH18)+SUMIFS(OFFSET('Game Board'!G8:G55,0,IO1),OFFSET('Game Board'!F8:F55,0,IO1),JH17,OFFSET('Game Board'!I8:I55,0,IO1),JH19)+SUMIFS(OFFSET('Game Board'!H8:H55,0,IO1),OFFSET('Game Board'!I8:I55,0,IO1),JH17,OFFSET('Game Board'!F8:F55,0,IO1),JH18)+SUMIFS(OFFSET('Game Board'!H8:H55,0,IO1),OFFSET('Game Board'!I8:I55,0,IO1),JH17,OFFSET('Game Board'!F8:F55,0,IO1),JH19)</f>
        <v>0</v>
      </c>
      <c r="JZ17" s="420">
        <f ca="1">SUMIFS(OFFSET('Game Board'!H8:H55,0,IO1),OFFSET('Game Board'!F8:F55,0,IO1),JH17,OFFSET('Game Board'!I8:I55,0,IO1),JH18)+SUMIFS(OFFSET('Game Board'!H8:H55,0,IO1),OFFSET('Game Board'!F8:F55,0,IO1),JH17,OFFSET('Game Board'!I8:I55,0,IO1),JH19)+SUMIFS(OFFSET('Game Board'!G8:G55,0,IO1),OFFSET('Game Board'!I8:I55,0,IO1),JH17,OFFSET('Game Board'!F8:F55,0,IO1),JH18)+SUMIFS(OFFSET('Game Board'!G8:G55,0,IO1),OFFSET('Game Board'!I8:I55,0,IO1),JH17,OFFSET('Game Board'!F8:F55,0,IO1),JH19)</f>
        <v>0</v>
      </c>
      <c r="KA17" s="420">
        <f t="shared" ca="1" si="259"/>
        <v>0</v>
      </c>
      <c r="KB17" s="420">
        <f t="shared" ca="1" si="260"/>
        <v>0</v>
      </c>
      <c r="KC17" s="420">
        <f t="shared" ref="KC17" ca="1" si="2194">IF(JH17&lt;&gt;"",SUMPRODUCT((JF16:JF19=JF17)*(KB16:KB19&gt;KB17)*1),0)</f>
        <v>0</v>
      </c>
      <c r="KD17" s="420">
        <f t="shared" ref="KD17" ca="1" si="2195">IF(JH17&lt;&gt;"",SUMPRODUCT((KC16:KC19=KC17)*(KA16:KA19&gt;KA17)*1),0)</f>
        <v>0</v>
      </c>
      <c r="KE17" s="420">
        <f t="shared" ca="1" si="263"/>
        <v>0</v>
      </c>
      <c r="KF17" s="420">
        <f t="shared" ref="KF17" ca="1" si="2196">IF(JH17&lt;&gt;"",SUMPRODUCT((KE16:KE19=KE17)*(KC16:KC19=KC17)*(JY16:JY19&gt;JY17)*1),0)</f>
        <v>0</v>
      </c>
      <c r="KG17" s="420">
        <f t="shared" ca="1" si="45"/>
        <v>1</v>
      </c>
      <c r="KH17" s="420">
        <v>0</v>
      </c>
      <c r="KI17" s="420">
        <v>0</v>
      </c>
      <c r="KJ17" s="420">
        <v>0</v>
      </c>
      <c r="KK17" s="420">
        <v>0</v>
      </c>
      <c r="KL17" s="420">
        <v>0</v>
      </c>
      <c r="KM17" s="420">
        <v>0</v>
      </c>
      <c r="KN17" s="420">
        <v>0</v>
      </c>
      <c r="KO17" s="420">
        <v>0</v>
      </c>
      <c r="KP17" s="420">
        <v>0</v>
      </c>
      <c r="KQ17" s="420">
        <v>0</v>
      </c>
      <c r="KR17" s="420">
        <v>0</v>
      </c>
      <c r="KS17" s="420">
        <f t="shared" ca="1" si="46"/>
        <v>1</v>
      </c>
      <c r="KT17" s="420">
        <f t="shared" ref="KT17" ca="1" si="2197">SUMPRODUCT((KS16:KS19=KS17)*(IV16:IV19&gt;IV17)*1)</f>
        <v>2</v>
      </c>
      <c r="KU17" s="420">
        <f t="shared" ca="1" si="48"/>
        <v>3</v>
      </c>
      <c r="KV17" s="420" t="str">
        <f t="shared" si="266"/>
        <v>Tunisia</v>
      </c>
      <c r="KW17" s="420">
        <f t="shared" ca="1" si="49"/>
        <v>0</v>
      </c>
      <c r="KX17" s="420">
        <f ca="1">SUMPRODUCT((OFFSET('Game Board'!G8:G55,0,KX1)&lt;&gt;"")*(OFFSET('Game Board'!F8:F55,0,KX1)=C17)*(OFFSET('Game Board'!G8:G55,0,KX1)&gt;OFFSET('Game Board'!H8:H55,0,KX1))*1)+SUMPRODUCT((OFFSET('Game Board'!G8:G55,0,KX1)&lt;&gt;"")*(OFFSET('Game Board'!I8:I55,0,KX1)=C17)*(OFFSET('Game Board'!H8:H55,0,KX1)&gt;OFFSET('Game Board'!G8:G55,0,KX1))*1)</f>
        <v>0</v>
      </c>
      <c r="KY17" s="420">
        <f ca="1">SUMPRODUCT((OFFSET('Game Board'!G8:G55,0,KX1)&lt;&gt;"")*(OFFSET('Game Board'!F8:F55,0,KX1)=C17)*(OFFSET('Game Board'!G8:G55,0,KX1)=OFFSET('Game Board'!H8:H55,0,KX1))*1)+SUMPRODUCT((OFFSET('Game Board'!G8:G55,0,KX1)&lt;&gt;"")*(OFFSET('Game Board'!I8:I55,0,KX1)=C17)*(OFFSET('Game Board'!G8:G55,0,KX1)=OFFSET('Game Board'!H8:H55,0,KX1))*1)</f>
        <v>0</v>
      </c>
      <c r="KZ17" s="420">
        <f ca="1">SUMPRODUCT((OFFSET('Game Board'!G8:G55,0,KX1)&lt;&gt;"")*(OFFSET('Game Board'!F8:F55,0,KX1)=C17)*(OFFSET('Game Board'!G8:G55,0,KX1)&lt;OFFSET('Game Board'!H8:H55,0,KX1))*1)+SUMPRODUCT((OFFSET('Game Board'!G8:G55,0,KX1)&lt;&gt;"")*(OFFSET('Game Board'!I8:I55,0,KX1)=C17)*(OFFSET('Game Board'!H8:H55,0,KX1)&lt;OFFSET('Game Board'!G8:G55,0,KX1))*1)</f>
        <v>0</v>
      </c>
      <c r="LA17" s="420">
        <f ca="1">SUMIF(OFFSET('Game Board'!F8:F55,0,KX1),C17,OFFSET('Game Board'!G8:G55,0,KX1))+SUMIF(OFFSET('Game Board'!I8:I55,0,KX1),C17,OFFSET('Game Board'!H8:H55,0,KX1))</f>
        <v>0</v>
      </c>
      <c r="LB17" s="420">
        <f ca="1">SUMIF(OFFSET('Game Board'!F8:F55,0,KX1),C17,OFFSET('Game Board'!H8:H55,0,KX1))+SUMIF(OFFSET('Game Board'!I8:I55,0,KX1),C17,OFFSET('Game Board'!G8:G55,0,KX1))</f>
        <v>0</v>
      </c>
      <c r="LC17" s="420">
        <f t="shared" ca="1" si="50"/>
        <v>0</v>
      </c>
      <c r="LD17" s="420">
        <f t="shared" ca="1" si="51"/>
        <v>0</v>
      </c>
      <c r="LE17" s="420">
        <f ca="1">INDEX(L4:L35,MATCH(LN17,C4:C35,0),0)</f>
        <v>1500</v>
      </c>
      <c r="LF17" s="424">
        <f>'Tournament Setup'!F19</f>
        <v>0</v>
      </c>
      <c r="LG17" s="420">
        <f t="shared" ref="LG17" ca="1" si="2198">RANK(LD17,LD16:LD19)</f>
        <v>1</v>
      </c>
      <c r="LH17" s="420">
        <f t="shared" ref="LH17" ca="1" si="2199">SUMPRODUCT((LG16:LG19=LG17)*(LC16:LC19&gt;LC17)*1)</f>
        <v>0</v>
      </c>
      <c r="LI17" s="420">
        <f t="shared" ca="1" si="54"/>
        <v>1</v>
      </c>
      <c r="LJ17" s="420">
        <f t="shared" ref="LJ17" ca="1" si="2200">SUMPRODUCT((LG16:LG19=LG17)*(LC16:LC19=LC17)*(LA16:LA19&gt;LA17)*1)</f>
        <v>0</v>
      </c>
      <c r="LK17" s="420">
        <f t="shared" ca="1" si="56"/>
        <v>1</v>
      </c>
      <c r="LL17" s="420">
        <f t="shared" ref="LL17" ca="1" si="2201">RANK(LK17,LK16:LK19,1)+COUNTIF(LK16:LK17,LK17)-1</f>
        <v>2</v>
      </c>
      <c r="LM17" s="420">
        <v>2</v>
      </c>
      <c r="LN17" s="420" t="str">
        <f t="shared" ref="LN17" ca="1" si="2202">INDEX(KV16:KV19,MATCH(LM17,LL16:LL19,0),0)</f>
        <v>Tunisia</v>
      </c>
      <c r="LO17" s="420">
        <f t="shared" ref="LO17" ca="1" si="2203">INDEX(LK16:LK19,MATCH(LN17,KV16:KV19,0),0)</f>
        <v>1</v>
      </c>
      <c r="LP17" s="420" t="str">
        <f t="shared" ref="LP17" ca="1" si="2204">IF(LP16&lt;&gt;"",LN17,"")</f>
        <v>Tunisia</v>
      </c>
      <c r="LQ17" s="420" t="str">
        <f t="shared" ref="LQ17" ca="1" si="2205">IF(LO18=2,LN17,"")</f>
        <v/>
      </c>
      <c r="LS17" s="420">
        <f ca="1">SUMPRODUCT((OFFSET('Game Board'!F8:F55,0,KX1)=LP17)*(OFFSET('Game Board'!I8:I55,0,KX1)=LP16)*(OFFSET('Game Board'!G8:G55,0,KX1)&gt;OFFSET('Game Board'!H8:H55,0,KX1))*1)+SUMPRODUCT((OFFSET('Game Board'!I8:I55,0,KX1)=LP17)*(OFFSET('Game Board'!F8:F55,0,KX1)=LP16)*(OFFSET('Game Board'!H8:H55,0,KX1)&gt;OFFSET('Game Board'!G8:G55,0,KX1))*1)+SUMPRODUCT((OFFSET('Game Board'!F8:F55,0,KX1)=LP17)*(OFFSET('Game Board'!I8:I55,0,KX1)=LP18)*(OFFSET('Game Board'!G8:G55,0,KX1)&gt;OFFSET('Game Board'!H8:H55,0,KX1))*1)+SUMPRODUCT((OFFSET('Game Board'!I8:I55,0,KX1)=LP17)*(OFFSET('Game Board'!F8:F55,0,KX1)=LP18)*(OFFSET('Game Board'!H8:H55,0,KX1)&gt;OFFSET('Game Board'!G8:G55,0,KX1))*1)+SUMPRODUCT((OFFSET('Game Board'!F8:F55,0,KX1)=LP17)*(OFFSET('Game Board'!I8:I55,0,KX1)=LP19)*(OFFSET('Game Board'!G8:G55,0,KX1)&gt;OFFSET('Game Board'!H8:H55,0,KX1))*1)+SUMPRODUCT((OFFSET('Game Board'!I8:I55,0,KX1)=LP17)*(OFFSET('Game Board'!F8:F55,0,KX1)=LP19)*(OFFSET('Game Board'!H8:H55,0,KX1)&gt;OFFSET('Game Board'!G8:G55,0,KX1))*1)</f>
        <v>0</v>
      </c>
      <c r="LT17" s="420">
        <f ca="1">SUMPRODUCT((OFFSET('Game Board'!F8:F55,0,KX1)=LP17)*(OFFSET('Game Board'!I8:I55,0,KX1)=LP16)*(OFFSET('Game Board'!G8:G55,0,KX1)=OFFSET('Game Board'!H8:H55,0,KX1))*1)+SUMPRODUCT((OFFSET('Game Board'!I8:I55,0,KX1)=LP17)*(OFFSET('Game Board'!F8:F55,0,KX1)=LP16)*(OFFSET('Game Board'!G8:G55,0,KX1)=OFFSET('Game Board'!H8:H55,0,KX1))*1)+SUMPRODUCT((OFFSET('Game Board'!F8:F55,0,KX1)=LP17)*(OFFSET('Game Board'!I8:I55,0,KX1)=LP18)*(OFFSET('Game Board'!G8:G55,0,KX1)=OFFSET('Game Board'!H8:H55,0,KX1))*1)+SUMPRODUCT((OFFSET('Game Board'!I8:I55,0,KX1)=LP17)*(OFFSET('Game Board'!F8:F55,0,KX1)=LP18)*(OFFSET('Game Board'!G8:G55,0,KX1)=OFFSET('Game Board'!H8:H55,0,KX1))*1)+SUMPRODUCT((OFFSET('Game Board'!F8:F55,0,KX1)=LP17)*(OFFSET('Game Board'!I8:I55,0,KX1)=LP19)*(OFFSET('Game Board'!G8:G55,0,KX1)=OFFSET('Game Board'!H8:H55,0,KX1))*1)+SUMPRODUCT((OFFSET('Game Board'!I8:I55,0,KX1)=LP17)*(OFFSET('Game Board'!F8:F55,0,KX1)=LP19)*(OFFSET('Game Board'!G8:G55,0,KX1)=OFFSET('Game Board'!H8:H55,0,KX1))*1)</f>
        <v>3</v>
      </c>
      <c r="LU17" s="420">
        <f ca="1">SUMPRODUCT((OFFSET('Game Board'!F8:F55,0,KX1)=LP17)*(OFFSET('Game Board'!I8:I55,0,KX1)=LP16)*(OFFSET('Game Board'!G8:G55,0,KX1)&lt;OFFSET('Game Board'!H8:H55,0,KX1))*1)+SUMPRODUCT((OFFSET('Game Board'!I8:I55,0,KX1)=LP17)*(OFFSET('Game Board'!F8:F55,0,KX1)=LP16)*(OFFSET('Game Board'!H8:H55,0,KX1)&lt;OFFSET('Game Board'!G8:G55,0,KX1))*1)+SUMPRODUCT((OFFSET('Game Board'!F8:F55,0,KX1)=LP17)*(OFFSET('Game Board'!I8:I55,0,KX1)=LP18)*(OFFSET('Game Board'!G8:G55,0,KX1)&lt;OFFSET('Game Board'!H8:H55,0,KX1))*1)+SUMPRODUCT((OFFSET('Game Board'!I8:I55,0,KX1)=LP17)*(OFFSET('Game Board'!F8:F55,0,KX1)=LP18)*(OFFSET('Game Board'!H8:H55,0,KX1)&lt;OFFSET('Game Board'!G8:G55,0,KX1))*1)+SUMPRODUCT((OFFSET('Game Board'!F8:F55,0,KX1)=LP17)*(OFFSET('Game Board'!I8:I55,0,KX1)=LP19)*(OFFSET('Game Board'!G8:G55,0,KX1)&lt;OFFSET('Game Board'!H8:H55,0,KX1))*1)+SUMPRODUCT((OFFSET('Game Board'!I8:I55,0,KX1)=LP17)*(OFFSET('Game Board'!F8:F55,0,KX1)=LP19)*(OFFSET('Game Board'!H8:H55,0,KX1)&lt;OFFSET('Game Board'!G8:G55,0,KX1))*1)</f>
        <v>0</v>
      </c>
      <c r="LV17" s="420">
        <f ca="1">SUMIFS(OFFSET('Game Board'!G8:G55,0,KX1),OFFSET('Game Board'!F8:F55,0,KX1),LP17,OFFSET('Game Board'!I8:I55,0,KX1),LP16)+SUMIFS(OFFSET('Game Board'!G8:G55,0,KX1),OFFSET('Game Board'!F8:F55,0,KX1),LP17,OFFSET('Game Board'!I8:I55,0,KX1),LP18)+SUMIFS(OFFSET('Game Board'!G8:G55,0,KX1),OFFSET('Game Board'!F8:F55,0,KX1),LP17,OFFSET('Game Board'!I8:I55,0,KX1),LP19)+SUMIFS(OFFSET('Game Board'!H8:H55,0,KX1),OFFSET('Game Board'!I8:I55,0,KX1),LP17,OFFSET('Game Board'!F8:F55,0,KX1),LP16)+SUMIFS(OFFSET('Game Board'!H8:H55,0,KX1),OFFSET('Game Board'!I8:I55,0,KX1),LP17,OFFSET('Game Board'!F8:F55,0,KX1),LP18)+SUMIFS(OFFSET('Game Board'!H8:H55,0,KX1),OFFSET('Game Board'!I8:I55,0,KX1),LP17,OFFSET('Game Board'!F8:F55,0,KX1),LP19)</f>
        <v>0</v>
      </c>
      <c r="LW17" s="420">
        <f ca="1">SUMIFS(OFFSET('Game Board'!H8:H55,0,KX1),OFFSET('Game Board'!F8:F55,0,KX1),LP17,OFFSET('Game Board'!I8:I55,0,KX1),LP16)+SUMIFS(OFFSET('Game Board'!H8:H55,0,KX1),OFFSET('Game Board'!F8:F55,0,KX1),LP17,OFFSET('Game Board'!I8:I55,0,KX1),LP18)+SUMIFS(OFFSET('Game Board'!H8:H55,0,KX1),OFFSET('Game Board'!F8:F55,0,KX1),LP17,OFFSET('Game Board'!I8:I55,0,KX1),LP19)+SUMIFS(OFFSET('Game Board'!G8:G55,0,KX1),OFFSET('Game Board'!I8:I55,0,KX1),LP17,OFFSET('Game Board'!F8:F55,0,KX1),LP16)+SUMIFS(OFFSET('Game Board'!G8:G55,0,KX1),OFFSET('Game Board'!I8:I55,0,KX1),LP17,OFFSET('Game Board'!F8:F55,0,KX1),LP18)+SUMIFS(OFFSET('Game Board'!G8:G55,0,KX1),OFFSET('Game Board'!I8:I55,0,KX1),LP17,OFFSET('Game Board'!F8:F55,0,KX1),LP19)</f>
        <v>0</v>
      </c>
      <c r="LX17" s="420">
        <f t="shared" ca="1" si="61"/>
        <v>0</v>
      </c>
      <c r="LY17" s="420">
        <f t="shared" ca="1" si="62"/>
        <v>3</v>
      </c>
      <c r="LZ17" s="420">
        <f t="shared" ref="LZ17" ca="1" si="2206">IF(LP17&lt;&gt;"",SUMPRODUCT((LO16:LO19=LO17)*(LY16:LY19&gt;LY17)*1),0)</f>
        <v>0</v>
      </c>
      <c r="MA17" s="420">
        <f t="shared" ref="MA17" ca="1" si="2207">IF(LP17&lt;&gt;"",SUMPRODUCT((LZ16:LZ19=LZ17)*(LX16:LX19&gt;LX17)*1),0)</f>
        <v>0</v>
      </c>
      <c r="MB17" s="420">
        <f t="shared" ca="1" si="65"/>
        <v>0</v>
      </c>
      <c r="MC17" s="420">
        <f t="shared" ref="MC17" ca="1" si="2208">IF(LP17&lt;&gt;"",SUMPRODUCT((MB16:MB19=MB17)*(LZ16:LZ19=LZ17)*(LV16:LV19&gt;LV17)*1),0)</f>
        <v>0</v>
      </c>
      <c r="MD17" s="420">
        <f t="shared" ca="1" si="67"/>
        <v>1</v>
      </c>
      <c r="ME17" s="420">
        <f ca="1">SUMPRODUCT((OFFSET('Game Board'!F8:F55,0,KX1)=LQ17)*(OFFSET('Game Board'!I8:I55,0,KX1)=LQ18)*(OFFSET('Game Board'!G8:G55,0,KX1)&gt;OFFSET('Game Board'!H8:H55,0,KX1))*1)+SUMPRODUCT((OFFSET('Game Board'!I8:I55,0,KX1)=LQ17)*(OFFSET('Game Board'!F8:F55,0,KX1)=LQ18)*(OFFSET('Game Board'!H8:H55,0,KX1)&gt;OFFSET('Game Board'!G8:G55,0,KX1))*1)+SUMPRODUCT((OFFSET('Game Board'!F8:F55,0,KX1)=LQ17)*(OFFSET('Game Board'!I8:I55,0,KX1)=LQ19)*(OFFSET('Game Board'!G8:G55,0,KX1)&gt;OFFSET('Game Board'!H8:H55,0,KX1))*1)+SUMPRODUCT((OFFSET('Game Board'!I8:I55,0,KX1)=LQ17)*(OFFSET('Game Board'!F8:F55,0,KX1)=LQ19)*(OFFSET('Game Board'!H8:H55,0,KX1)&gt;OFFSET('Game Board'!G8:G55,0,KX1))*1)</f>
        <v>0</v>
      </c>
      <c r="MF17" s="420">
        <f ca="1">SUMPRODUCT((OFFSET('Game Board'!F8:F55,0,KX1)=LQ17)*(OFFSET('Game Board'!I8:I55,0,KX1)=LQ18)*(OFFSET('Game Board'!G8:G55,0,KX1)=OFFSET('Game Board'!H8:H55,0,KX1))*1)+SUMPRODUCT((OFFSET('Game Board'!I8:I55,0,KX1)=LQ17)*(OFFSET('Game Board'!F8:F55,0,KX1)=LQ18)*(OFFSET('Game Board'!G8:G55,0,KX1)=OFFSET('Game Board'!H8:H55,0,KX1))*1)+SUMPRODUCT((OFFSET('Game Board'!F8:F55,0,KX1)=LQ17)*(OFFSET('Game Board'!I8:I55,0,KX1)=LQ19)*(OFFSET('Game Board'!G8:G55,0,KX1)=OFFSET('Game Board'!H8:H55,0,KX1))*1)+SUMPRODUCT((OFFSET('Game Board'!I8:I55,0,KX1)=LQ17)*(OFFSET('Game Board'!F8:F55,0,KX1)=LQ19)*(OFFSET('Game Board'!G8:G55,0,KX1)=OFFSET('Game Board'!H8:H55,0,KX1))*1)</f>
        <v>0</v>
      </c>
      <c r="MG17" s="420">
        <f ca="1">SUMPRODUCT((OFFSET('Game Board'!F8:F55,0,KX1)=LQ17)*(OFFSET('Game Board'!I8:I55,0,KX1)=LQ18)*(OFFSET('Game Board'!G8:G55,0,KX1)&lt;OFFSET('Game Board'!H8:H55,0,KX1))*1)+SUMPRODUCT((OFFSET('Game Board'!I8:I55,0,KX1)=LQ17)*(OFFSET('Game Board'!F8:F55,0,KX1)=LQ18)*(OFFSET('Game Board'!H8:H55,0,KX1)&lt;OFFSET('Game Board'!G8:G55,0,KX1))*1)+SUMPRODUCT((OFFSET('Game Board'!F8:F55,0,KX1)=LQ17)*(OFFSET('Game Board'!I8:I55,0,KX1)=LQ19)*(OFFSET('Game Board'!G8:G55,0,KX1)&lt;OFFSET('Game Board'!H8:H55,0,KX1))*1)+SUMPRODUCT((OFFSET('Game Board'!I8:I55,0,KX1)=LQ17)*(OFFSET('Game Board'!F8:F55,0,KX1)=LQ19)*(OFFSET('Game Board'!H8:H55,0,KX1)&lt;OFFSET('Game Board'!G8:G55,0,KX1))*1)</f>
        <v>0</v>
      </c>
      <c r="MH17" s="420">
        <f ca="1">SUMIFS(OFFSET('Game Board'!G8:G55,0,KX1),OFFSET('Game Board'!F8:F55,0,KX1),LQ17,OFFSET('Game Board'!I8:I55,0,KX1),LQ18)+SUMIFS(OFFSET('Game Board'!G8:G55,0,KX1),OFFSET('Game Board'!F8:F55,0,KX1),LQ17,OFFSET('Game Board'!I8:I55,0,KX1),LQ19)+SUMIFS(OFFSET('Game Board'!H8:H55,0,KX1),OFFSET('Game Board'!I8:I55,0,KX1),LQ17,OFFSET('Game Board'!F8:F55,0,KX1),LQ18)+SUMIFS(OFFSET('Game Board'!H8:H55,0,KX1),OFFSET('Game Board'!I8:I55,0,KX1),LQ17,OFFSET('Game Board'!F8:F55,0,KX1),LQ19)</f>
        <v>0</v>
      </c>
      <c r="MI17" s="420">
        <f ca="1">SUMIFS(OFFSET('Game Board'!H8:H55,0,KX1),OFFSET('Game Board'!F8:F55,0,KX1),LQ17,OFFSET('Game Board'!I8:I55,0,KX1),LQ18)+SUMIFS(OFFSET('Game Board'!H8:H55,0,KX1),OFFSET('Game Board'!F8:F55,0,KX1),LQ17,OFFSET('Game Board'!I8:I55,0,KX1),LQ19)+SUMIFS(OFFSET('Game Board'!G8:G55,0,KX1),OFFSET('Game Board'!I8:I55,0,KX1),LQ17,OFFSET('Game Board'!F8:F55,0,KX1),LQ18)+SUMIFS(OFFSET('Game Board'!G8:G55,0,KX1),OFFSET('Game Board'!I8:I55,0,KX1),LQ17,OFFSET('Game Board'!F8:F55,0,KX1),LQ19)</f>
        <v>0</v>
      </c>
      <c r="MJ17" s="420">
        <f t="shared" ca="1" si="278"/>
        <v>0</v>
      </c>
      <c r="MK17" s="420">
        <f t="shared" ca="1" si="279"/>
        <v>0</v>
      </c>
      <c r="ML17" s="420">
        <f t="shared" ref="ML17" ca="1" si="2209">IF(LQ17&lt;&gt;"",SUMPRODUCT((LO16:LO19=LO17)*(MK16:MK19&gt;MK17)*1),0)</f>
        <v>0</v>
      </c>
      <c r="MM17" s="420">
        <f t="shared" ref="MM17" ca="1" si="2210">IF(LQ17&lt;&gt;"",SUMPRODUCT((ML16:ML19=ML17)*(MJ16:MJ19&gt;MJ17)*1),0)</f>
        <v>0</v>
      </c>
      <c r="MN17" s="420">
        <f t="shared" ca="1" si="282"/>
        <v>0</v>
      </c>
      <c r="MO17" s="420">
        <f t="shared" ref="MO17" ca="1" si="2211">IF(LQ17&lt;&gt;"",SUMPRODUCT((MN16:MN19=MN17)*(ML16:ML19=ML17)*(MH16:MH19&gt;MH17)*1),0)</f>
        <v>0</v>
      </c>
      <c r="MP17" s="420">
        <f t="shared" ca="1" si="68"/>
        <v>1</v>
      </c>
      <c r="MQ17" s="420">
        <v>0</v>
      </c>
      <c r="MR17" s="420">
        <v>0</v>
      </c>
      <c r="MS17" s="420">
        <v>0</v>
      </c>
      <c r="MT17" s="420">
        <v>0</v>
      </c>
      <c r="MU17" s="420">
        <v>0</v>
      </c>
      <c r="MV17" s="420">
        <v>0</v>
      </c>
      <c r="MW17" s="420">
        <v>0</v>
      </c>
      <c r="MX17" s="420">
        <v>0</v>
      </c>
      <c r="MY17" s="420">
        <v>0</v>
      </c>
      <c r="MZ17" s="420">
        <v>0</v>
      </c>
      <c r="NA17" s="420">
        <v>0</v>
      </c>
      <c r="NB17" s="420">
        <f t="shared" ca="1" si="69"/>
        <v>1</v>
      </c>
      <c r="NC17" s="420">
        <f t="shared" ref="NC17" ca="1" si="2212">SUMPRODUCT((NB16:NB19=NB17)*(LE16:LE19&gt;LE17)*1)</f>
        <v>2</v>
      </c>
      <c r="ND17" s="420">
        <f t="shared" ca="1" si="71"/>
        <v>3</v>
      </c>
      <c r="NE17" s="420" t="str">
        <f t="shared" si="285"/>
        <v>Tunisia</v>
      </c>
      <c r="NF17" s="420">
        <f t="shared" ca="1" si="72"/>
        <v>0</v>
      </c>
      <c r="NG17" s="420">
        <f ca="1">SUMPRODUCT((OFFSET('Game Board'!G8:G55,0,NG1)&lt;&gt;"")*(OFFSET('Game Board'!F8:F55,0,NG1)=C17)*(OFFSET('Game Board'!G8:G55,0,NG1)&gt;OFFSET('Game Board'!H8:H55,0,NG1))*1)+SUMPRODUCT((OFFSET('Game Board'!G8:G55,0,NG1)&lt;&gt;"")*(OFFSET('Game Board'!I8:I55,0,NG1)=C17)*(OFFSET('Game Board'!H8:H55,0,NG1)&gt;OFFSET('Game Board'!G8:G55,0,NG1))*1)</f>
        <v>0</v>
      </c>
      <c r="NH17" s="420">
        <f ca="1">SUMPRODUCT((OFFSET('Game Board'!G8:G55,0,NG1)&lt;&gt;"")*(OFFSET('Game Board'!F8:F55,0,NG1)=C17)*(OFFSET('Game Board'!G8:G55,0,NG1)=OFFSET('Game Board'!H8:H55,0,NG1))*1)+SUMPRODUCT((OFFSET('Game Board'!G8:G55,0,NG1)&lt;&gt;"")*(OFFSET('Game Board'!I8:I55,0,NG1)=C17)*(OFFSET('Game Board'!G8:G55,0,NG1)=OFFSET('Game Board'!H8:H55,0,NG1))*1)</f>
        <v>0</v>
      </c>
      <c r="NI17" s="420">
        <f ca="1">SUMPRODUCT((OFFSET('Game Board'!G8:G55,0,NG1)&lt;&gt;"")*(OFFSET('Game Board'!F8:F55,0,NG1)=C17)*(OFFSET('Game Board'!G8:G55,0,NG1)&lt;OFFSET('Game Board'!H8:H55,0,NG1))*1)+SUMPRODUCT((OFFSET('Game Board'!G8:G55,0,NG1)&lt;&gt;"")*(OFFSET('Game Board'!I8:I55,0,NG1)=C17)*(OFFSET('Game Board'!H8:H55,0,NG1)&lt;OFFSET('Game Board'!G8:G55,0,NG1))*1)</f>
        <v>0</v>
      </c>
      <c r="NJ17" s="420">
        <f ca="1">SUMIF(OFFSET('Game Board'!F8:F55,0,NG1),C17,OFFSET('Game Board'!G8:G55,0,NG1))+SUMIF(OFFSET('Game Board'!I8:I55,0,NG1),C17,OFFSET('Game Board'!H8:H55,0,NG1))</f>
        <v>0</v>
      </c>
      <c r="NK17" s="420">
        <f ca="1">SUMIF(OFFSET('Game Board'!F8:F55,0,NG1),C17,OFFSET('Game Board'!H8:H55,0,NG1))+SUMIF(OFFSET('Game Board'!I8:I55,0,NG1),C17,OFFSET('Game Board'!G8:G55,0,NG1))</f>
        <v>0</v>
      </c>
      <c r="NL17" s="420">
        <f t="shared" ca="1" si="73"/>
        <v>0</v>
      </c>
      <c r="NM17" s="420">
        <f t="shared" ca="1" si="74"/>
        <v>0</v>
      </c>
      <c r="NN17" s="420">
        <f ca="1">INDEX(L4:L35,MATCH(NW17,C4:C35,0),0)</f>
        <v>1500</v>
      </c>
      <c r="NO17" s="424">
        <f>'Tournament Setup'!F19</f>
        <v>0</v>
      </c>
      <c r="NP17" s="420">
        <f t="shared" ref="NP17" ca="1" si="2213">RANK(NM17,NM16:NM19)</f>
        <v>1</v>
      </c>
      <c r="NQ17" s="420">
        <f t="shared" ref="NQ17" ca="1" si="2214">SUMPRODUCT((NP16:NP19=NP17)*(NL16:NL19&gt;NL17)*1)</f>
        <v>0</v>
      </c>
      <c r="NR17" s="420">
        <f t="shared" ca="1" si="77"/>
        <v>1</v>
      </c>
      <c r="NS17" s="420">
        <f t="shared" ref="NS17" ca="1" si="2215">SUMPRODUCT((NP16:NP19=NP17)*(NL16:NL19=NL17)*(NJ16:NJ19&gt;NJ17)*1)</f>
        <v>0</v>
      </c>
      <c r="NT17" s="420">
        <f t="shared" ca="1" si="79"/>
        <v>1</v>
      </c>
      <c r="NU17" s="420">
        <f t="shared" ref="NU17" ca="1" si="2216">RANK(NT17,NT16:NT19,1)+COUNTIF(NT16:NT17,NT17)-1</f>
        <v>2</v>
      </c>
      <c r="NV17" s="420">
        <v>2</v>
      </c>
      <c r="NW17" s="420" t="str">
        <f t="shared" ref="NW17" ca="1" si="2217">INDEX(NE16:NE19,MATCH(NV17,NU16:NU19,0),0)</f>
        <v>Tunisia</v>
      </c>
      <c r="NX17" s="420">
        <f t="shared" ref="NX17" ca="1" si="2218">INDEX(NT16:NT19,MATCH(NW17,NE16:NE19,0),0)</f>
        <v>1</v>
      </c>
      <c r="NY17" s="420" t="str">
        <f t="shared" ref="NY17" ca="1" si="2219">IF(NY16&lt;&gt;"",NW17,"")</f>
        <v>Tunisia</v>
      </c>
      <c r="NZ17" s="420" t="str">
        <f t="shared" ref="NZ17" ca="1" si="2220">IF(NX18=2,NW17,"")</f>
        <v/>
      </c>
      <c r="OB17" s="420">
        <f ca="1">SUMPRODUCT((OFFSET('Game Board'!F8:F55,0,NG1)=NY17)*(OFFSET('Game Board'!I8:I55,0,NG1)=NY16)*(OFFSET('Game Board'!G8:G55,0,NG1)&gt;OFFSET('Game Board'!H8:H55,0,NG1))*1)+SUMPRODUCT((OFFSET('Game Board'!I8:I55,0,NG1)=NY17)*(OFFSET('Game Board'!F8:F55,0,NG1)=NY16)*(OFFSET('Game Board'!H8:H55,0,NG1)&gt;OFFSET('Game Board'!G8:G55,0,NG1))*1)+SUMPRODUCT((OFFSET('Game Board'!F8:F55,0,NG1)=NY17)*(OFFSET('Game Board'!I8:I55,0,NG1)=NY18)*(OFFSET('Game Board'!G8:G55,0,NG1)&gt;OFFSET('Game Board'!H8:H55,0,NG1))*1)+SUMPRODUCT((OFFSET('Game Board'!I8:I55,0,NG1)=NY17)*(OFFSET('Game Board'!F8:F55,0,NG1)=NY18)*(OFFSET('Game Board'!H8:H55,0,NG1)&gt;OFFSET('Game Board'!G8:G55,0,NG1))*1)+SUMPRODUCT((OFFSET('Game Board'!F8:F55,0,NG1)=NY17)*(OFFSET('Game Board'!I8:I55,0,NG1)=NY19)*(OFFSET('Game Board'!G8:G55,0,NG1)&gt;OFFSET('Game Board'!H8:H55,0,NG1))*1)+SUMPRODUCT((OFFSET('Game Board'!I8:I55,0,NG1)=NY17)*(OFFSET('Game Board'!F8:F55,0,NG1)=NY19)*(OFFSET('Game Board'!H8:H55,0,NG1)&gt;OFFSET('Game Board'!G8:G55,0,NG1))*1)</f>
        <v>0</v>
      </c>
      <c r="OC17" s="420">
        <f ca="1">SUMPRODUCT((OFFSET('Game Board'!F8:F55,0,NG1)=NY17)*(OFFSET('Game Board'!I8:I55,0,NG1)=NY16)*(OFFSET('Game Board'!G8:G55,0,NG1)=OFFSET('Game Board'!H8:H55,0,NG1))*1)+SUMPRODUCT((OFFSET('Game Board'!I8:I55,0,NG1)=NY17)*(OFFSET('Game Board'!F8:F55,0,NG1)=NY16)*(OFFSET('Game Board'!G8:G55,0,NG1)=OFFSET('Game Board'!H8:H55,0,NG1))*1)+SUMPRODUCT((OFFSET('Game Board'!F8:F55,0,NG1)=NY17)*(OFFSET('Game Board'!I8:I55,0,NG1)=NY18)*(OFFSET('Game Board'!G8:G55,0,NG1)=OFFSET('Game Board'!H8:H55,0,NG1))*1)+SUMPRODUCT((OFFSET('Game Board'!I8:I55,0,NG1)=NY17)*(OFFSET('Game Board'!F8:F55,0,NG1)=NY18)*(OFFSET('Game Board'!G8:G55,0,NG1)=OFFSET('Game Board'!H8:H55,0,NG1))*1)+SUMPRODUCT((OFFSET('Game Board'!F8:F55,0,NG1)=NY17)*(OFFSET('Game Board'!I8:I55,0,NG1)=NY19)*(OFFSET('Game Board'!G8:G55,0,NG1)=OFFSET('Game Board'!H8:H55,0,NG1))*1)+SUMPRODUCT((OFFSET('Game Board'!I8:I55,0,NG1)=NY17)*(OFFSET('Game Board'!F8:F55,0,NG1)=NY19)*(OFFSET('Game Board'!G8:G55,0,NG1)=OFFSET('Game Board'!H8:H55,0,NG1))*1)</f>
        <v>3</v>
      </c>
      <c r="OD17" s="420">
        <f ca="1">SUMPRODUCT((OFFSET('Game Board'!F8:F55,0,NG1)=NY17)*(OFFSET('Game Board'!I8:I55,0,NG1)=NY16)*(OFFSET('Game Board'!G8:G55,0,NG1)&lt;OFFSET('Game Board'!H8:H55,0,NG1))*1)+SUMPRODUCT((OFFSET('Game Board'!I8:I55,0,NG1)=NY17)*(OFFSET('Game Board'!F8:F55,0,NG1)=NY16)*(OFFSET('Game Board'!H8:H55,0,NG1)&lt;OFFSET('Game Board'!G8:G55,0,NG1))*1)+SUMPRODUCT((OFFSET('Game Board'!F8:F55,0,NG1)=NY17)*(OFFSET('Game Board'!I8:I55,0,NG1)=NY18)*(OFFSET('Game Board'!G8:G55,0,NG1)&lt;OFFSET('Game Board'!H8:H55,0,NG1))*1)+SUMPRODUCT((OFFSET('Game Board'!I8:I55,0,NG1)=NY17)*(OFFSET('Game Board'!F8:F55,0,NG1)=NY18)*(OFFSET('Game Board'!H8:H55,0,NG1)&lt;OFFSET('Game Board'!G8:G55,0,NG1))*1)+SUMPRODUCT((OFFSET('Game Board'!F8:F55,0,NG1)=NY17)*(OFFSET('Game Board'!I8:I55,0,NG1)=NY19)*(OFFSET('Game Board'!G8:G55,0,NG1)&lt;OFFSET('Game Board'!H8:H55,0,NG1))*1)+SUMPRODUCT((OFFSET('Game Board'!I8:I55,0,NG1)=NY17)*(OFFSET('Game Board'!F8:F55,0,NG1)=NY19)*(OFFSET('Game Board'!H8:H55,0,NG1)&lt;OFFSET('Game Board'!G8:G55,0,NG1))*1)</f>
        <v>0</v>
      </c>
      <c r="OE17" s="420">
        <f ca="1">SUMIFS(OFFSET('Game Board'!G8:G55,0,NG1),OFFSET('Game Board'!F8:F55,0,NG1),NY17,OFFSET('Game Board'!I8:I55,0,NG1),NY16)+SUMIFS(OFFSET('Game Board'!G8:G55,0,NG1),OFFSET('Game Board'!F8:F55,0,NG1),NY17,OFFSET('Game Board'!I8:I55,0,NG1),NY18)+SUMIFS(OFFSET('Game Board'!G8:G55,0,NG1),OFFSET('Game Board'!F8:F55,0,NG1),NY17,OFFSET('Game Board'!I8:I55,0,NG1),NY19)+SUMIFS(OFFSET('Game Board'!H8:H55,0,NG1),OFFSET('Game Board'!I8:I55,0,NG1),NY17,OFFSET('Game Board'!F8:F55,0,NG1),NY16)+SUMIFS(OFFSET('Game Board'!H8:H55,0,NG1),OFFSET('Game Board'!I8:I55,0,NG1),NY17,OFFSET('Game Board'!F8:F55,0,NG1),NY18)+SUMIFS(OFFSET('Game Board'!H8:H55,0,NG1),OFFSET('Game Board'!I8:I55,0,NG1),NY17,OFFSET('Game Board'!F8:F55,0,NG1),NY19)</f>
        <v>0</v>
      </c>
      <c r="OF17" s="420">
        <f ca="1">SUMIFS(OFFSET('Game Board'!H8:H55,0,NG1),OFFSET('Game Board'!F8:F55,0,NG1),NY17,OFFSET('Game Board'!I8:I55,0,NG1),NY16)+SUMIFS(OFFSET('Game Board'!H8:H55,0,NG1),OFFSET('Game Board'!F8:F55,0,NG1),NY17,OFFSET('Game Board'!I8:I55,0,NG1),NY18)+SUMIFS(OFFSET('Game Board'!H8:H55,0,NG1),OFFSET('Game Board'!F8:F55,0,NG1),NY17,OFFSET('Game Board'!I8:I55,0,NG1),NY19)+SUMIFS(OFFSET('Game Board'!G8:G55,0,NG1),OFFSET('Game Board'!I8:I55,0,NG1),NY17,OFFSET('Game Board'!F8:F55,0,NG1),NY16)+SUMIFS(OFFSET('Game Board'!G8:G55,0,NG1),OFFSET('Game Board'!I8:I55,0,NG1),NY17,OFFSET('Game Board'!F8:F55,0,NG1),NY18)+SUMIFS(OFFSET('Game Board'!G8:G55,0,NG1),OFFSET('Game Board'!I8:I55,0,NG1),NY17,OFFSET('Game Board'!F8:F55,0,NG1),NY19)</f>
        <v>0</v>
      </c>
      <c r="OG17" s="420">
        <f t="shared" ca="1" si="84"/>
        <v>0</v>
      </c>
      <c r="OH17" s="420">
        <f t="shared" ca="1" si="85"/>
        <v>3</v>
      </c>
      <c r="OI17" s="420">
        <f t="shared" ref="OI17" ca="1" si="2221">IF(NY17&lt;&gt;"",SUMPRODUCT((NX16:NX19=NX17)*(OH16:OH19&gt;OH17)*1),0)</f>
        <v>0</v>
      </c>
      <c r="OJ17" s="420">
        <f t="shared" ref="OJ17" ca="1" si="2222">IF(NY17&lt;&gt;"",SUMPRODUCT((OI16:OI19=OI17)*(OG16:OG19&gt;OG17)*1),0)</f>
        <v>0</v>
      </c>
      <c r="OK17" s="420">
        <f t="shared" ca="1" si="88"/>
        <v>0</v>
      </c>
      <c r="OL17" s="420">
        <f t="shared" ref="OL17" ca="1" si="2223">IF(NY17&lt;&gt;"",SUMPRODUCT((OK16:OK19=OK17)*(OI16:OI19=OI17)*(OE16:OE19&gt;OE17)*1),0)</f>
        <v>0</v>
      </c>
      <c r="OM17" s="420">
        <f t="shared" ca="1" si="90"/>
        <v>1</v>
      </c>
      <c r="ON17" s="420">
        <f ca="1">SUMPRODUCT((OFFSET('Game Board'!F8:F55,0,NG1)=NZ17)*(OFFSET('Game Board'!I8:I55,0,NG1)=NZ18)*(OFFSET('Game Board'!G8:G55,0,NG1)&gt;OFFSET('Game Board'!H8:H55,0,NG1))*1)+SUMPRODUCT((OFFSET('Game Board'!I8:I55,0,NG1)=NZ17)*(OFFSET('Game Board'!F8:F55,0,NG1)=NZ18)*(OFFSET('Game Board'!H8:H55,0,NG1)&gt;OFFSET('Game Board'!G8:G55,0,NG1))*1)+SUMPRODUCT((OFFSET('Game Board'!F8:F55,0,NG1)=NZ17)*(OFFSET('Game Board'!I8:I55,0,NG1)=NZ19)*(OFFSET('Game Board'!G8:G55,0,NG1)&gt;OFFSET('Game Board'!H8:H55,0,NG1))*1)+SUMPRODUCT((OFFSET('Game Board'!I8:I55,0,NG1)=NZ17)*(OFFSET('Game Board'!F8:F55,0,NG1)=NZ19)*(OFFSET('Game Board'!H8:H55,0,NG1)&gt;OFFSET('Game Board'!G8:G55,0,NG1))*1)</f>
        <v>0</v>
      </c>
      <c r="OO17" s="420">
        <f ca="1">SUMPRODUCT((OFFSET('Game Board'!F8:F55,0,NG1)=NZ17)*(OFFSET('Game Board'!I8:I55,0,NG1)=NZ18)*(OFFSET('Game Board'!G8:G55,0,NG1)=OFFSET('Game Board'!H8:H55,0,NG1))*1)+SUMPRODUCT((OFFSET('Game Board'!I8:I55,0,NG1)=NZ17)*(OFFSET('Game Board'!F8:F55,0,NG1)=NZ18)*(OFFSET('Game Board'!G8:G55,0,NG1)=OFFSET('Game Board'!H8:H55,0,NG1))*1)+SUMPRODUCT((OFFSET('Game Board'!F8:F55,0,NG1)=NZ17)*(OFFSET('Game Board'!I8:I55,0,NG1)=NZ19)*(OFFSET('Game Board'!G8:G55,0,NG1)=OFFSET('Game Board'!H8:H55,0,NG1))*1)+SUMPRODUCT((OFFSET('Game Board'!I8:I55,0,NG1)=NZ17)*(OFFSET('Game Board'!F8:F55,0,NG1)=NZ19)*(OFFSET('Game Board'!G8:G55,0,NG1)=OFFSET('Game Board'!H8:H55,0,NG1))*1)</f>
        <v>0</v>
      </c>
      <c r="OP17" s="420">
        <f ca="1">SUMPRODUCT((OFFSET('Game Board'!F8:F55,0,NG1)=NZ17)*(OFFSET('Game Board'!I8:I55,0,NG1)=NZ18)*(OFFSET('Game Board'!G8:G55,0,NG1)&lt;OFFSET('Game Board'!H8:H55,0,NG1))*1)+SUMPRODUCT((OFFSET('Game Board'!I8:I55,0,NG1)=NZ17)*(OFFSET('Game Board'!F8:F55,0,NG1)=NZ18)*(OFFSET('Game Board'!H8:H55,0,NG1)&lt;OFFSET('Game Board'!G8:G55,0,NG1))*1)+SUMPRODUCT((OFFSET('Game Board'!F8:F55,0,NG1)=NZ17)*(OFFSET('Game Board'!I8:I55,0,NG1)=NZ19)*(OFFSET('Game Board'!G8:G55,0,NG1)&lt;OFFSET('Game Board'!H8:H55,0,NG1))*1)+SUMPRODUCT((OFFSET('Game Board'!I8:I55,0,NG1)=NZ17)*(OFFSET('Game Board'!F8:F55,0,NG1)=NZ19)*(OFFSET('Game Board'!H8:H55,0,NG1)&lt;OFFSET('Game Board'!G8:G55,0,NG1))*1)</f>
        <v>0</v>
      </c>
      <c r="OQ17" s="420">
        <f ca="1">SUMIFS(OFFSET('Game Board'!G8:G55,0,NG1),OFFSET('Game Board'!F8:F55,0,NG1),NZ17,OFFSET('Game Board'!I8:I55,0,NG1),NZ18)+SUMIFS(OFFSET('Game Board'!G8:G55,0,NG1),OFFSET('Game Board'!F8:F55,0,NG1),NZ17,OFFSET('Game Board'!I8:I55,0,NG1),NZ19)+SUMIFS(OFFSET('Game Board'!H8:H55,0,NG1),OFFSET('Game Board'!I8:I55,0,NG1),NZ17,OFFSET('Game Board'!F8:F55,0,NG1),NZ18)+SUMIFS(OFFSET('Game Board'!H8:H55,0,NG1),OFFSET('Game Board'!I8:I55,0,NG1),NZ17,OFFSET('Game Board'!F8:F55,0,NG1),NZ19)</f>
        <v>0</v>
      </c>
      <c r="OR17" s="420">
        <f ca="1">SUMIFS(OFFSET('Game Board'!H8:H55,0,NG1),OFFSET('Game Board'!F8:F55,0,NG1),NZ17,OFFSET('Game Board'!I8:I55,0,NG1),NZ18)+SUMIFS(OFFSET('Game Board'!H8:H55,0,NG1),OFFSET('Game Board'!F8:F55,0,NG1),NZ17,OFFSET('Game Board'!I8:I55,0,NG1),NZ19)+SUMIFS(OFFSET('Game Board'!G8:G55,0,NG1),OFFSET('Game Board'!I8:I55,0,NG1),NZ17,OFFSET('Game Board'!F8:F55,0,NG1),NZ18)+SUMIFS(OFFSET('Game Board'!G8:G55,0,NG1),OFFSET('Game Board'!I8:I55,0,NG1),NZ17,OFFSET('Game Board'!F8:F55,0,NG1),NZ19)</f>
        <v>0</v>
      </c>
      <c r="OS17" s="420">
        <f t="shared" ca="1" si="297"/>
        <v>0</v>
      </c>
      <c r="OT17" s="420">
        <f t="shared" ca="1" si="298"/>
        <v>0</v>
      </c>
      <c r="OU17" s="420">
        <f t="shared" ref="OU17" ca="1" si="2224">IF(NZ17&lt;&gt;"",SUMPRODUCT((NX16:NX19=NX17)*(OT16:OT19&gt;OT17)*1),0)</f>
        <v>0</v>
      </c>
      <c r="OV17" s="420">
        <f t="shared" ref="OV17" ca="1" si="2225">IF(NZ17&lt;&gt;"",SUMPRODUCT((OU16:OU19=OU17)*(OS16:OS19&gt;OS17)*1),0)</f>
        <v>0</v>
      </c>
      <c r="OW17" s="420">
        <f t="shared" ca="1" si="301"/>
        <v>0</v>
      </c>
      <c r="OX17" s="420">
        <f t="shared" ref="OX17" ca="1" si="2226">IF(NZ17&lt;&gt;"",SUMPRODUCT((OW16:OW19=OW17)*(OU16:OU19=OU17)*(OQ16:OQ19&gt;OQ17)*1),0)</f>
        <v>0</v>
      </c>
      <c r="OY17" s="420">
        <f t="shared" ca="1" si="91"/>
        <v>1</v>
      </c>
      <c r="OZ17" s="420">
        <v>0</v>
      </c>
      <c r="PA17" s="420">
        <v>0</v>
      </c>
      <c r="PB17" s="420">
        <v>0</v>
      </c>
      <c r="PC17" s="420">
        <v>0</v>
      </c>
      <c r="PD17" s="420">
        <v>0</v>
      </c>
      <c r="PE17" s="420">
        <v>0</v>
      </c>
      <c r="PF17" s="420">
        <v>0</v>
      </c>
      <c r="PG17" s="420">
        <v>0</v>
      </c>
      <c r="PH17" s="420">
        <v>0</v>
      </c>
      <c r="PI17" s="420">
        <v>0</v>
      </c>
      <c r="PJ17" s="420">
        <v>0</v>
      </c>
      <c r="PK17" s="420">
        <f t="shared" ca="1" si="92"/>
        <v>1</v>
      </c>
      <c r="PL17" s="420">
        <f t="shared" ref="PL17" ca="1" si="2227">SUMPRODUCT((PK16:PK19=PK17)*(NN16:NN19&gt;NN17)*1)</f>
        <v>2</v>
      </c>
      <c r="PM17" s="420">
        <f t="shared" ca="1" si="94"/>
        <v>3</v>
      </c>
      <c r="PN17" s="420" t="str">
        <f t="shared" si="304"/>
        <v>Tunisia</v>
      </c>
      <c r="PO17" s="420">
        <f t="shared" ca="1" si="95"/>
        <v>0</v>
      </c>
      <c r="PP17" s="420">
        <f ca="1">SUMPRODUCT((OFFSET('Game Board'!G8:G55,0,PP1)&lt;&gt;"")*(OFFSET('Game Board'!F8:F55,0,PP1)=C17)*(OFFSET('Game Board'!G8:G55,0,PP1)&gt;OFFSET('Game Board'!H8:H55,0,PP1))*1)+SUMPRODUCT((OFFSET('Game Board'!G8:G55,0,PP1)&lt;&gt;"")*(OFFSET('Game Board'!I8:I55,0,PP1)=C17)*(OFFSET('Game Board'!H8:H55,0,PP1)&gt;OFFSET('Game Board'!G8:G55,0,PP1))*1)</f>
        <v>0</v>
      </c>
      <c r="PQ17" s="420">
        <f ca="1">SUMPRODUCT((OFFSET('Game Board'!G8:G55,0,PP1)&lt;&gt;"")*(OFFSET('Game Board'!F8:F55,0,PP1)=C17)*(OFFSET('Game Board'!G8:G55,0,PP1)=OFFSET('Game Board'!H8:H55,0,PP1))*1)+SUMPRODUCT((OFFSET('Game Board'!G8:G55,0,PP1)&lt;&gt;"")*(OFFSET('Game Board'!I8:I55,0,PP1)=C17)*(OFFSET('Game Board'!G8:G55,0,PP1)=OFFSET('Game Board'!H8:H55,0,PP1))*1)</f>
        <v>0</v>
      </c>
      <c r="PR17" s="420">
        <f ca="1">SUMPRODUCT((OFFSET('Game Board'!G8:G55,0,PP1)&lt;&gt;"")*(OFFSET('Game Board'!F8:F55,0,PP1)=C17)*(OFFSET('Game Board'!G8:G55,0,PP1)&lt;OFFSET('Game Board'!H8:H55,0,PP1))*1)+SUMPRODUCT((OFFSET('Game Board'!G8:G55,0,PP1)&lt;&gt;"")*(OFFSET('Game Board'!I8:I55,0,PP1)=C17)*(OFFSET('Game Board'!H8:H55,0,PP1)&lt;OFFSET('Game Board'!G8:G55,0,PP1))*1)</f>
        <v>0</v>
      </c>
      <c r="PS17" s="420">
        <f ca="1">SUMIF(OFFSET('Game Board'!F8:F55,0,PP1),C17,OFFSET('Game Board'!G8:G55,0,PP1))+SUMIF(OFFSET('Game Board'!I8:I55,0,PP1),C17,OFFSET('Game Board'!H8:H55,0,PP1))</f>
        <v>0</v>
      </c>
      <c r="PT17" s="420">
        <f ca="1">SUMIF(OFFSET('Game Board'!F8:F55,0,PP1),C17,OFFSET('Game Board'!H8:H55,0,PP1))+SUMIF(OFFSET('Game Board'!I8:I55,0,PP1),C17,OFFSET('Game Board'!G8:G55,0,PP1))</f>
        <v>0</v>
      </c>
      <c r="PU17" s="420">
        <f t="shared" ca="1" si="96"/>
        <v>0</v>
      </c>
      <c r="PV17" s="420">
        <f t="shared" ca="1" si="97"/>
        <v>0</v>
      </c>
      <c r="PW17" s="420">
        <f ca="1">INDEX(L4:L35,MATCH(QF17,C4:C35,0),0)</f>
        <v>1500</v>
      </c>
      <c r="PX17" s="424">
        <f>'Tournament Setup'!F19</f>
        <v>0</v>
      </c>
      <c r="PY17" s="420">
        <f t="shared" ref="PY17" ca="1" si="2228">RANK(PV17,PV16:PV19)</f>
        <v>1</v>
      </c>
      <c r="PZ17" s="420">
        <f t="shared" ref="PZ17" ca="1" si="2229">SUMPRODUCT((PY16:PY19=PY17)*(PU16:PU19&gt;PU17)*1)</f>
        <v>0</v>
      </c>
      <c r="QA17" s="420">
        <f t="shared" ca="1" si="100"/>
        <v>1</v>
      </c>
      <c r="QB17" s="420">
        <f t="shared" ref="QB17" ca="1" si="2230">SUMPRODUCT((PY16:PY19=PY17)*(PU16:PU19=PU17)*(PS16:PS19&gt;PS17)*1)</f>
        <v>0</v>
      </c>
      <c r="QC17" s="420">
        <f t="shared" ca="1" si="102"/>
        <v>1</v>
      </c>
      <c r="QD17" s="420">
        <f t="shared" ref="QD17" ca="1" si="2231">RANK(QC17,QC16:QC19,1)+COUNTIF(QC16:QC17,QC17)-1</f>
        <v>2</v>
      </c>
      <c r="QE17" s="420">
        <v>2</v>
      </c>
      <c r="QF17" s="420" t="str">
        <f t="shared" ref="QF17" ca="1" si="2232">INDEX(PN16:PN19,MATCH(QE17,QD16:QD19,0),0)</f>
        <v>Tunisia</v>
      </c>
      <c r="QG17" s="420">
        <f t="shared" ref="QG17" ca="1" si="2233">INDEX(QC16:QC19,MATCH(QF17,PN16:PN19,0),0)</f>
        <v>1</v>
      </c>
      <c r="QH17" s="420" t="str">
        <f t="shared" ref="QH17" ca="1" si="2234">IF(QH16&lt;&gt;"",QF17,"")</f>
        <v>Tunisia</v>
      </c>
      <c r="QI17" s="420" t="str">
        <f t="shared" ref="QI17" ca="1" si="2235">IF(QG18=2,QF17,"")</f>
        <v/>
      </c>
      <c r="QK17" s="420">
        <f ca="1">SUMPRODUCT((OFFSET('Game Board'!F8:F55,0,PP1)=QH17)*(OFFSET('Game Board'!I8:I55,0,PP1)=QH16)*(OFFSET('Game Board'!G8:G55,0,PP1)&gt;OFFSET('Game Board'!H8:H55,0,PP1))*1)+SUMPRODUCT((OFFSET('Game Board'!I8:I55,0,PP1)=QH17)*(OFFSET('Game Board'!F8:F55,0,PP1)=QH16)*(OFFSET('Game Board'!H8:H55,0,PP1)&gt;OFFSET('Game Board'!G8:G55,0,PP1))*1)+SUMPRODUCT((OFFSET('Game Board'!F8:F55,0,PP1)=QH17)*(OFFSET('Game Board'!I8:I55,0,PP1)=QH18)*(OFFSET('Game Board'!G8:G55,0,PP1)&gt;OFFSET('Game Board'!H8:H55,0,PP1))*1)+SUMPRODUCT((OFFSET('Game Board'!I8:I55,0,PP1)=QH17)*(OFFSET('Game Board'!F8:F55,0,PP1)=QH18)*(OFFSET('Game Board'!H8:H55,0,PP1)&gt;OFFSET('Game Board'!G8:G55,0,PP1))*1)+SUMPRODUCT((OFFSET('Game Board'!F8:F55,0,PP1)=QH17)*(OFFSET('Game Board'!I8:I55,0,PP1)=QH19)*(OFFSET('Game Board'!G8:G55,0,PP1)&gt;OFFSET('Game Board'!H8:H55,0,PP1))*1)+SUMPRODUCT((OFFSET('Game Board'!I8:I55,0,PP1)=QH17)*(OFFSET('Game Board'!F8:F55,0,PP1)=QH19)*(OFFSET('Game Board'!H8:H55,0,PP1)&gt;OFFSET('Game Board'!G8:G55,0,PP1))*1)</f>
        <v>0</v>
      </c>
      <c r="QL17" s="420">
        <f ca="1">SUMPRODUCT((OFFSET('Game Board'!F8:F55,0,PP1)=QH17)*(OFFSET('Game Board'!I8:I55,0,PP1)=QH16)*(OFFSET('Game Board'!G8:G55,0,PP1)=OFFSET('Game Board'!H8:H55,0,PP1))*1)+SUMPRODUCT((OFFSET('Game Board'!I8:I55,0,PP1)=QH17)*(OFFSET('Game Board'!F8:F55,0,PP1)=QH16)*(OFFSET('Game Board'!G8:G55,0,PP1)=OFFSET('Game Board'!H8:H55,0,PP1))*1)+SUMPRODUCT((OFFSET('Game Board'!F8:F55,0,PP1)=QH17)*(OFFSET('Game Board'!I8:I55,0,PP1)=QH18)*(OFFSET('Game Board'!G8:G55,0,PP1)=OFFSET('Game Board'!H8:H55,0,PP1))*1)+SUMPRODUCT((OFFSET('Game Board'!I8:I55,0,PP1)=QH17)*(OFFSET('Game Board'!F8:F55,0,PP1)=QH18)*(OFFSET('Game Board'!G8:G55,0,PP1)=OFFSET('Game Board'!H8:H55,0,PP1))*1)+SUMPRODUCT((OFFSET('Game Board'!F8:F55,0,PP1)=QH17)*(OFFSET('Game Board'!I8:I55,0,PP1)=QH19)*(OFFSET('Game Board'!G8:G55,0,PP1)=OFFSET('Game Board'!H8:H55,0,PP1))*1)+SUMPRODUCT((OFFSET('Game Board'!I8:I55,0,PP1)=QH17)*(OFFSET('Game Board'!F8:F55,0,PP1)=QH19)*(OFFSET('Game Board'!G8:G55,0,PP1)=OFFSET('Game Board'!H8:H55,0,PP1))*1)</f>
        <v>3</v>
      </c>
      <c r="QM17" s="420">
        <f ca="1">SUMPRODUCT((OFFSET('Game Board'!F8:F55,0,PP1)=QH17)*(OFFSET('Game Board'!I8:I55,0,PP1)=QH16)*(OFFSET('Game Board'!G8:G55,0,PP1)&lt;OFFSET('Game Board'!H8:H55,0,PP1))*1)+SUMPRODUCT((OFFSET('Game Board'!I8:I55,0,PP1)=QH17)*(OFFSET('Game Board'!F8:F55,0,PP1)=QH16)*(OFFSET('Game Board'!H8:H55,0,PP1)&lt;OFFSET('Game Board'!G8:G55,0,PP1))*1)+SUMPRODUCT((OFFSET('Game Board'!F8:F55,0,PP1)=QH17)*(OFFSET('Game Board'!I8:I55,0,PP1)=QH18)*(OFFSET('Game Board'!G8:G55,0,PP1)&lt;OFFSET('Game Board'!H8:H55,0,PP1))*1)+SUMPRODUCT((OFFSET('Game Board'!I8:I55,0,PP1)=QH17)*(OFFSET('Game Board'!F8:F55,0,PP1)=QH18)*(OFFSET('Game Board'!H8:H55,0,PP1)&lt;OFFSET('Game Board'!G8:G55,0,PP1))*1)+SUMPRODUCT((OFFSET('Game Board'!F8:F55,0,PP1)=QH17)*(OFFSET('Game Board'!I8:I55,0,PP1)=QH19)*(OFFSET('Game Board'!G8:G55,0,PP1)&lt;OFFSET('Game Board'!H8:H55,0,PP1))*1)+SUMPRODUCT((OFFSET('Game Board'!I8:I55,0,PP1)=QH17)*(OFFSET('Game Board'!F8:F55,0,PP1)=QH19)*(OFFSET('Game Board'!H8:H55,0,PP1)&lt;OFFSET('Game Board'!G8:G55,0,PP1))*1)</f>
        <v>0</v>
      </c>
      <c r="QN17" s="420">
        <f ca="1">SUMIFS(OFFSET('Game Board'!G8:G55,0,PP1),OFFSET('Game Board'!F8:F55,0,PP1),QH17,OFFSET('Game Board'!I8:I55,0,PP1),QH16)+SUMIFS(OFFSET('Game Board'!G8:G55,0,PP1),OFFSET('Game Board'!F8:F55,0,PP1),QH17,OFFSET('Game Board'!I8:I55,0,PP1),QH18)+SUMIFS(OFFSET('Game Board'!G8:G55,0,PP1),OFFSET('Game Board'!F8:F55,0,PP1),QH17,OFFSET('Game Board'!I8:I55,0,PP1),QH19)+SUMIFS(OFFSET('Game Board'!H8:H55,0,PP1),OFFSET('Game Board'!I8:I55,0,PP1),QH17,OFFSET('Game Board'!F8:F55,0,PP1),QH16)+SUMIFS(OFFSET('Game Board'!H8:H55,0,PP1),OFFSET('Game Board'!I8:I55,0,PP1),QH17,OFFSET('Game Board'!F8:F55,0,PP1),QH18)+SUMIFS(OFFSET('Game Board'!H8:H55,0,PP1),OFFSET('Game Board'!I8:I55,0,PP1),QH17,OFFSET('Game Board'!F8:F55,0,PP1),QH19)</f>
        <v>0</v>
      </c>
      <c r="QO17" s="420">
        <f ca="1">SUMIFS(OFFSET('Game Board'!H8:H55,0,PP1),OFFSET('Game Board'!F8:F55,0,PP1),QH17,OFFSET('Game Board'!I8:I55,0,PP1),QH16)+SUMIFS(OFFSET('Game Board'!H8:H55,0,PP1),OFFSET('Game Board'!F8:F55,0,PP1),QH17,OFFSET('Game Board'!I8:I55,0,PP1),QH18)+SUMIFS(OFFSET('Game Board'!H8:H55,0,PP1),OFFSET('Game Board'!F8:F55,0,PP1),QH17,OFFSET('Game Board'!I8:I55,0,PP1),QH19)+SUMIFS(OFFSET('Game Board'!G8:G55,0,PP1),OFFSET('Game Board'!I8:I55,0,PP1),QH17,OFFSET('Game Board'!F8:F55,0,PP1),QH16)+SUMIFS(OFFSET('Game Board'!G8:G55,0,PP1),OFFSET('Game Board'!I8:I55,0,PP1),QH17,OFFSET('Game Board'!F8:F55,0,PP1),QH18)+SUMIFS(OFFSET('Game Board'!G8:G55,0,PP1),OFFSET('Game Board'!I8:I55,0,PP1),QH17,OFFSET('Game Board'!F8:F55,0,PP1),QH19)</f>
        <v>0</v>
      </c>
      <c r="QP17" s="420">
        <f t="shared" ca="1" si="107"/>
        <v>0</v>
      </c>
      <c r="QQ17" s="420">
        <f t="shared" ca="1" si="108"/>
        <v>3</v>
      </c>
      <c r="QR17" s="420">
        <f t="shared" ref="QR17" ca="1" si="2236">IF(QH17&lt;&gt;"",SUMPRODUCT((QG16:QG19=QG17)*(QQ16:QQ19&gt;QQ17)*1),0)</f>
        <v>0</v>
      </c>
      <c r="QS17" s="420">
        <f t="shared" ref="QS17" ca="1" si="2237">IF(QH17&lt;&gt;"",SUMPRODUCT((QR16:QR19=QR17)*(QP16:QP19&gt;QP17)*1),0)</f>
        <v>0</v>
      </c>
      <c r="QT17" s="420">
        <f t="shared" ca="1" si="111"/>
        <v>0</v>
      </c>
      <c r="QU17" s="420">
        <f t="shared" ref="QU17" ca="1" si="2238">IF(QH17&lt;&gt;"",SUMPRODUCT((QT16:QT19=QT17)*(QR16:QR19=QR17)*(QN16:QN19&gt;QN17)*1),0)</f>
        <v>0</v>
      </c>
      <c r="QV17" s="420">
        <f t="shared" ca="1" si="113"/>
        <v>1</v>
      </c>
      <c r="QW17" s="420">
        <f ca="1">SUMPRODUCT((OFFSET('Game Board'!F8:F55,0,PP1)=QI17)*(OFFSET('Game Board'!I8:I55,0,PP1)=QI18)*(OFFSET('Game Board'!G8:G55,0,PP1)&gt;OFFSET('Game Board'!H8:H55,0,PP1))*1)+SUMPRODUCT((OFFSET('Game Board'!I8:I55,0,PP1)=QI17)*(OFFSET('Game Board'!F8:F55,0,PP1)=QI18)*(OFFSET('Game Board'!H8:H55,0,PP1)&gt;OFFSET('Game Board'!G8:G55,0,PP1))*1)+SUMPRODUCT((OFFSET('Game Board'!F8:F55,0,PP1)=QI17)*(OFFSET('Game Board'!I8:I55,0,PP1)=QI19)*(OFFSET('Game Board'!G8:G55,0,PP1)&gt;OFFSET('Game Board'!H8:H55,0,PP1))*1)+SUMPRODUCT((OFFSET('Game Board'!I8:I55,0,PP1)=QI17)*(OFFSET('Game Board'!F8:F55,0,PP1)=QI19)*(OFFSET('Game Board'!H8:H55,0,PP1)&gt;OFFSET('Game Board'!G8:G55,0,PP1))*1)</f>
        <v>0</v>
      </c>
      <c r="QX17" s="420">
        <f ca="1">SUMPRODUCT((OFFSET('Game Board'!F8:F55,0,PP1)=QI17)*(OFFSET('Game Board'!I8:I55,0,PP1)=QI18)*(OFFSET('Game Board'!G8:G55,0,PP1)=OFFSET('Game Board'!H8:H55,0,PP1))*1)+SUMPRODUCT((OFFSET('Game Board'!I8:I55,0,PP1)=QI17)*(OFFSET('Game Board'!F8:F55,0,PP1)=QI18)*(OFFSET('Game Board'!G8:G55,0,PP1)=OFFSET('Game Board'!H8:H55,0,PP1))*1)+SUMPRODUCT((OFFSET('Game Board'!F8:F55,0,PP1)=QI17)*(OFFSET('Game Board'!I8:I55,0,PP1)=QI19)*(OFFSET('Game Board'!G8:G55,0,PP1)=OFFSET('Game Board'!H8:H55,0,PP1))*1)+SUMPRODUCT((OFFSET('Game Board'!I8:I55,0,PP1)=QI17)*(OFFSET('Game Board'!F8:F55,0,PP1)=QI19)*(OFFSET('Game Board'!G8:G55,0,PP1)=OFFSET('Game Board'!H8:H55,0,PP1))*1)</f>
        <v>0</v>
      </c>
      <c r="QY17" s="420">
        <f ca="1">SUMPRODUCT((OFFSET('Game Board'!F8:F55,0,PP1)=QI17)*(OFFSET('Game Board'!I8:I55,0,PP1)=QI18)*(OFFSET('Game Board'!G8:G55,0,PP1)&lt;OFFSET('Game Board'!H8:H55,0,PP1))*1)+SUMPRODUCT((OFFSET('Game Board'!I8:I55,0,PP1)=QI17)*(OFFSET('Game Board'!F8:F55,0,PP1)=QI18)*(OFFSET('Game Board'!H8:H55,0,PP1)&lt;OFFSET('Game Board'!G8:G55,0,PP1))*1)+SUMPRODUCT((OFFSET('Game Board'!F8:F55,0,PP1)=QI17)*(OFFSET('Game Board'!I8:I55,0,PP1)=QI19)*(OFFSET('Game Board'!G8:G55,0,PP1)&lt;OFFSET('Game Board'!H8:H55,0,PP1))*1)+SUMPRODUCT((OFFSET('Game Board'!I8:I55,0,PP1)=QI17)*(OFFSET('Game Board'!F8:F55,0,PP1)=QI19)*(OFFSET('Game Board'!H8:H55,0,PP1)&lt;OFFSET('Game Board'!G8:G55,0,PP1))*1)</f>
        <v>0</v>
      </c>
      <c r="QZ17" s="420">
        <f ca="1">SUMIFS(OFFSET('Game Board'!G8:G55,0,PP1),OFFSET('Game Board'!F8:F55,0,PP1),QI17,OFFSET('Game Board'!I8:I55,0,PP1),QI18)+SUMIFS(OFFSET('Game Board'!G8:G55,0,PP1),OFFSET('Game Board'!F8:F55,0,PP1),QI17,OFFSET('Game Board'!I8:I55,0,PP1),QI19)+SUMIFS(OFFSET('Game Board'!H8:H55,0,PP1),OFFSET('Game Board'!I8:I55,0,PP1),QI17,OFFSET('Game Board'!F8:F55,0,PP1),QI18)+SUMIFS(OFFSET('Game Board'!H8:H55,0,PP1),OFFSET('Game Board'!I8:I55,0,PP1),QI17,OFFSET('Game Board'!F8:F55,0,PP1),QI19)</f>
        <v>0</v>
      </c>
      <c r="RA17" s="420">
        <f ca="1">SUMIFS(OFFSET('Game Board'!H8:H55,0,PP1),OFFSET('Game Board'!F8:F55,0,PP1),QI17,OFFSET('Game Board'!I8:I55,0,PP1),QI18)+SUMIFS(OFFSET('Game Board'!H8:H55,0,PP1),OFFSET('Game Board'!F8:F55,0,PP1),QI17,OFFSET('Game Board'!I8:I55,0,PP1),QI19)+SUMIFS(OFFSET('Game Board'!G8:G55,0,PP1),OFFSET('Game Board'!I8:I55,0,PP1),QI17,OFFSET('Game Board'!F8:F55,0,PP1),QI18)+SUMIFS(OFFSET('Game Board'!G8:G55,0,PP1),OFFSET('Game Board'!I8:I55,0,PP1),QI17,OFFSET('Game Board'!F8:F55,0,PP1),QI19)</f>
        <v>0</v>
      </c>
      <c r="RB17" s="420">
        <f t="shared" ca="1" si="316"/>
        <v>0</v>
      </c>
      <c r="RC17" s="420">
        <f t="shared" ca="1" si="317"/>
        <v>0</v>
      </c>
      <c r="RD17" s="420">
        <f t="shared" ref="RD17" ca="1" si="2239">IF(QI17&lt;&gt;"",SUMPRODUCT((QG16:QG19=QG17)*(RC16:RC19&gt;RC17)*1),0)</f>
        <v>0</v>
      </c>
      <c r="RE17" s="420">
        <f t="shared" ref="RE17" ca="1" si="2240">IF(QI17&lt;&gt;"",SUMPRODUCT((RD16:RD19=RD17)*(RB16:RB19&gt;RB17)*1),0)</f>
        <v>0</v>
      </c>
      <c r="RF17" s="420">
        <f t="shared" ca="1" si="320"/>
        <v>0</v>
      </c>
      <c r="RG17" s="420">
        <f t="shared" ref="RG17" ca="1" si="2241">IF(QI17&lt;&gt;"",SUMPRODUCT((RF16:RF19=RF17)*(RD16:RD19=RD17)*(QZ16:QZ19&gt;QZ17)*1),0)</f>
        <v>0</v>
      </c>
      <c r="RH17" s="420">
        <f t="shared" ca="1" si="114"/>
        <v>1</v>
      </c>
      <c r="RI17" s="420">
        <v>0</v>
      </c>
      <c r="RJ17" s="420">
        <v>0</v>
      </c>
      <c r="RK17" s="420">
        <v>0</v>
      </c>
      <c r="RL17" s="420">
        <v>0</v>
      </c>
      <c r="RM17" s="420">
        <v>0</v>
      </c>
      <c r="RN17" s="420">
        <v>0</v>
      </c>
      <c r="RO17" s="420">
        <v>0</v>
      </c>
      <c r="RP17" s="420">
        <v>0</v>
      </c>
      <c r="RQ17" s="420">
        <v>0</v>
      </c>
      <c r="RR17" s="420">
        <v>0</v>
      </c>
      <c r="RS17" s="420">
        <v>0</v>
      </c>
      <c r="RT17" s="420">
        <f t="shared" ca="1" si="115"/>
        <v>1</v>
      </c>
      <c r="RU17" s="420">
        <f t="shared" ref="RU17" ca="1" si="2242">SUMPRODUCT((RT16:RT19=RT17)*(PW16:PW19&gt;PW17)*1)</f>
        <v>2</v>
      </c>
      <c r="RV17" s="420">
        <f t="shared" ca="1" si="117"/>
        <v>3</v>
      </c>
      <c r="RW17" s="420" t="str">
        <f t="shared" si="323"/>
        <v>Tunisia</v>
      </c>
      <c r="RX17" s="420">
        <f t="shared" ca="1" si="118"/>
        <v>0</v>
      </c>
      <c r="RY17" s="420">
        <f ca="1">SUMPRODUCT((OFFSET('Game Board'!G8:G55,0,RY1)&lt;&gt;"")*(OFFSET('Game Board'!F8:F55,0,RY1)=C17)*(OFFSET('Game Board'!G8:G55,0,RY1)&gt;OFFSET('Game Board'!H8:H55,0,RY1))*1)+SUMPRODUCT((OFFSET('Game Board'!G8:G55,0,RY1)&lt;&gt;"")*(OFFSET('Game Board'!I8:I55,0,RY1)=C17)*(OFFSET('Game Board'!H8:H55,0,RY1)&gt;OFFSET('Game Board'!G8:G55,0,RY1))*1)</f>
        <v>0</v>
      </c>
      <c r="RZ17" s="420">
        <f ca="1">SUMPRODUCT((OFFSET('Game Board'!G8:G55,0,RY1)&lt;&gt;"")*(OFFSET('Game Board'!F8:F55,0,RY1)=C17)*(OFFSET('Game Board'!G8:G55,0,RY1)=OFFSET('Game Board'!H8:H55,0,RY1))*1)+SUMPRODUCT((OFFSET('Game Board'!G8:G55,0,RY1)&lt;&gt;"")*(OFFSET('Game Board'!I8:I55,0,RY1)=C17)*(OFFSET('Game Board'!G8:G55,0,RY1)=OFFSET('Game Board'!H8:H55,0,RY1))*1)</f>
        <v>0</v>
      </c>
      <c r="SA17" s="420">
        <f ca="1">SUMPRODUCT((OFFSET('Game Board'!G8:G55,0,RY1)&lt;&gt;"")*(OFFSET('Game Board'!F8:F55,0,RY1)=C17)*(OFFSET('Game Board'!G8:G55,0,RY1)&lt;OFFSET('Game Board'!H8:H55,0,RY1))*1)+SUMPRODUCT((OFFSET('Game Board'!G8:G55,0,RY1)&lt;&gt;"")*(OFFSET('Game Board'!I8:I55,0,RY1)=C17)*(OFFSET('Game Board'!H8:H55,0,RY1)&lt;OFFSET('Game Board'!G8:G55,0,RY1))*1)</f>
        <v>0</v>
      </c>
      <c r="SB17" s="420">
        <f ca="1">SUMIF(OFFSET('Game Board'!F8:F55,0,RY1),C17,OFFSET('Game Board'!G8:G55,0,RY1))+SUMIF(OFFSET('Game Board'!I8:I55,0,RY1),C17,OFFSET('Game Board'!H8:H55,0,RY1))</f>
        <v>0</v>
      </c>
      <c r="SC17" s="420">
        <f ca="1">SUMIF(OFFSET('Game Board'!F8:F55,0,RY1),C17,OFFSET('Game Board'!H8:H55,0,RY1))+SUMIF(OFFSET('Game Board'!I8:I55,0,RY1),C17,OFFSET('Game Board'!G8:G55,0,RY1))</f>
        <v>0</v>
      </c>
      <c r="SD17" s="420">
        <f t="shared" ca="1" si="119"/>
        <v>0</v>
      </c>
      <c r="SE17" s="420">
        <f t="shared" ca="1" si="120"/>
        <v>0</v>
      </c>
      <c r="SF17" s="420">
        <f ca="1">INDEX(L4:L35,MATCH(SO17,C4:C35,0),0)</f>
        <v>1500</v>
      </c>
      <c r="SG17" s="424">
        <f>'Tournament Setup'!F19</f>
        <v>0</v>
      </c>
      <c r="SH17" s="420">
        <f t="shared" ref="SH17" ca="1" si="2243">RANK(SE17,SE16:SE19)</f>
        <v>1</v>
      </c>
      <c r="SI17" s="420">
        <f t="shared" ref="SI17" ca="1" si="2244">SUMPRODUCT((SH16:SH19=SH17)*(SD16:SD19&gt;SD17)*1)</f>
        <v>0</v>
      </c>
      <c r="SJ17" s="420">
        <f t="shared" ca="1" si="123"/>
        <v>1</v>
      </c>
      <c r="SK17" s="420">
        <f t="shared" ref="SK17" ca="1" si="2245">SUMPRODUCT((SH16:SH19=SH17)*(SD16:SD19=SD17)*(SB16:SB19&gt;SB17)*1)</f>
        <v>0</v>
      </c>
      <c r="SL17" s="420">
        <f t="shared" ca="1" si="125"/>
        <v>1</v>
      </c>
      <c r="SM17" s="420">
        <f t="shared" ref="SM17" ca="1" si="2246">RANK(SL17,SL16:SL19,1)+COUNTIF(SL16:SL17,SL17)-1</f>
        <v>2</v>
      </c>
      <c r="SN17" s="420">
        <v>2</v>
      </c>
      <c r="SO17" s="420" t="str">
        <f t="shared" ref="SO17" ca="1" si="2247">INDEX(RW16:RW19,MATCH(SN17,SM16:SM19,0),0)</f>
        <v>Tunisia</v>
      </c>
      <c r="SP17" s="420">
        <f t="shared" ref="SP17" ca="1" si="2248">INDEX(SL16:SL19,MATCH(SO17,RW16:RW19,0),0)</f>
        <v>1</v>
      </c>
      <c r="SQ17" s="420" t="str">
        <f t="shared" ref="SQ17" ca="1" si="2249">IF(SQ16&lt;&gt;"",SO17,"")</f>
        <v>Tunisia</v>
      </c>
      <c r="SR17" s="420" t="str">
        <f t="shared" ref="SR17" ca="1" si="2250">IF(SP18=2,SO17,"")</f>
        <v/>
      </c>
      <c r="ST17" s="420">
        <f ca="1">SUMPRODUCT((OFFSET('Game Board'!F8:F55,0,RY1)=SQ17)*(OFFSET('Game Board'!I8:I55,0,RY1)=SQ16)*(OFFSET('Game Board'!G8:G55,0,RY1)&gt;OFFSET('Game Board'!H8:H55,0,RY1))*1)+SUMPRODUCT((OFFSET('Game Board'!I8:I55,0,RY1)=SQ17)*(OFFSET('Game Board'!F8:F55,0,RY1)=SQ16)*(OFFSET('Game Board'!H8:H55,0,RY1)&gt;OFFSET('Game Board'!G8:G55,0,RY1))*1)+SUMPRODUCT((OFFSET('Game Board'!F8:F55,0,RY1)=SQ17)*(OFFSET('Game Board'!I8:I55,0,RY1)=SQ18)*(OFFSET('Game Board'!G8:G55,0,RY1)&gt;OFFSET('Game Board'!H8:H55,0,RY1))*1)+SUMPRODUCT((OFFSET('Game Board'!I8:I55,0,RY1)=SQ17)*(OFFSET('Game Board'!F8:F55,0,RY1)=SQ18)*(OFFSET('Game Board'!H8:H55,0,RY1)&gt;OFFSET('Game Board'!G8:G55,0,RY1))*1)+SUMPRODUCT((OFFSET('Game Board'!F8:F55,0,RY1)=SQ17)*(OFFSET('Game Board'!I8:I55,0,RY1)=SQ19)*(OFFSET('Game Board'!G8:G55,0,RY1)&gt;OFFSET('Game Board'!H8:H55,0,RY1))*1)+SUMPRODUCT((OFFSET('Game Board'!I8:I55,0,RY1)=SQ17)*(OFFSET('Game Board'!F8:F55,0,RY1)=SQ19)*(OFFSET('Game Board'!H8:H55,0,RY1)&gt;OFFSET('Game Board'!G8:G55,0,RY1))*1)</f>
        <v>0</v>
      </c>
      <c r="SU17" s="420">
        <f ca="1">SUMPRODUCT((OFFSET('Game Board'!F8:F55,0,RY1)=SQ17)*(OFFSET('Game Board'!I8:I55,0,RY1)=SQ16)*(OFFSET('Game Board'!G8:G55,0,RY1)=OFFSET('Game Board'!H8:H55,0,RY1))*1)+SUMPRODUCT((OFFSET('Game Board'!I8:I55,0,RY1)=SQ17)*(OFFSET('Game Board'!F8:F55,0,RY1)=SQ16)*(OFFSET('Game Board'!G8:G55,0,RY1)=OFFSET('Game Board'!H8:H55,0,RY1))*1)+SUMPRODUCT((OFFSET('Game Board'!F8:F55,0,RY1)=SQ17)*(OFFSET('Game Board'!I8:I55,0,RY1)=SQ18)*(OFFSET('Game Board'!G8:G55,0,RY1)=OFFSET('Game Board'!H8:H55,0,RY1))*1)+SUMPRODUCT((OFFSET('Game Board'!I8:I55,0,RY1)=SQ17)*(OFFSET('Game Board'!F8:F55,0,RY1)=SQ18)*(OFFSET('Game Board'!G8:G55,0,RY1)=OFFSET('Game Board'!H8:H55,0,RY1))*1)+SUMPRODUCT((OFFSET('Game Board'!F8:F55,0,RY1)=SQ17)*(OFFSET('Game Board'!I8:I55,0,RY1)=SQ19)*(OFFSET('Game Board'!G8:G55,0,RY1)=OFFSET('Game Board'!H8:H55,0,RY1))*1)+SUMPRODUCT((OFFSET('Game Board'!I8:I55,0,RY1)=SQ17)*(OFFSET('Game Board'!F8:F55,0,RY1)=SQ19)*(OFFSET('Game Board'!G8:G55,0,RY1)=OFFSET('Game Board'!H8:H55,0,RY1))*1)</f>
        <v>3</v>
      </c>
      <c r="SV17" s="420">
        <f ca="1">SUMPRODUCT((OFFSET('Game Board'!F8:F55,0,RY1)=SQ17)*(OFFSET('Game Board'!I8:I55,0,RY1)=SQ16)*(OFFSET('Game Board'!G8:G55,0,RY1)&lt;OFFSET('Game Board'!H8:H55,0,RY1))*1)+SUMPRODUCT((OFFSET('Game Board'!I8:I55,0,RY1)=SQ17)*(OFFSET('Game Board'!F8:F55,0,RY1)=SQ16)*(OFFSET('Game Board'!H8:H55,0,RY1)&lt;OFFSET('Game Board'!G8:G55,0,RY1))*1)+SUMPRODUCT((OFFSET('Game Board'!F8:F55,0,RY1)=SQ17)*(OFFSET('Game Board'!I8:I55,0,RY1)=SQ18)*(OFFSET('Game Board'!G8:G55,0,RY1)&lt;OFFSET('Game Board'!H8:H55,0,RY1))*1)+SUMPRODUCT((OFFSET('Game Board'!I8:I55,0,RY1)=SQ17)*(OFFSET('Game Board'!F8:F55,0,RY1)=SQ18)*(OFFSET('Game Board'!H8:H55,0,RY1)&lt;OFFSET('Game Board'!G8:G55,0,RY1))*1)+SUMPRODUCT((OFFSET('Game Board'!F8:F55,0,RY1)=SQ17)*(OFFSET('Game Board'!I8:I55,0,RY1)=SQ19)*(OFFSET('Game Board'!G8:G55,0,RY1)&lt;OFFSET('Game Board'!H8:H55,0,RY1))*1)+SUMPRODUCT((OFFSET('Game Board'!I8:I55,0,RY1)=SQ17)*(OFFSET('Game Board'!F8:F55,0,RY1)=SQ19)*(OFFSET('Game Board'!H8:H55,0,RY1)&lt;OFFSET('Game Board'!G8:G55,0,RY1))*1)</f>
        <v>0</v>
      </c>
      <c r="SW17" s="420">
        <f ca="1">SUMIFS(OFFSET('Game Board'!G8:G55,0,RY1),OFFSET('Game Board'!F8:F55,0,RY1),SQ17,OFFSET('Game Board'!I8:I55,0,RY1),SQ16)+SUMIFS(OFFSET('Game Board'!G8:G55,0,RY1),OFFSET('Game Board'!F8:F55,0,RY1),SQ17,OFFSET('Game Board'!I8:I55,0,RY1),SQ18)+SUMIFS(OFFSET('Game Board'!G8:G55,0,RY1),OFFSET('Game Board'!F8:F55,0,RY1),SQ17,OFFSET('Game Board'!I8:I55,0,RY1),SQ19)+SUMIFS(OFFSET('Game Board'!H8:H55,0,RY1),OFFSET('Game Board'!I8:I55,0,RY1),SQ17,OFFSET('Game Board'!F8:F55,0,RY1),SQ16)+SUMIFS(OFFSET('Game Board'!H8:H55,0,RY1),OFFSET('Game Board'!I8:I55,0,RY1),SQ17,OFFSET('Game Board'!F8:F55,0,RY1),SQ18)+SUMIFS(OFFSET('Game Board'!H8:H55,0,RY1),OFFSET('Game Board'!I8:I55,0,RY1),SQ17,OFFSET('Game Board'!F8:F55,0,RY1),SQ19)</f>
        <v>0</v>
      </c>
      <c r="SX17" s="420">
        <f ca="1">SUMIFS(OFFSET('Game Board'!H8:H55,0,RY1),OFFSET('Game Board'!F8:F55,0,RY1),SQ17,OFFSET('Game Board'!I8:I55,0,RY1),SQ16)+SUMIFS(OFFSET('Game Board'!H8:H55,0,RY1),OFFSET('Game Board'!F8:F55,0,RY1),SQ17,OFFSET('Game Board'!I8:I55,0,RY1),SQ18)+SUMIFS(OFFSET('Game Board'!H8:H55,0,RY1),OFFSET('Game Board'!F8:F55,0,RY1),SQ17,OFFSET('Game Board'!I8:I55,0,RY1),SQ19)+SUMIFS(OFFSET('Game Board'!G8:G55,0,RY1),OFFSET('Game Board'!I8:I55,0,RY1),SQ17,OFFSET('Game Board'!F8:F55,0,RY1),SQ16)+SUMIFS(OFFSET('Game Board'!G8:G55,0,RY1),OFFSET('Game Board'!I8:I55,0,RY1),SQ17,OFFSET('Game Board'!F8:F55,0,RY1),SQ18)+SUMIFS(OFFSET('Game Board'!G8:G55,0,RY1),OFFSET('Game Board'!I8:I55,0,RY1),SQ17,OFFSET('Game Board'!F8:F55,0,RY1),SQ19)</f>
        <v>0</v>
      </c>
      <c r="SY17" s="420">
        <f t="shared" ca="1" si="130"/>
        <v>0</v>
      </c>
      <c r="SZ17" s="420">
        <f t="shared" ca="1" si="131"/>
        <v>3</v>
      </c>
      <c r="TA17" s="420">
        <f t="shared" ref="TA17" ca="1" si="2251">IF(SQ17&lt;&gt;"",SUMPRODUCT((SP16:SP19=SP17)*(SZ16:SZ19&gt;SZ17)*1),0)</f>
        <v>0</v>
      </c>
      <c r="TB17" s="420">
        <f t="shared" ref="TB17" ca="1" si="2252">IF(SQ17&lt;&gt;"",SUMPRODUCT((TA16:TA19=TA17)*(SY16:SY19&gt;SY17)*1),0)</f>
        <v>0</v>
      </c>
      <c r="TC17" s="420">
        <f t="shared" ca="1" si="134"/>
        <v>0</v>
      </c>
      <c r="TD17" s="420">
        <f t="shared" ref="TD17" ca="1" si="2253">IF(SQ17&lt;&gt;"",SUMPRODUCT((TC16:TC19=TC17)*(TA16:TA19=TA17)*(SW16:SW19&gt;SW17)*1),0)</f>
        <v>0</v>
      </c>
      <c r="TE17" s="420">
        <f t="shared" ca="1" si="136"/>
        <v>1</v>
      </c>
      <c r="TF17" s="420">
        <f ca="1">SUMPRODUCT((OFFSET('Game Board'!F8:F55,0,RY1)=SR17)*(OFFSET('Game Board'!I8:I55,0,RY1)=SR18)*(OFFSET('Game Board'!G8:G55,0,RY1)&gt;OFFSET('Game Board'!H8:H55,0,RY1))*1)+SUMPRODUCT((OFFSET('Game Board'!I8:I55,0,RY1)=SR17)*(OFFSET('Game Board'!F8:F55,0,RY1)=SR18)*(OFFSET('Game Board'!H8:H55,0,RY1)&gt;OFFSET('Game Board'!G8:G55,0,RY1))*1)+SUMPRODUCT((OFFSET('Game Board'!F8:F55,0,RY1)=SR17)*(OFFSET('Game Board'!I8:I55,0,RY1)=SR19)*(OFFSET('Game Board'!G8:G55,0,RY1)&gt;OFFSET('Game Board'!H8:H55,0,RY1))*1)+SUMPRODUCT((OFFSET('Game Board'!I8:I55,0,RY1)=SR17)*(OFFSET('Game Board'!F8:F55,0,RY1)=SR19)*(OFFSET('Game Board'!H8:H55,0,RY1)&gt;OFFSET('Game Board'!G8:G55,0,RY1))*1)</f>
        <v>0</v>
      </c>
      <c r="TG17" s="420">
        <f ca="1">SUMPRODUCT((OFFSET('Game Board'!F8:F55,0,RY1)=SR17)*(OFFSET('Game Board'!I8:I55,0,RY1)=SR18)*(OFFSET('Game Board'!G8:G55,0,RY1)=OFFSET('Game Board'!H8:H55,0,RY1))*1)+SUMPRODUCT((OFFSET('Game Board'!I8:I55,0,RY1)=SR17)*(OFFSET('Game Board'!F8:F55,0,RY1)=SR18)*(OFFSET('Game Board'!G8:G55,0,RY1)=OFFSET('Game Board'!H8:H55,0,RY1))*1)+SUMPRODUCT((OFFSET('Game Board'!F8:F55,0,RY1)=SR17)*(OFFSET('Game Board'!I8:I55,0,RY1)=SR19)*(OFFSET('Game Board'!G8:G55,0,RY1)=OFFSET('Game Board'!H8:H55,0,RY1))*1)+SUMPRODUCT((OFFSET('Game Board'!I8:I55,0,RY1)=SR17)*(OFFSET('Game Board'!F8:F55,0,RY1)=SR19)*(OFFSET('Game Board'!G8:G55,0,RY1)=OFFSET('Game Board'!H8:H55,0,RY1))*1)</f>
        <v>0</v>
      </c>
      <c r="TH17" s="420">
        <f ca="1">SUMPRODUCT((OFFSET('Game Board'!F8:F55,0,RY1)=SR17)*(OFFSET('Game Board'!I8:I55,0,RY1)=SR18)*(OFFSET('Game Board'!G8:G55,0,RY1)&lt;OFFSET('Game Board'!H8:H55,0,RY1))*1)+SUMPRODUCT((OFFSET('Game Board'!I8:I55,0,RY1)=SR17)*(OFFSET('Game Board'!F8:F55,0,RY1)=SR18)*(OFFSET('Game Board'!H8:H55,0,RY1)&lt;OFFSET('Game Board'!G8:G55,0,RY1))*1)+SUMPRODUCT((OFFSET('Game Board'!F8:F55,0,RY1)=SR17)*(OFFSET('Game Board'!I8:I55,0,RY1)=SR19)*(OFFSET('Game Board'!G8:G55,0,RY1)&lt;OFFSET('Game Board'!H8:H55,0,RY1))*1)+SUMPRODUCT((OFFSET('Game Board'!I8:I55,0,RY1)=SR17)*(OFFSET('Game Board'!F8:F55,0,RY1)=SR19)*(OFFSET('Game Board'!H8:H55,0,RY1)&lt;OFFSET('Game Board'!G8:G55,0,RY1))*1)</f>
        <v>0</v>
      </c>
      <c r="TI17" s="420">
        <f ca="1">SUMIFS(OFFSET('Game Board'!G8:G55,0,RY1),OFFSET('Game Board'!F8:F55,0,RY1),SR17,OFFSET('Game Board'!I8:I55,0,RY1),SR18)+SUMIFS(OFFSET('Game Board'!G8:G55,0,RY1),OFFSET('Game Board'!F8:F55,0,RY1),SR17,OFFSET('Game Board'!I8:I55,0,RY1),SR19)+SUMIFS(OFFSET('Game Board'!H8:H55,0,RY1),OFFSET('Game Board'!I8:I55,0,RY1),SR17,OFFSET('Game Board'!F8:F55,0,RY1),SR18)+SUMIFS(OFFSET('Game Board'!H8:H55,0,RY1),OFFSET('Game Board'!I8:I55,0,RY1),SR17,OFFSET('Game Board'!F8:F55,0,RY1),SR19)</f>
        <v>0</v>
      </c>
      <c r="TJ17" s="420">
        <f ca="1">SUMIFS(OFFSET('Game Board'!H8:H55,0,RY1),OFFSET('Game Board'!F8:F55,0,RY1),SR17,OFFSET('Game Board'!I8:I55,0,RY1),SR18)+SUMIFS(OFFSET('Game Board'!H8:H55,0,RY1),OFFSET('Game Board'!F8:F55,0,RY1),SR17,OFFSET('Game Board'!I8:I55,0,RY1),SR19)+SUMIFS(OFFSET('Game Board'!G8:G55,0,RY1),OFFSET('Game Board'!I8:I55,0,RY1),SR17,OFFSET('Game Board'!F8:F55,0,RY1),SR18)+SUMIFS(OFFSET('Game Board'!G8:G55,0,RY1),OFFSET('Game Board'!I8:I55,0,RY1),SR17,OFFSET('Game Board'!F8:F55,0,RY1),SR19)</f>
        <v>0</v>
      </c>
      <c r="TK17" s="420">
        <f t="shared" ca="1" si="335"/>
        <v>0</v>
      </c>
      <c r="TL17" s="420">
        <f t="shared" ca="1" si="336"/>
        <v>0</v>
      </c>
      <c r="TM17" s="420">
        <f t="shared" ref="TM17" ca="1" si="2254">IF(SR17&lt;&gt;"",SUMPRODUCT((SP16:SP19=SP17)*(TL16:TL19&gt;TL17)*1),0)</f>
        <v>0</v>
      </c>
      <c r="TN17" s="420">
        <f t="shared" ref="TN17" ca="1" si="2255">IF(SR17&lt;&gt;"",SUMPRODUCT((TM16:TM19=TM17)*(TK16:TK19&gt;TK17)*1),0)</f>
        <v>0</v>
      </c>
      <c r="TO17" s="420">
        <f t="shared" ca="1" si="339"/>
        <v>0</v>
      </c>
      <c r="TP17" s="420">
        <f t="shared" ref="TP17" ca="1" si="2256">IF(SR17&lt;&gt;"",SUMPRODUCT((TO16:TO19=TO17)*(TM16:TM19=TM17)*(TI16:TI19&gt;TI17)*1),0)</f>
        <v>0</v>
      </c>
      <c r="TQ17" s="420">
        <f t="shared" ca="1" si="137"/>
        <v>1</v>
      </c>
      <c r="TR17" s="420">
        <v>0</v>
      </c>
      <c r="TS17" s="420">
        <v>0</v>
      </c>
      <c r="TT17" s="420">
        <v>0</v>
      </c>
      <c r="TU17" s="420">
        <v>0</v>
      </c>
      <c r="TV17" s="420">
        <v>0</v>
      </c>
      <c r="TW17" s="420">
        <v>0</v>
      </c>
      <c r="TX17" s="420">
        <v>0</v>
      </c>
      <c r="TY17" s="420">
        <v>0</v>
      </c>
      <c r="TZ17" s="420">
        <v>0</v>
      </c>
      <c r="UA17" s="420">
        <v>0</v>
      </c>
      <c r="UB17" s="420">
        <v>0</v>
      </c>
      <c r="UC17" s="420">
        <f t="shared" ca="1" si="138"/>
        <v>1</v>
      </c>
      <c r="UD17" s="420">
        <f t="shared" ref="UD17" ca="1" si="2257">SUMPRODUCT((UC16:UC19=UC17)*(SF16:SF19&gt;SF17)*1)</f>
        <v>2</v>
      </c>
      <c r="UE17" s="420">
        <f t="shared" ca="1" si="140"/>
        <v>3</v>
      </c>
      <c r="UF17" s="420" t="str">
        <f t="shared" si="342"/>
        <v>Tunisia</v>
      </c>
      <c r="UG17" s="420">
        <f t="shared" ca="1" si="141"/>
        <v>0</v>
      </c>
      <c r="UH17" s="420">
        <f ca="1">SUMPRODUCT((OFFSET('Game Board'!G8:G55,0,UH1)&lt;&gt;"")*(OFFSET('Game Board'!F8:F55,0,UH1)=C17)*(OFFSET('Game Board'!G8:G55,0,UH1)&gt;OFFSET('Game Board'!H8:H55,0,UH1))*1)+SUMPRODUCT((OFFSET('Game Board'!G8:G55,0,UH1)&lt;&gt;"")*(OFFSET('Game Board'!I8:I55,0,UH1)=C17)*(OFFSET('Game Board'!H8:H55,0,UH1)&gt;OFFSET('Game Board'!G8:G55,0,UH1))*1)</f>
        <v>0</v>
      </c>
      <c r="UI17" s="420">
        <f ca="1">SUMPRODUCT((OFFSET('Game Board'!G8:G55,0,UH1)&lt;&gt;"")*(OFFSET('Game Board'!F8:F55,0,UH1)=C17)*(OFFSET('Game Board'!G8:G55,0,UH1)=OFFSET('Game Board'!H8:H55,0,UH1))*1)+SUMPRODUCT((OFFSET('Game Board'!G8:G55,0,UH1)&lt;&gt;"")*(OFFSET('Game Board'!I8:I55,0,UH1)=C17)*(OFFSET('Game Board'!G8:G55,0,UH1)=OFFSET('Game Board'!H8:H55,0,UH1))*1)</f>
        <v>0</v>
      </c>
      <c r="UJ17" s="420">
        <f ca="1">SUMPRODUCT((OFFSET('Game Board'!G8:G55,0,UH1)&lt;&gt;"")*(OFFSET('Game Board'!F8:F55,0,UH1)=C17)*(OFFSET('Game Board'!G8:G55,0,UH1)&lt;OFFSET('Game Board'!H8:H55,0,UH1))*1)+SUMPRODUCT((OFFSET('Game Board'!G8:G55,0,UH1)&lt;&gt;"")*(OFFSET('Game Board'!I8:I55,0,UH1)=C17)*(OFFSET('Game Board'!H8:H55,0,UH1)&lt;OFFSET('Game Board'!G8:G55,0,UH1))*1)</f>
        <v>0</v>
      </c>
      <c r="UK17" s="420">
        <f ca="1">SUMIF(OFFSET('Game Board'!F8:F55,0,UH1),C17,OFFSET('Game Board'!G8:G55,0,UH1))+SUMIF(OFFSET('Game Board'!I8:I55,0,UH1),C17,OFFSET('Game Board'!H8:H55,0,UH1))</f>
        <v>0</v>
      </c>
      <c r="UL17" s="420">
        <f ca="1">SUMIF(OFFSET('Game Board'!F8:F55,0,UH1),C17,OFFSET('Game Board'!H8:H55,0,UH1))+SUMIF(OFFSET('Game Board'!I8:I55,0,UH1),C17,OFFSET('Game Board'!G8:G55,0,UH1))</f>
        <v>0</v>
      </c>
      <c r="UM17" s="420">
        <f t="shared" ca="1" si="142"/>
        <v>0</v>
      </c>
      <c r="UN17" s="420">
        <f t="shared" ca="1" si="143"/>
        <v>0</v>
      </c>
      <c r="UO17" s="420">
        <f ca="1">INDEX(L4:L35,MATCH(UX17,C4:C35,0),0)</f>
        <v>1500</v>
      </c>
      <c r="UP17" s="424">
        <f>'Tournament Setup'!F19</f>
        <v>0</v>
      </c>
      <c r="UQ17" s="420">
        <f t="shared" ref="UQ17" ca="1" si="2258">RANK(UN17,UN16:UN19)</f>
        <v>1</v>
      </c>
      <c r="UR17" s="420">
        <f t="shared" ref="UR17" ca="1" si="2259">SUMPRODUCT((UQ16:UQ19=UQ17)*(UM16:UM19&gt;UM17)*1)</f>
        <v>0</v>
      </c>
      <c r="US17" s="420">
        <f t="shared" ca="1" si="146"/>
        <v>1</v>
      </c>
      <c r="UT17" s="420">
        <f t="shared" ref="UT17" ca="1" si="2260">SUMPRODUCT((UQ16:UQ19=UQ17)*(UM16:UM19=UM17)*(UK16:UK19&gt;UK17)*1)</f>
        <v>0</v>
      </c>
      <c r="UU17" s="420">
        <f t="shared" ca="1" si="148"/>
        <v>1</v>
      </c>
      <c r="UV17" s="420">
        <f t="shared" ref="UV17" ca="1" si="2261">RANK(UU17,UU16:UU19,1)+COUNTIF(UU16:UU17,UU17)-1</f>
        <v>2</v>
      </c>
      <c r="UW17" s="420">
        <v>2</v>
      </c>
      <c r="UX17" s="420" t="str">
        <f t="shared" ref="UX17" ca="1" si="2262">INDEX(UF16:UF19,MATCH(UW17,UV16:UV19,0),0)</f>
        <v>Tunisia</v>
      </c>
      <c r="UY17" s="420">
        <f t="shared" ref="UY17" ca="1" si="2263">INDEX(UU16:UU19,MATCH(UX17,UF16:UF19,0),0)</f>
        <v>1</v>
      </c>
      <c r="UZ17" s="420" t="str">
        <f t="shared" ref="UZ17" ca="1" si="2264">IF(UZ16&lt;&gt;"",UX17,"")</f>
        <v>Tunisia</v>
      </c>
      <c r="VA17" s="420" t="str">
        <f t="shared" ref="VA17" ca="1" si="2265">IF(UY18=2,UX17,"")</f>
        <v/>
      </c>
      <c r="VC17" s="420">
        <f ca="1">SUMPRODUCT((OFFSET('Game Board'!F8:F55,0,UH1)=UZ17)*(OFFSET('Game Board'!I8:I55,0,UH1)=UZ16)*(OFFSET('Game Board'!G8:G55,0,UH1)&gt;OFFSET('Game Board'!H8:H55,0,UH1))*1)+SUMPRODUCT((OFFSET('Game Board'!I8:I55,0,UH1)=UZ17)*(OFFSET('Game Board'!F8:F55,0,UH1)=UZ16)*(OFFSET('Game Board'!H8:H55,0,UH1)&gt;OFFSET('Game Board'!G8:G55,0,UH1))*1)+SUMPRODUCT((OFFSET('Game Board'!F8:F55,0,UH1)=UZ17)*(OFFSET('Game Board'!I8:I55,0,UH1)=UZ18)*(OFFSET('Game Board'!G8:G55,0,UH1)&gt;OFFSET('Game Board'!H8:H55,0,UH1))*1)+SUMPRODUCT((OFFSET('Game Board'!I8:I55,0,UH1)=UZ17)*(OFFSET('Game Board'!F8:F55,0,UH1)=UZ18)*(OFFSET('Game Board'!H8:H55,0,UH1)&gt;OFFSET('Game Board'!G8:G55,0,UH1))*1)+SUMPRODUCT((OFFSET('Game Board'!F8:F55,0,UH1)=UZ17)*(OFFSET('Game Board'!I8:I55,0,UH1)=UZ19)*(OFFSET('Game Board'!G8:G55,0,UH1)&gt;OFFSET('Game Board'!H8:H55,0,UH1))*1)+SUMPRODUCT((OFFSET('Game Board'!I8:I55,0,UH1)=UZ17)*(OFFSET('Game Board'!F8:F55,0,UH1)=UZ19)*(OFFSET('Game Board'!H8:H55,0,UH1)&gt;OFFSET('Game Board'!G8:G55,0,UH1))*1)</f>
        <v>0</v>
      </c>
      <c r="VD17" s="420">
        <f ca="1">SUMPRODUCT((OFFSET('Game Board'!F8:F55,0,UH1)=UZ17)*(OFFSET('Game Board'!I8:I55,0,UH1)=UZ16)*(OFFSET('Game Board'!G8:G55,0,UH1)=OFFSET('Game Board'!H8:H55,0,UH1))*1)+SUMPRODUCT((OFFSET('Game Board'!I8:I55,0,UH1)=UZ17)*(OFFSET('Game Board'!F8:F55,0,UH1)=UZ16)*(OFFSET('Game Board'!G8:G55,0,UH1)=OFFSET('Game Board'!H8:H55,0,UH1))*1)+SUMPRODUCT((OFFSET('Game Board'!F8:F55,0,UH1)=UZ17)*(OFFSET('Game Board'!I8:I55,0,UH1)=UZ18)*(OFFSET('Game Board'!G8:G55,0,UH1)=OFFSET('Game Board'!H8:H55,0,UH1))*1)+SUMPRODUCT((OFFSET('Game Board'!I8:I55,0,UH1)=UZ17)*(OFFSET('Game Board'!F8:F55,0,UH1)=UZ18)*(OFFSET('Game Board'!G8:G55,0,UH1)=OFFSET('Game Board'!H8:H55,0,UH1))*1)+SUMPRODUCT((OFFSET('Game Board'!F8:F55,0,UH1)=UZ17)*(OFFSET('Game Board'!I8:I55,0,UH1)=UZ19)*(OFFSET('Game Board'!G8:G55,0,UH1)=OFFSET('Game Board'!H8:H55,0,UH1))*1)+SUMPRODUCT((OFFSET('Game Board'!I8:I55,0,UH1)=UZ17)*(OFFSET('Game Board'!F8:F55,0,UH1)=UZ19)*(OFFSET('Game Board'!G8:G55,0,UH1)=OFFSET('Game Board'!H8:H55,0,UH1))*1)</f>
        <v>3</v>
      </c>
      <c r="VE17" s="420">
        <f ca="1">SUMPRODUCT((OFFSET('Game Board'!F8:F55,0,UH1)=UZ17)*(OFFSET('Game Board'!I8:I55,0,UH1)=UZ16)*(OFFSET('Game Board'!G8:G55,0,UH1)&lt;OFFSET('Game Board'!H8:H55,0,UH1))*1)+SUMPRODUCT((OFFSET('Game Board'!I8:I55,0,UH1)=UZ17)*(OFFSET('Game Board'!F8:F55,0,UH1)=UZ16)*(OFFSET('Game Board'!H8:H55,0,UH1)&lt;OFFSET('Game Board'!G8:G55,0,UH1))*1)+SUMPRODUCT((OFFSET('Game Board'!F8:F55,0,UH1)=UZ17)*(OFFSET('Game Board'!I8:I55,0,UH1)=UZ18)*(OFFSET('Game Board'!G8:G55,0,UH1)&lt;OFFSET('Game Board'!H8:H55,0,UH1))*1)+SUMPRODUCT((OFFSET('Game Board'!I8:I55,0,UH1)=UZ17)*(OFFSET('Game Board'!F8:F55,0,UH1)=UZ18)*(OFFSET('Game Board'!H8:H55,0,UH1)&lt;OFFSET('Game Board'!G8:G55,0,UH1))*1)+SUMPRODUCT((OFFSET('Game Board'!F8:F55,0,UH1)=UZ17)*(OFFSET('Game Board'!I8:I55,0,UH1)=UZ19)*(OFFSET('Game Board'!G8:G55,0,UH1)&lt;OFFSET('Game Board'!H8:H55,0,UH1))*1)+SUMPRODUCT((OFFSET('Game Board'!I8:I55,0,UH1)=UZ17)*(OFFSET('Game Board'!F8:F55,0,UH1)=UZ19)*(OFFSET('Game Board'!H8:H55,0,UH1)&lt;OFFSET('Game Board'!G8:G55,0,UH1))*1)</f>
        <v>0</v>
      </c>
      <c r="VF17" s="420">
        <f ca="1">SUMIFS(OFFSET('Game Board'!G8:G55,0,UH1),OFFSET('Game Board'!F8:F55,0,UH1),UZ17,OFFSET('Game Board'!I8:I55,0,UH1),UZ16)+SUMIFS(OFFSET('Game Board'!G8:G55,0,UH1),OFFSET('Game Board'!F8:F55,0,UH1),UZ17,OFFSET('Game Board'!I8:I55,0,UH1),UZ18)+SUMIFS(OFFSET('Game Board'!G8:G55,0,UH1),OFFSET('Game Board'!F8:F55,0,UH1),UZ17,OFFSET('Game Board'!I8:I55,0,UH1),UZ19)+SUMIFS(OFFSET('Game Board'!H8:H55,0,UH1),OFFSET('Game Board'!I8:I55,0,UH1),UZ17,OFFSET('Game Board'!F8:F55,0,UH1),UZ16)+SUMIFS(OFFSET('Game Board'!H8:H55,0,UH1),OFFSET('Game Board'!I8:I55,0,UH1),UZ17,OFFSET('Game Board'!F8:F55,0,UH1),UZ18)+SUMIFS(OFFSET('Game Board'!H8:H55,0,UH1),OFFSET('Game Board'!I8:I55,0,UH1),UZ17,OFFSET('Game Board'!F8:F55,0,UH1),UZ19)</f>
        <v>0</v>
      </c>
      <c r="VG17" s="420">
        <f ca="1">SUMIFS(OFFSET('Game Board'!H8:H55,0,UH1),OFFSET('Game Board'!F8:F55,0,UH1),UZ17,OFFSET('Game Board'!I8:I55,0,UH1),UZ16)+SUMIFS(OFFSET('Game Board'!H8:H55,0,UH1),OFFSET('Game Board'!F8:F55,0,UH1),UZ17,OFFSET('Game Board'!I8:I55,0,UH1),UZ18)+SUMIFS(OFFSET('Game Board'!H8:H55,0,UH1),OFFSET('Game Board'!F8:F55,0,UH1),UZ17,OFFSET('Game Board'!I8:I55,0,UH1),UZ19)+SUMIFS(OFFSET('Game Board'!G8:G55,0,UH1),OFFSET('Game Board'!I8:I55,0,UH1),UZ17,OFFSET('Game Board'!F8:F55,0,UH1),UZ16)+SUMIFS(OFFSET('Game Board'!G8:G55,0,UH1),OFFSET('Game Board'!I8:I55,0,UH1),UZ17,OFFSET('Game Board'!F8:F55,0,UH1),UZ18)+SUMIFS(OFFSET('Game Board'!G8:G55,0,UH1),OFFSET('Game Board'!I8:I55,0,UH1),UZ17,OFFSET('Game Board'!F8:F55,0,UH1),UZ19)</f>
        <v>0</v>
      </c>
      <c r="VH17" s="420">
        <f t="shared" ca="1" si="153"/>
        <v>0</v>
      </c>
      <c r="VI17" s="420">
        <f t="shared" ca="1" si="154"/>
        <v>3</v>
      </c>
      <c r="VJ17" s="420">
        <f t="shared" ref="VJ17" ca="1" si="2266">IF(UZ17&lt;&gt;"",SUMPRODUCT((UY16:UY19=UY17)*(VI16:VI19&gt;VI17)*1),0)</f>
        <v>0</v>
      </c>
      <c r="VK17" s="420">
        <f t="shared" ref="VK17" ca="1" si="2267">IF(UZ17&lt;&gt;"",SUMPRODUCT((VJ16:VJ19=VJ17)*(VH16:VH19&gt;VH17)*1),0)</f>
        <v>0</v>
      </c>
      <c r="VL17" s="420">
        <f t="shared" ca="1" si="157"/>
        <v>0</v>
      </c>
      <c r="VM17" s="420">
        <f t="shared" ref="VM17" ca="1" si="2268">IF(UZ17&lt;&gt;"",SUMPRODUCT((VL16:VL19=VL17)*(VJ16:VJ19=VJ17)*(VF16:VF19&gt;VF17)*1),0)</f>
        <v>0</v>
      </c>
      <c r="VN17" s="420">
        <f t="shared" ca="1" si="159"/>
        <v>1</v>
      </c>
      <c r="VO17" s="420">
        <f ca="1">SUMPRODUCT((OFFSET('Game Board'!F8:F55,0,UH1)=VA17)*(OFFSET('Game Board'!I8:I55,0,UH1)=VA18)*(OFFSET('Game Board'!G8:G55,0,UH1)&gt;OFFSET('Game Board'!H8:H55,0,UH1))*1)+SUMPRODUCT((OFFSET('Game Board'!I8:I55,0,UH1)=VA17)*(OFFSET('Game Board'!F8:F55,0,UH1)=VA18)*(OFFSET('Game Board'!H8:H55,0,UH1)&gt;OFFSET('Game Board'!G8:G55,0,UH1))*1)+SUMPRODUCT((OFFSET('Game Board'!F8:F55,0,UH1)=VA17)*(OFFSET('Game Board'!I8:I55,0,UH1)=VA19)*(OFFSET('Game Board'!G8:G55,0,UH1)&gt;OFFSET('Game Board'!H8:H55,0,UH1))*1)+SUMPRODUCT((OFFSET('Game Board'!I8:I55,0,UH1)=VA17)*(OFFSET('Game Board'!F8:F55,0,UH1)=VA19)*(OFFSET('Game Board'!H8:H55,0,UH1)&gt;OFFSET('Game Board'!G8:G55,0,UH1))*1)</f>
        <v>0</v>
      </c>
      <c r="VP17" s="420">
        <f ca="1">SUMPRODUCT((OFFSET('Game Board'!F8:F55,0,UH1)=VA17)*(OFFSET('Game Board'!I8:I55,0,UH1)=VA18)*(OFFSET('Game Board'!G8:G55,0,UH1)=OFFSET('Game Board'!H8:H55,0,UH1))*1)+SUMPRODUCT((OFFSET('Game Board'!I8:I55,0,UH1)=VA17)*(OFFSET('Game Board'!F8:F55,0,UH1)=VA18)*(OFFSET('Game Board'!G8:G55,0,UH1)=OFFSET('Game Board'!H8:H55,0,UH1))*1)+SUMPRODUCT((OFFSET('Game Board'!F8:F55,0,UH1)=VA17)*(OFFSET('Game Board'!I8:I55,0,UH1)=VA19)*(OFFSET('Game Board'!G8:G55,0,UH1)=OFFSET('Game Board'!H8:H55,0,UH1))*1)+SUMPRODUCT((OFFSET('Game Board'!I8:I55,0,UH1)=VA17)*(OFFSET('Game Board'!F8:F55,0,UH1)=VA19)*(OFFSET('Game Board'!G8:G55,0,UH1)=OFFSET('Game Board'!H8:H55,0,UH1))*1)</f>
        <v>0</v>
      </c>
      <c r="VQ17" s="420">
        <f ca="1">SUMPRODUCT((OFFSET('Game Board'!F8:F55,0,UH1)=VA17)*(OFFSET('Game Board'!I8:I55,0,UH1)=VA18)*(OFFSET('Game Board'!G8:G55,0,UH1)&lt;OFFSET('Game Board'!H8:H55,0,UH1))*1)+SUMPRODUCT((OFFSET('Game Board'!I8:I55,0,UH1)=VA17)*(OFFSET('Game Board'!F8:F55,0,UH1)=VA18)*(OFFSET('Game Board'!H8:H55,0,UH1)&lt;OFFSET('Game Board'!G8:G55,0,UH1))*1)+SUMPRODUCT((OFFSET('Game Board'!F8:F55,0,UH1)=VA17)*(OFFSET('Game Board'!I8:I55,0,UH1)=VA19)*(OFFSET('Game Board'!G8:G55,0,UH1)&lt;OFFSET('Game Board'!H8:H55,0,UH1))*1)+SUMPRODUCT((OFFSET('Game Board'!I8:I55,0,UH1)=VA17)*(OFFSET('Game Board'!F8:F55,0,UH1)=VA19)*(OFFSET('Game Board'!H8:H55,0,UH1)&lt;OFFSET('Game Board'!G8:G55,0,UH1))*1)</f>
        <v>0</v>
      </c>
      <c r="VR17" s="420">
        <f ca="1">SUMIFS(OFFSET('Game Board'!G8:G55,0,UH1),OFFSET('Game Board'!F8:F55,0,UH1),VA17,OFFSET('Game Board'!I8:I55,0,UH1),VA18)+SUMIFS(OFFSET('Game Board'!G8:G55,0,UH1),OFFSET('Game Board'!F8:F55,0,UH1),VA17,OFFSET('Game Board'!I8:I55,0,UH1),VA19)+SUMIFS(OFFSET('Game Board'!H8:H55,0,UH1),OFFSET('Game Board'!I8:I55,0,UH1),VA17,OFFSET('Game Board'!F8:F55,0,UH1),VA18)+SUMIFS(OFFSET('Game Board'!H8:H55,0,UH1),OFFSET('Game Board'!I8:I55,0,UH1),VA17,OFFSET('Game Board'!F8:F55,0,UH1),VA19)</f>
        <v>0</v>
      </c>
      <c r="VS17" s="420">
        <f ca="1">SUMIFS(OFFSET('Game Board'!H8:H55,0,UH1),OFFSET('Game Board'!F8:F55,0,UH1),VA17,OFFSET('Game Board'!I8:I55,0,UH1),VA18)+SUMIFS(OFFSET('Game Board'!H8:H55,0,UH1),OFFSET('Game Board'!F8:F55,0,UH1),VA17,OFFSET('Game Board'!I8:I55,0,UH1),VA19)+SUMIFS(OFFSET('Game Board'!G8:G55,0,UH1),OFFSET('Game Board'!I8:I55,0,UH1),VA17,OFFSET('Game Board'!F8:F55,0,UH1),VA18)+SUMIFS(OFFSET('Game Board'!G8:G55,0,UH1),OFFSET('Game Board'!I8:I55,0,UH1),VA17,OFFSET('Game Board'!F8:F55,0,UH1),VA19)</f>
        <v>0</v>
      </c>
      <c r="VT17" s="420">
        <f t="shared" ca="1" si="354"/>
        <v>0</v>
      </c>
      <c r="VU17" s="420">
        <f t="shared" ca="1" si="355"/>
        <v>0</v>
      </c>
      <c r="VV17" s="420">
        <f t="shared" ref="VV17" ca="1" si="2269">IF(VA17&lt;&gt;"",SUMPRODUCT((UY16:UY19=UY17)*(VU16:VU19&gt;VU17)*1),0)</f>
        <v>0</v>
      </c>
      <c r="VW17" s="420">
        <f t="shared" ref="VW17" ca="1" si="2270">IF(VA17&lt;&gt;"",SUMPRODUCT((VV16:VV19=VV17)*(VT16:VT19&gt;VT17)*1),0)</f>
        <v>0</v>
      </c>
      <c r="VX17" s="420">
        <f t="shared" ca="1" si="358"/>
        <v>0</v>
      </c>
      <c r="VY17" s="420">
        <f t="shared" ref="VY17" ca="1" si="2271">IF(VA17&lt;&gt;"",SUMPRODUCT((VX16:VX19=VX17)*(VV16:VV19=VV17)*(VR16:VR19&gt;VR17)*1),0)</f>
        <v>0</v>
      </c>
      <c r="VZ17" s="420">
        <f t="shared" ca="1" si="160"/>
        <v>1</v>
      </c>
      <c r="WA17" s="420">
        <v>0</v>
      </c>
      <c r="WB17" s="420">
        <v>0</v>
      </c>
      <c r="WC17" s="420">
        <v>0</v>
      </c>
      <c r="WD17" s="420">
        <v>0</v>
      </c>
      <c r="WE17" s="420">
        <v>0</v>
      </c>
      <c r="WF17" s="420">
        <v>0</v>
      </c>
      <c r="WG17" s="420">
        <v>0</v>
      </c>
      <c r="WH17" s="420">
        <v>0</v>
      </c>
      <c r="WI17" s="420">
        <v>0</v>
      </c>
      <c r="WJ17" s="420">
        <v>0</v>
      </c>
      <c r="WK17" s="420">
        <v>0</v>
      </c>
      <c r="WL17" s="420">
        <f t="shared" ca="1" si="161"/>
        <v>1</v>
      </c>
      <c r="WM17" s="420">
        <f t="shared" ref="WM17" ca="1" si="2272">SUMPRODUCT((WL16:WL19=WL17)*(UO16:UO19&gt;UO17)*1)</f>
        <v>2</v>
      </c>
      <c r="WN17" s="420">
        <f t="shared" ca="1" si="163"/>
        <v>3</v>
      </c>
      <c r="WO17" s="420" t="str">
        <f t="shared" si="361"/>
        <v>Tunisia</v>
      </c>
      <c r="WP17" s="420">
        <f t="shared" ca="1" si="164"/>
        <v>0</v>
      </c>
      <c r="WQ17" s="420">
        <f ca="1">SUMPRODUCT((OFFSET('Game Board'!G8:G55,0,WQ1)&lt;&gt;"")*(OFFSET('Game Board'!F8:F55,0,WQ1)=C17)*(OFFSET('Game Board'!G8:G55,0,WQ1)&gt;OFFSET('Game Board'!H8:H55,0,WQ1))*1)+SUMPRODUCT((OFFSET('Game Board'!G8:G55,0,WQ1)&lt;&gt;"")*(OFFSET('Game Board'!I8:I55,0,WQ1)=C17)*(OFFSET('Game Board'!H8:H55,0,WQ1)&gt;OFFSET('Game Board'!G8:G55,0,WQ1))*1)</f>
        <v>0</v>
      </c>
      <c r="WR17" s="420">
        <f ca="1">SUMPRODUCT((OFFSET('Game Board'!G8:G55,0,WQ1)&lt;&gt;"")*(OFFSET('Game Board'!F8:F55,0,WQ1)=C17)*(OFFSET('Game Board'!G8:G55,0,WQ1)=OFFSET('Game Board'!H8:H55,0,WQ1))*1)+SUMPRODUCT((OFFSET('Game Board'!G8:G55,0,WQ1)&lt;&gt;"")*(OFFSET('Game Board'!I8:I55,0,WQ1)=C17)*(OFFSET('Game Board'!G8:G55,0,WQ1)=OFFSET('Game Board'!H8:H55,0,WQ1))*1)</f>
        <v>0</v>
      </c>
      <c r="WS17" s="420">
        <f ca="1">SUMPRODUCT((OFFSET('Game Board'!G8:G55,0,WQ1)&lt;&gt;"")*(OFFSET('Game Board'!F8:F55,0,WQ1)=C17)*(OFFSET('Game Board'!G8:G55,0,WQ1)&lt;OFFSET('Game Board'!H8:H55,0,WQ1))*1)+SUMPRODUCT((OFFSET('Game Board'!G8:G55,0,WQ1)&lt;&gt;"")*(OFFSET('Game Board'!I8:I55,0,WQ1)=C17)*(OFFSET('Game Board'!H8:H55,0,WQ1)&lt;OFFSET('Game Board'!G8:G55,0,WQ1))*1)</f>
        <v>0</v>
      </c>
      <c r="WT17" s="420">
        <f ca="1">SUMIF(OFFSET('Game Board'!F8:F55,0,WQ1),C17,OFFSET('Game Board'!G8:G55,0,WQ1))+SUMIF(OFFSET('Game Board'!I8:I55,0,WQ1),C17,OFFSET('Game Board'!H8:H55,0,WQ1))</f>
        <v>0</v>
      </c>
      <c r="WU17" s="420">
        <f ca="1">SUMIF(OFFSET('Game Board'!F8:F55,0,WQ1),C17,OFFSET('Game Board'!H8:H55,0,WQ1))+SUMIF(OFFSET('Game Board'!I8:I55,0,WQ1),C17,OFFSET('Game Board'!G8:G55,0,WQ1))</f>
        <v>0</v>
      </c>
      <c r="WV17" s="420">
        <f t="shared" ca="1" si="165"/>
        <v>0</v>
      </c>
      <c r="WW17" s="420">
        <f t="shared" ca="1" si="166"/>
        <v>0</v>
      </c>
      <c r="WX17" s="420">
        <f ca="1">INDEX(L4:L35,MATCH(XG17,C4:C35,0),0)</f>
        <v>1500</v>
      </c>
      <c r="WY17" s="424">
        <f>'Tournament Setup'!F19</f>
        <v>0</v>
      </c>
      <c r="WZ17" s="420">
        <f t="shared" ref="WZ17" ca="1" si="2273">RANK(WW17,WW16:WW19)</f>
        <v>1</v>
      </c>
      <c r="XA17" s="420">
        <f t="shared" ref="XA17" ca="1" si="2274">SUMPRODUCT((WZ16:WZ19=WZ17)*(WV16:WV19&gt;WV17)*1)</f>
        <v>0</v>
      </c>
      <c r="XB17" s="420">
        <f t="shared" ca="1" si="169"/>
        <v>1</v>
      </c>
      <c r="XC17" s="420">
        <f t="shared" ref="XC17" ca="1" si="2275">SUMPRODUCT((WZ16:WZ19=WZ17)*(WV16:WV19=WV17)*(WT16:WT19&gt;WT17)*1)</f>
        <v>0</v>
      </c>
      <c r="XD17" s="420">
        <f t="shared" ca="1" si="171"/>
        <v>1</v>
      </c>
      <c r="XE17" s="420">
        <f t="shared" ref="XE17" ca="1" si="2276">RANK(XD17,XD16:XD19,1)+COUNTIF(XD16:XD17,XD17)-1</f>
        <v>2</v>
      </c>
      <c r="XF17" s="420">
        <v>2</v>
      </c>
      <c r="XG17" s="420" t="str">
        <f t="shared" ref="XG17" ca="1" si="2277">INDEX(WO16:WO19,MATCH(XF17,XE16:XE19,0),0)</f>
        <v>Tunisia</v>
      </c>
      <c r="XH17" s="420">
        <f t="shared" ref="XH17" ca="1" si="2278">INDEX(XD16:XD19,MATCH(XG17,WO16:WO19,0),0)</f>
        <v>1</v>
      </c>
      <c r="XI17" s="420" t="str">
        <f t="shared" ref="XI17" ca="1" si="2279">IF(XI16&lt;&gt;"",XG17,"")</f>
        <v>Tunisia</v>
      </c>
      <c r="XJ17" s="420" t="str">
        <f t="shared" ref="XJ17" ca="1" si="2280">IF(XH18=2,XG17,"")</f>
        <v/>
      </c>
      <c r="XL17" s="420">
        <f ca="1">SUMPRODUCT((OFFSET('Game Board'!F8:F55,0,WQ1)=XI17)*(OFFSET('Game Board'!I8:I55,0,WQ1)=XI16)*(OFFSET('Game Board'!G8:G55,0,WQ1)&gt;OFFSET('Game Board'!H8:H55,0,WQ1))*1)+SUMPRODUCT((OFFSET('Game Board'!I8:I55,0,WQ1)=XI17)*(OFFSET('Game Board'!F8:F55,0,WQ1)=XI16)*(OFFSET('Game Board'!H8:H55,0,WQ1)&gt;OFFSET('Game Board'!G8:G55,0,WQ1))*1)+SUMPRODUCT((OFFSET('Game Board'!F8:F55,0,WQ1)=XI17)*(OFFSET('Game Board'!I8:I55,0,WQ1)=XI18)*(OFFSET('Game Board'!G8:G55,0,WQ1)&gt;OFFSET('Game Board'!H8:H55,0,WQ1))*1)+SUMPRODUCT((OFFSET('Game Board'!I8:I55,0,WQ1)=XI17)*(OFFSET('Game Board'!F8:F55,0,WQ1)=XI18)*(OFFSET('Game Board'!H8:H55,0,WQ1)&gt;OFFSET('Game Board'!G8:G55,0,WQ1))*1)+SUMPRODUCT((OFFSET('Game Board'!F8:F55,0,WQ1)=XI17)*(OFFSET('Game Board'!I8:I55,0,WQ1)=XI19)*(OFFSET('Game Board'!G8:G55,0,WQ1)&gt;OFFSET('Game Board'!H8:H55,0,WQ1))*1)+SUMPRODUCT((OFFSET('Game Board'!I8:I55,0,WQ1)=XI17)*(OFFSET('Game Board'!F8:F55,0,WQ1)=XI19)*(OFFSET('Game Board'!H8:H55,0,WQ1)&gt;OFFSET('Game Board'!G8:G55,0,WQ1))*1)</f>
        <v>0</v>
      </c>
      <c r="XM17" s="420">
        <f ca="1">SUMPRODUCT((OFFSET('Game Board'!F8:F55,0,WQ1)=XI17)*(OFFSET('Game Board'!I8:I55,0,WQ1)=XI16)*(OFFSET('Game Board'!G8:G55,0,WQ1)=OFFSET('Game Board'!H8:H55,0,WQ1))*1)+SUMPRODUCT((OFFSET('Game Board'!I8:I55,0,WQ1)=XI17)*(OFFSET('Game Board'!F8:F55,0,WQ1)=XI16)*(OFFSET('Game Board'!G8:G55,0,WQ1)=OFFSET('Game Board'!H8:H55,0,WQ1))*1)+SUMPRODUCT((OFFSET('Game Board'!F8:F55,0,WQ1)=XI17)*(OFFSET('Game Board'!I8:I55,0,WQ1)=XI18)*(OFFSET('Game Board'!G8:G55,0,WQ1)=OFFSET('Game Board'!H8:H55,0,WQ1))*1)+SUMPRODUCT((OFFSET('Game Board'!I8:I55,0,WQ1)=XI17)*(OFFSET('Game Board'!F8:F55,0,WQ1)=XI18)*(OFFSET('Game Board'!G8:G55,0,WQ1)=OFFSET('Game Board'!H8:H55,0,WQ1))*1)+SUMPRODUCT((OFFSET('Game Board'!F8:F55,0,WQ1)=XI17)*(OFFSET('Game Board'!I8:I55,0,WQ1)=XI19)*(OFFSET('Game Board'!G8:G55,0,WQ1)=OFFSET('Game Board'!H8:H55,0,WQ1))*1)+SUMPRODUCT((OFFSET('Game Board'!I8:I55,0,WQ1)=XI17)*(OFFSET('Game Board'!F8:F55,0,WQ1)=XI19)*(OFFSET('Game Board'!G8:G55,0,WQ1)=OFFSET('Game Board'!H8:H55,0,WQ1))*1)</f>
        <v>3</v>
      </c>
      <c r="XN17" s="420">
        <f ca="1">SUMPRODUCT((OFFSET('Game Board'!F8:F55,0,WQ1)=XI17)*(OFFSET('Game Board'!I8:I55,0,WQ1)=XI16)*(OFFSET('Game Board'!G8:G55,0,WQ1)&lt;OFFSET('Game Board'!H8:H55,0,WQ1))*1)+SUMPRODUCT((OFFSET('Game Board'!I8:I55,0,WQ1)=XI17)*(OFFSET('Game Board'!F8:F55,0,WQ1)=XI16)*(OFFSET('Game Board'!H8:H55,0,WQ1)&lt;OFFSET('Game Board'!G8:G55,0,WQ1))*1)+SUMPRODUCT((OFFSET('Game Board'!F8:F55,0,WQ1)=XI17)*(OFFSET('Game Board'!I8:I55,0,WQ1)=XI18)*(OFFSET('Game Board'!G8:G55,0,WQ1)&lt;OFFSET('Game Board'!H8:H55,0,WQ1))*1)+SUMPRODUCT((OFFSET('Game Board'!I8:I55,0,WQ1)=XI17)*(OFFSET('Game Board'!F8:F55,0,WQ1)=XI18)*(OFFSET('Game Board'!H8:H55,0,WQ1)&lt;OFFSET('Game Board'!G8:G55,0,WQ1))*1)+SUMPRODUCT((OFFSET('Game Board'!F8:F55,0,WQ1)=XI17)*(OFFSET('Game Board'!I8:I55,0,WQ1)=XI19)*(OFFSET('Game Board'!G8:G55,0,WQ1)&lt;OFFSET('Game Board'!H8:H55,0,WQ1))*1)+SUMPRODUCT((OFFSET('Game Board'!I8:I55,0,WQ1)=XI17)*(OFFSET('Game Board'!F8:F55,0,WQ1)=XI19)*(OFFSET('Game Board'!H8:H55,0,WQ1)&lt;OFFSET('Game Board'!G8:G55,0,WQ1))*1)</f>
        <v>0</v>
      </c>
      <c r="XO17" s="420">
        <f ca="1">SUMIFS(OFFSET('Game Board'!G8:G55,0,WQ1),OFFSET('Game Board'!F8:F55,0,WQ1),XI17,OFFSET('Game Board'!I8:I55,0,WQ1),XI16)+SUMIFS(OFFSET('Game Board'!G8:G55,0,WQ1),OFFSET('Game Board'!F8:F55,0,WQ1),XI17,OFFSET('Game Board'!I8:I55,0,WQ1),XI18)+SUMIFS(OFFSET('Game Board'!G8:G55,0,WQ1),OFFSET('Game Board'!F8:F55,0,WQ1),XI17,OFFSET('Game Board'!I8:I55,0,WQ1),XI19)+SUMIFS(OFFSET('Game Board'!H8:H55,0,WQ1),OFFSET('Game Board'!I8:I55,0,WQ1),XI17,OFFSET('Game Board'!F8:F55,0,WQ1),XI16)+SUMIFS(OFFSET('Game Board'!H8:H55,0,WQ1),OFFSET('Game Board'!I8:I55,0,WQ1),XI17,OFFSET('Game Board'!F8:F55,0,WQ1),XI18)+SUMIFS(OFFSET('Game Board'!H8:H55,0,WQ1),OFFSET('Game Board'!I8:I55,0,WQ1),XI17,OFFSET('Game Board'!F8:F55,0,WQ1),XI19)</f>
        <v>0</v>
      </c>
      <c r="XP17" s="420">
        <f ca="1">SUMIFS(OFFSET('Game Board'!H8:H55,0,WQ1),OFFSET('Game Board'!F8:F55,0,WQ1),XI17,OFFSET('Game Board'!I8:I55,0,WQ1),XI16)+SUMIFS(OFFSET('Game Board'!H8:H55,0,WQ1),OFFSET('Game Board'!F8:F55,0,WQ1),XI17,OFFSET('Game Board'!I8:I55,0,WQ1),XI18)+SUMIFS(OFFSET('Game Board'!H8:H55,0,WQ1),OFFSET('Game Board'!F8:F55,0,WQ1),XI17,OFFSET('Game Board'!I8:I55,0,WQ1),XI19)+SUMIFS(OFFSET('Game Board'!G8:G55,0,WQ1),OFFSET('Game Board'!I8:I55,0,WQ1),XI17,OFFSET('Game Board'!F8:F55,0,WQ1),XI16)+SUMIFS(OFFSET('Game Board'!G8:G55,0,WQ1),OFFSET('Game Board'!I8:I55,0,WQ1),XI17,OFFSET('Game Board'!F8:F55,0,WQ1),XI18)+SUMIFS(OFFSET('Game Board'!G8:G55,0,WQ1),OFFSET('Game Board'!I8:I55,0,WQ1),XI17,OFFSET('Game Board'!F8:F55,0,WQ1),XI19)</f>
        <v>0</v>
      </c>
      <c r="XQ17" s="420">
        <f t="shared" ca="1" si="176"/>
        <v>0</v>
      </c>
      <c r="XR17" s="420">
        <f t="shared" ca="1" si="177"/>
        <v>3</v>
      </c>
      <c r="XS17" s="420">
        <f t="shared" ref="XS17" ca="1" si="2281">IF(XI17&lt;&gt;"",SUMPRODUCT((XH16:XH19=XH17)*(XR16:XR19&gt;XR17)*1),0)</f>
        <v>0</v>
      </c>
      <c r="XT17" s="420">
        <f t="shared" ref="XT17" ca="1" si="2282">IF(XI17&lt;&gt;"",SUMPRODUCT((XS16:XS19=XS17)*(XQ16:XQ19&gt;XQ17)*1),0)</f>
        <v>0</v>
      </c>
      <c r="XU17" s="420">
        <f t="shared" ca="1" si="180"/>
        <v>0</v>
      </c>
      <c r="XV17" s="420">
        <f t="shared" ref="XV17" ca="1" si="2283">IF(XI17&lt;&gt;"",SUMPRODUCT((XU16:XU19=XU17)*(XS16:XS19=XS17)*(XO16:XO19&gt;XO17)*1),0)</f>
        <v>0</v>
      </c>
      <c r="XW17" s="420">
        <f t="shared" ca="1" si="182"/>
        <v>1</v>
      </c>
      <c r="XX17" s="420">
        <f ca="1">SUMPRODUCT((OFFSET('Game Board'!F8:F55,0,WQ1)=XJ17)*(OFFSET('Game Board'!I8:I55,0,WQ1)=XJ18)*(OFFSET('Game Board'!G8:G55,0,WQ1)&gt;OFFSET('Game Board'!H8:H55,0,WQ1))*1)+SUMPRODUCT((OFFSET('Game Board'!I8:I55,0,WQ1)=XJ17)*(OFFSET('Game Board'!F8:F55,0,WQ1)=XJ18)*(OFFSET('Game Board'!H8:H55,0,WQ1)&gt;OFFSET('Game Board'!G8:G55,0,WQ1))*1)+SUMPRODUCT((OFFSET('Game Board'!F8:F55,0,WQ1)=XJ17)*(OFFSET('Game Board'!I8:I55,0,WQ1)=XJ19)*(OFFSET('Game Board'!G8:G55,0,WQ1)&gt;OFFSET('Game Board'!H8:H55,0,WQ1))*1)+SUMPRODUCT((OFFSET('Game Board'!I8:I55,0,WQ1)=XJ17)*(OFFSET('Game Board'!F8:F55,0,WQ1)=XJ19)*(OFFSET('Game Board'!H8:H55,0,WQ1)&gt;OFFSET('Game Board'!G8:G55,0,WQ1))*1)</f>
        <v>0</v>
      </c>
      <c r="XY17" s="420">
        <f ca="1">SUMPRODUCT((OFFSET('Game Board'!F8:F55,0,WQ1)=XJ17)*(OFFSET('Game Board'!I8:I55,0,WQ1)=XJ18)*(OFFSET('Game Board'!G8:G55,0,WQ1)=OFFSET('Game Board'!H8:H55,0,WQ1))*1)+SUMPRODUCT((OFFSET('Game Board'!I8:I55,0,WQ1)=XJ17)*(OFFSET('Game Board'!F8:F55,0,WQ1)=XJ18)*(OFFSET('Game Board'!G8:G55,0,WQ1)=OFFSET('Game Board'!H8:H55,0,WQ1))*1)+SUMPRODUCT((OFFSET('Game Board'!F8:F55,0,WQ1)=XJ17)*(OFFSET('Game Board'!I8:I55,0,WQ1)=XJ19)*(OFFSET('Game Board'!G8:G55,0,WQ1)=OFFSET('Game Board'!H8:H55,0,WQ1))*1)+SUMPRODUCT((OFFSET('Game Board'!I8:I55,0,WQ1)=XJ17)*(OFFSET('Game Board'!F8:F55,0,WQ1)=XJ19)*(OFFSET('Game Board'!G8:G55,0,WQ1)=OFFSET('Game Board'!H8:H55,0,WQ1))*1)</f>
        <v>0</v>
      </c>
      <c r="XZ17" s="420">
        <f ca="1">SUMPRODUCT((OFFSET('Game Board'!F8:F55,0,WQ1)=XJ17)*(OFFSET('Game Board'!I8:I55,0,WQ1)=XJ18)*(OFFSET('Game Board'!G8:G55,0,WQ1)&lt;OFFSET('Game Board'!H8:H55,0,WQ1))*1)+SUMPRODUCT((OFFSET('Game Board'!I8:I55,0,WQ1)=XJ17)*(OFFSET('Game Board'!F8:F55,0,WQ1)=XJ18)*(OFFSET('Game Board'!H8:H55,0,WQ1)&lt;OFFSET('Game Board'!G8:G55,0,WQ1))*1)+SUMPRODUCT((OFFSET('Game Board'!F8:F55,0,WQ1)=XJ17)*(OFFSET('Game Board'!I8:I55,0,WQ1)=XJ19)*(OFFSET('Game Board'!G8:G55,0,WQ1)&lt;OFFSET('Game Board'!H8:H55,0,WQ1))*1)+SUMPRODUCT((OFFSET('Game Board'!I8:I55,0,WQ1)=XJ17)*(OFFSET('Game Board'!F8:F55,0,WQ1)=XJ19)*(OFFSET('Game Board'!H8:H55,0,WQ1)&lt;OFFSET('Game Board'!G8:G55,0,WQ1))*1)</f>
        <v>0</v>
      </c>
      <c r="YA17" s="420">
        <f ca="1">SUMIFS(OFFSET('Game Board'!G8:G55,0,WQ1),OFFSET('Game Board'!F8:F55,0,WQ1),XJ17,OFFSET('Game Board'!I8:I55,0,WQ1),XJ18)+SUMIFS(OFFSET('Game Board'!G8:G55,0,WQ1),OFFSET('Game Board'!F8:F55,0,WQ1),XJ17,OFFSET('Game Board'!I8:I55,0,WQ1),XJ19)+SUMIFS(OFFSET('Game Board'!H8:H55,0,WQ1),OFFSET('Game Board'!I8:I55,0,WQ1),XJ17,OFFSET('Game Board'!F8:F55,0,WQ1),XJ18)+SUMIFS(OFFSET('Game Board'!H8:H55,0,WQ1),OFFSET('Game Board'!I8:I55,0,WQ1),XJ17,OFFSET('Game Board'!F8:F55,0,WQ1),XJ19)</f>
        <v>0</v>
      </c>
      <c r="YB17" s="420">
        <f ca="1">SUMIFS(OFFSET('Game Board'!H8:H55,0,WQ1),OFFSET('Game Board'!F8:F55,0,WQ1),XJ17,OFFSET('Game Board'!I8:I55,0,WQ1),XJ18)+SUMIFS(OFFSET('Game Board'!H8:H55,0,WQ1),OFFSET('Game Board'!F8:F55,0,WQ1),XJ17,OFFSET('Game Board'!I8:I55,0,WQ1),XJ19)+SUMIFS(OFFSET('Game Board'!G8:G55,0,WQ1),OFFSET('Game Board'!I8:I55,0,WQ1),XJ17,OFFSET('Game Board'!F8:F55,0,WQ1),XJ18)+SUMIFS(OFFSET('Game Board'!G8:G55,0,WQ1),OFFSET('Game Board'!I8:I55,0,WQ1),XJ17,OFFSET('Game Board'!F8:F55,0,WQ1),XJ19)</f>
        <v>0</v>
      </c>
      <c r="YC17" s="420">
        <f t="shared" ca="1" si="373"/>
        <v>0</v>
      </c>
      <c r="YD17" s="420">
        <f t="shared" ca="1" si="374"/>
        <v>0</v>
      </c>
      <c r="YE17" s="420">
        <f t="shared" ref="YE17" ca="1" si="2284">IF(XJ17&lt;&gt;"",SUMPRODUCT((XH16:XH19=XH17)*(YD16:YD19&gt;YD17)*1),0)</f>
        <v>0</v>
      </c>
      <c r="YF17" s="420">
        <f t="shared" ref="YF17" ca="1" si="2285">IF(XJ17&lt;&gt;"",SUMPRODUCT((YE16:YE19=YE17)*(YC16:YC19&gt;YC17)*1),0)</f>
        <v>0</v>
      </c>
      <c r="YG17" s="420">
        <f t="shared" ca="1" si="377"/>
        <v>0</v>
      </c>
      <c r="YH17" s="420">
        <f t="shared" ref="YH17" ca="1" si="2286">IF(XJ17&lt;&gt;"",SUMPRODUCT((YG16:YG19=YG17)*(YE16:YE19=YE17)*(YA16:YA19&gt;YA17)*1),0)</f>
        <v>0</v>
      </c>
      <c r="YI17" s="420">
        <f t="shared" ca="1" si="183"/>
        <v>1</v>
      </c>
      <c r="YJ17" s="420">
        <v>0</v>
      </c>
      <c r="YK17" s="420">
        <v>0</v>
      </c>
      <c r="YL17" s="420">
        <v>0</v>
      </c>
      <c r="YM17" s="420">
        <v>0</v>
      </c>
      <c r="YN17" s="420">
        <v>0</v>
      </c>
      <c r="YO17" s="420">
        <v>0</v>
      </c>
      <c r="YP17" s="420">
        <v>0</v>
      </c>
      <c r="YQ17" s="420">
        <v>0</v>
      </c>
      <c r="YR17" s="420">
        <v>0</v>
      </c>
      <c r="YS17" s="420">
        <v>0</v>
      </c>
      <c r="YT17" s="420">
        <v>0</v>
      </c>
      <c r="YU17" s="420">
        <f t="shared" ca="1" si="184"/>
        <v>1</v>
      </c>
      <c r="YV17" s="420">
        <f t="shared" ref="YV17" ca="1" si="2287">SUMPRODUCT((YU16:YU19=YU17)*(WX16:WX19&gt;WX17)*1)</f>
        <v>2</v>
      </c>
      <c r="YW17" s="420">
        <f t="shared" ca="1" si="186"/>
        <v>3</v>
      </c>
      <c r="YX17" s="420" t="str">
        <f t="shared" si="380"/>
        <v>Tunisia</v>
      </c>
    </row>
    <row r="18" spans="1:674" x14ac:dyDescent="0.35">
      <c r="A18" s="420">
        <f>INDEX(M4:M35,MATCH(U18,C4:C35,0),0)</f>
        <v>1790</v>
      </c>
      <c r="B18" s="420">
        <f t="shared" si="815"/>
        <v>3</v>
      </c>
      <c r="C18" s="420" t="str">
        <f>'Tournament Setup'!D20</f>
        <v>France</v>
      </c>
      <c r="D18" s="420">
        <f t="shared" si="187"/>
        <v>0</v>
      </c>
      <c r="E18" s="420">
        <f>SUMPRODUCT(('Game Board'!G8:G55&lt;&gt;"")*('Game Board'!F8:F55=C18)*('Game Board'!G8:G55&gt;'Game Board'!H8:H55)*1)+SUMPRODUCT(('Game Board'!G8:G55&lt;&gt;"")*('Game Board'!I8:I55=C18)*('Game Board'!H8:H55&gt;'Game Board'!G8:G55)*1)</f>
        <v>0</v>
      </c>
      <c r="F18" s="420">
        <f>SUMPRODUCT(('Game Board'!G8:G55&lt;&gt;"")*('Game Board'!F8:F55=C18)*('Game Board'!G8:G55='Game Board'!H8:H55)*1)+SUMPRODUCT(('Game Board'!G8:G55&lt;&gt;"")*('Game Board'!I8:I55=C18)*('Game Board'!G8:G55='Game Board'!H8:H55)*1)</f>
        <v>0</v>
      </c>
      <c r="G18" s="420">
        <f>SUMPRODUCT(('Game Board'!G8:G55&lt;&gt;"")*('Game Board'!F8:F55=C18)*('Game Board'!G8:G55&lt;'Game Board'!H8:H55)*1)+SUMPRODUCT(('Game Board'!G8:G55&lt;&gt;"")*('Game Board'!I8:I55=C18)*('Game Board'!H8:H55&lt;'Game Board'!G8:G55)*1)</f>
        <v>0</v>
      </c>
      <c r="H18" s="420">
        <f>SUMIF('Game Board'!F8:F55,C18,'Game Board'!G8:G55)+SUMIF('Game Board'!I8:I55,C18,'Game Board'!H8:H55)</f>
        <v>0</v>
      </c>
      <c r="I18" s="420">
        <f>SUMIF('Game Board'!F8:F55,C18,'Game Board'!H8:H55)+SUMIF('Game Board'!I8:I55,C18,'Game Board'!G8:G55)</f>
        <v>0</v>
      </c>
      <c r="J18" s="420">
        <f t="shared" si="188"/>
        <v>0</v>
      </c>
      <c r="K18" s="420">
        <f t="shared" si="189"/>
        <v>0</v>
      </c>
      <c r="L18" s="424">
        <f>'Tournament Setup'!E20</f>
        <v>1790</v>
      </c>
      <c r="M18" s="420">
        <f>IF('Tournament Setup'!F20&lt;&gt;"",-'Tournament Setup'!F20,'Tournament Setup'!E20)</f>
        <v>1790</v>
      </c>
      <c r="N18" s="420">
        <f>RANK(K18,K16:K19)</f>
        <v>1</v>
      </c>
      <c r="O18" s="420">
        <f>SUMPRODUCT((N16:N19=N18)*(J16:J19&gt;J18)*1)</f>
        <v>0</v>
      </c>
      <c r="P18" s="420">
        <f t="shared" si="190"/>
        <v>1</v>
      </c>
      <c r="Q18" s="420">
        <f>SUMPRODUCT((N16:N19=N18)*(J16:J19=J18)*(H16:H19&gt;H18)*1)</f>
        <v>0</v>
      </c>
      <c r="R18" s="420">
        <f t="shared" si="191"/>
        <v>1</v>
      </c>
      <c r="S18" s="420">
        <f>RANK(R18,R16:R19,1)+COUNTIF(R16:R18,R18)-1</f>
        <v>3</v>
      </c>
      <c r="T18" s="420">
        <v>3</v>
      </c>
      <c r="U18" s="420" t="str">
        <f t="shared" ref="U18" si="2288">INDEX(C16:C19,MATCH(T18,S16:S19,0),0)</f>
        <v>France</v>
      </c>
      <c r="V18" s="420">
        <f>INDEX(R16:R19,MATCH(U18,C16:C19,0),0)</f>
        <v>1</v>
      </c>
      <c r="W18" s="420" t="str">
        <f t="shared" ref="W18:W19" si="2289">IF(AND(W17&lt;&gt;"",V18=1),U18,"")</f>
        <v>France</v>
      </c>
      <c r="X18" s="420" t="str">
        <f t="shared" ref="X18" si="2290">IF(X17&lt;&gt;"",U18,"")</f>
        <v/>
      </c>
      <c r="Y18" s="420" t="str">
        <f t="shared" ref="Y18" si="2291">IF(V19=3,U18,"")</f>
        <v/>
      </c>
      <c r="Z18" s="420">
        <f>SUMPRODUCT(('Game Board'!F8:F55=W18)*('Game Board'!I8:I55=W16)*('Game Board'!G8:G55&gt;'Game Board'!H8:H55)*1)+SUMPRODUCT(('Game Board'!I8:I55=W18)*('Game Board'!F8:F55=W16)*('Game Board'!H8:H55&gt;'Game Board'!G8:G55)*1)+SUMPRODUCT(('Game Board'!F8:F55=W18)*('Game Board'!I8:I55=W17)*('Game Board'!G8:G55&gt;'Game Board'!H8:H55)*1)+SUMPRODUCT(('Game Board'!I8:I55=W18)*('Game Board'!F8:F55=W17)*('Game Board'!H8:H55&gt;'Game Board'!G8:G55)*1)+SUMPRODUCT(('Game Board'!F8:F55=W18)*('Game Board'!I8:I55=W19)*('Game Board'!G8:G55&gt;'Game Board'!H8:H55)*1)+SUMPRODUCT(('Game Board'!I8:I55=W18)*('Game Board'!F8:F55=W19)*('Game Board'!H8:H55&gt;'Game Board'!G8:G55)*1)</f>
        <v>0</v>
      </c>
      <c r="AA18" s="420">
        <f>SUMPRODUCT(('Game Board'!F8:F55=W18)*('Game Board'!I8:I55=W16)*('Game Board'!G8:G55='Game Board'!H8:H55)*1)+SUMPRODUCT(('Game Board'!I8:I55=W18)*('Game Board'!F8:F55=W16)*('Game Board'!G8:G55='Game Board'!H8:H55)*1)+SUMPRODUCT(('Game Board'!F8:F55=W18)*('Game Board'!I8:I55=W17)*('Game Board'!G8:G55='Game Board'!H8:H55)*1)+SUMPRODUCT(('Game Board'!I8:I55=W18)*('Game Board'!F8:F55=W17)*('Game Board'!G8:G55='Game Board'!H8:H55)*1)+SUMPRODUCT(('Game Board'!F8:F55=W18)*('Game Board'!I8:I55=W19)*('Game Board'!G8:G55='Game Board'!H8:H55)*1)+SUMPRODUCT(('Game Board'!I8:I55=W18)*('Game Board'!F8:F55=W19)*('Game Board'!G8:G55='Game Board'!H8:H55)*1)</f>
        <v>3</v>
      </c>
      <c r="AB18" s="420">
        <f>SUMPRODUCT(('Game Board'!F8:F55=W18)*('Game Board'!I8:I55=W16)*('Game Board'!G8:G55&lt;'Game Board'!H8:H55)*1)+SUMPRODUCT(('Game Board'!I8:I55=W18)*('Game Board'!F8:F55=W16)*('Game Board'!H8:H55&lt;'Game Board'!G8:G55)*1)+SUMPRODUCT(('Game Board'!F8:F55=W18)*('Game Board'!I8:I55=W17)*('Game Board'!G8:G55&lt;'Game Board'!H8:H55)*1)+SUMPRODUCT(('Game Board'!I8:I55=W18)*('Game Board'!F8:F55=W17)*('Game Board'!H8:H55&lt;'Game Board'!G8:G55)*1)+SUMPRODUCT(('Game Board'!F8:F55=W18)*('Game Board'!I8:I55=W19)*('Game Board'!G8:G55&lt;'Game Board'!H8:H55)*1)+SUMPRODUCT(('Game Board'!I8:I55=W18)*('Game Board'!F8:F55=W19)*('Game Board'!H8:H55&lt;'Game Board'!G8:G55)*1)</f>
        <v>0</v>
      </c>
      <c r="AC18" s="420">
        <f>SUMIFS('Game Board'!G8:G55,'Game Board'!F8:F55,W18,'Game Board'!I8:I55,W16)+SUMIFS('Game Board'!G8:G55,'Game Board'!F8:F55,W18,'Game Board'!I8:I55,W17)+SUMIFS('Game Board'!G8:G55,'Game Board'!F8:F55,W18,'Game Board'!I8:I55,W19)+SUMIFS('Game Board'!H8:H55,'Game Board'!I8:I55,W18,'Game Board'!F8:F55,W16)+SUMIFS('Game Board'!H8:H55,'Game Board'!I8:I55,W18,'Game Board'!F8:F55,W17)+SUMIFS('Game Board'!H8:H55,'Game Board'!I8:I55,W18,'Game Board'!F8:F55,W19)</f>
        <v>0</v>
      </c>
      <c r="AD18" s="420">
        <f>SUMIFS('Game Board'!H8:H55,'Game Board'!F8:F55,W18,'Game Board'!I8:I55,W16)+SUMIFS('Game Board'!H8:H55,'Game Board'!F8:F55,W18,'Game Board'!I8:I55,W17)+SUMIFS('Game Board'!H8:H55,'Game Board'!F8:F55,W18,'Game Board'!I8:I55,W19)+SUMIFS('Game Board'!G8:G55,'Game Board'!I8:I55,W18,'Game Board'!F8:F55,W16)+SUMIFS('Game Board'!G8:G55,'Game Board'!I8:I55,W18,'Game Board'!F8:F55,W17)+SUMIFS('Game Board'!G8:G55,'Game Board'!I8:I55,W18,'Game Board'!F8:F55,W19)</f>
        <v>0</v>
      </c>
      <c r="AE18" s="420">
        <f t="shared" si="192"/>
        <v>0</v>
      </c>
      <c r="AF18" s="420">
        <f t="shared" si="193"/>
        <v>3</v>
      </c>
      <c r="AG18" s="420">
        <f t="shared" ref="AG18" si="2292">IF(W18&lt;&gt;"",SUMPRODUCT((V16:V19=V18)*(AF16:AF19&gt;AF18)*1),0)</f>
        <v>0</v>
      </c>
      <c r="AH18" s="420">
        <f t="shared" ref="AH18" si="2293">IF(W18&lt;&gt;"",SUMPRODUCT((AG16:AG19=AG18)*(AE16:AE19&gt;AE18)*1),0)</f>
        <v>0</v>
      </c>
      <c r="AI18" s="420">
        <f t="shared" si="0"/>
        <v>0</v>
      </c>
      <c r="AJ18" s="420">
        <f t="shared" ref="AJ18" si="2294">IF(W18&lt;&gt;"",SUMPRODUCT((AI16:AI19=AI18)*(AG16:AG19=AG18)*(AC16:AC19&gt;AC18)*1),0)</f>
        <v>0</v>
      </c>
      <c r="AK18" s="420">
        <f t="shared" si="194"/>
        <v>1</v>
      </c>
      <c r="AL18" s="420">
        <f>SUMPRODUCT(('Game Board'!F8:F55=X18)*('Game Board'!I8:I55=X17)*('Game Board'!G8:G55&gt;'Game Board'!H8:H55)*1)+SUMPRODUCT(('Game Board'!I8:I55=X18)*('Game Board'!F8:F55=X17)*('Game Board'!H8:H55&gt;'Game Board'!G8:G55)*1)+SUMPRODUCT(('Game Board'!F8:F55=X18)*('Game Board'!I8:I55=X19)*('Game Board'!G8:G55&gt;'Game Board'!H8:H55)*1)+SUMPRODUCT(('Game Board'!I8:I55=X18)*('Game Board'!F8:F55=X19)*('Game Board'!H8:H55&gt;'Game Board'!G8:G55)*1)</f>
        <v>0</v>
      </c>
      <c r="AM18" s="420">
        <f>SUMPRODUCT(('Game Board'!F8:F55=X18)*('Game Board'!I8:I55=X17)*('Game Board'!G8:G55='Game Board'!H8:H55)*1)+SUMPRODUCT(('Game Board'!I8:I55=X18)*('Game Board'!F8:F55=X17)*('Game Board'!G8:G55='Game Board'!H8:H55)*1)+SUMPRODUCT(('Game Board'!F8:F55=X18)*('Game Board'!I8:I55=X19)*('Game Board'!G8:G55='Game Board'!H8:H55)*1)+SUMPRODUCT(('Game Board'!I8:I55=X18)*('Game Board'!F8:F55=X19)*('Game Board'!G8:G55='Game Board'!H8:H55)*1)</f>
        <v>0</v>
      </c>
      <c r="AN18" s="420">
        <f>SUMPRODUCT(('Game Board'!F8:F55=X18)*('Game Board'!I8:I55=X17)*('Game Board'!G8:G55&lt;'Game Board'!H8:H55)*1)+SUMPRODUCT(('Game Board'!I8:I55=X18)*('Game Board'!F8:F55=X17)*('Game Board'!H8:H55&lt;'Game Board'!G8:G55)*1)+SUMPRODUCT(('Game Board'!F8:F55=X18)*('Game Board'!I8:I55=X19)*('Game Board'!G8:G55&lt;'Game Board'!H8:H55)*1)+SUMPRODUCT(('Game Board'!I8:I55=X18)*('Game Board'!F8:F55=X19)*('Game Board'!H8:H55&lt;'Game Board'!G8:G55)*1)</f>
        <v>0</v>
      </c>
      <c r="AO18" s="420">
        <f>SUMIFS('Game Board'!G8:G55,'Game Board'!F8:F55,X18,'Game Board'!I8:I55,X17)+SUMIFS('Game Board'!G8:G55,'Game Board'!F8:F55,X18,'Game Board'!I8:I55,X19)+SUMIFS('Game Board'!H8:H55,'Game Board'!I8:I55,X18,'Game Board'!F8:F55,X17)+SUMIFS('Game Board'!H8:H55,'Game Board'!I8:I55,X18,'Game Board'!F8:F55,X19)</f>
        <v>0</v>
      </c>
      <c r="AP18" s="420">
        <f>SUMIFS('Game Board'!H8:H55,'Game Board'!F8:F55,X18,'Game Board'!I8:I55,X17)+SUMIFS('Game Board'!H8:H55,'Game Board'!F8:F55,X18,'Game Board'!I8:I55,X19)+SUMIFS('Game Board'!G8:G55,'Game Board'!I8:I55,X18,'Game Board'!F8:F55,X17)+SUMIFS('Game Board'!G8:G55,'Game Board'!I8:I55,X18,'Game Board'!F8:F55,X19)</f>
        <v>0</v>
      </c>
      <c r="AQ18" s="420">
        <f t="shared" si="195"/>
        <v>0</v>
      </c>
      <c r="AR18" s="420">
        <f t="shared" si="196"/>
        <v>0</v>
      </c>
      <c r="AS18" s="420">
        <f t="shared" ref="AS18" si="2295">IF(X18&lt;&gt;"",SUMPRODUCT((V16:V19=V18)*(AR16:AR19&gt;AR18)*1),0)</f>
        <v>0</v>
      </c>
      <c r="AT18" s="420">
        <f t="shared" ref="AT18" si="2296">IF(X18&lt;&gt;"",SUMPRODUCT((AS16:AS19=AS18)*(AQ16:AQ19&gt;AQ18)*1),0)</f>
        <v>0</v>
      </c>
      <c r="AU18" s="420">
        <f t="shared" si="197"/>
        <v>0</v>
      </c>
      <c r="AV18" s="420">
        <f t="shared" ref="AV18" si="2297">IF(X18&lt;&gt;"",SUMPRODUCT((AU16:AU19=AU18)*(AS16:AS19=AS18)*(AO16:AO19&gt;AO18)*1),0)</f>
        <v>0</v>
      </c>
      <c r="AW18" s="420">
        <f t="shared" si="198"/>
        <v>1</v>
      </c>
      <c r="AX18" s="420">
        <f>SUMPRODUCT(('Game Board'!F8:F55=Y18)*('Game Board'!I8:I55=Y19)*('Game Board'!G8:G55&gt;'Game Board'!H8:H55)*1)+SUMPRODUCT(('Game Board'!I8:I55=Y18)*('Game Board'!F8:F55=Y19)*('Game Board'!H8:H55&gt;'Game Board'!G8:G55)*1)</f>
        <v>0</v>
      </c>
      <c r="AY18" s="420">
        <f>SUMPRODUCT(('Game Board'!F8:F55=Y18)*('Game Board'!I8:I55=Y19)*('Game Board'!G8:G55='Game Board'!H8:H55)*1)+SUMPRODUCT(('Game Board'!I8:I55=Y18)*('Game Board'!F8:F55=Y19)*('Game Board'!H8:H55='Game Board'!G8:G55)*1)</f>
        <v>0</v>
      </c>
      <c r="AZ18" s="420">
        <f>SUMPRODUCT(('Game Board'!F8:F55=Y18)*('Game Board'!I8:I55=Y19)*('Game Board'!G8:G55&lt;'Game Board'!H8:H55)*1)+SUMPRODUCT(('Game Board'!I8:I55=Y18)*('Game Board'!F8:F55=Y19)*('Game Board'!H8:H55&lt;'Game Board'!G8:G55)*1)</f>
        <v>0</v>
      </c>
      <c r="BA18" s="420">
        <f>SUMIFS('Game Board'!G8:G55,'Game Board'!F8:F55,Y18,'Game Board'!I8:I55,Y19)+SUMIFS('Game Board'!H8:H55,'Game Board'!I8:I55,Y18,'Game Board'!F8:F55,Y19)</f>
        <v>0</v>
      </c>
      <c r="BB18" s="420">
        <f>SUMIFS('Game Board'!H8:H55,'Game Board'!F8:F55,Y18,'Game Board'!I8:I55,Y19)+SUMIFS('Game Board'!G8:G55,'Game Board'!I8:I55,Y18,'Game Board'!F8:F55,Y19)</f>
        <v>0</v>
      </c>
      <c r="BC18" s="420">
        <f t="shared" ref="BC18:BC19" si="2298">BA18-BB18</f>
        <v>0</v>
      </c>
      <c r="BD18" s="420">
        <f t="shared" ref="BD18:BD19" si="2299">AY18*1+AX18*3</f>
        <v>0</v>
      </c>
      <c r="BE18" s="420">
        <f t="shared" ref="BE18" si="2300">IF(Y18&lt;&gt;"",SUMPRODUCT((AH16:AH19=AH18)*(BD16:BD19&gt;BD18)*1),0)</f>
        <v>0</v>
      </c>
      <c r="BF18" s="420">
        <f t="shared" ref="BF18" si="2301">IF(Y18&lt;&gt;"",SUMPRODUCT((BE16:BE19=BE18)*(BC16:BC19&gt;BC18)*1),0)</f>
        <v>0</v>
      </c>
      <c r="BG18" s="420">
        <f t="shared" ref="BG18:BG19" si="2302">BE18+BF18</f>
        <v>0</v>
      </c>
      <c r="BH18" s="420">
        <f t="shared" ref="BH18" si="2303">IF(Y18&lt;&gt;"",SUMPRODUCT((BG16:BG19=BG18)*(BE16:BE19=BE18)*(BA16:BA19&gt;BA18)*1),0)</f>
        <v>0</v>
      </c>
      <c r="BI18" s="420">
        <f t="shared" si="383"/>
        <v>1</v>
      </c>
      <c r="BJ18" s="420">
        <f>SUMPRODUCT((BI16:BI19=BI18)*(A16:A19&gt;A18)*1)</f>
        <v>0</v>
      </c>
      <c r="BK18" s="420">
        <f t="shared" si="199"/>
        <v>1</v>
      </c>
      <c r="BL18" s="420" t="str">
        <f t="shared" si="200"/>
        <v>France</v>
      </c>
      <c r="BM18" s="420">
        <f t="shared" ca="1" si="201"/>
        <v>0</v>
      </c>
      <c r="BN18" s="420">
        <f ca="1">SUMPRODUCT((OFFSET('Game Board'!G8:G55,0,BN1)&lt;&gt;"")*(OFFSET('Game Board'!F8:F55,0,BN1)=C18)*(OFFSET('Game Board'!G8:G55,0,BN1)&gt;OFFSET('Game Board'!H8:H55,0,BN1))*1)+SUMPRODUCT((OFFSET('Game Board'!G8:G55,0,BN1)&lt;&gt;"")*(OFFSET('Game Board'!I8:I55,0,BN1)=C18)*(OFFSET('Game Board'!H8:H55,0,BN1)&gt;OFFSET('Game Board'!G8:G55,0,BN1))*1)</f>
        <v>0</v>
      </c>
      <c r="BO18" s="420">
        <f ca="1">SUMPRODUCT((OFFSET('Game Board'!G8:G55,0,BN1)&lt;&gt;"")*(OFFSET('Game Board'!F8:F55,0,BN1)=C18)*(OFFSET('Game Board'!G8:G55,0,BN1)=OFFSET('Game Board'!H8:H55,0,BN1))*1)+SUMPRODUCT((OFFSET('Game Board'!G8:G55,0,BN1)&lt;&gt;"")*(OFFSET('Game Board'!I8:I55,0,BN1)=C18)*(OFFSET('Game Board'!G8:G55,0,BN1)=OFFSET('Game Board'!H8:H55,0,BN1))*1)</f>
        <v>0</v>
      </c>
      <c r="BP18" s="420">
        <f ca="1">SUMPRODUCT((OFFSET('Game Board'!G8:G55,0,BN1)&lt;&gt;"")*(OFFSET('Game Board'!F8:F55,0,BN1)=C18)*(OFFSET('Game Board'!G8:G55,0,BN1)&lt;OFFSET('Game Board'!H8:H55,0,BN1))*1)+SUMPRODUCT((OFFSET('Game Board'!G8:G55,0,BN1)&lt;&gt;"")*(OFFSET('Game Board'!I8:I55,0,BN1)=C18)*(OFFSET('Game Board'!H8:H55,0,BN1)&lt;OFFSET('Game Board'!G8:G55,0,BN1))*1)</f>
        <v>0</v>
      </c>
      <c r="BQ18" s="420">
        <f ca="1">SUMIF(OFFSET('Game Board'!F8:F55,0,BN1),C18,OFFSET('Game Board'!G8:G55,0,BN1))+SUMIF(OFFSET('Game Board'!I8:I55,0,BN1),C18,OFFSET('Game Board'!H8:H55,0,BN1))</f>
        <v>0</v>
      </c>
      <c r="BR18" s="420">
        <f ca="1">SUMIF(OFFSET('Game Board'!F8:F55,0,BN1),C18,OFFSET('Game Board'!H8:H55,0,BN1))+SUMIF(OFFSET('Game Board'!I8:I55,0,BN1),C18,OFFSET('Game Board'!G8:G55,0,BN1))</f>
        <v>0</v>
      </c>
      <c r="BS18" s="420">
        <f t="shared" ca="1" si="202"/>
        <v>0</v>
      </c>
      <c r="BT18" s="420">
        <f t="shared" ca="1" si="203"/>
        <v>0</v>
      </c>
      <c r="BU18" s="420">
        <f ca="1">INDEX(L4:L35,MATCH(CD18,C4:C35,0),0)</f>
        <v>1790</v>
      </c>
      <c r="BV18" s="424">
        <f>'Tournament Setup'!F20</f>
        <v>0</v>
      </c>
      <c r="BW18" s="420">
        <f ca="1">RANK(BT18,BT16:BT19)</f>
        <v>1</v>
      </c>
      <c r="BX18" s="420">
        <f ca="1">SUMPRODUCT((BW16:BW19=BW18)*(BS16:BS19&gt;BS18)*1)</f>
        <v>0</v>
      </c>
      <c r="BY18" s="420">
        <f t="shared" ca="1" si="204"/>
        <v>1</v>
      </c>
      <c r="BZ18" s="420">
        <f ca="1">SUMPRODUCT((BW16:BW19=BW18)*(BS16:BS19=BS18)*(BQ16:BQ19&gt;BQ18)*1)</f>
        <v>0</v>
      </c>
      <c r="CA18" s="420">
        <f t="shared" ca="1" si="205"/>
        <v>1</v>
      </c>
      <c r="CB18" s="420">
        <f ca="1">RANK(CA18,CA16:CA19,1)+COUNTIF(CA16:CA18,CA18)-1</f>
        <v>3</v>
      </c>
      <c r="CC18" s="420">
        <v>3</v>
      </c>
      <c r="CD18" s="420" t="str">
        <f t="shared" ref="CD18" ca="1" si="2304">INDEX(BL16:BL19,MATCH(CC18,CB16:CB19,0),0)</f>
        <v>France</v>
      </c>
      <c r="CE18" s="420">
        <f ca="1">INDEX(CA16:CA19,MATCH(CD18,BL16:BL19,0),0)</f>
        <v>1</v>
      </c>
      <c r="CF18" s="420" t="str">
        <f t="shared" ref="CF18:CF19" ca="1" si="2305">IF(AND(CF17&lt;&gt;"",CE18=1),CD18,"")</f>
        <v>France</v>
      </c>
      <c r="CG18" s="420" t="str">
        <f t="shared" ref="CG18" ca="1" si="2306">IF(CG17&lt;&gt;"",CD18,"")</f>
        <v/>
      </c>
      <c r="CH18" s="420" t="str">
        <f t="shared" ref="CH18" ca="1" si="2307">IF(CE19=3,CD18,"")</f>
        <v/>
      </c>
      <c r="CI18" s="420">
        <f ca="1">SUMPRODUCT((OFFSET('Game Board'!F8:F55,0,BN1)=CF18)*(OFFSET('Game Board'!I8:I55,0,BN1)=CF16)*(OFFSET('Game Board'!G8:G55,0,BN1)&gt;OFFSET('Game Board'!H8:H55,0,BN1))*1)+SUMPRODUCT((OFFSET('Game Board'!I8:I55,0,BN1)=CF18)*(OFFSET('Game Board'!F8:F55,0,BN1)=CF16)*(OFFSET('Game Board'!H8:H55,0,BN1)&gt;OFFSET('Game Board'!G8:G55,0,BN1))*1)+SUMPRODUCT((OFFSET('Game Board'!F8:F55,0,BN1)=CF18)*(OFFSET('Game Board'!I8:I55,0,BN1)=CF17)*(OFFSET('Game Board'!G8:G55,0,BN1)&gt;OFFSET('Game Board'!H8:H55,0,BN1))*1)+SUMPRODUCT((OFFSET('Game Board'!I8:I55,0,BN1)=CF18)*(OFFSET('Game Board'!F8:F55,0,BN1)=CF17)*(OFFSET('Game Board'!H8:H55,0,BN1)&gt;OFFSET('Game Board'!G8:G55,0,BN1))*1)+SUMPRODUCT((OFFSET('Game Board'!F8:F55,0,BN1)=CF18)*(OFFSET('Game Board'!I8:I55,0,BN1)=CF19)*(OFFSET('Game Board'!G8:G55,0,BN1)&gt;OFFSET('Game Board'!H8:H55,0,BN1))*1)+SUMPRODUCT((OFFSET('Game Board'!I8:I55,0,BN1)=CF18)*(OFFSET('Game Board'!F8:F55,0,BN1)=CF19)*(OFFSET('Game Board'!H8:H55,0,BN1)&gt;OFFSET('Game Board'!G8:G55,0,BN1))*1)</f>
        <v>0</v>
      </c>
      <c r="CJ18" s="420">
        <f ca="1">SUMPRODUCT((OFFSET('Game Board'!F8:F55,0,BN1)=CF18)*(OFFSET('Game Board'!I8:I55,0,BN1)=CF16)*(OFFSET('Game Board'!G8:G55,0,BN1)=OFFSET('Game Board'!H8:H55,0,BN1))*1)+SUMPRODUCT((OFFSET('Game Board'!I8:I55,0,BN1)=CF18)*(OFFSET('Game Board'!F8:F55,0,BN1)=CF16)*(OFFSET('Game Board'!G8:G55,0,BN1)=OFFSET('Game Board'!H8:H55,0,BN1))*1)+SUMPRODUCT((OFFSET('Game Board'!F8:F55,0,BN1)=CF18)*(OFFSET('Game Board'!I8:I55,0,BN1)=CF17)*(OFFSET('Game Board'!G8:G55,0,BN1)=OFFSET('Game Board'!H8:H55,0,BN1))*1)+SUMPRODUCT((OFFSET('Game Board'!I8:I55,0,BN1)=CF18)*(OFFSET('Game Board'!F8:F55,0,BN1)=CF17)*(OFFSET('Game Board'!G8:G55,0,BN1)=OFFSET('Game Board'!H8:H55,0,BN1))*1)+SUMPRODUCT((OFFSET('Game Board'!F8:F55,0,BN1)=CF18)*(OFFSET('Game Board'!I8:I55,0,BN1)=CF19)*(OFFSET('Game Board'!G8:G55,0,BN1)=OFFSET('Game Board'!H8:H55,0,BN1))*1)+SUMPRODUCT((OFFSET('Game Board'!I8:I55,0,BN1)=CF18)*(OFFSET('Game Board'!F8:F55,0,BN1)=CF19)*(OFFSET('Game Board'!G8:G55,0,BN1)=OFFSET('Game Board'!H8:H55,0,BN1))*1)</f>
        <v>3</v>
      </c>
      <c r="CK18" s="420">
        <f ca="1">SUMPRODUCT((OFFSET('Game Board'!F8:F55,0,BN1)=CF18)*(OFFSET('Game Board'!I8:I55,0,BN1)=CF16)*(OFFSET('Game Board'!G8:G55,0,BN1)&lt;OFFSET('Game Board'!H8:H55,0,BN1))*1)+SUMPRODUCT((OFFSET('Game Board'!I8:I55,0,BN1)=CF18)*(OFFSET('Game Board'!F8:F55,0,BN1)=CF16)*(OFFSET('Game Board'!H8:H55,0,BN1)&lt;OFFSET('Game Board'!G8:G55,0,BN1))*1)+SUMPRODUCT((OFFSET('Game Board'!F8:F55,0,BN1)=CF18)*(OFFSET('Game Board'!I8:I55,0,BN1)=CF17)*(OFFSET('Game Board'!G8:G55,0,BN1)&lt;OFFSET('Game Board'!H8:H55,0,BN1))*1)+SUMPRODUCT((OFFSET('Game Board'!I8:I55,0,BN1)=CF18)*(OFFSET('Game Board'!F8:F55,0,BN1)=CF17)*(OFFSET('Game Board'!H8:H55,0,BN1)&lt;OFFSET('Game Board'!G8:G55,0,BN1))*1)+SUMPRODUCT((OFFSET('Game Board'!F8:F55,0,BN1)=CF18)*(OFFSET('Game Board'!I8:I55,0,BN1)=CF19)*(OFFSET('Game Board'!G8:G55,0,BN1)&lt;OFFSET('Game Board'!H8:H55,0,BN1))*1)+SUMPRODUCT((OFFSET('Game Board'!I8:I55,0,BN1)=CF18)*(OFFSET('Game Board'!F8:F55,0,BN1)=CF19)*(OFFSET('Game Board'!H8:H55,0,BN1)&lt;OFFSET('Game Board'!G8:G55,0,BN1))*1)</f>
        <v>0</v>
      </c>
      <c r="CL18" s="420">
        <f ca="1">SUMIFS(OFFSET('Game Board'!G8:G55,0,BN1),OFFSET('Game Board'!F8:F55,0,BN1),CF18,OFFSET('Game Board'!I8:I55,0,BN1),CF16)+SUMIFS(OFFSET('Game Board'!G8:G55,0,BN1),OFFSET('Game Board'!F8:F55,0,BN1),CF18,OFFSET('Game Board'!I8:I55,0,BN1),CF17)+SUMIFS(OFFSET('Game Board'!G8:G55,0,BN1),OFFSET('Game Board'!F8:F55,0,BN1),CF18,OFFSET('Game Board'!I8:I55,0,BN1),CF19)+SUMIFS(OFFSET('Game Board'!H8:H55,0,BN1),OFFSET('Game Board'!I8:I55,0,BN1),CF18,OFFSET('Game Board'!F8:F55,0,BN1),CF16)+SUMIFS(OFFSET('Game Board'!H8:H55,0,BN1),OFFSET('Game Board'!I8:I55,0,BN1),CF18,OFFSET('Game Board'!F8:F55,0,BN1),CF17)+SUMIFS(OFFSET('Game Board'!H8:H55,0,BN1),OFFSET('Game Board'!I8:I55,0,BN1),CF18,OFFSET('Game Board'!F8:F55,0,BN1),CF19)</f>
        <v>0</v>
      </c>
      <c r="CM18" s="420">
        <f ca="1">SUMIFS(OFFSET('Game Board'!H8:H55,0,BN1),OFFSET('Game Board'!F8:F55,0,BN1),CF18,OFFSET('Game Board'!I8:I55,0,BN1),CF16)+SUMIFS(OFFSET('Game Board'!H8:H55,0,BN1),OFFSET('Game Board'!F8:F55,0,BN1),CF18,OFFSET('Game Board'!I8:I55,0,BN1),CF17)+SUMIFS(OFFSET('Game Board'!H8:H55,0,BN1),OFFSET('Game Board'!F8:F55,0,BN1),CF18,OFFSET('Game Board'!I8:I55,0,BN1),CF19)+SUMIFS(OFFSET('Game Board'!G8:G55,0,BN1),OFFSET('Game Board'!I8:I55,0,BN1),CF18,OFFSET('Game Board'!F8:F55,0,BN1),CF16)+SUMIFS(OFFSET('Game Board'!G8:G55,0,BN1),OFFSET('Game Board'!I8:I55,0,BN1),CF18,OFFSET('Game Board'!F8:F55,0,BN1),CF17)+SUMIFS(OFFSET('Game Board'!G8:G55,0,BN1),OFFSET('Game Board'!I8:I55,0,BN1),CF18,OFFSET('Game Board'!F8:F55,0,BN1),CF19)</f>
        <v>0</v>
      </c>
      <c r="CN18" s="420">
        <f t="shared" ca="1" si="206"/>
        <v>0</v>
      </c>
      <c r="CO18" s="420">
        <f t="shared" ca="1" si="207"/>
        <v>3</v>
      </c>
      <c r="CP18" s="420">
        <f t="shared" ref="CP18" ca="1" si="2308">IF(CF18&lt;&gt;"",SUMPRODUCT((CE16:CE19=CE18)*(CO16:CO19&gt;CO18)*1),0)</f>
        <v>0</v>
      </c>
      <c r="CQ18" s="420">
        <f t="shared" ref="CQ18" ca="1" si="2309">IF(CF18&lt;&gt;"",SUMPRODUCT((CP16:CP19=CP18)*(CN16:CN19&gt;CN18)*1),0)</f>
        <v>0</v>
      </c>
      <c r="CR18" s="420">
        <f t="shared" ca="1" si="1"/>
        <v>0</v>
      </c>
      <c r="CS18" s="420">
        <f t="shared" ref="CS18" ca="1" si="2310">IF(CF18&lt;&gt;"",SUMPRODUCT((CR16:CR19=CR18)*(CP16:CP19=CP18)*(CL16:CL19&gt;CL18)*1),0)</f>
        <v>0</v>
      </c>
      <c r="CT18" s="420">
        <f t="shared" ca="1" si="208"/>
        <v>1</v>
      </c>
      <c r="CU18" s="420">
        <f ca="1">SUMPRODUCT((OFFSET('Game Board'!F8:F55,0,BN1)=CG18)*(OFFSET('Game Board'!I8:I55,0,BN1)=CG17)*(OFFSET('Game Board'!G8:G55,0,BN1)&gt;OFFSET('Game Board'!H8:H55,0,BN1))*1)+SUMPRODUCT((OFFSET('Game Board'!I8:I55,0,BN1)=CG18)*(OFFSET('Game Board'!F8:F55,0,BN1)=CG17)*(OFFSET('Game Board'!H8:H55,0,BN1)&gt;OFFSET('Game Board'!G8:G55,0,BN1))*1)+SUMPRODUCT((OFFSET('Game Board'!F8:F55,0,BN1)=CG18)*(OFFSET('Game Board'!I8:I55,0,BN1)=CG19)*(OFFSET('Game Board'!G8:G55,0,BN1)&gt;OFFSET('Game Board'!H8:H55,0,BN1))*1)+SUMPRODUCT((OFFSET('Game Board'!I8:I55,0,BN1)=CG18)*(OFFSET('Game Board'!F8:F55,0,BN1)=CG19)*(OFFSET('Game Board'!H8:H55,0,BN1)&gt;OFFSET('Game Board'!G8:G55,0,BN1))*1)</f>
        <v>0</v>
      </c>
      <c r="CV18" s="420">
        <f ca="1">SUMPRODUCT((OFFSET('Game Board'!F8:F55,0,BN1)=CG18)*(OFFSET('Game Board'!I8:I55,0,BN1)=CG17)*(OFFSET('Game Board'!G8:G55,0,BN1)=OFFSET('Game Board'!H8:H55,0,BN1))*1)+SUMPRODUCT((OFFSET('Game Board'!I8:I55,0,BN1)=CG18)*(OFFSET('Game Board'!F8:F55,0,BN1)=CG17)*(OFFSET('Game Board'!G8:G55,0,BN1)=OFFSET('Game Board'!H8:H55,0,BN1))*1)+SUMPRODUCT((OFFSET('Game Board'!F8:F55,0,BN1)=CG18)*(OFFSET('Game Board'!I8:I55,0,BN1)=CG19)*(OFFSET('Game Board'!G8:G55,0,BN1)=OFFSET('Game Board'!H8:H55,0,BN1))*1)+SUMPRODUCT((OFFSET('Game Board'!I8:I55,0,BN1)=CG18)*(OFFSET('Game Board'!F8:F55,0,BN1)=CG19)*(OFFSET('Game Board'!G8:G55,0,BN1)=OFFSET('Game Board'!H8:H55,0,BN1))*1)</f>
        <v>0</v>
      </c>
      <c r="CW18" s="420">
        <f ca="1">SUMPRODUCT((OFFSET('Game Board'!F8:F55,0,BN1)=CG18)*(OFFSET('Game Board'!I8:I55,0,BN1)=CG17)*(OFFSET('Game Board'!G8:G55,0,BN1)&lt;OFFSET('Game Board'!H8:H55,0,BN1))*1)+SUMPRODUCT((OFFSET('Game Board'!I8:I55,0,BN1)=CG18)*(OFFSET('Game Board'!F8:F55,0,BN1)=CG17)*(OFFSET('Game Board'!H8:H55,0,BN1)&lt;OFFSET('Game Board'!G8:G55,0,BN1))*1)+SUMPRODUCT((OFFSET('Game Board'!F8:F55,0,BN1)=CG18)*(OFFSET('Game Board'!I8:I55,0,BN1)=CG19)*(OFFSET('Game Board'!G8:G55,0,BN1)&lt;OFFSET('Game Board'!H8:H55,0,BN1))*1)+SUMPRODUCT((OFFSET('Game Board'!I8:I55,0,BN1)=CG18)*(OFFSET('Game Board'!F8:F55,0,BN1)=CG19)*(OFFSET('Game Board'!H8:H55,0,BN1)&lt;OFFSET('Game Board'!G8:G55,0,BN1))*1)</f>
        <v>0</v>
      </c>
      <c r="CX18" s="420">
        <f ca="1">SUMIFS(OFFSET('Game Board'!G8:G55,0,BN1),OFFSET('Game Board'!F8:F55,0,BN1),CG18,OFFSET('Game Board'!I8:I55,0,BN1),CG17)+SUMIFS(OFFSET('Game Board'!G8:G55,0,BN1),OFFSET('Game Board'!F8:F55,0,BN1),CG18,OFFSET('Game Board'!I8:I55,0,BN1),CG19)+SUMIFS(OFFSET('Game Board'!H8:H55,0,BN1),OFFSET('Game Board'!I8:I55,0,BN1),CG18,OFFSET('Game Board'!F8:F55,0,BN1),CG17)+SUMIFS(OFFSET('Game Board'!H8:H55,0,BN1),OFFSET('Game Board'!I8:I55,0,BN1),CG18,OFFSET('Game Board'!F8:F55,0,BN1),CG19)</f>
        <v>0</v>
      </c>
      <c r="CY18" s="420">
        <f ca="1">SUMIFS(OFFSET('Game Board'!H8:H55,0,BN1),OFFSET('Game Board'!F8:F55,0,BN1),CG18,OFFSET('Game Board'!I8:I55,0,BN1),CG17)+SUMIFS(OFFSET('Game Board'!H8:H55,0,BN1),OFFSET('Game Board'!F8:F55,0,BN1),CG18,OFFSET('Game Board'!I8:I55,0,BN1),CG19)+SUMIFS(OFFSET('Game Board'!G8:G55,0,BN1),OFFSET('Game Board'!I8:I55,0,BN1),CG18,OFFSET('Game Board'!F8:F55,0,BN1),CG17)+SUMIFS(OFFSET('Game Board'!G8:G55,0,BN1),OFFSET('Game Board'!I8:I55,0,BN1),CG18,OFFSET('Game Board'!F8:F55,0,BN1),CG19)</f>
        <v>0</v>
      </c>
      <c r="CZ18" s="420">
        <f t="shared" ca="1" si="209"/>
        <v>0</v>
      </c>
      <c r="DA18" s="420">
        <f t="shared" ca="1" si="210"/>
        <v>0</v>
      </c>
      <c r="DB18" s="420">
        <f t="shared" ref="DB18" ca="1" si="2311">IF(CG18&lt;&gt;"",SUMPRODUCT((CE16:CE19=CE18)*(DA16:DA19&gt;DA18)*1),0)</f>
        <v>0</v>
      </c>
      <c r="DC18" s="420">
        <f t="shared" ref="DC18" ca="1" si="2312">IF(CG18&lt;&gt;"",SUMPRODUCT((DB16:DB19=DB18)*(CZ16:CZ19&gt;CZ18)*1),0)</f>
        <v>0</v>
      </c>
      <c r="DD18" s="420">
        <f t="shared" ca="1" si="211"/>
        <v>0</v>
      </c>
      <c r="DE18" s="420">
        <f t="shared" ref="DE18" ca="1" si="2313">IF(CG18&lt;&gt;"",SUMPRODUCT((DD16:DD19=DD18)*(DB16:DB19=DB18)*(CX16:CX19&gt;CX18)*1),0)</f>
        <v>0</v>
      </c>
      <c r="DF18" s="420">
        <f t="shared" ca="1" si="212"/>
        <v>1</v>
      </c>
      <c r="DG18" s="420">
        <f ca="1">SUMPRODUCT((OFFSET('Game Board'!F8:F55,0,BN1)=CH18)*(OFFSET('Game Board'!I8:I55,0,BN1)=CH19)*(OFFSET('Game Board'!G8:G55,0,BN1)&gt;OFFSET('Game Board'!H8:H55,0,BN1))*1)+SUMPRODUCT((OFFSET('Game Board'!I8:I55,0,BN1)=CH18)*(OFFSET('Game Board'!F8:F55,0,BN1)=CH19)*(OFFSET('Game Board'!H8:H55,0,BN1)&gt;OFFSET('Game Board'!G8:G55,0,BN1))*1)</f>
        <v>0</v>
      </c>
      <c r="DH18" s="420">
        <f ca="1">SUMPRODUCT((OFFSET('Game Board'!F8:F55,0,BN1)=CH18)*(OFFSET('Game Board'!I8:I55,0,BN1)=CH19)*(OFFSET('Game Board'!G8:G55,0,BN1)=OFFSET('Game Board'!H8:H55,0,BN1))*1)+SUMPRODUCT((OFFSET('Game Board'!I8:I55,0,BN1)=CH18)*(OFFSET('Game Board'!F8:F55,0,BN1)=CH19)*(OFFSET('Game Board'!H8:H55,0,BN1)=OFFSET('Game Board'!G8:G55,0,BN1))*1)</f>
        <v>0</v>
      </c>
      <c r="DI18" s="420">
        <f ca="1">SUMPRODUCT((OFFSET('Game Board'!F8:F55,0,BN1)=CH18)*(OFFSET('Game Board'!I8:I55,0,BN1)=CH19)*(OFFSET('Game Board'!G8:G55,0,BN1)&lt;OFFSET('Game Board'!H8:H55,0,BN1))*1)+SUMPRODUCT((OFFSET('Game Board'!I8:I55,0,BN1)=CH18)*(OFFSET('Game Board'!F8:F55,0,BN1)=CH19)*(OFFSET('Game Board'!H8:H55,0,BN1)&lt;OFFSET('Game Board'!G8:G55,0,BN1))*1)</f>
        <v>0</v>
      </c>
      <c r="DJ18" s="420">
        <f ca="1">SUMIFS(OFFSET('Game Board'!G8:G55,0,BN1),OFFSET('Game Board'!F8:F55,0,BN1),CH18,OFFSET('Game Board'!I8:I55,0,BN1),CH19)+SUMIFS(OFFSET('Game Board'!H8:H55,0,BN1),OFFSET('Game Board'!I8:I55,0,BN1),CH18,OFFSET('Game Board'!F8:F55,0,BN1),CH19)</f>
        <v>0</v>
      </c>
      <c r="DK18" s="420">
        <f ca="1">SUMIFS(OFFSET('Game Board'!H8:H55,0,BN1),OFFSET('Game Board'!F8:F55,0,BN1),CH18,OFFSET('Game Board'!I8:I55,0,BN1),CH19)+SUMIFS(OFFSET('Game Board'!G8:G55,0,BN1),OFFSET('Game Board'!I8:I55,0,BN1),CH18,OFFSET('Game Board'!F8:F55,0,BN1),CH19)</f>
        <v>0</v>
      </c>
      <c r="DL18" s="420">
        <f t="shared" ref="DL18:DL19" ca="1" si="2314">DJ18-DK18</f>
        <v>0</v>
      </c>
      <c r="DM18" s="420">
        <f t="shared" ref="DM18:DM19" ca="1" si="2315">DH18*1+DG18*3</f>
        <v>0</v>
      </c>
      <c r="DN18" s="420">
        <f t="shared" ref="DN18" ca="1" si="2316">IF(CH18&lt;&gt;"",SUMPRODUCT((CQ16:CQ19=CQ18)*(DM16:DM19&gt;DM18)*1),0)</f>
        <v>0</v>
      </c>
      <c r="DO18" s="420">
        <f t="shared" ref="DO18" ca="1" si="2317">IF(CH18&lt;&gt;"",SUMPRODUCT((DN16:DN19=DN18)*(DL16:DL19&gt;DL18)*1),0)</f>
        <v>0</v>
      </c>
      <c r="DP18" s="420">
        <f t="shared" ref="DP18:DP19" ca="1" si="2318">DN18+DO18</f>
        <v>0</v>
      </c>
      <c r="DQ18" s="420">
        <f t="shared" ref="DQ18" ca="1" si="2319">IF(CH18&lt;&gt;"",SUMPRODUCT((DP16:DP19=DP18)*(DN16:DN19=DN18)*(DJ16:DJ19&gt;DJ18)*1),0)</f>
        <v>0</v>
      </c>
      <c r="DR18" s="420">
        <f t="shared" ca="1" si="386"/>
        <v>1</v>
      </c>
      <c r="DS18" s="420">
        <f t="shared" ref="DS18" ca="1" si="2320">SUMPRODUCT((DR16:DR19=DR18)*(BU16:BU19&gt;BU18)*1)</f>
        <v>0</v>
      </c>
      <c r="DT18" s="420">
        <f t="shared" ca="1" si="213"/>
        <v>1</v>
      </c>
      <c r="DU18" s="420" t="str">
        <f t="shared" si="214"/>
        <v>France</v>
      </c>
      <c r="DV18" s="420">
        <f t="shared" ca="1" si="215"/>
        <v>0</v>
      </c>
      <c r="DW18" s="420">
        <f ca="1">SUMPRODUCT((OFFSET('Game Board'!G8:G55,0,DW1)&lt;&gt;"")*(OFFSET('Game Board'!F8:F55,0,DW1)=C18)*(OFFSET('Game Board'!G8:G55,0,DW1)&gt;OFFSET('Game Board'!H8:H55,0,DW1))*1)+SUMPRODUCT((OFFSET('Game Board'!G8:G55,0,DW1)&lt;&gt;"")*(OFFSET('Game Board'!I8:I55,0,DW1)=C18)*(OFFSET('Game Board'!H8:H55,0,DW1)&gt;OFFSET('Game Board'!G8:G55,0,DW1))*1)</f>
        <v>0</v>
      </c>
      <c r="DX18" s="420">
        <f ca="1">SUMPRODUCT((OFFSET('Game Board'!G8:G55,0,DW1)&lt;&gt;"")*(OFFSET('Game Board'!F8:F55,0,DW1)=C18)*(OFFSET('Game Board'!G8:G55,0,DW1)=OFFSET('Game Board'!H8:H55,0,DW1))*1)+SUMPRODUCT((OFFSET('Game Board'!G8:G55,0,DW1)&lt;&gt;"")*(OFFSET('Game Board'!I8:I55,0,DW1)=C18)*(OFFSET('Game Board'!G8:G55,0,DW1)=OFFSET('Game Board'!H8:H55,0,DW1))*1)</f>
        <v>0</v>
      </c>
      <c r="DY18" s="420">
        <f ca="1">SUMPRODUCT((OFFSET('Game Board'!G8:G55,0,DW1)&lt;&gt;"")*(OFFSET('Game Board'!F8:F55,0,DW1)=C18)*(OFFSET('Game Board'!G8:G55,0,DW1)&lt;OFFSET('Game Board'!H8:H55,0,DW1))*1)+SUMPRODUCT((OFFSET('Game Board'!G8:G55,0,DW1)&lt;&gt;"")*(OFFSET('Game Board'!I8:I55,0,DW1)=C18)*(OFFSET('Game Board'!H8:H55,0,DW1)&lt;OFFSET('Game Board'!G8:G55,0,DW1))*1)</f>
        <v>0</v>
      </c>
      <c r="DZ18" s="420">
        <f ca="1">SUMIF(OFFSET('Game Board'!F8:F55,0,DW1),C18,OFFSET('Game Board'!G8:G55,0,DW1))+SUMIF(OFFSET('Game Board'!I8:I55,0,DW1),C18,OFFSET('Game Board'!H8:H55,0,DW1))</f>
        <v>0</v>
      </c>
      <c r="EA18" s="420">
        <f ca="1">SUMIF(OFFSET('Game Board'!F8:F55,0,DW1),C18,OFFSET('Game Board'!H8:H55,0,DW1))+SUMIF(OFFSET('Game Board'!I8:I55,0,DW1),C18,OFFSET('Game Board'!G8:G55,0,DW1))</f>
        <v>0</v>
      </c>
      <c r="EB18" s="420">
        <f t="shared" ca="1" si="216"/>
        <v>0</v>
      </c>
      <c r="EC18" s="420">
        <f t="shared" ca="1" si="217"/>
        <v>0</v>
      </c>
      <c r="ED18" s="420">
        <f ca="1">INDEX(L4:L35,MATCH(EM18,C4:C35,0),0)</f>
        <v>1790</v>
      </c>
      <c r="EE18" s="424">
        <f>'Tournament Setup'!F20</f>
        <v>0</v>
      </c>
      <c r="EF18" s="420">
        <f ca="1">RANK(EC18,EC16:EC19)</f>
        <v>1</v>
      </c>
      <c r="EG18" s="420">
        <f ca="1">SUMPRODUCT((EF16:EF19=EF18)*(EB16:EB19&gt;EB18)*1)</f>
        <v>0</v>
      </c>
      <c r="EH18" s="420">
        <f t="shared" ca="1" si="218"/>
        <v>1</v>
      </c>
      <c r="EI18" s="420">
        <f ca="1">SUMPRODUCT((EF16:EF19=EF18)*(EB16:EB19=EB18)*(DZ16:DZ19&gt;DZ18)*1)</f>
        <v>0</v>
      </c>
      <c r="EJ18" s="420">
        <f t="shared" ca="1" si="219"/>
        <v>1</v>
      </c>
      <c r="EK18" s="420">
        <f ca="1">RANK(EJ18,EJ16:EJ19,1)+COUNTIF(EJ16:EJ18,EJ18)-1</f>
        <v>3</v>
      </c>
      <c r="EL18" s="420">
        <v>3</v>
      </c>
      <c r="EM18" s="420" t="str">
        <f t="shared" ref="EM18" ca="1" si="2321">INDEX(DU16:DU19,MATCH(EL18,EK16:EK19,0),0)</f>
        <v>France</v>
      </c>
      <c r="EN18" s="420">
        <f ca="1">INDEX(EJ16:EJ19,MATCH(EM18,DU16:DU19,0),0)</f>
        <v>1</v>
      </c>
      <c r="EO18" s="420" t="str">
        <f t="shared" ref="EO18:EO19" ca="1" si="2322">IF(AND(EO17&lt;&gt;"",EN18=1),EM18,"")</f>
        <v>France</v>
      </c>
      <c r="EP18" s="420" t="str">
        <f t="shared" ref="EP18" ca="1" si="2323">IF(EP17&lt;&gt;"",EM18,"")</f>
        <v/>
      </c>
      <c r="EQ18" s="420" t="str">
        <f t="shared" ref="EQ18" ca="1" si="2324">IF(EN19=3,EM18,"")</f>
        <v/>
      </c>
      <c r="ER18" s="420">
        <f ca="1">SUMPRODUCT((OFFSET('Game Board'!F8:F55,0,DW1)=EO18)*(OFFSET('Game Board'!I8:I55,0,DW1)=EO16)*(OFFSET('Game Board'!G8:G55,0,DW1)&gt;OFFSET('Game Board'!H8:H55,0,DW1))*1)+SUMPRODUCT((OFFSET('Game Board'!I8:I55,0,DW1)=EO18)*(OFFSET('Game Board'!F8:F55,0,DW1)=EO16)*(OFFSET('Game Board'!H8:H55,0,DW1)&gt;OFFSET('Game Board'!G8:G55,0,DW1))*1)+SUMPRODUCT((OFFSET('Game Board'!F8:F55,0,DW1)=EO18)*(OFFSET('Game Board'!I8:I55,0,DW1)=EO17)*(OFFSET('Game Board'!G8:G55,0,DW1)&gt;OFFSET('Game Board'!H8:H55,0,DW1))*1)+SUMPRODUCT((OFFSET('Game Board'!I8:I55,0,DW1)=EO18)*(OFFSET('Game Board'!F8:F55,0,DW1)=EO17)*(OFFSET('Game Board'!H8:H55,0,DW1)&gt;OFFSET('Game Board'!G8:G55,0,DW1))*1)+SUMPRODUCT((OFFSET('Game Board'!F8:F55,0,DW1)=EO18)*(OFFSET('Game Board'!I8:I55,0,DW1)=EO19)*(OFFSET('Game Board'!G8:G55,0,DW1)&gt;OFFSET('Game Board'!H8:H55,0,DW1))*1)+SUMPRODUCT((OFFSET('Game Board'!I8:I55,0,DW1)=EO18)*(OFFSET('Game Board'!F8:F55,0,DW1)=EO19)*(OFFSET('Game Board'!H8:H55,0,DW1)&gt;OFFSET('Game Board'!G8:G55,0,DW1))*1)</f>
        <v>0</v>
      </c>
      <c r="ES18" s="420">
        <f ca="1">SUMPRODUCT((OFFSET('Game Board'!F8:F55,0,DW1)=EO18)*(OFFSET('Game Board'!I8:I55,0,DW1)=EO16)*(OFFSET('Game Board'!G8:G55,0,DW1)=OFFSET('Game Board'!H8:H55,0,DW1))*1)+SUMPRODUCT((OFFSET('Game Board'!I8:I55,0,DW1)=EO18)*(OFFSET('Game Board'!F8:F55,0,DW1)=EO16)*(OFFSET('Game Board'!G8:G55,0,DW1)=OFFSET('Game Board'!H8:H55,0,DW1))*1)+SUMPRODUCT((OFFSET('Game Board'!F8:F55,0,DW1)=EO18)*(OFFSET('Game Board'!I8:I55,0,DW1)=EO17)*(OFFSET('Game Board'!G8:G55,0,DW1)=OFFSET('Game Board'!H8:H55,0,DW1))*1)+SUMPRODUCT((OFFSET('Game Board'!I8:I55,0,DW1)=EO18)*(OFFSET('Game Board'!F8:F55,0,DW1)=EO17)*(OFFSET('Game Board'!G8:G55,0,DW1)=OFFSET('Game Board'!H8:H55,0,DW1))*1)+SUMPRODUCT((OFFSET('Game Board'!F8:F55,0,DW1)=EO18)*(OFFSET('Game Board'!I8:I55,0,DW1)=EO19)*(OFFSET('Game Board'!G8:G55,0,DW1)=OFFSET('Game Board'!H8:H55,0,DW1))*1)+SUMPRODUCT((OFFSET('Game Board'!I8:I55,0,DW1)=EO18)*(OFFSET('Game Board'!F8:F55,0,DW1)=EO19)*(OFFSET('Game Board'!G8:G55,0,DW1)=OFFSET('Game Board'!H8:H55,0,DW1))*1)</f>
        <v>3</v>
      </c>
      <c r="ET18" s="420">
        <f ca="1">SUMPRODUCT((OFFSET('Game Board'!F8:F55,0,DW1)=EO18)*(OFFSET('Game Board'!I8:I55,0,DW1)=EO16)*(OFFSET('Game Board'!G8:G55,0,DW1)&lt;OFFSET('Game Board'!H8:H55,0,DW1))*1)+SUMPRODUCT((OFFSET('Game Board'!I8:I55,0,DW1)=EO18)*(OFFSET('Game Board'!F8:F55,0,DW1)=EO16)*(OFFSET('Game Board'!H8:H55,0,DW1)&lt;OFFSET('Game Board'!G8:G55,0,DW1))*1)+SUMPRODUCT((OFFSET('Game Board'!F8:F55,0,DW1)=EO18)*(OFFSET('Game Board'!I8:I55,0,DW1)=EO17)*(OFFSET('Game Board'!G8:G55,0,DW1)&lt;OFFSET('Game Board'!H8:H55,0,DW1))*1)+SUMPRODUCT((OFFSET('Game Board'!I8:I55,0,DW1)=EO18)*(OFFSET('Game Board'!F8:F55,0,DW1)=EO17)*(OFFSET('Game Board'!H8:H55,0,DW1)&lt;OFFSET('Game Board'!G8:G55,0,DW1))*1)+SUMPRODUCT((OFFSET('Game Board'!F8:F55,0,DW1)=EO18)*(OFFSET('Game Board'!I8:I55,0,DW1)=EO19)*(OFFSET('Game Board'!G8:G55,0,DW1)&lt;OFFSET('Game Board'!H8:H55,0,DW1))*1)+SUMPRODUCT((OFFSET('Game Board'!I8:I55,0,DW1)=EO18)*(OFFSET('Game Board'!F8:F55,0,DW1)=EO19)*(OFFSET('Game Board'!H8:H55,0,DW1)&lt;OFFSET('Game Board'!G8:G55,0,DW1))*1)</f>
        <v>0</v>
      </c>
      <c r="EU18" s="420">
        <f ca="1">SUMIFS(OFFSET('Game Board'!G8:G55,0,DW1),OFFSET('Game Board'!F8:F55,0,DW1),EO18,OFFSET('Game Board'!I8:I55,0,DW1),EO16)+SUMIFS(OFFSET('Game Board'!G8:G55,0,DW1),OFFSET('Game Board'!F8:F55,0,DW1),EO18,OFFSET('Game Board'!I8:I55,0,DW1),EO17)+SUMIFS(OFFSET('Game Board'!G8:G55,0,DW1),OFFSET('Game Board'!F8:F55,0,DW1),EO18,OFFSET('Game Board'!I8:I55,0,DW1),EO19)+SUMIFS(OFFSET('Game Board'!H8:H55,0,DW1),OFFSET('Game Board'!I8:I55,0,DW1),EO18,OFFSET('Game Board'!F8:F55,0,DW1),EO16)+SUMIFS(OFFSET('Game Board'!H8:H55,0,DW1),OFFSET('Game Board'!I8:I55,0,DW1),EO18,OFFSET('Game Board'!F8:F55,0,DW1),EO17)+SUMIFS(OFFSET('Game Board'!H8:H55,0,DW1),OFFSET('Game Board'!I8:I55,0,DW1),EO18,OFFSET('Game Board'!F8:F55,0,DW1),EO19)</f>
        <v>0</v>
      </c>
      <c r="EV18" s="420">
        <f ca="1">SUMIFS(OFFSET('Game Board'!H8:H55,0,DW1),OFFSET('Game Board'!F8:F55,0,DW1),EO18,OFFSET('Game Board'!I8:I55,0,DW1),EO16)+SUMIFS(OFFSET('Game Board'!H8:H55,0,DW1),OFFSET('Game Board'!F8:F55,0,DW1),EO18,OFFSET('Game Board'!I8:I55,0,DW1),EO17)+SUMIFS(OFFSET('Game Board'!H8:H55,0,DW1),OFFSET('Game Board'!F8:F55,0,DW1),EO18,OFFSET('Game Board'!I8:I55,0,DW1),EO19)+SUMIFS(OFFSET('Game Board'!G8:G55,0,DW1),OFFSET('Game Board'!I8:I55,0,DW1),EO18,OFFSET('Game Board'!F8:F55,0,DW1),EO16)+SUMIFS(OFFSET('Game Board'!G8:G55,0,DW1),OFFSET('Game Board'!I8:I55,0,DW1),EO18,OFFSET('Game Board'!F8:F55,0,DW1),EO17)+SUMIFS(OFFSET('Game Board'!G8:G55,0,DW1),OFFSET('Game Board'!I8:I55,0,DW1),EO18,OFFSET('Game Board'!F8:F55,0,DW1),EO19)</f>
        <v>0</v>
      </c>
      <c r="EW18" s="420">
        <f t="shared" ca="1" si="220"/>
        <v>0</v>
      </c>
      <c r="EX18" s="420">
        <f t="shared" ca="1" si="221"/>
        <v>3</v>
      </c>
      <c r="EY18" s="420">
        <f t="shared" ref="EY18" ca="1" si="2325">IF(EO18&lt;&gt;"",SUMPRODUCT((EN16:EN19=EN18)*(EX16:EX19&gt;EX18)*1),0)</f>
        <v>0</v>
      </c>
      <c r="EZ18" s="420">
        <f t="shared" ref="EZ18" ca="1" si="2326">IF(EO18&lt;&gt;"",SUMPRODUCT((EY16:EY19=EY18)*(EW16:EW19&gt;EW18)*1),0)</f>
        <v>0</v>
      </c>
      <c r="FA18" s="420">
        <f t="shared" ca="1" si="2"/>
        <v>0</v>
      </c>
      <c r="FB18" s="420">
        <f t="shared" ref="FB18" ca="1" si="2327">IF(EO18&lt;&gt;"",SUMPRODUCT((FA16:FA19=FA18)*(EY16:EY19=EY18)*(EU16:EU19&gt;EU18)*1),0)</f>
        <v>0</v>
      </c>
      <c r="FC18" s="420">
        <f t="shared" ca="1" si="222"/>
        <v>1</v>
      </c>
      <c r="FD18" s="420">
        <f ca="1">SUMPRODUCT((OFFSET('Game Board'!F8:F55,0,DW1)=EP18)*(OFFSET('Game Board'!I8:I55,0,DW1)=EP17)*(OFFSET('Game Board'!G8:G55,0,DW1)&gt;OFFSET('Game Board'!H8:H55,0,DW1))*1)+SUMPRODUCT((OFFSET('Game Board'!I8:I55,0,DW1)=EP18)*(OFFSET('Game Board'!F8:F55,0,DW1)=EP17)*(OFFSET('Game Board'!H8:H55,0,DW1)&gt;OFFSET('Game Board'!G8:G55,0,DW1))*1)+SUMPRODUCT((OFFSET('Game Board'!F8:F55,0,DW1)=EP18)*(OFFSET('Game Board'!I8:I55,0,DW1)=EP19)*(OFFSET('Game Board'!G8:G55,0,DW1)&gt;OFFSET('Game Board'!H8:H55,0,DW1))*1)+SUMPRODUCT((OFFSET('Game Board'!I8:I55,0,DW1)=EP18)*(OFFSET('Game Board'!F8:F55,0,DW1)=EP19)*(OFFSET('Game Board'!H8:H55,0,DW1)&gt;OFFSET('Game Board'!G8:G55,0,DW1))*1)</f>
        <v>0</v>
      </c>
      <c r="FE18" s="420">
        <f ca="1">SUMPRODUCT((OFFSET('Game Board'!F8:F55,0,DW1)=EP18)*(OFFSET('Game Board'!I8:I55,0,DW1)=EP17)*(OFFSET('Game Board'!G8:G55,0,DW1)=OFFSET('Game Board'!H8:H55,0,DW1))*1)+SUMPRODUCT((OFFSET('Game Board'!I8:I55,0,DW1)=EP18)*(OFFSET('Game Board'!F8:F55,0,DW1)=EP17)*(OFFSET('Game Board'!G8:G55,0,DW1)=OFFSET('Game Board'!H8:H55,0,DW1))*1)+SUMPRODUCT((OFFSET('Game Board'!F8:F55,0,DW1)=EP18)*(OFFSET('Game Board'!I8:I55,0,DW1)=EP19)*(OFFSET('Game Board'!G8:G55,0,DW1)=OFFSET('Game Board'!H8:H55,0,DW1))*1)+SUMPRODUCT((OFFSET('Game Board'!I8:I55,0,DW1)=EP18)*(OFFSET('Game Board'!F8:F55,0,DW1)=EP19)*(OFFSET('Game Board'!G8:G55,0,DW1)=OFFSET('Game Board'!H8:H55,0,DW1))*1)</f>
        <v>0</v>
      </c>
      <c r="FF18" s="420">
        <f ca="1">SUMPRODUCT((OFFSET('Game Board'!F8:F55,0,DW1)=EP18)*(OFFSET('Game Board'!I8:I55,0,DW1)=EP17)*(OFFSET('Game Board'!G8:G55,0,DW1)&lt;OFFSET('Game Board'!H8:H55,0,DW1))*1)+SUMPRODUCT((OFFSET('Game Board'!I8:I55,0,DW1)=EP18)*(OFFSET('Game Board'!F8:F55,0,DW1)=EP17)*(OFFSET('Game Board'!H8:H55,0,DW1)&lt;OFFSET('Game Board'!G8:G55,0,DW1))*1)+SUMPRODUCT((OFFSET('Game Board'!F8:F55,0,DW1)=EP18)*(OFFSET('Game Board'!I8:I55,0,DW1)=EP19)*(OFFSET('Game Board'!G8:G55,0,DW1)&lt;OFFSET('Game Board'!H8:H55,0,DW1))*1)+SUMPRODUCT((OFFSET('Game Board'!I8:I55,0,DW1)=EP18)*(OFFSET('Game Board'!F8:F55,0,DW1)=EP19)*(OFFSET('Game Board'!H8:H55,0,DW1)&lt;OFFSET('Game Board'!G8:G55,0,DW1))*1)</f>
        <v>0</v>
      </c>
      <c r="FG18" s="420">
        <f ca="1">SUMIFS(OFFSET('Game Board'!G8:G55,0,DW1),OFFSET('Game Board'!F8:F55,0,DW1),EP18,OFFSET('Game Board'!I8:I55,0,DW1),EP17)+SUMIFS(OFFSET('Game Board'!G8:G55,0,DW1),OFFSET('Game Board'!F8:F55,0,DW1),EP18,OFFSET('Game Board'!I8:I55,0,DW1),EP19)+SUMIFS(OFFSET('Game Board'!H8:H55,0,DW1),OFFSET('Game Board'!I8:I55,0,DW1),EP18,OFFSET('Game Board'!F8:F55,0,DW1),EP17)+SUMIFS(OFFSET('Game Board'!H8:H55,0,DW1),OFFSET('Game Board'!I8:I55,0,DW1),EP18,OFFSET('Game Board'!F8:F55,0,DW1),EP19)</f>
        <v>0</v>
      </c>
      <c r="FH18" s="420">
        <f ca="1">SUMIFS(OFFSET('Game Board'!H8:H55,0,DW1),OFFSET('Game Board'!F8:F55,0,DW1),EP18,OFFSET('Game Board'!I8:I55,0,DW1),EP17)+SUMIFS(OFFSET('Game Board'!H8:H55,0,DW1),OFFSET('Game Board'!F8:F55,0,DW1),EP18,OFFSET('Game Board'!I8:I55,0,DW1),EP19)+SUMIFS(OFFSET('Game Board'!G8:G55,0,DW1),OFFSET('Game Board'!I8:I55,0,DW1),EP18,OFFSET('Game Board'!F8:F55,0,DW1),EP17)+SUMIFS(OFFSET('Game Board'!G8:G55,0,DW1),OFFSET('Game Board'!I8:I55,0,DW1),EP18,OFFSET('Game Board'!F8:F55,0,DW1),EP19)</f>
        <v>0</v>
      </c>
      <c r="FI18" s="420">
        <f t="shared" ca="1" si="223"/>
        <v>0</v>
      </c>
      <c r="FJ18" s="420">
        <f t="shared" ca="1" si="224"/>
        <v>0</v>
      </c>
      <c r="FK18" s="420">
        <f t="shared" ref="FK18" ca="1" si="2328">IF(EP18&lt;&gt;"",SUMPRODUCT((EN16:EN19=EN18)*(FJ16:FJ19&gt;FJ18)*1),0)</f>
        <v>0</v>
      </c>
      <c r="FL18" s="420">
        <f t="shared" ref="FL18" ca="1" si="2329">IF(EP18&lt;&gt;"",SUMPRODUCT((FK16:FK19=FK18)*(FI16:FI19&gt;FI18)*1),0)</f>
        <v>0</v>
      </c>
      <c r="FM18" s="420">
        <f t="shared" ca="1" si="225"/>
        <v>0</v>
      </c>
      <c r="FN18" s="420">
        <f t="shared" ref="FN18" ca="1" si="2330">IF(EP18&lt;&gt;"",SUMPRODUCT((FM16:FM19=FM18)*(FK16:FK19=FK18)*(FG16:FG19&gt;FG18)*1),0)</f>
        <v>0</v>
      </c>
      <c r="FO18" s="420">
        <f t="shared" ca="1" si="226"/>
        <v>1</v>
      </c>
      <c r="FP18" s="420">
        <f ca="1">SUMPRODUCT((OFFSET('Game Board'!F8:F55,0,DW1)=EQ18)*(OFFSET('Game Board'!I8:I55,0,DW1)=EQ19)*(OFFSET('Game Board'!G8:G55,0,DW1)&gt;OFFSET('Game Board'!H8:H55,0,DW1))*1)+SUMPRODUCT((OFFSET('Game Board'!I8:I55,0,DW1)=EQ18)*(OFFSET('Game Board'!F8:F55,0,DW1)=EQ19)*(OFFSET('Game Board'!H8:H55,0,DW1)&gt;OFFSET('Game Board'!G8:G55,0,DW1))*1)</f>
        <v>0</v>
      </c>
      <c r="FQ18" s="420">
        <f ca="1">SUMPRODUCT((OFFSET('Game Board'!F8:F55,0,DW1)=EQ18)*(OFFSET('Game Board'!I8:I55,0,DW1)=EQ19)*(OFFSET('Game Board'!G8:G55,0,DW1)=OFFSET('Game Board'!H8:H55,0,DW1))*1)+SUMPRODUCT((OFFSET('Game Board'!I8:I55,0,DW1)=EQ18)*(OFFSET('Game Board'!F8:F55,0,DW1)=EQ19)*(OFFSET('Game Board'!H8:H55,0,DW1)=OFFSET('Game Board'!G8:G55,0,DW1))*1)</f>
        <v>0</v>
      </c>
      <c r="FR18" s="420">
        <f ca="1">SUMPRODUCT((OFFSET('Game Board'!F8:F55,0,DW1)=EQ18)*(OFFSET('Game Board'!I8:I55,0,DW1)=EQ19)*(OFFSET('Game Board'!G8:G55,0,DW1)&lt;OFFSET('Game Board'!H8:H55,0,DW1))*1)+SUMPRODUCT((OFFSET('Game Board'!I8:I55,0,DW1)=EQ18)*(OFFSET('Game Board'!F8:F55,0,DW1)=EQ19)*(OFFSET('Game Board'!H8:H55,0,DW1)&lt;OFFSET('Game Board'!G8:G55,0,DW1))*1)</f>
        <v>0</v>
      </c>
      <c r="FS18" s="420">
        <f ca="1">SUMIFS(OFFSET('Game Board'!G8:G55,0,DW1),OFFSET('Game Board'!F8:F55,0,DW1),EQ18,OFFSET('Game Board'!I8:I55,0,DW1),EQ19)+SUMIFS(OFFSET('Game Board'!H8:H55,0,DW1),OFFSET('Game Board'!I8:I55,0,DW1),EQ18,OFFSET('Game Board'!F8:F55,0,DW1),EQ19)</f>
        <v>0</v>
      </c>
      <c r="FT18" s="420">
        <f ca="1">SUMIFS(OFFSET('Game Board'!H8:H55,0,DW1),OFFSET('Game Board'!F8:F55,0,DW1),EQ18,OFFSET('Game Board'!I8:I55,0,DW1),EQ19)+SUMIFS(OFFSET('Game Board'!G8:G55,0,DW1),OFFSET('Game Board'!I8:I55,0,DW1),EQ18,OFFSET('Game Board'!F8:F55,0,DW1),EQ19)</f>
        <v>0</v>
      </c>
      <c r="FU18" s="420">
        <f t="shared" ref="FU18:FU19" ca="1" si="2331">FS18-FT18</f>
        <v>0</v>
      </c>
      <c r="FV18" s="420">
        <f t="shared" ref="FV18:FV19" ca="1" si="2332">FQ18*1+FP18*3</f>
        <v>0</v>
      </c>
      <c r="FW18" s="420">
        <f t="shared" ref="FW18" ca="1" si="2333">IF(EQ18&lt;&gt;"",SUMPRODUCT((EZ16:EZ19=EZ18)*(FV16:FV19&gt;FV18)*1),0)</f>
        <v>0</v>
      </c>
      <c r="FX18" s="420">
        <f t="shared" ref="FX18" ca="1" si="2334">IF(EQ18&lt;&gt;"",SUMPRODUCT((FW16:FW19=FW18)*(FU16:FU19&gt;FU18)*1),0)</f>
        <v>0</v>
      </c>
      <c r="FY18" s="420">
        <f t="shared" ref="FY18:FY19" ca="1" si="2335">FW18+FX18</f>
        <v>0</v>
      </c>
      <c r="FZ18" s="420">
        <f t="shared" ref="FZ18" ca="1" si="2336">IF(EQ18&lt;&gt;"",SUMPRODUCT((FY16:FY19=FY18)*(FW16:FW19=FW18)*(FS16:FS19&gt;FS18)*1),0)</f>
        <v>0</v>
      </c>
      <c r="GA18" s="420">
        <f t="shared" ca="1" si="389"/>
        <v>1</v>
      </c>
      <c r="GB18" s="420">
        <f t="shared" ref="GB18" ca="1" si="2337">SUMPRODUCT((GA16:GA19=GA18)*(ED16:ED19&gt;ED18)*1)</f>
        <v>0</v>
      </c>
      <c r="GC18" s="420">
        <f t="shared" ca="1" si="227"/>
        <v>1</v>
      </c>
      <c r="GD18" s="420" t="str">
        <f t="shared" si="228"/>
        <v>France</v>
      </c>
      <c r="GE18" s="420">
        <f t="shared" ca="1" si="3"/>
        <v>0</v>
      </c>
      <c r="GF18" s="420">
        <f ca="1">SUMPRODUCT((OFFSET('Game Board'!G8:G55,0,GF1)&lt;&gt;"")*(OFFSET('Game Board'!F8:F55,0,GF1)=C18)*(OFFSET('Game Board'!G8:G55,0,GF1)&gt;OFFSET('Game Board'!H8:H55,0,GF1))*1)+SUMPRODUCT((OFFSET('Game Board'!G8:G55,0,GF1)&lt;&gt;"")*(OFFSET('Game Board'!I8:I55,0,GF1)=C18)*(OFFSET('Game Board'!H8:H55,0,GF1)&gt;OFFSET('Game Board'!G8:G55,0,GF1))*1)</f>
        <v>0</v>
      </c>
      <c r="GG18" s="420">
        <f ca="1">SUMPRODUCT((OFFSET('Game Board'!G8:G55,0,GF1)&lt;&gt;"")*(OFFSET('Game Board'!F8:F55,0,GF1)=C18)*(OFFSET('Game Board'!G8:G55,0,GF1)=OFFSET('Game Board'!H8:H55,0,GF1))*1)+SUMPRODUCT((OFFSET('Game Board'!G8:G55,0,GF1)&lt;&gt;"")*(OFFSET('Game Board'!I8:I55,0,GF1)=C18)*(OFFSET('Game Board'!G8:G55,0,GF1)=OFFSET('Game Board'!H8:H55,0,GF1))*1)</f>
        <v>0</v>
      </c>
      <c r="GH18" s="420">
        <f ca="1">SUMPRODUCT((OFFSET('Game Board'!G8:G55,0,GF1)&lt;&gt;"")*(OFFSET('Game Board'!F8:F55,0,GF1)=C18)*(OFFSET('Game Board'!G8:G55,0,GF1)&lt;OFFSET('Game Board'!H8:H55,0,GF1))*1)+SUMPRODUCT((OFFSET('Game Board'!G8:G55,0,GF1)&lt;&gt;"")*(OFFSET('Game Board'!I8:I55,0,GF1)=C18)*(OFFSET('Game Board'!H8:H55,0,GF1)&lt;OFFSET('Game Board'!G8:G55,0,GF1))*1)</f>
        <v>0</v>
      </c>
      <c r="GI18" s="420">
        <f ca="1">SUMIF(OFFSET('Game Board'!F8:F55,0,GF1),C18,OFFSET('Game Board'!G8:G55,0,GF1))+SUMIF(OFFSET('Game Board'!I8:I55,0,GF1),C18,OFFSET('Game Board'!H8:H55,0,GF1))</f>
        <v>0</v>
      </c>
      <c r="GJ18" s="420">
        <f ca="1">SUMIF(OFFSET('Game Board'!F8:F55,0,GF1),C18,OFFSET('Game Board'!H8:H55,0,GF1))+SUMIF(OFFSET('Game Board'!I8:I55,0,GF1),C18,OFFSET('Game Board'!G8:G55,0,GF1))</f>
        <v>0</v>
      </c>
      <c r="GK18" s="420">
        <f t="shared" ca="1" si="4"/>
        <v>0</v>
      </c>
      <c r="GL18" s="420">
        <f t="shared" ca="1" si="5"/>
        <v>0</v>
      </c>
      <c r="GM18" s="420">
        <f ca="1">INDEX(L4:L35,MATCH(GV18,C4:C35,0),0)</f>
        <v>1790</v>
      </c>
      <c r="GN18" s="424">
        <f>'Tournament Setup'!F20</f>
        <v>0</v>
      </c>
      <c r="GO18" s="420">
        <f t="shared" ref="GO18" ca="1" si="2338">RANK(GL18,GL16:GL19)</f>
        <v>1</v>
      </c>
      <c r="GP18" s="420">
        <f t="shared" ref="GP18" ca="1" si="2339">SUMPRODUCT((GO16:GO19=GO18)*(GK16:GK19&gt;GK18)*1)</f>
        <v>0</v>
      </c>
      <c r="GQ18" s="420">
        <f t="shared" ca="1" si="8"/>
        <v>1</v>
      </c>
      <c r="GR18" s="420">
        <f t="shared" ref="GR18" ca="1" si="2340">SUMPRODUCT((GO16:GO19=GO18)*(GK16:GK19=GK18)*(GI16:GI19&gt;GI18)*1)</f>
        <v>0</v>
      </c>
      <c r="GS18" s="420">
        <f t="shared" ca="1" si="10"/>
        <v>1</v>
      </c>
      <c r="GT18" s="420">
        <f t="shared" ref="GT18" ca="1" si="2341">RANK(GS18,GS16:GS19,1)+COUNTIF(GS16:GS18,GS18)-1</f>
        <v>3</v>
      </c>
      <c r="GU18" s="420">
        <v>3</v>
      </c>
      <c r="GV18" s="420" t="str">
        <f t="shared" ref="GV18" ca="1" si="2342">INDEX(GD16:GD19,MATCH(GU18,GT16:GT19,0),0)</f>
        <v>France</v>
      </c>
      <c r="GW18" s="420">
        <f t="shared" ref="GW18" ca="1" si="2343">INDEX(GS16:GS19,MATCH(GV18,GD16:GD19,0),0)</f>
        <v>1</v>
      </c>
      <c r="GX18" s="420" t="str">
        <f t="shared" ref="GX18:GX19" ca="1" si="2344">IF(AND(GX17&lt;&gt;"",GW18=1),GV18,"")</f>
        <v>France</v>
      </c>
      <c r="GY18" s="420" t="str">
        <f t="shared" ref="GY18" ca="1" si="2345">IF(GY17&lt;&gt;"",GV18,"")</f>
        <v/>
      </c>
      <c r="GZ18" s="420" t="str">
        <f t="shared" ref="GZ18" ca="1" si="2346">IF(GW19=3,GV18,"")</f>
        <v/>
      </c>
      <c r="HA18" s="420">
        <f ca="1">SUMPRODUCT((OFFSET('Game Board'!F8:F55,0,GF1)=GX18)*(OFFSET('Game Board'!I8:I55,0,GF1)=GX16)*(OFFSET('Game Board'!G8:G55,0,GF1)&gt;OFFSET('Game Board'!H8:H55,0,GF1))*1)+SUMPRODUCT((OFFSET('Game Board'!I8:I55,0,GF1)=GX18)*(OFFSET('Game Board'!F8:F55,0,GF1)=GX16)*(OFFSET('Game Board'!H8:H55,0,GF1)&gt;OFFSET('Game Board'!G8:G55,0,GF1))*1)+SUMPRODUCT((OFFSET('Game Board'!F8:F55,0,GF1)=GX18)*(OFFSET('Game Board'!I8:I55,0,GF1)=GX17)*(OFFSET('Game Board'!G8:G55,0,GF1)&gt;OFFSET('Game Board'!H8:H55,0,GF1))*1)+SUMPRODUCT((OFFSET('Game Board'!I8:I55,0,GF1)=GX18)*(OFFSET('Game Board'!F8:F55,0,GF1)=GX17)*(OFFSET('Game Board'!H8:H55,0,GF1)&gt;OFFSET('Game Board'!G8:G55,0,GF1))*1)+SUMPRODUCT((OFFSET('Game Board'!F8:F55,0,GF1)=GX18)*(OFFSET('Game Board'!I8:I55,0,GF1)=GX19)*(OFFSET('Game Board'!G8:G55,0,GF1)&gt;OFFSET('Game Board'!H8:H55,0,GF1))*1)+SUMPRODUCT((OFFSET('Game Board'!I8:I55,0,GF1)=GX18)*(OFFSET('Game Board'!F8:F55,0,GF1)=GX19)*(OFFSET('Game Board'!H8:H55,0,GF1)&gt;OFFSET('Game Board'!G8:G55,0,GF1))*1)</f>
        <v>0</v>
      </c>
      <c r="HB18" s="420">
        <f ca="1">SUMPRODUCT((OFFSET('Game Board'!F8:F55,0,GF1)=GX18)*(OFFSET('Game Board'!I8:I55,0,GF1)=GX16)*(OFFSET('Game Board'!G8:G55,0,GF1)=OFFSET('Game Board'!H8:H55,0,GF1))*1)+SUMPRODUCT((OFFSET('Game Board'!I8:I55,0,GF1)=GX18)*(OFFSET('Game Board'!F8:F55,0,GF1)=GX16)*(OFFSET('Game Board'!G8:G55,0,GF1)=OFFSET('Game Board'!H8:H55,0,GF1))*1)+SUMPRODUCT((OFFSET('Game Board'!F8:F55,0,GF1)=GX18)*(OFFSET('Game Board'!I8:I55,0,GF1)=GX17)*(OFFSET('Game Board'!G8:G55,0,GF1)=OFFSET('Game Board'!H8:H55,0,GF1))*1)+SUMPRODUCT((OFFSET('Game Board'!I8:I55,0,GF1)=GX18)*(OFFSET('Game Board'!F8:F55,0,GF1)=GX17)*(OFFSET('Game Board'!G8:G55,0,GF1)=OFFSET('Game Board'!H8:H55,0,GF1))*1)+SUMPRODUCT((OFFSET('Game Board'!F8:F55,0,GF1)=GX18)*(OFFSET('Game Board'!I8:I55,0,GF1)=GX19)*(OFFSET('Game Board'!G8:G55,0,GF1)=OFFSET('Game Board'!H8:H55,0,GF1))*1)+SUMPRODUCT((OFFSET('Game Board'!I8:I55,0,GF1)=GX18)*(OFFSET('Game Board'!F8:F55,0,GF1)=GX19)*(OFFSET('Game Board'!G8:G55,0,GF1)=OFFSET('Game Board'!H8:H55,0,GF1))*1)</f>
        <v>3</v>
      </c>
      <c r="HC18" s="420">
        <f ca="1">SUMPRODUCT((OFFSET('Game Board'!F8:F55,0,GF1)=GX18)*(OFFSET('Game Board'!I8:I55,0,GF1)=GX16)*(OFFSET('Game Board'!G8:G55,0,GF1)&lt;OFFSET('Game Board'!H8:H55,0,GF1))*1)+SUMPRODUCT((OFFSET('Game Board'!I8:I55,0,GF1)=GX18)*(OFFSET('Game Board'!F8:F55,0,GF1)=GX16)*(OFFSET('Game Board'!H8:H55,0,GF1)&lt;OFFSET('Game Board'!G8:G55,0,GF1))*1)+SUMPRODUCT((OFFSET('Game Board'!F8:F55,0,GF1)=GX18)*(OFFSET('Game Board'!I8:I55,0,GF1)=GX17)*(OFFSET('Game Board'!G8:G55,0,GF1)&lt;OFFSET('Game Board'!H8:H55,0,GF1))*1)+SUMPRODUCT((OFFSET('Game Board'!I8:I55,0,GF1)=GX18)*(OFFSET('Game Board'!F8:F55,0,GF1)=GX17)*(OFFSET('Game Board'!H8:H55,0,GF1)&lt;OFFSET('Game Board'!G8:G55,0,GF1))*1)+SUMPRODUCT((OFFSET('Game Board'!F8:F55,0,GF1)=GX18)*(OFFSET('Game Board'!I8:I55,0,GF1)=GX19)*(OFFSET('Game Board'!G8:G55,0,GF1)&lt;OFFSET('Game Board'!H8:H55,0,GF1))*1)+SUMPRODUCT((OFFSET('Game Board'!I8:I55,0,GF1)=GX18)*(OFFSET('Game Board'!F8:F55,0,GF1)=GX19)*(OFFSET('Game Board'!H8:H55,0,GF1)&lt;OFFSET('Game Board'!G8:G55,0,GF1))*1)</f>
        <v>0</v>
      </c>
      <c r="HD18" s="420">
        <f ca="1">SUMIFS(OFFSET('Game Board'!G8:G55,0,GF1),OFFSET('Game Board'!F8:F55,0,GF1),GX18,OFFSET('Game Board'!I8:I55,0,GF1),GX16)+SUMIFS(OFFSET('Game Board'!G8:G55,0,GF1),OFFSET('Game Board'!F8:F55,0,GF1),GX18,OFFSET('Game Board'!I8:I55,0,GF1),GX17)+SUMIFS(OFFSET('Game Board'!G8:G55,0,GF1),OFFSET('Game Board'!F8:F55,0,GF1),GX18,OFFSET('Game Board'!I8:I55,0,GF1),GX19)+SUMIFS(OFFSET('Game Board'!H8:H55,0,GF1),OFFSET('Game Board'!I8:I55,0,GF1),GX18,OFFSET('Game Board'!F8:F55,0,GF1),GX16)+SUMIFS(OFFSET('Game Board'!H8:H55,0,GF1),OFFSET('Game Board'!I8:I55,0,GF1),GX18,OFFSET('Game Board'!F8:F55,0,GF1),GX17)+SUMIFS(OFFSET('Game Board'!H8:H55,0,GF1),OFFSET('Game Board'!I8:I55,0,GF1),GX18,OFFSET('Game Board'!F8:F55,0,GF1),GX19)</f>
        <v>0</v>
      </c>
      <c r="HE18" s="420">
        <f ca="1">SUMIFS(OFFSET('Game Board'!H8:H55,0,GF1),OFFSET('Game Board'!F8:F55,0,GF1),GX18,OFFSET('Game Board'!I8:I55,0,GF1),GX16)+SUMIFS(OFFSET('Game Board'!H8:H55,0,GF1),OFFSET('Game Board'!F8:F55,0,GF1),GX18,OFFSET('Game Board'!I8:I55,0,GF1),GX17)+SUMIFS(OFFSET('Game Board'!H8:H55,0,GF1),OFFSET('Game Board'!F8:F55,0,GF1),GX18,OFFSET('Game Board'!I8:I55,0,GF1),GX19)+SUMIFS(OFFSET('Game Board'!G8:G55,0,GF1),OFFSET('Game Board'!I8:I55,0,GF1),GX18,OFFSET('Game Board'!F8:F55,0,GF1),GX16)+SUMIFS(OFFSET('Game Board'!G8:G55,0,GF1),OFFSET('Game Board'!I8:I55,0,GF1),GX18,OFFSET('Game Board'!F8:F55,0,GF1),GX17)+SUMIFS(OFFSET('Game Board'!G8:G55,0,GF1),OFFSET('Game Board'!I8:I55,0,GF1),GX18,OFFSET('Game Board'!F8:F55,0,GF1),GX19)</f>
        <v>0</v>
      </c>
      <c r="HF18" s="420">
        <f t="shared" ca="1" si="15"/>
        <v>0</v>
      </c>
      <c r="HG18" s="420">
        <f t="shared" ca="1" si="16"/>
        <v>3</v>
      </c>
      <c r="HH18" s="420">
        <f t="shared" ref="HH18" ca="1" si="2347">IF(GX18&lt;&gt;"",SUMPRODUCT((GW16:GW19=GW18)*(HG16:HG19&gt;HG18)*1),0)</f>
        <v>0</v>
      </c>
      <c r="HI18" s="420">
        <f t="shared" ref="HI18" ca="1" si="2348">IF(GX18&lt;&gt;"",SUMPRODUCT((HH16:HH19=HH18)*(HF16:HF19&gt;HF18)*1),0)</f>
        <v>0</v>
      </c>
      <c r="HJ18" s="420">
        <f t="shared" ca="1" si="19"/>
        <v>0</v>
      </c>
      <c r="HK18" s="420">
        <f t="shared" ref="HK18" ca="1" si="2349">IF(GX18&lt;&gt;"",SUMPRODUCT((HJ16:HJ19=HJ18)*(HH16:HH19=HH18)*(HD16:HD19&gt;HD18)*1),0)</f>
        <v>0</v>
      </c>
      <c r="HL18" s="420">
        <f t="shared" ca="1" si="21"/>
        <v>1</v>
      </c>
      <c r="HM18" s="420">
        <f ca="1">SUMPRODUCT((OFFSET('Game Board'!F8:F55,0,GF1)=GY18)*(OFFSET('Game Board'!I8:I55,0,GF1)=GY17)*(OFFSET('Game Board'!G8:G55,0,GF1)&gt;OFFSET('Game Board'!H8:H55,0,GF1))*1)+SUMPRODUCT((OFFSET('Game Board'!I8:I55,0,GF1)=GY18)*(OFFSET('Game Board'!F8:F55,0,GF1)=GY17)*(OFFSET('Game Board'!H8:H55,0,GF1)&gt;OFFSET('Game Board'!G8:G55,0,GF1))*1)+SUMPRODUCT((OFFSET('Game Board'!F8:F55,0,GF1)=GY18)*(OFFSET('Game Board'!I8:I55,0,GF1)=GY19)*(OFFSET('Game Board'!G8:G55,0,GF1)&gt;OFFSET('Game Board'!H8:H55,0,GF1))*1)+SUMPRODUCT((OFFSET('Game Board'!I8:I55,0,GF1)=GY18)*(OFFSET('Game Board'!F8:F55,0,GF1)=GY19)*(OFFSET('Game Board'!H8:H55,0,GF1)&gt;OFFSET('Game Board'!G8:G55,0,GF1))*1)</f>
        <v>0</v>
      </c>
      <c r="HN18" s="420">
        <f ca="1">SUMPRODUCT((OFFSET('Game Board'!F8:F55,0,GF1)=GY18)*(OFFSET('Game Board'!I8:I55,0,GF1)=GY17)*(OFFSET('Game Board'!G8:G55,0,GF1)=OFFSET('Game Board'!H8:H55,0,GF1))*1)+SUMPRODUCT((OFFSET('Game Board'!I8:I55,0,GF1)=GY18)*(OFFSET('Game Board'!F8:F55,0,GF1)=GY17)*(OFFSET('Game Board'!G8:G55,0,GF1)=OFFSET('Game Board'!H8:H55,0,GF1))*1)+SUMPRODUCT((OFFSET('Game Board'!F8:F55,0,GF1)=GY18)*(OFFSET('Game Board'!I8:I55,0,GF1)=GY19)*(OFFSET('Game Board'!G8:G55,0,GF1)=OFFSET('Game Board'!H8:H55,0,GF1))*1)+SUMPRODUCT((OFFSET('Game Board'!I8:I55,0,GF1)=GY18)*(OFFSET('Game Board'!F8:F55,0,GF1)=GY19)*(OFFSET('Game Board'!G8:G55,0,GF1)=OFFSET('Game Board'!H8:H55,0,GF1))*1)</f>
        <v>0</v>
      </c>
      <c r="HO18" s="420">
        <f ca="1">SUMPRODUCT((OFFSET('Game Board'!F8:F55,0,GF1)=GY18)*(OFFSET('Game Board'!I8:I55,0,GF1)=GY17)*(OFFSET('Game Board'!G8:G55,0,GF1)&lt;OFFSET('Game Board'!H8:H55,0,GF1))*1)+SUMPRODUCT((OFFSET('Game Board'!I8:I55,0,GF1)=GY18)*(OFFSET('Game Board'!F8:F55,0,GF1)=GY17)*(OFFSET('Game Board'!H8:H55,0,GF1)&lt;OFFSET('Game Board'!G8:G55,0,GF1))*1)+SUMPRODUCT((OFFSET('Game Board'!F8:F55,0,GF1)=GY18)*(OFFSET('Game Board'!I8:I55,0,GF1)=GY19)*(OFFSET('Game Board'!G8:G55,0,GF1)&lt;OFFSET('Game Board'!H8:H55,0,GF1))*1)+SUMPRODUCT((OFFSET('Game Board'!I8:I55,0,GF1)=GY18)*(OFFSET('Game Board'!F8:F55,0,GF1)=GY19)*(OFFSET('Game Board'!H8:H55,0,GF1)&lt;OFFSET('Game Board'!G8:G55,0,GF1))*1)</f>
        <v>0</v>
      </c>
      <c r="HP18" s="420">
        <f ca="1">SUMIFS(OFFSET('Game Board'!G8:G55,0,GF1),OFFSET('Game Board'!F8:F55,0,GF1),GY18,OFFSET('Game Board'!I8:I55,0,GF1),GY17)+SUMIFS(OFFSET('Game Board'!G8:G55,0,GF1),OFFSET('Game Board'!F8:F55,0,GF1),GY18,OFFSET('Game Board'!I8:I55,0,GF1),GY19)+SUMIFS(OFFSET('Game Board'!H8:H55,0,GF1),OFFSET('Game Board'!I8:I55,0,GF1),GY18,OFFSET('Game Board'!F8:F55,0,GF1),GY17)+SUMIFS(OFFSET('Game Board'!H8:H55,0,GF1),OFFSET('Game Board'!I8:I55,0,GF1),GY18,OFFSET('Game Board'!F8:F55,0,GF1),GY19)</f>
        <v>0</v>
      </c>
      <c r="HQ18" s="420">
        <f ca="1">SUMIFS(OFFSET('Game Board'!H8:H55,0,GF1),OFFSET('Game Board'!F8:F55,0,GF1),GY18,OFFSET('Game Board'!I8:I55,0,GF1),GY17)+SUMIFS(OFFSET('Game Board'!H8:H55,0,GF1),OFFSET('Game Board'!F8:F55,0,GF1),GY18,OFFSET('Game Board'!I8:I55,0,GF1),GY19)+SUMIFS(OFFSET('Game Board'!G8:G55,0,GF1),OFFSET('Game Board'!I8:I55,0,GF1),GY18,OFFSET('Game Board'!F8:F55,0,GF1),GY17)+SUMIFS(OFFSET('Game Board'!G8:G55,0,GF1),OFFSET('Game Board'!I8:I55,0,GF1),GY18,OFFSET('Game Board'!F8:F55,0,GF1),GY19)</f>
        <v>0</v>
      </c>
      <c r="HR18" s="420">
        <f t="shared" ca="1" si="240"/>
        <v>0</v>
      </c>
      <c r="HS18" s="420">
        <f t="shared" ca="1" si="241"/>
        <v>0</v>
      </c>
      <c r="HT18" s="420">
        <f t="shared" ref="HT18" ca="1" si="2350">IF(GY18&lt;&gt;"",SUMPRODUCT((GW16:GW19=GW18)*(HS16:HS19&gt;HS18)*1),0)</f>
        <v>0</v>
      </c>
      <c r="HU18" s="420">
        <f t="shared" ref="HU18" ca="1" si="2351">IF(GY18&lt;&gt;"",SUMPRODUCT((HT16:HT19=HT18)*(HR16:HR19&gt;HR18)*1),0)</f>
        <v>0</v>
      </c>
      <c r="HV18" s="420">
        <f t="shared" ca="1" si="244"/>
        <v>0</v>
      </c>
      <c r="HW18" s="420">
        <f t="shared" ref="HW18" ca="1" si="2352">IF(GY18&lt;&gt;"",SUMPRODUCT((HV16:HV19=HV18)*(HT16:HT19=HT18)*(HP16:HP19&gt;HP18)*1),0)</f>
        <v>0</v>
      </c>
      <c r="HX18" s="420">
        <f t="shared" ca="1" si="22"/>
        <v>1</v>
      </c>
      <c r="HY18" s="420">
        <f ca="1">SUMPRODUCT((OFFSET('Game Board'!F8:F55,0,GF1)=GZ18)*(OFFSET('Game Board'!I8:I55,0,GF1)=GZ19)*(OFFSET('Game Board'!G8:G55,0,GF1)&gt;OFFSET('Game Board'!H8:H55,0,GF1))*1)+SUMPRODUCT((OFFSET('Game Board'!I8:I55,0,GF1)=GZ18)*(OFFSET('Game Board'!F8:F55,0,GF1)=GZ19)*(OFFSET('Game Board'!H8:H55,0,GF1)&gt;OFFSET('Game Board'!G8:G55,0,GF1))*1)</f>
        <v>0</v>
      </c>
      <c r="HZ18" s="420">
        <f ca="1">SUMPRODUCT((OFFSET('Game Board'!F8:F55,0,GF1)=GZ18)*(OFFSET('Game Board'!I8:I55,0,GF1)=GZ19)*(OFFSET('Game Board'!G8:G55,0,GF1)=OFFSET('Game Board'!H8:H55,0,GF1))*1)+SUMPRODUCT((OFFSET('Game Board'!I8:I55,0,GF1)=GZ18)*(OFFSET('Game Board'!F8:F55,0,GF1)=GZ19)*(OFFSET('Game Board'!H8:H55,0,GF1)=OFFSET('Game Board'!G8:G55,0,GF1))*1)</f>
        <v>0</v>
      </c>
      <c r="IA18" s="420">
        <f ca="1">SUMPRODUCT((OFFSET('Game Board'!F8:F55,0,GF1)=GZ18)*(OFFSET('Game Board'!I8:I55,0,GF1)=GZ19)*(OFFSET('Game Board'!G8:G55,0,GF1)&lt;OFFSET('Game Board'!H8:H55,0,GF1))*1)+SUMPRODUCT((OFFSET('Game Board'!I8:I55,0,GF1)=GZ18)*(OFFSET('Game Board'!F8:F55,0,GF1)=GZ19)*(OFFSET('Game Board'!H8:H55,0,GF1)&lt;OFFSET('Game Board'!G8:G55,0,GF1))*1)</f>
        <v>0</v>
      </c>
      <c r="IB18" s="420">
        <f ca="1">SUMIFS(OFFSET('Game Board'!G8:G55,0,GF1),OFFSET('Game Board'!F8:F55,0,GF1),GZ18,OFFSET('Game Board'!I8:I55,0,GF1),GZ19)+SUMIFS(OFFSET('Game Board'!H8:H55,0,GF1),OFFSET('Game Board'!I8:I55,0,GF1),GZ18,OFFSET('Game Board'!F8:F55,0,GF1),GZ19)</f>
        <v>0</v>
      </c>
      <c r="IC18" s="420">
        <f ca="1">SUMIFS(OFFSET('Game Board'!H8:H55,0,GF1),OFFSET('Game Board'!F8:F55,0,GF1),GZ18,OFFSET('Game Board'!I8:I55,0,GF1),GZ19)+SUMIFS(OFFSET('Game Board'!G8:G55,0,GF1),OFFSET('Game Board'!I8:I55,0,GF1),GZ18,OFFSET('Game Board'!F8:F55,0,GF1),GZ19)</f>
        <v>0</v>
      </c>
      <c r="ID18" s="420">
        <f t="shared" ref="ID18:ID19" ca="1" si="2353">IB18-IC18</f>
        <v>0</v>
      </c>
      <c r="IE18" s="420">
        <f t="shared" ref="IE18:IE19" ca="1" si="2354">HZ18*1+HY18*3</f>
        <v>0</v>
      </c>
      <c r="IF18" s="420">
        <f t="shared" ref="IF18" ca="1" si="2355">IF(GZ18&lt;&gt;"",SUMPRODUCT((HI16:HI19=HI18)*(IE16:IE19&gt;IE18)*1),0)</f>
        <v>0</v>
      </c>
      <c r="IG18" s="420">
        <f t="shared" ref="IG18" ca="1" si="2356">IF(GZ18&lt;&gt;"",SUMPRODUCT((IF16:IF19=IF18)*(ID16:ID19&gt;ID18)*1),0)</f>
        <v>0</v>
      </c>
      <c r="IH18" s="420">
        <f t="shared" ref="IH18:IH19" ca="1" si="2357">IF18+IG18</f>
        <v>0</v>
      </c>
      <c r="II18" s="420">
        <f t="shared" ref="II18" ca="1" si="2358">IF(GZ18&lt;&gt;"",SUMPRODUCT((IH16:IH19=IH18)*(IF16:IF19=IF18)*(IB16:IB19&gt;IB18)*1),0)</f>
        <v>0</v>
      </c>
      <c r="IJ18" s="420">
        <f t="shared" ca="1" si="23"/>
        <v>1</v>
      </c>
      <c r="IK18" s="420">
        <f t="shared" ref="IK18" ca="1" si="2359">SUMPRODUCT((IJ16:IJ19=IJ18)*(GM16:GM19&gt;GM18)*1)</f>
        <v>0</v>
      </c>
      <c r="IL18" s="420">
        <f t="shared" ca="1" si="25"/>
        <v>1</v>
      </c>
      <c r="IM18" s="420" t="str">
        <f t="shared" si="247"/>
        <v>France</v>
      </c>
      <c r="IN18" s="420">
        <f t="shared" ca="1" si="26"/>
        <v>0</v>
      </c>
      <c r="IO18" s="420">
        <f ca="1">SUMPRODUCT((OFFSET('Game Board'!G8:G55,0,IO1)&lt;&gt;"")*(OFFSET('Game Board'!F8:F55,0,IO1)=C18)*(OFFSET('Game Board'!G8:G55,0,IO1)&gt;OFFSET('Game Board'!H8:H55,0,IO1))*1)+SUMPRODUCT((OFFSET('Game Board'!G8:G55,0,IO1)&lt;&gt;"")*(OFFSET('Game Board'!I8:I55,0,IO1)=C18)*(OFFSET('Game Board'!H8:H55,0,IO1)&gt;OFFSET('Game Board'!G8:G55,0,IO1))*1)</f>
        <v>0</v>
      </c>
      <c r="IP18" s="420">
        <f ca="1">SUMPRODUCT((OFFSET('Game Board'!G8:G55,0,IO1)&lt;&gt;"")*(OFFSET('Game Board'!F8:F55,0,IO1)=C18)*(OFFSET('Game Board'!G8:G55,0,IO1)=OFFSET('Game Board'!H8:H55,0,IO1))*1)+SUMPRODUCT((OFFSET('Game Board'!G8:G55,0,IO1)&lt;&gt;"")*(OFFSET('Game Board'!I8:I55,0,IO1)=C18)*(OFFSET('Game Board'!G8:G55,0,IO1)=OFFSET('Game Board'!H8:H55,0,IO1))*1)</f>
        <v>0</v>
      </c>
      <c r="IQ18" s="420">
        <f ca="1">SUMPRODUCT((OFFSET('Game Board'!G8:G55,0,IO1)&lt;&gt;"")*(OFFSET('Game Board'!F8:F55,0,IO1)=C18)*(OFFSET('Game Board'!G8:G55,0,IO1)&lt;OFFSET('Game Board'!H8:H55,0,IO1))*1)+SUMPRODUCT((OFFSET('Game Board'!G8:G55,0,IO1)&lt;&gt;"")*(OFFSET('Game Board'!I8:I55,0,IO1)=C18)*(OFFSET('Game Board'!H8:H55,0,IO1)&lt;OFFSET('Game Board'!G8:G55,0,IO1))*1)</f>
        <v>0</v>
      </c>
      <c r="IR18" s="420">
        <f ca="1">SUMIF(OFFSET('Game Board'!F8:F55,0,IO1),C18,OFFSET('Game Board'!G8:G55,0,IO1))+SUMIF(OFFSET('Game Board'!I8:I55,0,IO1),C18,OFFSET('Game Board'!H8:H55,0,IO1))</f>
        <v>0</v>
      </c>
      <c r="IS18" s="420">
        <f ca="1">SUMIF(OFFSET('Game Board'!F8:F55,0,IO1),C18,OFFSET('Game Board'!H8:H55,0,IO1))+SUMIF(OFFSET('Game Board'!I8:I55,0,IO1),C18,OFFSET('Game Board'!G8:G55,0,IO1))</f>
        <v>0</v>
      </c>
      <c r="IT18" s="420">
        <f t="shared" ca="1" si="27"/>
        <v>0</v>
      </c>
      <c r="IU18" s="420">
        <f t="shared" ca="1" si="28"/>
        <v>0</v>
      </c>
      <c r="IV18" s="420">
        <f ca="1">INDEX(L4:L35,MATCH(JE18,C4:C35,0),0)</f>
        <v>1790</v>
      </c>
      <c r="IW18" s="424">
        <f>'Tournament Setup'!F20</f>
        <v>0</v>
      </c>
      <c r="IX18" s="420">
        <f t="shared" ref="IX18" ca="1" si="2360">RANK(IU18,IU16:IU19)</f>
        <v>1</v>
      </c>
      <c r="IY18" s="420">
        <f t="shared" ref="IY18" ca="1" si="2361">SUMPRODUCT((IX16:IX19=IX18)*(IT16:IT19&gt;IT18)*1)</f>
        <v>0</v>
      </c>
      <c r="IZ18" s="420">
        <f t="shared" ca="1" si="31"/>
        <v>1</v>
      </c>
      <c r="JA18" s="420">
        <f t="shared" ref="JA18" ca="1" si="2362">SUMPRODUCT((IX16:IX19=IX18)*(IT16:IT19=IT18)*(IR16:IR19&gt;IR18)*1)</f>
        <v>0</v>
      </c>
      <c r="JB18" s="420">
        <f t="shared" ca="1" si="33"/>
        <v>1</v>
      </c>
      <c r="JC18" s="420">
        <f t="shared" ref="JC18" ca="1" si="2363">RANK(JB18,JB16:JB19,1)+COUNTIF(JB16:JB18,JB18)-1</f>
        <v>3</v>
      </c>
      <c r="JD18" s="420">
        <v>3</v>
      </c>
      <c r="JE18" s="420" t="str">
        <f t="shared" ref="JE18" ca="1" si="2364">INDEX(IM16:IM19,MATCH(JD18,JC16:JC19,0),0)</f>
        <v>France</v>
      </c>
      <c r="JF18" s="420">
        <f t="shared" ref="JF18" ca="1" si="2365">INDEX(JB16:JB19,MATCH(JE18,IM16:IM19,0),0)</f>
        <v>1</v>
      </c>
      <c r="JG18" s="420" t="str">
        <f t="shared" ref="JG18:JG19" ca="1" si="2366">IF(AND(JG17&lt;&gt;"",JF18=1),JE18,"")</f>
        <v>France</v>
      </c>
      <c r="JH18" s="420" t="str">
        <f t="shared" ref="JH18" ca="1" si="2367">IF(JH17&lt;&gt;"",JE18,"")</f>
        <v/>
      </c>
      <c r="JI18" s="420" t="str">
        <f t="shared" ref="JI18" ca="1" si="2368">IF(JF19=3,JE18,"")</f>
        <v/>
      </c>
      <c r="JJ18" s="420">
        <f ca="1">SUMPRODUCT((OFFSET('Game Board'!F8:F55,0,IO1)=JG18)*(OFFSET('Game Board'!I8:I55,0,IO1)=JG16)*(OFFSET('Game Board'!G8:G55,0,IO1)&gt;OFFSET('Game Board'!H8:H55,0,IO1))*1)+SUMPRODUCT((OFFSET('Game Board'!I8:I55,0,IO1)=JG18)*(OFFSET('Game Board'!F8:F55,0,IO1)=JG16)*(OFFSET('Game Board'!H8:H55,0,IO1)&gt;OFFSET('Game Board'!G8:G55,0,IO1))*1)+SUMPRODUCT((OFFSET('Game Board'!F8:F55,0,IO1)=JG18)*(OFFSET('Game Board'!I8:I55,0,IO1)=JG17)*(OFFSET('Game Board'!G8:G55,0,IO1)&gt;OFFSET('Game Board'!H8:H55,0,IO1))*1)+SUMPRODUCT((OFFSET('Game Board'!I8:I55,0,IO1)=JG18)*(OFFSET('Game Board'!F8:F55,0,IO1)=JG17)*(OFFSET('Game Board'!H8:H55,0,IO1)&gt;OFFSET('Game Board'!G8:G55,0,IO1))*1)+SUMPRODUCT((OFFSET('Game Board'!F8:F55,0,IO1)=JG18)*(OFFSET('Game Board'!I8:I55,0,IO1)=JG19)*(OFFSET('Game Board'!G8:G55,0,IO1)&gt;OFFSET('Game Board'!H8:H55,0,IO1))*1)+SUMPRODUCT((OFFSET('Game Board'!I8:I55,0,IO1)=JG18)*(OFFSET('Game Board'!F8:F55,0,IO1)=JG19)*(OFFSET('Game Board'!H8:H55,0,IO1)&gt;OFFSET('Game Board'!G8:G55,0,IO1))*1)</f>
        <v>0</v>
      </c>
      <c r="JK18" s="420">
        <f ca="1">SUMPRODUCT((OFFSET('Game Board'!F8:F55,0,IO1)=JG18)*(OFFSET('Game Board'!I8:I55,0,IO1)=JG16)*(OFFSET('Game Board'!G8:G55,0,IO1)=OFFSET('Game Board'!H8:H55,0,IO1))*1)+SUMPRODUCT((OFFSET('Game Board'!I8:I55,0,IO1)=JG18)*(OFFSET('Game Board'!F8:F55,0,IO1)=JG16)*(OFFSET('Game Board'!G8:G55,0,IO1)=OFFSET('Game Board'!H8:H55,0,IO1))*1)+SUMPRODUCT((OFFSET('Game Board'!F8:F55,0,IO1)=JG18)*(OFFSET('Game Board'!I8:I55,0,IO1)=JG17)*(OFFSET('Game Board'!G8:G55,0,IO1)=OFFSET('Game Board'!H8:H55,0,IO1))*1)+SUMPRODUCT((OFFSET('Game Board'!I8:I55,0,IO1)=JG18)*(OFFSET('Game Board'!F8:F55,0,IO1)=JG17)*(OFFSET('Game Board'!G8:G55,0,IO1)=OFFSET('Game Board'!H8:H55,0,IO1))*1)+SUMPRODUCT((OFFSET('Game Board'!F8:F55,0,IO1)=JG18)*(OFFSET('Game Board'!I8:I55,0,IO1)=JG19)*(OFFSET('Game Board'!G8:G55,0,IO1)=OFFSET('Game Board'!H8:H55,0,IO1))*1)+SUMPRODUCT((OFFSET('Game Board'!I8:I55,0,IO1)=JG18)*(OFFSET('Game Board'!F8:F55,0,IO1)=JG19)*(OFFSET('Game Board'!G8:G55,0,IO1)=OFFSET('Game Board'!H8:H55,0,IO1))*1)</f>
        <v>3</v>
      </c>
      <c r="JL18" s="420">
        <f ca="1">SUMPRODUCT((OFFSET('Game Board'!F8:F55,0,IO1)=JG18)*(OFFSET('Game Board'!I8:I55,0,IO1)=JG16)*(OFFSET('Game Board'!G8:G55,0,IO1)&lt;OFFSET('Game Board'!H8:H55,0,IO1))*1)+SUMPRODUCT((OFFSET('Game Board'!I8:I55,0,IO1)=JG18)*(OFFSET('Game Board'!F8:F55,0,IO1)=JG16)*(OFFSET('Game Board'!H8:H55,0,IO1)&lt;OFFSET('Game Board'!G8:G55,0,IO1))*1)+SUMPRODUCT((OFFSET('Game Board'!F8:F55,0,IO1)=JG18)*(OFFSET('Game Board'!I8:I55,0,IO1)=JG17)*(OFFSET('Game Board'!G8:G55,0,IO1)&lt;OFFSET('Game Board'!H8:H55,0,IO1))*1)+SUMPRODUCT((OFFSET('Game Board'!I8:I55,0,IO1)=JG18)*(OFFSET('Game Board'!F8:F55,0,IO1)=JG17)*(OFFSET('Game Board'!H8:H55,0,IO1)&lt;OFFSET('Game Board'!G8:G55,0,IO1))*1)+SUMPRODUCT((OFFSET('Game Board'!F8:F55,0,IO1)=JG18)*(OFFSET('Game Board'!I8:I55,0,IO1)=JG19)*(OFFSET('Game Board'!G8:G55,0,IO1)&lt;OFFSET('Game Board'!H8:H55,0,IO1))*1)+SUMPRODUCT((OFFSET('Game Board'!I8:I55,0,IO1)=JG18)*(OFFSET('Game Board'!F8:F55,0,IO1)=JG19)*(OFFSET('Game Board'!H8:H55,0,IO1)&lt;OFFSET('Game Board'!G8:G55,0,IO1))*1)</f>
        <v>0</v>
      </c>
      <c r="JM18" s="420">
        <f ca="1">SUMIFS(OFFSET('Game Board'!G8:G55,0,IO1),OFFSET('Game Board'!F8:F55,0,IO1),JG18,OFFSET('Game Board'!I8:I55,0,IO1),JG16)+SUMIFS(OFFSET('Game Board'!G8:G55,0,IO1),OFFSET('Game Board'!F8:F55,0,IO1),JG18,OFFSET('Game Board'!I8:I55,0,IO1),JG17)+SUMIFS(OFFSET('Game Board'!G8:G55,0,IO1),OFFSET('Game Board'!F8:F55,0,IO1),JG18,OFFSET('Game Board'!I8:I55,0,IO1),JG19)+SUMIFS(OFFSET('Game Board'!H8:H55,0,IO1),OFFSET('Game Board'!I8:I55,0,IO1),JG18,OFFSET('Game Board'!F8:F55,0,IO1),JG16)+SUMIFS(OFFSET('Game Board'!H8:H55,0,IO1),OFFSET('Game Board'!I8:I55,0,IO1),JG18,OFFSET('Game Board'!F8:F55,0,IO1),JG17)+SUMIFS(OFFSET('Game Board'!H8:H55,0,IO1),OFFSET('Game Board'!I8:I55,0,IO1),JG18,OFFSET('Game Board'!F8:F55,0,IO1),JG19)</f>
        <v>0</v>
      </c>
      <c r="JN18" s="420">
        <f ca="1">SUMIFS(OFFSET('Game Board'!H8:H55,0,IO1),OFFSET('Game Board'!F8:F55,0,IO1),JG18,OFFSET('Game Board'!I8:I55,0,IO1),JG16)+SUMIFS(OFFSET('Game Board'!H8:H55,0,IO1),OFFSET('Game Board'!F8:F55,0,IO1),JG18,OFFSET('Game Board'!I8:I55,0,IO1),JG17)+SUMIFS(OFFSET('Game Board'!H8:H55,0,IO1),OFFSET('Game Board'!F8:F55,0,IO1),JG18,OFFSET('Game Board'!I8:I55,0,IO1),JG19)+SUMIFS(OFFSET('Game Board'!G8:G55,0,IO1),OFFSET('Game Board'!I8:I55,0,IO1),JG18,OFFSET('Game Board'!F8:F55,0,IO1),JG16)+SUMIFS(OFFSET('Game Board'!G8:G55,0,IO1),OFFSET('Game Board'!I8:I55,0,IO1),JG18,OFFSET('Game Board'!F8:F55,0,IO1),JG17)+SUMIFS(OFFSET('Game Board'!G8:G55,0,IO1),OFFSET('Game Board'!I8:I55,0,IO1),JG18,OFFSET('Game Board'!F8:F55,0,IO1),JG19)</f>
        <v>0</v>
      </c>
      <c r="JO18" s="420">
        <f t="shared" ca="1" si="38"/>
        <v>0</v>
      </c>
      <c r="JP18" s="420">
        <f t="shared" ca="1" si="39"/>
        <v>3</v>
      </c>
      <c r="JQ18" s="420">
        <f t="shared" ref="JQ18" ca="1" si="2369">IF(JG18&lt;&gt;"",SUMPRODUCT((JF16:JF19=JF18)*(JP16:JP19&gt;JP18)*1),0)</f>
        <v>0</v>
      </c>
      <c r="JR18" s="420">
        <f t="shared" ref="JR18" ca="1" si="2370">IF(JG18&lt;&gt;"",SUMPRODUCT((JQ16:JQ19=JQ18)*(JO16:JO19&gt;JO18)*1),0)</f>
        <v>0</v>
      </c>
      <c r="JS18" s="420">
        <f t="shared" ca="1" si="42"/>
        <v>0</v>
      </c>
      <c r="JT18" s="420">
        <f t="shared" ref="JT18" ca="1" si="2371">IF(JG18&lt;&gt;"",SUMPRODUCT((JS16:JS19=JS18)*(JQ16:JQ19=JQ18)*(JM16:JM19&gt;JM18)*1),0)</f>
        <v>0</v>
      </c>
      <c r="JU18" s="420">
        <f t="shared" ca="1" si="44"/>
        <v>1</v>
      </c>
      <c r="JV18" s="420">
        <f ca="1">SUMPRODUCT((OFFSET('Game Board'!F8:F55,0,IO1)=JH18)*(OFFSET('Game Board'!I8:I55,0,IO1)=JH17)*(OFFSET('Game Board'!G8:G55,0,IO1)&gt;OFFSET('Game Board'!H8:H55,0,IO1))*1)+SUMPRODUCT((OFFSET('Game Board'!I8:I55,0,IO1)=JH18)*(OFFSET('Game Board'!F8:F55,0,IO1)=JH17)*(OFFSET('Game Board'!H8:H55,0,IO1)&gt;OFFSET('Game Board'!G8:G55,0,IO1))*1)+SUMPRODUCT((OFFSET('Game Board'!F8:F55,0,IO1)=JH18)*(OFFSET('Game Board'!I8:I55,0,IO1)=JH19)*(OFFSET('Game Board'!G8:G55,0,IO1)&gt;OFFSET('Game Board'!H8:H55,0,IO1))*1)+SUMPRODUCT((OFFSET('Game Board'!I8:I55,0,IO1)=JH18)*(OFFSET('Game Board'!F8:F55,0,IO1)=JH19)*(OFFSET('Game Board'!H8:H55,0,IO1)&gt;OFFSET('Game Board'!G8:G55,0,IO1))*1)</f>
        <v>0</v>
      </c>
      <c r="JW18" s="420">
        <f ca="1">SUMPRODUCT((OFFSET('Game Board'!F8:F55,0,IO1)=JH18)*(OFFSET('Game Board'!I8:I55,0,IO1)=JH17)*(OFFSET('Game Board'!G8:G55,0,IO1)=OFFSET('Game Board'!H8:H55,0,IO1))*1)+SUMPRODUCT((OFFSET('Game Board'!I8:I55,0,IO1)=JH18)*(OFFSET('Game Board'!F8:F55,0,IO1)=JH17)*(OFFSET('Game Board'!G8:G55,0,IO1)=OFFSET('Game Board'!H8:H55,0,IO1))*1)+SUMPRODUCT((OFFSET('Game Board'!F8:F55,0,IO1)=JH18)*(OFFSET('Game Board'!I8:I55,0,IO1)=JH19)*(OFFSET('Game Board'!G8:G55,0,IO1)=OFFSET('Game Board'!H8:H55,0,IO1))*1)+SUMPRODUCT((OFFSET('Game Board'!I8:I55,0,IO1)=JH18)*(OFFSET('Game Board'!F8:F55,0,IO1)=JH19)*(OFFSET('Game Board'!G8:G55,0,IO1)=OFFSET('Game Board'!H8:H55,0,IO1))*1)</f>
        <v>0</v>
      </c>
      <c r="JX18" s="420">
        <f ca="1">SUMPRODUCT((OFFSET('Game Board'!F8:F55,0,IO1)=JH18)*(OFFSET('Game Board'!I8:I55,0,IO1)=JH17)*(OFFSET('Game Board'!G8:G55,0,IO1)&lt;OFFSET('Game Board'!H8:H55,0,IO1))*1)+SUMPRODUCT((OFFSET('Game Board'!I8:I55,0,IO1)=JH18)*(OFFSET('Game Board'!F8:F55,0,IO1)=JH17)*(OFFSET('Game Board'!H8:H55,0,IO1)&lt;OFFSET('Game Board'!G8:G55,0,IO1))*1)+SUMPRODUCT((OFFSET('Game Board'!F8:F55,0,IO1)=JH18)*(OFFSET('Game Board'!I8:I55,0,IO1)=JH19)*(OFFSET('Game Board'!G8:G55,0,IO1)&lt;OFFSET('Game Board'!H8:H55,0,IO1))*1)+SUMPRODUCT((OFFSET('Game Board'!I8:I55,0,IO1)=JH18)*(OFFSET('Game Board'!F8:F55,0,IO1)=JH19)*(OFFSET('Game Board'!H8:H55,0,IO1)&lt;OFFSET('Game Board'!G8:G55,0,IO1))*1)</f>
        <v>0</v>
      </c>
      <c r="JY18" s="420">
        <f ca="1">SUMIFS(OFFSET('Game Board'!G8:G55,0,IO1),OFFSET('Game Board'!F8:F55,0,IO1),JH18,OFFSET('Game Board'!I8:I55,0,IO1),JH17)+SUMIFS(OFFSET('Game Board'!G8:G55,0,IO1),OFFSET('Game Board'!F8:F55,0,IO1),JH18,OFFSET('Game Board'!I8:I55,0,IO1),JH19)+SUMIFS(OFFSET('Game Board'!H8:H55,0,IO1),OFFSET('Game Board'!I8:I55,0,IO1),JH18,OFFSET('Game Board'!F8:F55,0,IO1),JH17)+SUMIFS(OFFSET('Game Board'!H8:H55,0,IO1),OFFSET('Game Board'!I8:I55,0,IO1),JH18,OFFSET('Game Board'!F8:F55,0,IO1),JH19)</f>
        <v>0</v>
      </c>
      <c r="JZ18" s="420">
        <f ca="1">SUMIFS(OFFSET('Game Board'!H8:H55,0,IO1),OFFSET('Game Board'!F8:F55,0,IO1),JH18,OFFSET('Game Board'!I8:I55,0,IO1),JH17)+SUMIFS(OFFSET('Game Board'!H8:H55,0,IO1),OFFSET('Game Board'!F8:F55,0,IO1),JH18,OFFSET('Game Board'!I8:I55,0,IO1),JH19)+SUMIFS(OFFSET('Game Board'!G8:G55,0,IO1),OFFSET('Game Board'!I8:I55,0,IO1),JH18,OFFSET('Game Board'!F8:F55,0,IO1),JH17)+SUMIFS(OFFSET('Game Board'!G8:G55,0,IO1),OFFSET('Game Board'!I8:I55,0,IO1),JH18,OFFSET('Game Board'!F8:F55,0,IO1),JH19)</f>
        <v>0</v>
      </c>
      <c r="KA18" s="420">
        <f t="shared" ca="1" si="259"/>
        <v>0</v>
      </c>
      <c r="KB18" s="420">
        <f t="shared" ca="1" si="260"/>
        <v>0</v>
      </c>
      <c r="KC18" s="420">
        <f t="shared" ref="KC18" ca="1" si="2372">IF(JH18&lt;&gt;"",SUMPRODUCT((JF16:JF19=JF18)*(KB16:KB19&gt;KB18)*1),0)</f>
        <v>0</v>
      </c>
      <c r="KD18" s="420">
        <f t="shared" ref="KD18" ca="1" si="2373">IF(JH18&lt;&gt;"",SUMPRODUCT((KC16:KC19=KC18)*(KA16:KA19&gt;KA18)*1),0)</f>
        <v>0</v>
      </c>
      <c r="KE18" s="420">
        <f t="shared" ca="1" si="263"/>
        <v>0</v>
      </c>
      <c r="KF18" s="420">
        <f t="shared" ref="KF18" ca="1" si="2374">IF(JH18&lt;&gt;"",SUMPRODUCT((KE16:KE19=KE18)*(KC16:KC19=KC18)*(JY16:JY19&gt;JY18)*1),0)</f>
        <v>0</v>
      </c>
      <c r="KG18" s="420">
        <f t="shared" ca="1" si="45"/>
        <v>1</v>
      </c>
      <c r="KH18" s="420">
        <f ca="1">SUMPRODUCT((OFFSET('Game Board'!F8:F55,0,IO1)=JI18)*(OFFSET('Game Board'!I8:I55,0,IO1)=JI19)*(OFFSET('Game Board'!G8:G55,0,IO1)&gt;OFFSET('Game Board'!H8:H55,0,IO1))*1)+SUMPRODUCT((OFFSET('Game Board'!I8:I55,0,IO1)=JI18)*(OFFSET('Game Board'!F8:F55,0,IO1)=JI19)*(OFFSET('Game Board'!H8:H55,0,IO1)&gt;OFFSET('Game Board'!G8:G55,0,IO1))*1)</f>
        <v>0</v>
      </c>
      <c r="KI18" s="420">
        <f ca="1">SUMPRODUCT((OFFSET('Game Board'!F8:F55,0,IO1)=JI18)*(OFFSET('Game Board'!I8:I55,0,IO1)=JI19)*(OFFSET('Game Board'!G8:G55,0,IO1)=OFFSET('Game Board'!H8:H55,0,IO1))*1)+SUMPRODUCT((OFFSET('Game Board'!I8:I55,0,IO1)=JI18)*(OFFSET('Game Board'!F8:F55,0,IO1)=JI19)*(OFFSET('Game Board'!H8:H55,0,IO1)=OFFSET('Game Board'!G8:G55,0,IO1))*1)</f>
        <v>0</v>
      </c>
      <c r="KJ18" s="420">
        <f ca="1">SUMPRODUCT((OFFSET('Game Board'!F8:F55,0,IO1)=JI18)*(OFFSET('Game Board'!I8:I55,0,IO1)=JI19)*(OFFSET('Game Board'!G8:G55,0,IO1)&lt;OFFSET('Game Board'!H8:H55,0,IO1))*1)+SUMPRODUCT((OFFSET('Game Board'!I8:I55,0,IO1)=JI18)*(OFFSET('Game Board'!F8:F55,0,IO1)=JI19)*(OFFSET('Game Board'!H8:H55,0,IO1)&lt;OFFSET('Game Board'!G8:G55,0,IO1))*1)</f>
        <v>0</v>
      </c>
      <c r="KK18" s="420">
        <f ca="1">SUMIFS(OFFSET('Game Board'!G8:G55,0,IO1),OFFSET('Game Board'!F8:F55,0,IO1),JI18,OFFSET('Game Board'!I8:I55,0,IO1),JI19)+SUMIFS(OFFSET('Game Board'!H8:H55,0,IO1),OFFSET('Game Board'!I8:I55,0,IO1),JI18,OFFSET('Game Board'!F8:F55,0,IO1),JI19)</f>
        <v>0</v>
      </c>
      <c r="KL18" s="420">
        <f ca="1">SUMIFS(OFFSET('Game Board'!H8:H55,0,IO1),OFFSET('Game Board'!F8:F55,0,IO1),JI18,OFFSET('Game Board'!I8:I55,0,IO1),JI19)+SUMIFS(OFFSET('Game Board'!G8:G55,0,IO1),OFFSET('Game Board'!I8:I55,0,IO1),JI18,OFFSET('Game Board'!F8:F55,0,IO1),JI19)</f>
        <v>0</v>
      </c>
      <c r="KM18" s="420">
        <f t="shared" ref="KM18:KM19" ca="1" si="2375">KK18-KL18</f>
        <v>0</v>
      </c>
      <c r="KN18" s="420">
        <f t="shared" ref="KN18:KN19" ca="1" si="2376">KI18*1+KH18*3</f>
        <v>0</v>
      </c>
      <c r="KO18" s="420">
        <f t="shared" ref="KO18" ca="1" si="2377">IF(JI18&lt;&gt;"",SUMPRODUCT((JR16:JR19=JR18)*(KN16:KN19&gt;KN18)*1),0)</f>
        <v>0</v>
      </c>
      <c r="KP18" s="420">
        <f t="shared" ref="KP18" ca="1" si="2378">IF(JI18&lt;&gt;"",SUMPRODUCT((KO16:KO19=KO18)*(KM16:KM19&gt;KM18)*1),0)</f>
        <v>0</v>
      </c>
      <c r="KQ18" s="420">
        <f t="shared" ref="KQ18:KQ19" ca="1" si="2379">KO18+KP18</f>
        <v>0</v>
      </c>
      <c r="KR18" s="420">
        <f t="shared" ref="KR18" ca="1" si="2380">IF(JI18&lt;&gt;"",SUMPRODUCT((KQ16:KQ19=KQ18)*(KO16:KO19=KO18)*(KK16:KK19&gt;KK18)*1),0)</f>
        <v>0</v>
      </c>
      <c r="KS18" s="420">
        <f t="shared" ca="1" si="46"/>
        <v>1</v>
      </c>
      <c r="KT18" s="420">
        <f t="shared" ref="KT18" ca="1" si="2381">SUMPRODUCT((KS16:KS19=KS18)*(IV16:IV19&gt;IV18)*1)</f>
        <v>0</v>
      </c>
      <c r="KU18" s="420">
        <f t="shared" ca="1" si="48"/>
        <v>1</v>
      </c>
      <c r="KV18" s="420" t="str">
        <f t="shared" si="266"/>
        <v>France</v>
      </c>
      <c r="KW18" s="420">
        <f t="shared" ca="1" si="49"/>
        <v>0</v>
      </c>
      <c r="KX18" s="420">
        <f ca="1">SUMPRODUCT((OFFSET('Game Board'!G8:G55,0,KX1)&lt;&gt;"")*(OFFSET('Game Board'!F8:F55,0,KX1)=C18)*(OFFSET('Game Board'!G8:G55,0,KX1)&gt;OFFSET('Game Board'!H8:H55,0,KX1))*1)+SUMPRODUCT((OFFSET('Game Board'!G8:G55,0,KX1)&lt;&gt;"")*(OFFSET('Game Board'!I8:I55,0,KX1)=C18)*(OFFSET('Game Board'!H8:H55,0,KX1)&gt;OFFSET('Game Board'!G8:G55,0,KX1))*1)</f>
        <v>0</v>
      </c>
      <c r="KY18" s="420">
        <f ca="1">SUMPRODUCT((OFFSET('Game Board'!G8:G55,0,KX1)&lt;&gt;"")*(OFFSET('Game Board'!F8:F55,0,KX1)=C18)*(OFFSET('Game Board'!G8:G55,0,KX1)=OFFSET('Game Board'!H8:H55,0,KX1))*1)+SUMPRODUCT((OFFSET('Game Board'!G8:G55,0,KX1)&lt;&gt;"")*(OFFSET('Game Board'!I8:I55,0,KX1)=C18)*(OFFSET('Game Board'!G8:G55,0,KX1)=OFFSET('Game Board'!H8:H55,0,KX1))*1)</f>
        <v>0</v>
      </c>
      <c r="KZ18" s="420">
        <f ca="1">SUMPRODUCT((OFFSET('Game Board'!G8:G55,0,KX1)&lt;&gt;"")*(OFFSET('Game Board'!F8:F55,0,KX1)=C18)*(OFFSET('Game Board'!G8:G55,0,KX1)&lt;OFFSET('Game Board'!H8:H55,0,KX1))*1)+SUMPRODUCT((OFFSET('Game Board'!G8:G55,0,KX1)&lt;&gt;"")*(OFFSET('Game Board'!I8:I55,0,KX1)=C18)*(OFFSET('Game Board'!H8:H55,0,KX1)&lt;OFFSET('Game Board'!G8:G55,0,KX1))*1)</f>
        <v>0</v>
      </c>
      <c r="LA18" s="420">
        <f ca="1">SUMIF(OFFSET('Game Board'!F8:F55,0,KX1),C18,OFFSET('Game Board'!G8:G55,0,KX1))+SUMIF(OFFSET('Game Board'!I8:I55,0,KX1),C18,OFFSET('Game Board'!H8:H55,0,KX1))</f>
        <v>0</v>
      </c>
      <c r="LB18" s="420">
        <f ca="1">SUMIF(OFFSET('Game Board'!F8:F55,0,KX1),C18,OFFSET('Game Board'!H8:H55,0,KX1))+SUMIF(OFFSET('Game Board'!I8:I55,0,KX1),C18,OFFSET('Game Board'!G8:G55,0,KX1))</f>
        <v>0</v>
      </c>
      <c r="LC18" s="420">
        <f t="shared" ca="1" si="50"/>
        <v>0</v>
      </c>
      <c r="LD18" s="420">
        <f t="shared" ca="1" si="51"/>
        <v>0</v>
      </c>
      <c r="LE18" s="420">
        <f ca="1">INDEX(L4:L35,MATCH(LN18,C4:C35,0),0)</f>
        <v>1790</v>
      </c>
      <c r="LF18" s="424">
        <f>'Tournament Setup'!F20</f>
        <v>0</v>
      </c>
      <c r="LG18" s="420">
        <f t="shared" ref="LG18" ca="1" si="2382">RANK(LD18,LD16:LD19)</f>
        <v>1</v>
      </c>
      <c r="LH18" s="420">
        <f t="shared" ref="LH18" ca="1" si="2383">SUMPRODUCT((LG16:LG19=LG18)*(LC16:LC19&gt;LC18)*1)</f>
        <v>0</v>
      </c>
      <c r="LI18" s="420">
        <f t="shared" ca="1" si="54"/>
        <v>1</v>
      </c>
      <c r="LJ18" s="420">
        <f t="shared" ref="LJ18" ca="1" si="2384">SUMPRODUCT((LG16:LG19=LG18)*(LC16:LC19=LC18)*(LA16:LA19&gt;LA18)*1)</f>
        <v>0</v>
      </c>
      <c r="LK18" s="420">
        <f t="shared" ca="1" si="56"/>
        <v>1</v>
      </c>
      <c r="LL18" s="420">
        <f t="shared" ref="LL18" ca="1" si="2385">RANK(LK18,LK16:LK19,1)+COUNTIF(LK16:LK18,LK18)-1</f>
        <v>3</v>
      </c>
      <c r="LM18" s="420">
        <v>3</v>
      </c>
      <c r="LN18" s="420" t="str">
        <f t="shared" ref="LN18" ca="1" si="2386">INDEX(KV16:KV19,MATCH(LM18,LL16:LL19,0),0)</f>
        <v>France</v>
      </c>
      <c r="LO18" s="420">
        <f t="shared" ref="LO18" ca="1" si="2387">INDEX(LK16:LK19,MATCH(LN18,KV16:KV19,0),0)</f>
        <v>1</v>
      </c>
      <c r="LP18" s="420" t="str">
        <f t="shared" ref="LP18:LP19" ca="1" si="2388">IF(AND(LP17&lt;&gt;"",LO18=1),LN18,"")</f>
        <v>France</v>
      </c>
      <c r="LQ18" s="420" t="str">
        <f t="shared" ref="LQ18" ca="1" si="2389">IF(LQ17&lt;&gt;"",LN18,"")</f>
        <v/>
      </c>
      <c r="LR18" s="420" t="str">
        <f t="shared" ref="LR18" ca="1" si="2390">IF(LO19=3,LN18,"")</f>
        <v/>
      </c>
      <c r="LS18" s="420">
        <f ca="1">SUMPRODUCT((OFFSET('Game Board'!F8:F55,0,KX1)=LP18)*(OFFSET('Game Board'!I8:I55,0,KX1)=LP16)*(OFFSET('Game Board'!G8:G55,0,KX1)&gt;OFFSET('Game Board'!H8:H55,0,KX1))*1)+SUMPRODUCT((OFFSET('Game Board'!I8:I55,0,KX1)=LP18)*(OFFSET('Game Board'!F8:F55,0,KX1)=LP16)*(OFFSET('Game Board'!H8:H55,0,KX1)&gt;OFFSET('Game Board'!G8:G55,0,KX1))*1)+SUMPRODUCT((OFFSET('Game Board'!F8:F55,0,KX1)=LP18)*(OFFSET('Game Board'!I8:I55,0,KX1)=LP17)*(OFFSET('Game Board'!G8:G55,0,KX1)&gt;OFFSET('Game Board'!H8:H55,0,KX1))*1)+SUMPRODUCT((OFFSET('Game Board'!I8:I55,0,KX1)=LP18)*(OFFSET('Game Board'!F8:F55,0,KX1)=LP17)*(OFFSET('Game Board'!H8:H55,0,KX1)&gt;OFFSET('Game Board'!G8:G55,0,KX1))*1)+SUMPRODUCT((OFFSET('Game Board'!F8:F55,0,KX1)=LP18)*(OFFSET('Game Board'!I8:I55,0,KX1)=LP19)*(OFFSET('Game Board'!G8:G55,0,KX1)&gt;OFFSET('Game Board'!H8:H55,0,KX1))*1)+SUMPRODUCT((OFFSET('Game Board'!I8:I55,0,KX1)=LP18)*(OFFSET('Game Board'!F8:F55,0,KX1)=LP19)*(OFFSET('Game Board'!H8:H55,0,KX1)&gt;OFFSET('Game Board'!G8:G55,0,KX1))*1)</f>
        <v>0</v>
      </c>
      <c r="LT18" s="420">
        <f ca="1">SUMPRODUCT((OFFSET('Game Board'!F8:F55,0,KX1)=LP18)*(OFFSET('Game Board'!I8:I55,0,KX1)=LP16)*(OFFSET('Game Board'!G8:G55,0,KX1)=OFFSET('Game Board'!H8:H55,0,KX1))*1)+SUMPRODUCT((OFFSET('Game Board'!I8:I55,0,KX1)=LP18)*(OFFSET('Game Board'!F8:F55,0,KX1)=LP16)*(OFFSET('Game Board'!G8:G55,0,KX1)=OFFSET('Game Board'!H8:H55,0,KX1))*1)+SUMPRODUCT((OFFSET('Game Board'!F8:F55,0,KX1)=LP18)*(OFFSET('Game Board'!I8:I55,0,KX1)=LP17)*(OFFSET('Game Board'!G8:G55,0,KX1)=OFFSET('Game Board'!H8:H55,0,KX1))*1)+SUMPRODUCT((OFFSET('Game Board'!I8:I55,0,KX1)=LP18)*(OFFSET('Game Board'!F8:F55,0,KX1)=LP17)*(OFFSET('Game Board'!G8:G55,0,KX1)=OFFSET('Game Board'!H8:H55,0,KX1))*1)+SUMPRODUCT((OFFSET('Game Board'!F8:F55,0,KX1)=LP18)*(OFFSET('Game Board'!I8:I55,0,KX1)=LP19)*(OFFSET('Game Board'!G8:G55,0,KX1)=OFFSET('Game Board'!H8:H55,0,KX1))*1)+SUMPRODUCT((OFFSET('Game Board'!I8:I55,0,KX1)=LP18)*(OFFSET('Game Board'!F8:F55,0,KX1)=LP19)*(OFFSET('Game Board'!G8:G55,0,KX1)=OFFSET('Game Board'!H8:H55,0,KX1))*1)</f>
        <v>3</v>
      </c>
      <c r="LU18" s="420">
        <f ca="1">SUMPRODUCT((OFFSET('Game Board'!F8:F55,0,KX1)=LP18)*(OFFSET('Game Board'!I8:I55,0,KX1)=LP16)*(OFFSET('Game Board'!G8:G55,0,KX1)&lt;OFFSET('Game Board'!H8:H55,0,KX1))*1)+SUMPRODUCT((OFFSET('Game Board'!I8:I55,0,KX1)=LP18)*(OFFSET('Game Board'!F8:F55,0,KX1)=LP16)*(OFFSET('Game Board'!H8:H55,0,KX1)&lt;OFFSET('Game Board'!G8:G55,0,KX1))*1)+SUMPRODUCT((OFFSET('Game Board'!F8:F55,0,KX1)=LP18)*(OFFSET('Game Board'!I8:I55,0,KX1)=LP17)*(OFFSET('Game Board'!G8:G55,0,KX1)&lt;OFFSET('Game Board'!H8:H55,0,KX1))*1)+SUMPRODUCT((OFFSET('Game Board'!I8:I55,0,KX1)=LP18)*(OFFSET('Game Board'!F8:F55,0,KX1)=LP17)*(OFFSET('Game Board'!H8:H55,0,KX1)&lt;OFFSET('Game Board'!G8:G55,0,KX1))*1)+SUMPRODUCT((OFFSET('Game Board'!F8:F55,0,KX1)=LP18)*(OFFSET('Game Board'!I8:I55,0,KX1)=LP19)*(OFFSET('Game Board'!G8:G55,0,KX1)&lt;OFFSET('Game Board'!H8:H55,0,KX1))*1)+SUMPRODUCT((OFFSET('Game Board'!I8:I55,0,KX1)=LP18)*(OFFSET('Game Board'!F8:F55,0,KX1)=LP19)*(OFFSET('Game Board'!H8:H55,0,KX1)&lt;OFFSET('Game Board'!G8:G55,0,KX1))*1)</f>
        <v>0</v>
      </c>
      <c r="LV18" s="420">
        <f ca="1">SUMIFS(OFFSET('Game Board'!G8:G55,0,KX1),OFFSET('Game Board'!F8:F55,0,KX1),LP18,OFFSET('Game Board'!I8:I55,0,KX1),LP16)+SUMIFS(OFFSET('Game Board'!G8:G55,0,KX1),OFFSET('Game Board'!F8:F55,0,KX1),LP18,OFFSET('Game Board'!I8:I55,0,KX1),LP17)+SUMIFS(OFFSET('Game Board'!G8:G55,0,KX1),OFFSET('Game Board'!F8:F55,0,KX1),LP18,OFFSET('Game Board'!I8:I55,0,KX1),LP19)+SUMIFS(OFFSET('Game Board'!H8:H55,0,KX1),OFFSET('Game Board'!I8:I55,0,KX1),LP18,OFFSET('Game Board'!F8:F55,0,KX1),LP16)+SUMIFS(OFFSET('Game Board'!H8:H55,0,KX1),OFFSET('Game Board'!I8:I55,0,KX1),LP18,OFFSET('Game Board'!F8:F55,0,KX1),LP17)+SUMIFS(OFFSET('Game Board'!H8:H55,0,KX1),OFFSET('Game Board'!I8:I55,0,KX1),LP18,OFFSET('Game Board'!F8:F55,0,KX1),LP19)</f>
        <v>0</v>
      </c>
      <c r="LW18" s="420">
        <f ca="1">SUMIFS(OFFSET('Game Board'!H8:H55,0,KX1),OFFSET('Game Board'!F8:F55,0,KX1),LP18,OFFSET('Game Board'!I8:I55,0,KX1),LP16)+SUMIFS(OFFSET('Game Board'!H8:H55,0,KX1),OFFSET('Game Board'!F8:F55,0,KX1),LP18,OFFSET('Game Board'!I8:I55,0,KX1),LP17)+SUMIFS(OFFSET('Game Board'!H8:H55,0,KX1),OFFSET('Game Board'!F8:F55,0,KX1),LP18,OFFSET('Game Board'!I8:I55,0,KX1),LP19)+SUMIFS(OFFSET('Game Board'!G8:G55,0,KX1),OFFSET('Game Board'!I8:I55,0,KX1),LP18,OFFSET('Game Board'!F8:F55,0,KX1),LP16)+SUMIFS(OFFSET('Game Board'!G8:G55,0,KX1),OFFSET('Game Board'!I8:I55,0,KX1),LP18,OFFSET('Game Board'!F8:F55,0,KX1),LP17)+SUMIFS(OFFSET('Game Board'!G8:G55,0,KX1),OFFSET('Game Board'!I8:I55,0,KX1),LP18,OFFSET('Game Board'!F8:F55,0,KX1),LP19)</f>
        <v>0</v>
      </c>
      <c r="LX18" s="420">
        <f t="shared" ca="1" si="61"/>
        <v>0</v>
      </c>
      <c r="LY18" s="420">
        <f t="shared" ca="1" si="62"/>
        <v>3</v>
      </c>
      <c r="LZ18" s="420">
        <f t="shared" ref="LZ18" ca="1" si="2391">IF(LP18&lt;&gt;"",SUMPRODUCT((LO16:LO19=LO18)*(LY16:LY19&gt;LY18)*1),0)</f>
        <v>0</v>
      </c>
      <c r="MA18" s="420">
        <f t="shared" ref="MA18" ca="1" si="2392">IF(LP18&lt;&gt;"",SUMPRODUCT((LZ16:LZ19=LZ18)*(LX16:LX19&gt;LX18)*1),0)</f>
        <v>0</v>
      </c>
      <c r="MB18" s="420">
        <f t="shared" ca="1" si="65"/>
        <v>0</v>
      </c>
      <c r="MC18" s="420">
        <f t="shared" ref="MC18" ca="1" si="2393">IF(LP18&lt;&gt;"",SUMPRODUCT((MB16:MB19=MB18)*(LZ16:LZ19=LZ18)*(LV16:LV19&gt;LV18)*1),0)</f>
        <v>0</v>
      </c>
      <c r="MD18" s="420">
        <f t="shared" ca="1" si="67"/>
        <v>1</v>
      </c>
      <c r="ME18" s="420">
        <f ca="1">SUMPRODUCT((OFFSET('Game Board'!F8:F55,0,KX1)=LQ18)*(OFFSET('Game Board'!I8:I55,0,KX1)=LQ17)*(OFFSET('Game Board'!G8:G55,0,KX1)&gt;OFFSET('Game Board'!H8:H55,0,KX1))*1)+SUMPRODUCT((OFFSET('Game Board'!I8:I55,0,KX1)=LQ18)*(OFFSET('Game Board'!F8:F55,0,KX1)=LQ17)*(OFFSET('Game Board'!H8:H55,0,KX1)&gt;OFFSET('Game Board'!G8:G55,0,KX1))*1)+SUMPRODUCT((OFFSET('Game Board'!F8:F55,0,KX1)=LQ18)*(OFFSET('Game Board'!I8:I55,0,KX1)=LQ19)*(OFFSET('Game Board'!G8:G55,0,KX1)&gt;OFFSET('Game Board'!H8:H55,0,KX1))*1)+SUMPRODUCT((OFFSET('Game Board'!I8:I55,0,KX1)=LQ18)*(OFFSET('Game Board'!F8:F55,0,KX1)=LQ19)*(OFFSET('Game Board'!H8:H55,0,KX1)&gt;OFFSET('Game Board'!G8:G55,0,KX1))*1)</f>
        <v>0</v>
      </c>
      <c r="MF18" s="420">
        <f ca="1">SUMPRODUCT((OFFSET('Game Board'!F8:F55,0,KX1)=LQ18)*(OFFSET('Game Board'!I8:I55,0,KX1)=LQ17)*(OFFSET('Game Board'!G8:G55,0,KX1)=OFFSET('Game Board'!H8:H55,0,KX1))*1)+SUMPRODUCT((OFFSET('Game Board'!I8:I55,0,KX1)=LQ18)*(OFFSET('Game Board'!F8:F55,0,KX1)=LQ17)*(OFFSET('Game Board'!G8:G55,0,KX1)=OFFSET('Game Board'!H8:H55,0,KX1))*1)+SUMPRODUCT((OFFSET('Game Board'!F8:F55,0,KX1)=LQ18)*(OFFSET('Game Board'!I8:I55,0,KX1)=LQ19)*(OFFSET('Game Board'!G8:G55,0,KX1)=OFFSET('Game Board'!H8:H55,0,KX1))*1)+SUMPRODUCT((OFFSET('Game Board'!I8:I55,0,KX1)=LQ18)*(OFFSET('Game Board'!F8:F55,0,KX1)=LQ19)*(OFFSET('Game Board'!G8:G55,0,KX1)=OFFSET('Game Board'!H8:H55,0,KX1))*1)</f>
        <v>0</v>
      </c>
      <c r="MG18" s="420">
        <f ca="1">SUMPRODUCT((OFFSET('Game Board'!F8:F55,0,KX1)=LQ18)*(OFFSET('Game Board'!I8:I55,0,KX1)=LQ17)*(OFFSET('Game Board'!G8:G55,0,KX1)&lt;OFFSET('Game Board'!H8:H55,0,KX1))*1)+SUMPRODUCT((OFFSET('Game Board'!I8:I55,0,KX1)=LQ18)*(OFFSET('Game Board'!F8:F55,0,KX1)=LQ17)*(OFFSET('Game Board'!H8:H55,0,KX1)&lt;OFFSET('Game Board'!G8:G55,0,KX1))*1)+SUMPRODUCT((OFFSET('Game Board'!F8:F55,0,KX1)=LQ18)*(OFFSET('Game Board'!I8:I55,0,KX1)=LQ19)*(OFFSET('Game Board'!G8:G55,0,KX1)&lt;OFFSET('Game Board'!H8:H55,0,KX1))*1)+SUMPRODUCT((OFFSET('Game Board'!I8:I55,0,KX1)=LQ18)*(OFFSET('Game Board'!F8:F55,0,KX1)=LQ19)*(OFFSET('Game Board'!H8:H55,0,KX1)&lt;OFFSET('Game Board'!G8:G55,0,KX1))*1)</f>
        <v>0</v>
      </c>
      <c r="MH18" s="420">
        <f ca="1">SUMIFS(OFFSET('Game Board'!G8:G55,0,KX1),OFFSET('Game Board'!F8:F55,0,KX1),LQ18,OFFSET('Game Board'!I8:I55,0,KX1),LQ17)+SUMIFS(OFFSET('Game Board'!G8:G55,0,KX1),OFFSET('Game Board'!F8:F55,0,KX1),LQ18,OFFSET('Game Board'!I8:I55,0,KX1),LQ19)+SUMIFS(OFFSET('Game Board'!H8:H55,0,KX1),OFFSET('Game Board'!I8:I55,0,KX1),LQ18,OFFSET('Game Board'!F8:F55,0,KX1),LQ17)+SUMIFS(OFFSET('Game Board'!H8:H55,0,KX1),OFFSET('Game Board'!I8:I55,0,KX1),LQ18,OFFSET('Game Board'!F8:F55,0,KX1),LQ19)</f>
        <v>0</v>
      </c>
      <c r="MI18" s="420">
        <f ca="1">SUMIFS(OFFSET('Game Board'!H8:H55,0,KX1),OFFSET('Game Board'!F8:F55,0,KX1),LQ18,OFFSET('Game Board'!I8:I55,0,KX1),LQ17)+SUMIFS(OFFSET('Game Board'!H8:H55,0,KX1),OFFSET('Game Board'!F8:F55,0,KX1),LQ18,OFFSET('Game Board'!I8:I55,0,KX1),LQ19)+SUMIFS(OFFSET('Game Board'!G8:G55,0,KX1),OFFSET('Game Board'!I8:I55,0,KX1),LQ18,OFFSET('Game Board'!F8:F55,0,KX1),LQ17)+SUMIFS(OFFSET('Game Board'!G8:G55,0,KX1),OFFSET('Game Board'!I8:I55,0,KX1),LQ18,OFFSET('Game Board'!F8:F55,0,KX1),LQ19)</f>
        <v>0</v>
      </c>
      <c r="MJ18" s="420">
        <f t="shared" ca="1" si="278"/>
        <v>0</v>
      </c>
      <c r="MK18" s="420">
        <f t="shared" ca="1" si="279"/>
        <v>0</v>
      </c>
      <c r="ML18" s="420">
        <f t="shared" ref="ML18" ca="1" si="2394">IF(LQ18&lt;&gt;"",SUMPRODUCT((LO16:LO19=LO18)*(MK16:MK19&gt;MK18)*1),0)</f>
        <v>0</v>
      </c>
      <c r="MM18" s="420">
        <f t="shared" ref="MM18" ca="1" si="2395">IF(LQ18&lt;&gt;"",SUMPRODUCT((ML16:ML19=ML18)*(MJ16:MJ19&gt;MJ18)*1),0)</f>
        <v>0</v>
      </c>
      <c r="MN18" s="420">
        <f t="shared" ca="1" si="282"/>
        <v>0</v>
      </c>
      <c r="MO18" s="420">
        <f t="shared" ref="MO18" ca="1" si="2396">IF(LQ18&lt;&gt;"",SUMPRODUCT((MN16:MN19=MN18)*(ML16:ML19=ML18)*(MH16:MH19&gt;MH18)*1),0)</f>
        <v>0</v>
      </c>
      <c r="MP18" s="420">
        <f t="shared" ca="1" si="68"/>
        <v>1</v>
      </c>
      <c r="MQ18" s="420">
        <f ca="1">SUMPRODUCT((OFFSET('Game Board'!F8:F55,0,KX1)=LR18)*(OFFSET('Game Board'!I8:I55,0,KX1)=LR19)*(OFFSET('Game Board'!G8:G55,0,KX1)&gt;OFFSET('Game Board'!H8:H55,0,KX1))*1)+SUMPRODUCT((OFFSET('Game Board'!I8:I55,0,KX1)=LR18)*(OFFSET('Game Board'!F8:F55,0,KX1)=LR19)*(OFFSET('Game Board'!H8:H55,0,KX1)&gt;OFFSET('Game Board'!G8:G55,0,KX1))*1)</f>
        <v>0</v>
      </c>
      <c r="MR18" s="420">
        <f ca="1">SUMPRODUCT((OFFSET('Game Board'!F8:F55,0,KX1)=LR18)*(OFFSET('Game Board'!I8:I55,0,KX1)=LR19)*(OFFSET('Game Board'!G8:G55,0,KX1)=OFFSET('Game Board'!H8:H55,0,KX1))*1)+SUMPRODUCT((OFFSET('Game Board'!I8:I55,0,KX1)=LR18)*(OFFSET('Game Board'!F8:F55,0,KX1)=LR19)*(OFFSET('Game Board'!H8:H55,0,KX1)=OFFSET('Game Board'!G8:G55,0,KX1))*1)</f>
        <v>0</v>
      </c>
      <c r="MS18" s="420">
        <f ca="1">SUMPRODUCT((OFFSET('Game Board'!F8:F55,0,KX1)=LR18)*(OFFSET('Game Board'!I8:I55,0,KX1)=LR19)*(OFFSET('Game Board'!G8:G55,0,KX1)&lt;OFFSET('Game Board'!H8:H55,0,KX1))*1)+SUMPRODUCT((OFFSET('Game Board'!I8:I55,0,KX1)=LR18)*(OFFSET('Game Board'!F8:F55,0,KX1)=LR19)*(OFFSET('Game Board'!H8:H55,0,KX1)&lt;OFFSET('Game Board'!G8:G55,0,KX1))*1)</f>
        <v>0</v>
      </c>
      <c r="MT18" s="420">
        <f ca="1">SUMIFS(OFFSET('Game Board'!G8:G55,0,KX1),OFFSET('Game Board'!F8:F55,0,KX1),LR18,OFFSET('Game Board'!I8:I55,0,KX1),LR19)+SUMIFS(OFFSET('Game Board'!H8:H55,0,KX1),OFFSET('Game Board'!I8:I55,0,KX1),LR18,OFFSET('Game Board'!F8:F55,0,KX1),LR19)</f>
        <v>0</v>
      </c>
      <c r="MU18" s="420">
        <f ca="1">SUMIFS(OFFSET('Game Board'!H8:H55,0,KX1),OFFSET('Game Board'!F8:F55,0,KX1),LR18,OFFSET('Game Board'!I8:I55,0,KX1),LR19)+SUMIFS(OFFSET('Game Board'!G8:G55,0,KX1),OFFSET('Game Board'!I8:I55,0,KX1),LR18,OFFSET('Game Board'!F8:F55,0,KX1),LR19)</f>
        <v>0</v>
      </c>
      <c r="MV18" s="420">
        <f t="shared" ref="MV18:MV19" ca="1" si="2397">MT18-MU18</f>
        <v>0</v>
      </c>
      <c r="MW18" s="420">
        <f t="shared" ref="MW18:MW19" ca="1" si="2398">MR18*1+MQ18*3</f>
        <v>0</v>
      </c>
      <c r="MX18" s="420">
        <f t="shared" ref="MX18" ca="1" si="2399">IF(LR18&lt;&gt;"",SUMPRODUCT((MA16:MA19=MA18)*(MW16:MW19&gt;MW18)*1),0)</f>
        <v>0</v>
      </c>
      <c r="MY18" s="420">
        <f t="shared" ref="MY18" ca="1" si="2400">IF(LR18&lt;&gt;"",SUMPRODUCT((MX16:MX19=MX18)*(MV16:MV19&gt;MV18)*1),0)</f>
        <v>0</v>
      </c>
      <c r="MZ18" s="420">
        <f t="shared" ref="MZ18:MZ19" ca="1" si="2401">MX18+MY18</f>
        <v>0</v>
      </c>
      <c r="NA18" s="420">
        <f t="shared" ref="NA18" ca="1" si="2402">IF(LR18&lt;&gt;"",SUMPRODUCT((MZ16:MZ19=MZ18)*(MX16:MX19=MX18)*(MT16:MT19&gt;MT18)*1),0)</f>
        <v>0</v>
      </c>
      <c r="NB18" s="420">
        <f t="shared" ca="1" si="69"/>
        <v>1</v>
      </c>
      <c r="NC18" s="420">
        <f t="shared" ref="NC18" ca="1" si="2403">SUMPRODUCT((NB16:NB19=NB18)*(LE16:LE19&gt;LE18)*1)</f>
        <v>0</v>
      </c>
      <c r="ND18" s="420">
        <f t="shared" ca="1" si="71"/>
        <v>1</v>
      </c>
      <c r="NE18" s="420" t="str">
        <f t="shared" si="285"/>
        <v>France</v>
      </c>
      <c r="NF18" s="420">
        <f t="shared" ca="1" si="72"/>
        <v>0</v>
      </c>
      <c r="NG18" s="420">
        <f ca="1">SUMPRODUCT((OFFSET('Game Board'!G8:G55,0,NG1)&lt;&gt;"")*(OFFSET('Game Board'!F8:F55,0,NG1)=C18)*(OFFSET('Game Board'!G8:G55,0,NG1)&gt;OFFSET('Game Board'!H8:H55,0,NG1))*1)+SUMPRODUCT((OFFSET('Game Board'!G8:G55,0,NG1)&lt;&gt;"")*(OFFSET('Game Board'!I8:I55,0,NG1)=C18)*(OFFSET('Game Board'!H8:H55,0,NG1)&gt;OFFSET('Game Board'!G8:G55,0,NG1))*1)</f>
        <v>0</v>
      </c>
      <c r="NH18" s="420">
        <f ca="1">SUMPRODUCT((OFFSET('Game Board'!G8:G55,0,NG1)&lt;&gt;"")*(OFFSET('Game Board'!F8:F55,0,NG1)=C18)*(OFFSET('Game Board'!G8:G55,0,NG1)=OFFSET('Game Board'!H8:H55,0,NG1))*1)+SUMPRODUCT((OFFSET('Game Board'!G8:G55,0,NG1)&lt;&gt;"")*(OFFSET('Game Board'!I8:I55,0,NG1)=C18)*(OFFSET('Game Board'!G8:G55,0,NG1)=OFFSET('Game Board'!H8:H55,0,NG1))*1)</f>
        <v>0</v>
      </c>
      <c r="NI18" s="420">
        <f ca="1">SUMPRODUCT((OFFSET('Game Board'!G8:G55,0,NG1)&lt;&gt;"")*(OFFSET('Game Board'!F8:F55,0,NG1)=C18)*(OFFSET('Game Board'!G8:G55,0,NG1)&lt;OFFSET('Game Board'!H8:H55,0,NG1))*1)+SUMPRODUCT((OFFSET('Game Board'!G8:G55,0,NG1)&lt;&gt;"")*(OFFSET('Game Board'!I8:I55,0,NG1)=C18)*(OFFSET('Game Board'!H8:H55,0,NG1)&lt;OFFSET('Game Board'!G8:G55,0,NG1))*1)</f>
        <v>0</v>
      </c>
      <c r="NJ18" s="420">
        <f ca="1">SUMIF(OFFSET('Game Board'!F8:F55,0,NG1),C18,OFFSET('Game Board'!G8:G55,0,NG1))+SUMIF(OFFSET('Game Board'!I8:I55,0,NG1),C18,OFFSET('Game Board'!H8:H55,0,NG1))</f>
        <v>0</v>
      </c>
      <c r="NK18" s="420">
        <f ca="1">SUMIF(OFFSET('Game Board'!F8:F55,0,NG1),C18,OFFSET('Game Board'!H8:H55,0,NG1))+SUMIF(OFFSET('Game Board'!I8:I55,0,NG1),C18,OFFSET('Game Board'!G8:G55,0,NG1))</f>
        <v>0</v>
      </c>
      <c r="NL18" s="420">
        <f t="shared" ca="1" si="73"/>
        <v>0</v>
      </c>
      <c r="NM18" s="420">
        <f t="shared" ca="1" si="74"/>
        <v>0</v>
      </c>
      <c r="NN18" s="420">
        <f ca="1">INDEX(L4:L35,MATCH(NW18,C4:C35,0),0)</f>
        <v>1790</v>
      </c>
      <c r="NO18" s="424">
        <f>'Tournament Setup'!F20</f>
        <v>0</v>
      </c>
      <c r="NP18" s="420">
        <f t="shared" ref="NP18" ca="1" si="2404">RANK(NM18,NM16:NM19)</f>
        <v>1</v>
      </c>
      <c r="NQ18" s="420">
        <f t="shared" ref="NQ18" ca="1" si="2405">SUMPRODUCT((NP16:NP19=NP18)*(NL16:NL19&gt;NL18)*1)</f>
        <v>0</v>
      </c>
      <c r="NR18" s="420">
        <f t="shared" ca="1" si="77"/>
        <v>1</v>
      </c>
      <c r="NS18" s="420">
        <f t="shared" ref="NS18" ca="1" si="2406">SUMPRODUCT((NP16:NP19=NP18)*(NL16:NL19=NL18)*(NJ16:NJ19&gt;NJ18)*1)</f>
        <v>0</v>
      </c>
      <c r="NT18" s="420">
        <f t="shared" ca="1" si="79"/>
        <v>1</v>
      </c>
      <c r="NU18" s="420">
        <f t="shared" ref="NU18" ca="1" si="2407">RANK(NT18,NT16:NT19,1)+COUNTIF(NT16:NT18,NT18)-1</f>
        <v>3</v>
      </c>
      <c r="NV18" s="420">
        <v>3</v>
      </c>
      <c r="NW18" s="420" t="str">
        <f t="shared" ref="NW18" ca="1" si="2408">INDEX(NE16:NE19,MATCH(NV18,NU16:NU19,0),0)</f>
        <v>France</v>
      </c>
      <c r="NX18" s="420">
        <f t="shared" ref="NX18" ca="1" si="2409">INDEX(NT16:NT19,MATCH(NW18,NE16:NE19,0),0)</f>
        <v>1</v>
      </c>
      <c r="NY18" s="420" t="str">
        <f t="shared" ref="NY18:NY19" ca="1" si="2410">IF(AND(NY17&lt;&gt;"",NX18=1),NW18,"")</f>
        <v>France</v>
      </c>
      <c r="NZ18" s="420" t="str">
        <f t="shared" ref="NZ18" ca="1" si="2411">IF(NZ17&lt;&gt;"",NW18,"")</f>
        <v/>
      </c>
      <c r="OA18" s="420" t="str">
        <f t="shared" ref="OA18" ca="1" si="2412">IF(NX19=3,NW18,"")</f>
        <v/>
      </c>
      <c r="OB18" s="420">
        <f ca="1">SUMPRODUCT((OFFSET('Game Board'!F8:F55,0,NG1)=NY18)*(OFFSET('Game Board'!I8:I55,0,NG1)=NY16)*(OFFSET('Game Board'!G8:G55,0,NG1)&gt;OFFSET('Game Board'!H8:H55,0,NG1))*1)+SUMPRODUCT((OFFSET('Game Board'!I8:I55,0,NG1)=NY18)*(OFFSET('Game Board'!F8:F55,0,NG1)=NY16)*(OFFSET('Game Board'!H8:H55,0,NG1)&gt;OFFSET('Game Board'!G8:G55,0,NG1))*1)+SUMPRODUCT((OFFSET('Game Board'!F8:F55,0,NG1)=NY18)*(OFFSET('Game Board'!I8:I55,0,NG1)=NY17)*(OFFSET('Game Board'!G8:G55,0,NG1)&gt;OFFSET('Game Board'!H8:H55,0,NG1))*1)+SUMPRODUCT((OFFSET('Game Board'!I8:I55,0,NG1)=NY18)*(OFFSET('Game Board'!F8:F55,0,NG1)=NY17)*(OFFSET('Game Board'!H8:H55,0,NG1)&gt;OFFSET('Game Board'!G8:G55,0,NG1))*1)+SUMPRODUCT((OFFSET('Game Board'!F8:F55,0,NG1)=NY18)*(OFFSET('Game Board'!I8:I55,0,NG1)=NY19)*(OFFSET('Game Board'!G8:G55,0,NG1)&gt;OFFSET('Game Board'!H8:H55,0,NG1))*1)+SUMPRODUCT((OFFSET('Game Board'!I8:I55,0,NG1)=NY18)*(OFFSET('Game Board'!F8:F55,0,NG1)=NY19)*(OFFSET('Game Board'!H8:H55,0,NG1)&gt;OFFSET('Game Board'!G8:G55,0,NG1))*1)</f>
        <v>0</v>
      </c>
      <c r="OC18" s="420">
        <f ca="1">SUMPRODUCT((OFFSET('Game Board'!F8:F55,0,NG1)=NY18)*(OFFSET('Game Board'!I8:I55,0,NG1)=NY16)*(OFFSET('Game Board'!G8:G55,0,NG1)=OFFSET('Game Board'!H8:H55,0,NG1))*1)+SUMPRODUCT((OFFSET('Game Board'!I8:I55,0,NG1)=NY18)*(OFFSET('Game Board'!F8:F55,0,NG1)=NY16)*(OFFSET('Game Board'!G8:G55,0,NG1)=OFFSET('Game Board'!H8:H55,0,NG1))*1)+SUMPRODUCT((OFFSET('Game Board'!F8:F55,0,NG1)=NY18)*(OFFSET('Game Board'!I8:I55,0,NG1)=NY17)*(OFFSET('Game Board'!G8:G55,0,NG1)=OFFSET('Game Board'!H8:H55,0,NG1))*1)+SUMPRODUCT((OFFSET('Game Board'!I8:I55,0,NG1)=NY18)*(OFFSET('Game Board'!F8:F55,0,NG1)=NY17)*(OFFSET('Game Board'!G8:G55,0,NG1)=OFFSET('Game Board'!H8:H55,0,NG1))*1)+SUMPRODUCT((OFFSET('Game Board'!F8:F55,0,NG1)=NY18)*(OFFSET('Game Board'!I8:I55,0,NG1)=NY19)*(OFFSET('Game Board'!G8:G55,0,NG1)=OFFSET('Game Board'!H8:H55,0,NG1))*1)+SUMPRODUCT((OFFSET('Game Board'!I8:I55,0,NG1)=NY18)*(OFFSET('Game Board'!F8:F55,0,NG1)=NY19)*(OFFSET('Game Board'!G8:G55,0,NG1)=OFFSET('Game Board'!H8:H55,0,NG1))*1)</f>
        <v>3</v>
      </c>
      <c r="OD18" s="420">
        <f ca="1">SUMPRODUCT((OFFSET('Game Board'!F8:F55,0,NG1)=NY18)*(OFFSET('Game Board'!I8:I55,0,NG1)=NY16)*(OFFSET('Game Board'!G8:G55,0,NG1)&lt;OFFSET('Game Board'!H8:H55,0,NG1))*1)+SUMPRODUCT((OFFSET('Game Board'!I8:I55,0,NG1)=NY18)*(OFFSET('Game Board'!F8:F55,0,NG1)=NY16)*(OFFSET('Game Board'!H8:H55,0,NG1)&lt;OFFSET('Game Board'!G8:G55,0,NG1))*1)+SUMPRODUCT((OFFSET('Game Board'!F8:F55,0,NG1)=NY18)*(OFFSET('Game Board'!I8:I55,0,NG1)=NY17)*(OFFSET('Game Board'!G8:G55,0,NG1)&lt;OFFSET('Game Board'!H8:H55,0,NG1))*1)+SUMPRODUCT((OFFSET('Game Board'!I8:I55,0,NG1)=NY18)*(OFFSET('Game Board'!F8:F55,0,NG1)=NY17)*(OFFSET('Game Board'!H8:H55,0,NG1)&lt;OFFSET('Game Board'!G8:G55,0,NG1))*1)+SUMPRODUCT((OFFSET('Game Board'!F8:F55,0,NG1)=NY18)*(OFFSET('Game Board'!I8:I55,0,NG1)=NY19)*(OFFSET('Game Board'!G8:G55,0,NG1)&lt;OFFSET('Game Board'!H8:H55,0,NG1))*1)+SUMPRODUCT((OFFSET('Game Board'!I8:I55,0,NG1)=NY18)*(OFFSET('Game Board'!F8:F55,0,NG1)=NY19)*(OFFSET('Game Board'!H8:H55,0,NG1)&lt;OFFSET('Game Board'!G8:G55,0,NG1))*1)</f>
        <v>0</v>
      </c>
      <c r="OE18" s="420">
        <f ca="1">SUMIFS(OFFSET('Game Board'!G8:G55,0,NG1),OFFSET('Game Board'!F8:F55,0,NG1),NY18,OFFSET('Game Board'!I8:I55,0,NG1),NY16)+SUMIFS(OFFSET('Game Board'!G8:G55,0,NG1),OFFSET('Game Board'!F8:F55,0,NG1),NY18,OFFSET('Game Board'!I8:I55,0,NG1),NY17)+SUMIFS(OFFSET('Game Board'!G8:G55,0,NG1),OFFSET('Game Board'!F8:F55,0,NG1),NY18,OFFSET('Game Board'!I8:I55,0,NG1),NY19)+SUMIFS(OFFSET('Game Board'!H8:H55,0,NG1),OFFSET('Game Board'!I8:I55,0,NG1),NY18,OFFSET('Game Board'!F8:F55,0,NG1),NY16)+SUMIFS(OFFSET('Game Board'!H8:H55,0,NG1),OFFSET('Game Board'!I8:I55,0,NG1),NY18,OFFSET('Game Board'!F8:F55,0,NG1),NY17)+SUMIFS(OFFSET('Game Board'!H8:H55,0,NG1),OFFSET('Game Board'!I8:I55,0,NG1),NY18,OFFSET('Game Board'!F8:F55,0,NG1),NY19)</f>
        <v>0</v>
      </c>
      <c r="OF18" s="420">
        <f ca="1">SUMIFS(OFFSET('Game Board'!H8:H55,0,NG1),OFFSET('Game Board'!F8:F55,0,NG1),NY18,OFFSET('Game Board'!I8:I55,0,NG1),NY16)+SUMIFS(OFFSET('Game Board'!H8:H55,0,NG1),OFFSET('Game Board'!F8:F55,0,NG1),NY18,OFFSET('Game Board'!I8:I55,0,NG1),NY17)+SUMIFS(OFFSET('Game Board'!H8:H55,0,NG1),OFFSET('Game Board'!F8:F55,0,NG1),NY18,OFFSET('Game Board'!I8:I55,0,NG1),NY19)+SUMIFS(OFFSET('Game Board'!G8:G55,0,NG1),OFFSET('Game Board'!I8:I55,0,NG1),NY18,OFFSET('Game Board'!F8:F55,0,NG1),NY16)+SUMIFS(OFFSET('Game Board'!G8:G55,0,NG1),OFFSET('Game Board'!I8:I55,0,NG1),NY18,OFFSET('Game Board'!F8:F55,0,NG1),NY17)+SUMIFS(OFFSET('Game Board'!G8:G55,0,NG1),OFFSET('Game Board'!I8:I55,0,NG1),NY18,OFFSET('Game Board'!F8:F55,0,NG1),NY19)</f>
        <v>0</v>
      </c>
      <c r="OG18" s="420">
        <f t="shared" ca="1" si="84"/>
        <v>0</v>
      </c>
      <c r="OH18" s="420">
        <f t="shared" ca="1" si="85"/>
        <v>3</v>
      </c>
      <c r="OI18" s="420">
        <f t="shared" ref="OI18" ca="1" si="2413">IF(NY18&lt;&gt;"",SUMPRODUCT((NX16:NX19=NX18)*(OH16:OH19&gt;OH18)*1),0)</f>
        <v>0</v>
      </c>
      <c r="OJ18" s="420">
        <f t="shared" ref="OJ18" ca="1" si="2414">IF(NY18&lt;&gt;"",SUMPRODUCT((OI16:OI19=OI18)*(OG16:OG19&gt;OG18)*1),0)</f>
        <v>0</v>
      </c>
      <c r="OK18" s="420">
        <f t="shared" ca="1" si="88"/>
        <v>0</v>
      </c>
      <c r="OL18" s="420">
        <f t="shared" ref="OL18" ca="1" si="2415">IF(NY18&lt;&gt;"",SUMPRODUCT((OK16:OK19=OK18)*(OI16:OI19=OI18)*(OE16:OE19&gt;OE18)*1),0)</f>
        <v>0</v>
      </c>
      <c r="OM18" s="420">
        <f t="shared" ca="1" si="90"/>
        <v>1</v>
      </c>
      <c r="ON18" s="420">
        <f ca="1">SUMPRODUCT((OFFSET('Game Board'!F8:F55,0,NG1)=NZ18)*(OFFSET('Game Board'!I8:I55,0,NG1)=NZ17)*(OFFSET('Game Board'!G8:G55,0,NG1)&gt;OFFSET('Game Board'!H8:H55,0,NG1))*1)+SUMPRODUCT((OFFSET('Game Board'!I8:I55,0,NG1)=NZ18)*(OFFSET('Game Board'!F8:F55,0,NG1)=NZ17)*(OFFSET('Game Board'!H8:H55,0,NG1)&gt;OFFSET('Game Board'!G8:G55,0,NG1))*1)+SUMPRODUCT((OFFSET('Game Board'!F8:F55,0,NG1)=NZ18)*(OFFSET('Game Board'!I8:I55,0,NG1)=NZ19)*(OFFSET('Game Board'!G8:G55,0,NG1)&gt;OFFSET('Game Board'!H8:H55,0,NG1))*1)+SUMPRODUCT((OFFSET('Game Board'!I8:I55,0,NG1)=NZ18)*(OFFSET('Game Board'!F8:F55,0,NG1)=NZ19)*(OFFSET('Game Board'!H8:H55,0,NG1)&gt;OFFSET('Game Board'!G8:G55,0,NG1))*1)</f>
        <v>0</v>
      </c>
      <c r="OO18" s="420">
        <f ca="1">SUMPRODUCT((OFFSET('Game Board'!F8:F55,0,NG1)=NZ18)*(OFFSET('Game Board'!I8:I55,0,NG1)=NZ17)*(OFFSET('Game Board'!G8:G55,0,NG1)=OFFSET('Game Board'!H8:H55,0,NG1))*1)+SUMPRODUCT((OFFSET('Game Board'!I8:I55,0,NG1)=NZ18)*(OFFSET('Game Board'!F8:F55,0,NG1)=NZ17)*(OFFSET('Game Board'!G8:G55,0,NG1)=OFFSET('Game Board'!H8:H55,0,NG1))*1)+SUMPRODUCT((OFFSET('Game Board'!F8:F55,0,NG1)=NZ18)*(OFFSET('Game Board'!I8:I55,0,NG1)=NZ19)*(OFFSET('Game Board'!G8:G55,0,NG1)=OFFSET('Game Board'!H8:H55,0,NG1))*1)+SUMPRODUCT((OFFSET('Game Board'!I8:I55,0,NG1)=NZ18)*(OFFSET('Game Board'!F8:F55,0,NG1)=NZ19)*(OFFSET('Game Board'!G8:G55,0,NG1)=OFFSET('Game Board'!H8:H55,0,NG1))*1)</f>
        <v>0</v>
      </c>
      <c r="OP18" s="420">
        <f ca="1">SUMPRODUCT((OFFSET('Game Board'!F8:F55,0,NG1)=NZ18)*(OFFSET('Game Board'!I8:I55,0,NG1)=NZ17)*(OFFSET('Game Board'!G8:G55,0,NG1)&lt;OFFSET('Game Board'!H8:H55,0,NG1))*1)+SUMPRODUCT((OFFSET('Game Board'!I8:I55,0,NG1)=NZ18)*(OFFSET('Game Board'!F8:F55,0,NG1)=NZ17)*(OFFSET('Game Board'!H8:H55,0,NG1)&lt;OFFSET('Game Board'!G8:G55,0,NG1))*1)+SUMPRODUCT((OFFSET('Game Board'!F8:F55,0,NG1)=NZ18)*(OFFSET('Game Board'!I8:I55,0,NG1)=NZ19)*(OFFSET('Game Board'!G8:G55,0,NG1)&lt;OFFSET('Game Board'!H8:H55,0,NG1))*1)+SUMPRODUCT((OFFSET('Game Board'!I8:I55,0,NG1)=NZ18)*(OFFSET('Game Board'!F8:F55,0,NG1)=NZ19)*(OFFSET('Game Board'!H8:H55,0,NG1)&lt;OFFSET('Game Board'!G8:G55,0,NG1))*1)</f>
        <v>0</v>
      </c>
      <c r="OQ18" s="420">
        <f ca="1">SUMIFS(OFFSET('Game Board'!G8:G55,0,NG1),OFFSET('Game Board'!F8:F55,0,NG1),NZ18,OFFSET('Game Board'!I8:I55,0,NG1),NZ17)+SUMIFS(OFFSET('Game Board'!G8:G55,0,NG1),OFFSET('Game Board'!F8:F55,0,NG1),NZ18,OFFSET('Game Board'!I8:I55,0,NG1),NZ19)+SUMIFS(OFFSET('Game Board'!H8:H55,0,NG1),OFFSET('Game Board'!I8:I55,0,NG1),NZ18,OFFSET('Game Board'!F8:F55,0,NG1),NZ17)+SUMIFS(OFFSET('Game Board'!H8:H55,0,NG1),OFFSET('Game Board'!I8:I55,0,NG1),NZ18,OFFSET('Game Board'!F8:F55,0,NG1),NZ19)</f>
        <v>0</v>
      </c>
      <c r="OR18" s="420">
        <f ca="1">SUMIFS(OFFSET('Game Board'!H8:H55,0,NG1),OFFSET('Game Board'!F8:F55,0,NG1),NZ18,OFFSET('Game Board'!I8:I55,0,NG1),NZ17)+SUMIFS(OFFSET('Game Board'!H8:H55,0,NG1),OFFSET('Game Board'!F8:F55,0,NG1),NZ18,OFFSET('Game Board'!I8:I55,0,NG1),NZ19)+SUMIFS(OFFSET('Game Board'!G8:G55,0,NG1),OFFSET('Game Board'!I8:I55,0,NG1),NZ18,OFFSET('Game Board'!F8:F55,0,NG1),NZ17)+SUMIFS(OFFSET('Game Board'!G8:G55,0,NG1),OFFSET('Game Board'!I8:I55,0,NG1),NZ18,OFFSET('Game Board'!F8:F55,0,NG1),NZ19)</f>
        <v>0</v>
      </c>
      <c r="OS18" s="420">
        <f t="shared" ca="1" si="297"/>
        <v>0</v>
      </c>
      <c r="OT18" s="420">
        <f t="shared" ca="1" si="298"/>
        <v>0</v>
      </c>
      <c r="OU18" s="420">
        <f t="shared" ref="OU18" ca="1" si="2416">IF(NZ18&lt;&gt;"",SUMPRODUCT((NX16:NX19=NX18)*(OT16:OT19&gt;OT18)*1),0)</f>
        <v>0</v>
      </c>
      <c r="OV18" s="420">
        <f t="shared" ref="OV18" ca="1" si="2417">IF(NZ18&lt;&gt;"",SUMPRODUCT((OU16:OU19=OU18)*(OS16:OS19&gt;OS18)*1),0)</f>
        <v>0</v>
      </c>
      <c r="OW18" s="420">
        <f t="shared" ca="1" si="301"/>
        <v>0</v>
      </c>
      <c r="OX18" s="420">
        <f t="shared" ref="OX18" ca="1" si="2418">IF(NZ18&lt;&gt;"",SUMPRODUCT((OW16:OW19=OW18)*(OU16:OU19=OU18)*(OQ16:OQ19&gt;OQ18)*1),0)</f>
        <v>0</v>
      </c>
      <c r="OY18" s="420">
        <f t="shared" ca="1" si="91"/>
        <v>1</v>
      </c>
      <c r="OZ18" s="420">
        <f ca="1">SUMPRODUCT((OFFSET('Game Board'!F8:F55,0,NG1)=OA18)*(OFFSET('Game Board'!I8:I55,0,NG1)=OA19)*(OFFSET('Game Board'!G8:G55,0,NG1)&gt;OFFSET('Game Board'!H8:H55,0,NG1))*1)+SUMPRODUCT((OFFSET('Game Board'!I8:I55,0,NG1)=OA18)*(OFFSET('Game Board'!F8:F55,0,NG1)=OA19)*(OFFSET('Game Board'!H8:H55,0,NG1)&gt;OFFSET('Game Board'!G8:G55,0,NG1))*1)</f>
        <v>0</v>
      </c>
      <c r="PA18" s="420">
        <f ca="1">SUMPRODUCT((OFFSET('Game Board'!F8:F55,0,NG1)=OA18)*(OFFSET('Game Board'!I8:I55,0,NG1)=OA19)*(OFFSET('Game Board'!G8:G55,0,NG1)=OFFSET('Game Board'!H8:H55,0,NG1))*1)+SUMPRODUCT((OFFSET('Game Board'!I8:I55,0,NG1)=OA18)*(OFFSET('Game Board'!F8:F55,0,NG1)=OA19)*(OFFSET('Game Board'!H8:H55,0,NG1)=OFFSET('Game Board'!G8:G55,0,NG1))*1)</f>
        <v>0</v>
      </c>
      <c r="PB18" s="420">
        <f ca="1">SUMPRODUCT((OFFSET('Game Board'!F8:F55,0,NG1)=OA18)*(OFFSET('Game Board'!I8:I55,0,NG1)=OA19)*(OFFSET('Game Board'!G8:G55,0,NG1)&lt;OFFSET('Game Board'!H8:H55,0,NG1))*1)+SUMPRODUCT((OFFSET('Game Board'!I8:I55,0,NG1)=OA18)*(OFFSET('Game Board'!F8:F55,0,NG1)=OA19)*(OFFSET('Game Board'!H8:H55,0,NG1)&lt;OFFSET('Game Board'!G8:G55,0,NG1))*1)</f>
        <v>0</v>
      </c>
      <c r="PC18" s="420">
        <f ca="1">SUMIFS(OFFSET('Game Board'!G8:G55,0,NG1),OFFSET('Game Board'!F8:F55,0,NG1),OA18,OFFSET('Game Board'!I8:I55,0,NG1),OA19)+SUMIFS(OFFSET('Game Board'!H8:H55,0,NG1),OFFSET('Game Board'!I8:I55,0,NG1),OA18,OFFSET('Game Board'!F8:F55,0,NG1),OA19)</f>
        <v>0</v>
      </c>
      <c r="PD18" s="420">
        <f ca="1">SUMIFS(OFFSET('Game Board'!H8:H55,0,NG1),OFFSET('Game Board'!F8:F55,0,NG1),OA18,OFFSET('Game Board'!I8:I55,0,NG1),OA19)+SUMIFS(OFFSET('Game Board'!G8:G55,0,NG1),OFFSET('Game Board'!I8:I55,0,NG1),OA18,OFFSET('Game Board'!F8:F55,0,NG1),OA19)</f>
        <v>0</v>
      </c>
      <c r="PE18" s="420">
        <f t="shared" ref="PE18:PE19" ca="1" si="2419">PC18-PD18</f>
        <v>0</v>
      </c>
      <c r="PF18" s="420">
        <f t="shared" ref="PF18:PF19" ca="1" si="2420">PA18*1+OZ18*3</f>
        <v>0</v>
      </c>
      <c r="PG18" s="420">
        <f t="shared" ref="PG18" ca="1" si="2421">IF(OA18&lt;&gt;"",SUMPRODUCT((OJ16:OJ19=OJ18)*(PF16:PF19&gt;PF18)*1),0)</f>
        <v>0</v>
      </c>
      <c r="PH18" s="420">
        <f t="shared" ref="PH18" ca="1" si="2422">IF(OA18&lt;&gt;"",SUMPRODUCT((PG16:PG19=PG18)*(PE16:PE19&gt;PE18)*1),0)</f>
        <v>0</v>
      </c>
      <c r="PI18" s="420">
        <f t="shared" ref="PI18:PI19" ca="1" si="2423">PG18+PH18</f>
        <v>0</v>
      </c>
      <c r="PJ18" s="420">
        <f t="shared" ref="PJ18" ca="1" si="2424">IF(OA18&lt;&gt;"",SUMPRODUCT((PI16:PI19=PI18)*(PG16:PG19=PG18)*(PC16:PC19&gt;PC18)*1),0)</f>
        <v>0</v>
      </c>
      <c r="PK18" s="420">
        <f t="shared" ca="1" si="92"/>
        <v>1</v>
      </c>
      <c r="PL18" s="420">
        <f t="shared" ref="PL18" ca="1" si="2425">SUMPRODUCT((PK16:PK19=PK18)*(NN16:NN19&gt;NN18)*1)</f>
        <v>0</v>
      </c>
      <c r="PM18" s="420">
        <f t="shared" ca="1" si="94"/>
        <v>1</v>
      </c>
      <c r="PN18" s="420" t="str">
        <f t="shared" si="304"/>
        <v>France</v>
      </c>
      <c r="PO18" s="420">
        <f t="shared" ca="1" si="95"/>
        <v>0</v>
      </c>
      <c r="PP18" s="420">
        <f ca="1">SUMPRODUCT((OFFSET('Game Board'!G8:G55,0,PP1)&lt;&gt;"")*(OFFSET('Game Board'!F8:F55,0,PP1)=C18)*(OFFSET('Game Board'!G8:G55,0,PP1)&gt;OFFSET('Game Board'!H8:H55,0,PP1))*1)+SUMPRODUCT((OFFSET('Game Board'!G8:G55,0,PP1)&lt;&gt;"")*(OFFSET('Game Board'!I8:I55,0,PP1)=C18)*(OFFSET('Game Board'!H8:H55,0,PP1)&gt;OFFSET('Game Board'!G8:G55,0,PP1))*1)</f>
        <v>0</v>
      </c>
      <c r="PQ18" s="420">
        <f ca="1">SUMPRODUCT((OFFSET('Game Board'!G8:G55,0,PP1)&lt;&gt;"")*(OFFSET('Game Board'!F8:F55,0,PP1)=C18)*(OFFSET('Game Board'!G8:G55,0,PP1)=OFFSET('Game Board'!H8:H55,0,PP1))*1)+SUMPRODUCT((OFFSET('Game Board'!G8:G55,0,PP1)&lt;&gt;"")*(OFFSET('Game Board'!I8:I55,0,PP1)=C18)*(OFFSET('Game Board'!G8:G55,0,PP1)=OFFSET('Game Board'!H8:H55,0,PP1))*1)</f>
        <v>0</v>
      </c>
      <c r="PR18" s="420">
        <f ca="1">SUMPRODUCT((OFFSET('Game Board'!G8:G55,0,PP1)&lt;&gt;"")*(OFFSET('Game Board'!F8:F55,0,PP1)=C18)*(OFFSET('Game Board'!G8:G55,0,PP1)&lt;OFFSET('Game Board'!H8:H55,0,PP1))*1)+SUMPRODUCT((OFFSET('Game Board'!G8:G55,0,PP1)&lt;&gt;"")*(OFFSET('Game Board'!I8:I55,0,PP1)=C18)*(OFFSET('Game Board'!H8:H55,0,PP1)&lt;OFFSET('Game Board'!G8:G55,0,PP1))*1)</f>
        <v>0</v>
      </c>
      <c r="PS18" s="420">
        <f ca="1">SUMIF(OFFSET('Game Board'!F8:F55,0,PP1),C18,OFFSET('Game Board'!G8:G55,0,PP1))+SUMIF(OFFSET('Game Board'!I8:I55,0,PP1),C18,OFFSET('Game Board'!H8:H55,0,PP1))</f>
        <v>0</v>
      </c>
      <c r="PT18" s="420">
        <f ca="1">SUMIF(OFFSET('Game Board'!F8:F55,0,PP1),C18,OFFSET('Game Board'!H8:H55,0,PP1))+SUMIF(OFFSET('Game Board'!I8:I55,0,PP1),C18,OFFSET('Game Board'!G8:G55,0,PP1))</f>
        <v>0</v>
      </c>
      <c r="PU18" s="420">
        <f t="shared" ca="1" si="96"/>
        <v>0</v>
      </c>
      <c r="PV18" s="420">
        <f t="shared" ca="1" si="97"/>
        <v>0</v>
      </c>
      <c r="PW18" s="420">
        <f ca="1">INDEX(L4:L35,MATCH(QF18,C4:C35,0),0)</f>
        <v>1790</v>
      </c>
      <c r="PX18" s="424">
        <f>'Tournament Setup'!F20</f>
        <v>0</v>
      </c>
      <c r="PY18" s="420">
        <f t="shared" ref="PY18" ca="1" si="2426">RANK(PV18,PV16:PV19)</f>
        <v>1</v>
      </c>
      <c r="PZ18" s="420">
        <f t="shared" ref="PZ18" ca="1" si="2427">SUMPRODUCT((PY16:PY19=PY18)*(PU16:PU19&gt;PU18)*1)</f>
        <v>0</v>
      </c>
      <c r="QA18" s="420">
        <f t="shared" ca="1" si="100"/>
        <v>1</v>
      </c>
      <c r="QB18" s="420">
        <f t="shared" ref="QB18" ca="1" si="2428">SUMPRODUCT((PY16:PY19=PY18)*(PU16:PU19=PU18)*(PS16:PS19&gt;PS18)*1)</f>
        <v>0</v>
      </c>
      <c r="QC18" s="420">
        <f t="shared" ca="1" si="102"/>
        <v>1</v>
      </c>
      <c r="QD18" s="420">
        <f t="shared" ref="QD18" ca="1" si="2429">RANK(QC18,QC16:QC19,1)+COUNTIF(QC16:QC18,QC18)-1</f>
        <v>3</v>
      </c>
      <c r="QE18" s="420">
        <v>3</v>
      </c>
      <c r="QF18" s="420" t="str">
        <f t="shared" ref="QF18" ca="1" si="2430">INDEX(PN16:PN19,MATCH(QE18,QD16:QD19,0),0)</f>
        <v>France</v>
      </c>
      <c r="QG18" s="420">
        <f t="shared" ref="QG18" ca="1" si="2431">INDEX(QC16:QC19,MATCH(QF18,PN16:PN19,0),0)</f>
        <v>1</v>
      </c>
      <c r="QH18" s="420" t="str">
        <f t="shared" ref="QH18:QH19" ca="1" si="2432">IF(AND(QH17&lt;&gt;"",QG18=1),QF18,"")</f>
        <v>France</v>
      </c>
      <c r="QI18" s="420" t="str">
        <f t="shared" ref="QI18" ca="1" si="2433">IF(QI17&lt;&gt;"",QF18,"")</f>
        <v/>
      </c>
      <c r="QJ18" s="420" t="str">
        <f t="shared" ref="QJ18" ca="1" si="2434">IF(QG19=3,QF18,"")</f>
        <v/>
      </c>
      <c r="QK18" s="420">
        <f ca="1">SUMPRODUCT((OFFSET('Game Board'!F8:F55,0,PP1)=QH18)*(OFFSET('Game Board'!I8:I55,0,PP1)=QH16)*(OFFSET('Game Board'!G8:G55,0,PP1)&gt;OFFSET('Game Board'!H8:H55,0,PP1))*1)+SUMPRODUCT((OFFSET('Game Board'!I8:I55,0,PP1)=QH18)*(OFFSET('Game Board'!F8:F55,0,PP1)=QH16)*(OFFSET('Game Board'!H8:H55,0,PP1)&gt;OFFSET('Game Board'!G8:G55,0,PP1))*1)+SUMPRODUCT((OFFSET('Game Board'!F8:F55,0,PP1)=QH18)*(OFFSET('Game Board'!I8:I55,0,PP1)=QH17)*(OFFSET('Game Board'!G8:G55,0,PP1)&gt;OFFSET('Game Board'!H8:H55,0,PP1))*1)+SUMPRODUCT((OFFSET('Game Board'!I8:I55,0,PP1)=QH18)*(OFFSET('Game Board'!F8:F55,0,PP1)=QH17)*(OFFSET('Game Board'!H8:H55,0,PP1)&gt;OFFSET('Game Board'!G8:G55,0,PP1))*1)+SUMPRODUCT((OFFSET('Game Board'!F8:F55,0,PP1)=QH18)*(OFFSET('Game Board'!I8:I55,0,PP1)=QH19)*(OFFSET('Game Board'!G8:G55,0,PP1)&gt;OFFSET('Game Board'!H8:H55,0,PP1))*1)+SUMPRODUCT((OFFSET('Game Board'!I8:I55,0,PP1)=QH18)*(OFFSET('Game Board'!F8:F55,0,PP1)=QH19)*(OFFSET('Game Board'!H8:H55,0,PP1)&gt;OFFSET('Game Board'!G8:G55,0,PP1))*1)</f>
        <v>0</v>
      </c>
      <c r="QL18" s="420">
        <f ca="1">SUMPRODUCT((OFFSET('Game Board'!F8:F55,0,PP1)=QH18)*(OFFSET('Game Board'!I8:I55,0,PP1)=QH16)*(OFFSET('Game Board'!G8:G55,0,PP1)=OFFSET('Game Board'!H8:H55,0,PP1))*1)+SUMPRODUCT((OFFSET('Game Board'!I8:I55,0,PP1)=QH18)*(OFFSET('Game Board'!F8:F55,0,PP1)=QH16)*(OFFSET('Game Board'!G8:G55,0,PP1)=OFFSET('Game Board'!H8:H55,0,PP1))*1)+SUMPRODUCT((OFFSET('Game Board'!F8:F55,0,PP1)=QH18)*(OFFSET('Game Board'!I8:I55,0,PP1)=QH17)*(OFFSET('Game Board'!G8:G55,0,PP1)=OFFSET('Game Board'!H8:H55,0,PP1))*1)+SUMPRODUCT((OFFSET('Game Board'!I8:I55,0,PP1)=QH18)*(OFFSET('Game Board'!F8:F55,0,PP1)=QH17)*(OFFSET('Game Board'!G8:G55,0,PP1)=OFFSET('Game Board'!H8:H55,0,PP1))*1)+SUMPRODUCT((OFFSET('Game Board'!F8:F55,0,PP1)=QH18)*(OFFSET('Game Board'!I8:I55,0,PP1)=QH19)*(OFFSET('Game Board'!G8:G55,0,PP1)=OFFSET('Game Board'!H8:H55,0,PP1))*1)+SUMPRODUCT((OFFSET('Game Board'!I8:I55,0,PP1)=QH18)*(OFFSET('Game Board'!F8:F55,0,PP1)=QH19)*(OFFSET('Game Board'!G8:G55,0,PP1)=OFFSET('Game Board'!H8:H55,0,PP1))*1)</f>
        <v>3</v>
      </c>
      <c r="QM18" s="420">
        <f ca="1">SUMPRODUCT((OFFSET('Game Board'!F8:F55,0,PP1)=QH18)*(OFFSET('Game Board'!I8:I55,0,PP1)=QH16)*(OFFSET('Game Board'!G8:G55,0,PP1)&lt;OFFSET('Game Board'!H8:H55,0,PP1))*1)+SUMPRODUCT((OFFSET('Game Board'!I8:I55,0,PP1)=QH18)*(OFFSET('Game Board'!F8:F55,0,PP1)=QH16)*(OFFSET('Game Board'!H8:H55,0,PP1)&lt;OFFSET('Game Board'!G8:G55,0,PP1))*1)+SUMPRODUCT((OFFSET('Game Board'!F8:F55,0,PP1)=QH18)*(OFFSET('Game Board'!I8:I55,0,PP1)=QH17)*(OFFSET('Game Board'!G8:G55,0,PP1)&lt;OFFSET('Game Board'!H8:H55,0,PP1))*1)+SUMPRODUCT((OFFSET('Game Board'!I8:I55,0,PP1)=QH18)*(OFFSET('Game Board'!F8:F55,0,PP1)=QH17)*(OFFSET('Game Board'!H8:H55,0,PP1)&lt;OFFSET('Game Board'!G8:G55,0,PP1))*1)+SUMPRODUCT((OFFSET('Game Board'!F8:F55,0,PP1)=QH18)*(OFFSET('Game Board'!I8:I55,0,PP1)=QH19)*(OFFSET('Game Board'!G8:G55,0,PP1)&lt;OFFSET('Game Board'!H8:H55,0,PP1))*1)+SUMPRODUCT((OFFSET('Game Board'!I8:I55,0,PP1)=QH18)*(OFFSET('Game Board'!F8:F55,0,PP1)=QH19)*(OFFSET('Game Board'!H8:H55,0,PP1)&lt;OFFSET('Game Board'!G8:G55,0,PP1))*1)</f>
        <v>0</v>
      </c>
      <c r="QN18" s="420">
        <f ca="1">SUMIFS(OFFSET('Game Board'!G8:G55,0,PP1),OFFSET('Game Board'!F8:F55,0,PP1),QH18,OFFSET('Game Board'!I8:I55,0,PP1),QH16)+SUMIFS(OFFSET('Game Board'!G8:G55,0,PP1),OFFSET('Game Board'!F8:F55,0,PP1),QH18,OFFSET('Game Board'!I8:I55,0,PP1),QH17)+SUMIFS(OFFSET('Game Board'!G8:G55,0,PP1),OFFSET('Game Board'!F8:F55,0,PP1),QH18,OFFSET('Game Board'!I8:I55,0,PP1),QH19)+SUMIFS(OFFSET('Game Board'!H8:H55,0,PP1),OFFSET('Game Board'!I8:I55,0,PP1),QH18,OFFSET('Game Board'!F8:F55,0,PP1),QH16)+SUMIFS(OFFSET('Game Board'!H8:H55,0,PP1),OFFSET('Game Board'!I8:I55,0,PP1),QH18,OFFSET('Game Board'!F8:F55,0,PP1),QH17)+SUMIFS(OFFSET('Game Board'!H8:H55,0,PP1),OFFSET('Game Board'!I8:I55,0,PP1),QH18,OFFSET('Game Board'!F8:F55,0,PP1),QH19)</f>
        <v>0</v>
      </c>
      <c r="QO18" s="420">
        <f ca="1">SUMIFS(OFFSET('Game Board'!H8:H55,0,PP1),OFFSET('Game Board'!F8:F55,0,PP1),QH18,OFFSET('Game Board'!I8:I55,0,PP1),QH16)+SUMIFS(OFFSET('Game Board'!H8:H55,0,PP1),OFFSET('Game Board'!F8:F55,0,PP1),QH18,OFFSET('Game Board'!I8:I55,0,PP1),QH17)+SUMIFS(OFFSET('Game Board'!H8:H55,0,PP1),OFFSET('Game Board'!F8:F55,0,PP1),QH18,OFFSET('Game Board'!I8:I55,0,PP1),QH19)+SUMIFS(OFFSET('Game Board'!G8:G55,0,PP1),OFFSET('Game Board'!I8:I55,0,PP1),QH18,OFFSET('Game Board'!F8:F55,0,PP1),QH16)+SUMIFS(OFFSET('Game Board'!G8:G55,0,PP1),OFFSET('Game Board'!I8:I55,0,PP1),QH18,OFFSET('Game Board'!F8:F55,0,PP1),QH17)+SUMIFS(OFFSET('Game Board'!G8:G55,0,PP1),OFFSET('Game Board'!I8:I55,0,PP1),QH18,OFFSET('Game Board'!F8:F55,0,PP1),QH19)</f>
        <v>0</v>
      </c>
      <c r="QP18" s="420">
        <f t="shared" ca="1" si="107"/>
        <v>0</v>
      </c>
      <c r="QQ18" s="420">
        <f t="shared" ca="1" si="108"/>
        <v>3</v>
      </c>
      <c r="QR18" s="420">
        <f t="shared" ref="QR18" ca="1" si="2435">IF(QH18&lt;&gt;"",SUMPRODUCT((QG16:QG19=QG18)*(QQ16:QQ19&gt;QQ18)*1),0)</f>
        <v>0</v>
      </c>
      <c r="QS18" s="420">
        <f t="shared" ref="QS18" ca="1" si="2436">IF(QH18&lt;&gt;"",SUMPRODUCT((QR16:QR19=QR18)*(QP16:QP19&gt;QP18)*1),0)</f>
        <v>0</v>
      </c>
      <c r="QT18" s="420">
        <f t="shared" ca="1" si="111"/>
        <v>0</v>
      </c>
      <c r="QU18" s="420">
        <f t="shared" ref="QU18" ca="1" si="2437">IF(QH18&lt;&gt;"",SUMPRODUCT((QT16:QT19=QT18)*(QR16:QR19=QR18)*(QN16:QN19&gt;QN18)*1),0)</f>
        <v>0</v>
      </c>
      <c r="QV18" s="420">
        <f t="shared" ca="1" si="113"/>
        <v>1</v>
      </c>
      <c r="QW18" s="420">
        <f ca="1">SUMPRODUCT((OFFSET('Game Board'!F8:F55,0,PP1)=QI18)*(OFFSET('Game Board'!I8:I55,0,PP1)=QI17)*(OFFSET('Game Board'!G8:G55,0,PP1)&gt;OFFSET('Game Board'!H8:H55,0,PP1))*1)+SUMPRODUCT((OFFSET('Game Board'!I8:I55,0,PP1)=QI18)*(OFFSET('Game Board'!F8:F55,0,PP1)=QI17)*(OFFSET('Game Board'!H8:H55,0,PP1)&gt;OFFSET('Game Board'!G8:G55,0,PP1))*1)+SUMPRODUCT((OFFSET('Game Board'!F8:F55,0,PP1)=QI18)*(OFFSET('Game Board'!I8:I55,0,PP1)=QI19)*(OFFSET('Game Board'!G8:G55,0,PP1)&gt;OFFSET('Game Board'!H8:H55,0,PP1))*1)+SUMPRODUCT((OFFSET('Game Board'!I8:I55,0,PP1)=QI18)*(OFFSET('Game Board'!F8:F55,0,PP1)=QI19)*(OFFSET('Game Board'!H8:H55,0,PP1)&gt;OFFSET('Game Board'!G8:G55,0,PP1))*1)</f>
        <v>0</v>
      </c>
      <c r="QX18" s="420">
        <f ca="1">SUMPRODUCT((OFFSET('Game Board'!F8:F55,0,PP1)=QI18)*(OFFSET('Game Board'!I8:I55,0,PP1)=QI17)*(OFFSET('Game Board'!G8:G55,0,PP1)=OFFSET('Game Board'!H8:H55,0,PP1))*1)+SUMPRODUCT((OFFSET('Game Board'!I8:I55,0,PP1)=QI18)*(OFFSET('Game Board'!F8:F55,0,PP1)=QI17)*(OFFSET('Game Board'!G8:G55,0,PP1)=OFFSET('Game Board'!H8:H55,0,PP1))*1)+SUMPRODUCT((OFFSET('Game Board'!F8:F55,0,PP1)=QI18)*(OFFSET('Game Board'!I8:I55,0,PP1)=QI19)*(OFFSET('Game Board'!G8:G55,0,PP1)=OFFSET('Game Board'!H8:H55,0,PP1))*1)+SUMPRODUCT((OFFSET('Game Board'!I8:I55,0,PP1)=QI18)*(OFFSET('Game Board'!F8:F55,0,PP1)=QI19)*(OFFSET('Game Board'!G8:G55,0,PP1)=OFFSET('Game Board'!H8:H55,0,PP1))*1)</f>
        <v>0</v>
      </c>
      <c r="QY18" s="420">
        <f ca="1">SUMPRODUCT((OFFSET('Game Board'!F8:F55,0,PP1)=QI18)*(OFFSET('Game Board'!I8:I55,0,PP1)=QI17)*(OFFSET('Game Board'!G8:G55,0,PP1)&lt;OFFSET('Game Board'!H8:H55,0,PP1))*1)+SUMPRODUCT((OFFSET('Game Board'!I8:I55,0,PP1)=QI18)*(OFFSET('Game Board'!F8:F55,0,PP1)=QI17)*(OFFSET('Game Board'!H8:H55,0,PP1)&lt;OFFSET('Game Board'!G8:G55,0,PP1))*1)+SUMPRODUCT((OFFSET('Game Board'!F8:F55,0,PP1)=QI18)*(OFFSET('Game Board'!I8:I55,0,PP1)=QI19)*(OFFSET('Game Board'!G8:G55,0,PP1)&lt;OFFSET('Game Board'!H8:H55,0,PP1))*1)+SUMPRODUCT((OFFSET('Game Board'!I8:I55,0,PP1)=QI18)*(OFFSET('Game Board'!F8:F55,0,PP1)=QI19)*(OFFSET('Game Board'!H8:H55,0,PP1)&lt;OFFSET('Game Board'!G8:G55,0,PP1))*1)</f>
        <v>0</v>
      </c>
      <c r="QZ18" s="420">
        <f ca="1">SUMIFS(OFFSET('Game Board'!G8:G55,0,PP1),OFFSET('Game Board'!F8:F55,0,PP1),QI18,OFFSET('Game Board'!I8:I55,0,PP1),QI17)+SUMIFS(OFFSET('Game Board'!G8:G55,0,PP1),OFFSET('Game Board'!F8:F55,0,PP1),QI18,OFFSET('Game Board'!I8:I55,0,PP1),QI19)+SUMIFS(OFFSET('Game Board'!H8:H55,0,PP1),OFFSET('Game Board'!I8:I55,0,PP1),QI18,OFFSET('Game Board'!F8:F55,0,PP1),QI17)+SUMIFS(OFFSET('Game Board'!H8:H55,0,PP1),OFFSET('Game Board'!I8:I55,0,PP1),QI18,OFFSET('Game Board'!F8:F55,0,PP1),QI19)</f>
        <v>0</v>
      </c>
      <c r="RA18" s="420">
        <f ca="1">SUMIFS(OFFSET('Game Board'!H8:H55,0,PP1),OFFSET('Game Board'!F8:F55,0,PP1),QI18,OFFSET('Game Board'!I8:I55,0,PP1),QI17)+SUMIFS(OFFSET('Game Board'!H8:H55,0,PP1),OFFSET('Game Board'!F8:F55,0,PP1),QI18,OFFSET('Game Board'!I8:I55,0,PP1),QI19)+SUMIFS(OFFSET('Game Board'!G8:G55,0,PP1),OFFSET('Game Board'!I8:I55,0,PP1),QI18,OFFSET('Game Board'!F8:F55,0,PP1),QI17)+SUMIFS(OFFSET('Game Board'!G8:G55,0,PP1),OFFSET('Game Board'!I8:I55,0,PP1),QI18,OFFSET('Game Board'!F8:F55,0,PP1),QI19)</f>
        <v>0</v>
      </c>
      <c r="RB18" s="420">
        <f t="shared" ca="1" si="316"/>
        <v>0</v>
      </c>
      <c r="RC18" s="420">
        <f t="shared" ca="1" si="317"/>
        <v>0</v>
      </c>
      <c r="RD18" s="420">
        <f t="shared" ref="RD18" ca="1" si="2438">IF(QI18&lt;&gt;"",SUMPRODUCT((QG16:QG19=QG18)*(RC16:RC19&gt;RC18)*1),0)</f>
        <v>0</v>
      </c>
      <c r="RE18" s="420">
        <f t="shared" ref="RE18" ca="1" si="2439">IF(QI18&lt;&gt;"",SUMPRODUCT((RD16:RD19=RD18)*(RB16:RB19&gt;RB18)*1),0)</f>
        <v>0</v>
      </c>
      <c r="RF18" s="420">
        <f t="shared" ca="1" si="320"/>
        <v>0</v>
      </c>
      <c r="RG18" s="420">
        <f t="shared" ref="RG18" ca="1" si="2440">IF(QI18&lt;&gt;"",SUMPRODUCT((RF16:RF19=RF18)*(RD16:RD19=RD18)*(QZ16:QZ19&gt;QZ18)*1),0)</f>
        <v>0</v>
      </c>
      <c r="RH18" s="420">
        <f t="shared" ca="1" si="114"/>
        <v>1</v>
      </c>
      <c r="RI18" s="420">
        <f ca="1">SUMPRODUCT((OFFSET('Game Board'!F8:F55,0,PP1)=QJ18)*(OFFSET('Game Board'!I8:I55,0,PP1)=QJ19)*(OFFSET('Game Board'!G8:G55,0,PP1)&gt;OFFSET('Game Board'!H8:H55,0,PP1))*1)+SUMPRODUCT((OFFSET('Game Board'!I8:I55,0,PP1)=QJ18)*(OFFSET('Game Board'!F8:F55,0,PP1)=QJ19)*(OFFSET('Game Board'!H8:H55,0,PP1)&gt;OFFSET('Game Board'!G8:G55,0,PP1))*1)</f>
        <v>0</v>
      </c>
      <c r="RJ18" s="420">
        <f ca="1">SUMPRODUCT((OFFSET('Game Board'!F8:F55,0,PP1)=QJ18)*(OFFSET('Game Board'!I8:I55,0,PP1)=QJ19)*(OFFSET('Game Board'!G8:G55,0,PP1)=OFFSET('Game Board'!H8:H55,0,PP1))*1)+SUMPRODUCT((OFFSET('Game Board'!I8:I55,0,PP1)=QJ18)*(OFFSET('Game Board'!F8:F55,0,PP1)=QJ19)*(OFFSET('Game Board'!H8:H55,0,PP1)=OFFSET('Game Board'!G8:G55,0,PP1))*1)</f>
        <v>0</v>
      </c>
      <c r="RK18" s="420">
        <f ca="1">SUMPRODUCT((OFFSET('Game Board'!F8:F55,0,PP1)=QJ18)*(OFFSET('Game Board'!I8:I55,0,PP1)=QJ19)*(OFFSET('Game Board'!G8:G55,0,PP1)&lt;OFFSET('Game Board'!H8:H55,0,PP1))*1)+SUMPRODUCT((OFFSET('Game Board'!I8:I55,0,PP1)=QJ18)*(OFFSET('Game Board'!F8:F55,0,PP1)=QJ19)*(OFFSET('Game Board'!H8:H55,0,PP1)&lt;OFFSET('Game Board'!G8:G55,0,PP1))*1)</f>
        <v>0</v>
      </c>
      <c r="RL18" s="420">
        <f ca="1">SUMIFS(OFFSET('Game Board'!G8:G55,0,PP1),OFFSET('Game Board'!F8:F55,0,PP1),QJ18,OFFSET('Game Board'!I8:I55,0,PP1),QJ19)+SUMIFS(OFFSET('Game Board'!H8:H55,0,PP1),OFFSET('Game Board'!I8:I55,0,PP1),QJ18,OFFSET('Game Board'!F8:F55,0,PP1),QJ19)</f>
        <v>0</v>
      </c>
      <c r="RM18" s="420">
        <f ca="1">SUMIFS(OFFSET('Game Board'!H8:H55,0,PP1),OFFSET('Game Board'!F8:F55,0,PP1),QJ18,OFFSET('Game Board'!I8:I55,0,PP1),QJ19)+SUMIFS(OFFSET('Game Board'!G8:G55,0,PP1),OFFSET('Game Board'!I8:I55,0,PP1),QJ18,OFFSET('Game Board'!F8:F55,0,PP1),QJ19)</f>
        <v>0</v>
      </c>
      <c r="RN18" s="420">
        <f t="shared" ref="RN18:RN19" ca="1" si="2441">RL18-RM18</f>
        <v>0</v>
      </c>
      <c r="RO18" s="420">
        <f t="shared" ref="RO18:RO19" ca="1" si="2442">RJ18*1+RI18*3</f>
        <v>0</v>
      </c>
      <c r="RP18" s="420">
        <f t="shared" ref="RP18" ca="1" si="2443">IF(QJ18&lt;&gt;"",SUMPRODUCT((QS16:QS19=QS18)*(RO16:RO19&gt;RO18)*1),0)</f>
        <v>0</v>
      </c>
      <c r="RQ18" s="420">
        <f t="shared" ref="RQ18" ca="1" si="2444">IF(QJ18&lt;&gt;"",SUMPRODUCT((RP16:RP19=RP18)*(RN16:RN19&gt;RN18)*1),0)</f>
        <v>0</v>
      </c>
      <c r="RR18" s="420">
        <f t="shared" ref="RR18:RR19" ca="1" si="2445">RP18+RQ18</f>
        <v>0</v>
      </c>
      <c r="RS18" s="420">
        <f t="shared" ref="RS18" ca="1" si="2446">IF(QJ18&lt;&gt;"",SUMPRODUCT((RR16:RR19=RR18)*(RP16:RP19=RP18)*(RL16:RL19&gt;RL18)*1),0)</f>
        <v>0</v>
      </c>
      <c r="RT18" s="420">
        <f t="shared" ca="1" si="115"/>
        <v>1</v>
      </c>
      <c r="RU18" s="420">
        <f t="shared" ref="RU18" ca="1" si="2447">SUMPRODUCT((RT16:RT19=RT18)*(PW16:PW19&gt;PW18)*1)</f>
        <v>0</v>
      </c>
      <c r="RV18" s="420">
        <f t="shared" ca="1" si="117"/>
        <v>1</v>
      </c>
      <c r="RW18" s="420" t="str">
        <f t="shared" si="323"/>
        <v>France</v>
      </c>
      <c r="RX18" s="420">
        <f t="shared" ca="1" si="118"/>
        <v>0</v>
      </c>
      <c r="RY18" s="420">
        <f ca="1">SUMPRODUCT((OFFSET('Game Board'!G8:G55,0,RY1)&lt;&gt;"")*(OFFSET('Game Board'!F8:F55,0,RY1)=C18)*(OFFSET('Game Board'!G8:G55,0,RY1)&gt;OFFSET('Game Board'!H8:H55,0,RY1))*1)+SUMPRODUCT((OFFSET('Game Board'!G8:G55,0,RY1)&lt;&gt;"")*(OFFSET('Game Board'!I8:I55,0,RY1)=C18)*(OFFSET('Game Board'!H8:H55,0,RY1)&gt;OFFSET('Game Board'!G8:G55,0,RY1))*1)</f>
        <v>0</v>
      </c>
      <c r="RZ18" s="420">
        <f ca="1">SUMPRODUCT((OFFSET('Game Board'!G8:G55,0,RY1)&lt;&gt;"")*(OFFSET('Game Board'!F8:F55,0,RY1)=C18)*(OFFSET('Game Board'!G8:G55,0,RY1)=OFFSET('Game Board'!H8:H55,0,RY1))*1)+SUMPRODUCT((OFFSET('Game Board'!G8:G55,0,RY1)&lt;&gt;"")*(OFFSET('Game Board'!I8:I55,0,RY1)=C18)*(OFFSET('Game Board'!G8:G55,0,RY1)=OFFSET('Game Board'!H8:H55,0,RY1))*1)</f>
        <v>0</v>
      </c>
      <c r="SA18" s="420">
        <f ca="1">SUMPRODUCT((OFFSET('Game Board'!G8:G55,0,RY1)&lt;&gt;"")*(OFFSET('Game Board'!F8:F55,0,RY1)=C18)*(OFFSET('Game Board'!G8:G55,0,RY1)&lt;OFFSET('Game Board'!H8:H55,0,RY1))*1)+SUMPRODUCT((OFFSET('Game Board'!G8:G55,0,RY1)&lt;&gt;"")*(OFFSET('Game Board'!I8:I55,0,RY1)=C18)*(OFFSET('Game Board'!H8:H55,0,RY1)&lt;OFFSET('Game Board'!G8:G55,0,RY1))*1)</f>
        <v>0</v>
      </c>
      <c r="SB18" s="420">
        <f ca="1">SUMIF(OFFSET('Game Board'!F8:F55,0,RY1),C18,OFFSET('Game Board'!G8:G55,0,RY1))+SUMIF(OFFSET('Game Board'!I8:I55,0,RY1),C18,OFFSET('Game Board'!H8:H55,0,RY1))</f>
        <v>0</v>
      </c>
      <c r="SC18" s="420">
        <f ca="1">SUMIF(OFFSET('Game Board'!F8:F55,0,RY1),C18,OFFSET('Game Board'!H8:H55,0,RY1))+SUMIF(OFFSET('Game Board'!I8:I55,0,RY1),C18,OFFSET('Game Board'!G8:G55,0,RY1))</f>
        <v>0</v>
      </c>
      <c r="SD18" s="420">
        <f t="shared" ca="1" si="119"/>
        <v>0</v>
      </c>
      <c r="SE18" s="420">
        <f t="shared" ca="1" si="120"/>
        <v>0</v>
      </c>
      <c r="SF18" s="420">
        <f ca="1">INDEX(L4:L35,MATCH(SO18,C4:C35,0),0)</f>
        <v>1790</v>
      </c>
      <c r="SG18" s="424">
        <f>'Tournament Setup'!F20</f>
        <v>0</v>
      </c>
      <c r="SH18" s="420">
        <f t="shared" ref="SH18" ca="1" si="2448">RANK(SE18,SE16:SE19)</f>
        <v>1</v>
      </c>
      <c r="SI18" s="420">
        <f t="shared" ref="SI18" ca="1" si="2449">SUMPRODUCT((SH16:SH19=SH18)*(SD16:SD19&gt;SD18)*1)</f>
        <v>0</v>
      </c>
      <c r="SJ18" s="420">
        <f t="shared" ca="1" si="123"/>
        <v>1</v>
      </c>
      <c r="SK18" s="420">
        <f t="shared" ref="SK18" ca="1" si="2450">SUMPRODUCT((SH16:SH19=SH18)*(SD16:SD19=SD18)*(SB16:SB19&gt;SB18)*1)</f>
        <v>0</v>
      </c>
      <c r="SL18" s="420">
        <f t="shared" ca="1" si="125"/>
        <v>1</v>
      </c>
      <c r="SM18" s="420">
        <f t="shared" ref="SM18" ca="1" si="2451">RANK(SL18,SL16:SL19,1)+COUNTIF(SL16:SL18,SL18)-1</f>
        <v>3</v>
      </c>
      <c r="SN18" s="420">
        <v>3</v>
      </c>
      <c r="SO18" s="420" t="str">
        <f t="shared" ref="SO18" ca="1" si="2452">INDEX(RW16:RW19,MATCH(SN18,SM16:SM19,0),0)</f>
        <v>France</v>
      </c>
      <c r="SP18" s="420">
        <f t="shared" ref="SP18" ca="1" si="2453">INDEX(SL16:SL19,MATCH(SO18,RW16:RW19,0),0)</f>
        <v>1</v>
      </c>
      <c r="SQ18" s="420" t="str">
        <f t="shared" ref="SQ18:SQ19" ca="1" si="2454">IF(AND(SQ17&lt;&gt;"",SP18=1),SO18,"")</f>
        <v>France</v>
      </c>
      <c r="SR18" s="420" t="str">
        <f t="shared" ref="SR18" ca="1" si="2455">IF(SR17&lt;&gt;"",SO18,"")</f>
        <v/>
      </c>
      <c r="SS18" s="420" t="str">
        <f t="shared" ref="SS18" ca="1" si="2456">IF(SP19=3,SO18,"")</f>
        <v/>
      </c>
      <c r="ST18" s="420">
        <f ca="1">SUMPRODUCT((OFFSET('Game Board'!F8:F55,0,RY1)=SQ18)*(OFFSET('Game Board'!I8:I55,0,RY1)=SQ16)*(OFFSET('Game Board'!G8:G55,0,RY1)&gt;OFFSET('Game Board'!H8:H55,0,RY1))*1)+SUMPRODUCT((OFFSET('Game Board'!I8:I55,0,RY1)=SQ18)*(OFFSET('Game Board'!F8:F55,0,RY1)=SQ16)*(OFFSET('Game Board'!H8:H55,0,RY1)&gt;OFFSET('Game Board'!G8:G55,0,RY1))*1)+SUMPRODUCT((OFFSET('Game Board'!F8:F55,0,RY1)=SQ18)*(OFFSET('Game Board'!I8:I55,0,RY1)=SQ17)*(OFFSET('Game Board'!G8:G55,0,RY1)&gt;OFFSET('Game Board'!H8:H55,0,RY1))*1)+SUMPRODUCT((OFFSET('Game Board'!I8:I55,0,RY1)=SQ18)*(OFFSET('Game Board'!F8:F55,0,RY1)=SQ17)*(OFFSET('Game Board'!H8:H55,0,RY1)&gt;OFFSET('Game Board'!G8:G55,0,RY1))*1)+SUMPRODUCT((OFFSET('Game Board'!F8:F55,0,RY1)=SQ18)*(OFFSET('Game Board'!I8:I55,0,RY1)=SQ19)*(OFFSET('Game Board'!G8:G55,0,RY1)&gt;OFFSET('Game Board'!H8:H55,0,RY1))*1)+SUMPRODUCT((OFFSET('Game Board'!I8:I55,0,RY1)=SQ18)*(OFFSET('Game Board'!F8:F55,0,RY1)=SQ19)*(OFFSET('Game Board'!H8:H55,0,RY1)&gt;OFFSET('Game Board'!G8:G55,0,RY1))*1)</f>
        <v>0</v>
      </c>
      <c r="SU18" s="420">
        <f ca="1">SUMPRODUCT((OFFSET('Game Board'!F8:F55,0,RY1)=SQ18)*(OFFSET('Game Board'!I8:I55,0,RY1)=SQ16)*(OFFSET('Game Board'!G8:G55,0,RY1)=OFFSET('Game Board'!H8:H55,0,RY1))*1)+SUMPRODUCT((OFFSET('Game Board'!I8:I55,0,RY1)=SQ18)*(OFFSET('Game Board'!F8:F55,0,RY1)=SQ16)*(OFFSET('Game Board'!G8:G55,0,RY1)=OFFSET('Game Board'!H8:H55,0,RY1))*1)+SUMPRODUCT((OFFSET('Game Board'!F8:F55,0,RY1)=SQ18)*(OFFSET('Game Board'!I8:I55,0,RY1)=SQ17)*(OFFSET('Game Board'!G8:G55,0,RY1)=OFFSET('Game Board'!H8:H55,0,RY1))*1)+SUMPRODUCT((OFFSET('Game Board'!I8:I55,0,RY1)=SQ18)*(OFFSET('Game Board'!F8:F55,0,RY1)=SQ17)*(OFFSET('Game Board'!G8:G55,0,RY1)=OFFSET('Game Board'!H8:H55,0,RY1))*1)+SUMPRODUCT((OFFSET('Game Board'!F8:F55,0,RY1)=SQ18)*(OFFSET('Game Board'!I8:I55,0,RY1)=SQ19)*(OFFSET('Game Board'!G8:G55,0,RY1)=OFFSET('Game Board'!H8:H55,0,RY1))*1)+SUMPRODUCT((OFFSET('Game Board'!I8:I55,0,RY1)=SQ18)*(OFFSET('Game Board'!F8:F55,0,RY1)=SQ19)*(OFFSET('Game Board'!G8:G55,0,RY1)=OFFSET('Game Board'!H8:H55,0,RY1))*1)</f>
        <v>3</v>
      </c>
      <c r="SV18" s="420">
        <f ca="1">SUMPRODUCT((OFFSET('Game Board'!F8:F55,0,RY1)=SQ18)*(OFFSET('Game Board'!I8:I55,0,RY1)=SQ16)*(OFFSET('Game Board'!G8:G55,0,RY1)&lt;OFFSET('Game Board'!H8:H55,0,RY1))*1)+SUMPRODUCT((OFFSET('Game Board'!I8:I55,0,RY1)=SQ18)*(OFFSET('Game Board'!F8:F55,0,RY1)=SQ16)*(OFFSET('Game Board'!H8:H55,0,RY1)&lt;OFFSET('Game Board'!G8:G55,0,RY1))*1)+SUMPRODUCT((OFFSET('Game Board'!F8:F55,0,RY1)=SQ18)*(OFFSET('Game Board'!I8:I55,0,RY1)=SQ17)*(OFFSET('Game Board'!G8:G55,0,RY1)&lt;OFFSET('Game Board'!H8:H55,0,RY1))*1)+SUMPRODUCT((OFFSET('Game Board'!I8:I55,0,RY1)=SQ18)*(OFFSET('Game Board'!F8:F55,0,RY1)=SQ17)*(OFFSET('Game Board'!H8:H55,0,RY1)&lt;OFFSET('Game Board'!G8:G55,0,RY1))*1)+SUMPRODUCT((OFFSET('Game Board'!F8:F55,0,RY1)=SQ18)*(OFFSET('Game Board'!I8:I55,0,RY1)=SQ19)*(OFFSET('Game Board'!G8:G55,0,RY1)&lt;OFFSET('Game Board'!H8:H55,0,RY1))*1)+SUMPRODUCT((OFFSET('Game Board'!I8:I55,0,RY1)=SQ18)*(OFFSET('Game Board'!F8:F55,0,RY1)=SQ19)*(OFFSET('Game Board'!H8:H55,0,RY1)&lt;OFFSET('Game Board'!G8:G55,0,RY1))*1)</f>
        <v>0</v>
      </c>
      <c r="SW18" s="420">
        <f ca="1">SUMIFS(OFFSET('Game Board'!G8:G55,0,RY1),OFFSET('Game Board'!F8:F55,0,RY1),SQ18,OFFSET('Game Board'!I8:I55,0,RY1),SQ16)+SUMIFS(OFFSET('Game Board'!G8:G55,0,RY1),OFFSET('Game Board'!F8:F55,0,RY1),SQ18,OFFSET('Game Board'!I8:I55,0,RY1),SQ17)+SUMIFS(OFFSET('Game Board'!G8:G55,0,RY1),OFFSET('Game Board'!F8:F55,0,RY1),SQ18,OFFSET('Game Board'!I8:I55,0,RY1),SQ19)+SUMIFS(OFFSET('Game Board'!H8:H55,0,RY1),OFFSET('Game Board'!I8:I55,0,RY1),SQ18,OFFSET('Game Board'!F8:F55,0,RY1),SQ16)+SUMIFS(OFFSET('Game Board'!H8:H55,0,RY1),OFFSET('Game Board'!I8:I55,0,RY1),SQ18,OFFSET('Game Board'!F8:F55,0,RY1),SQ17)+SUMIFS(OFFSET('Game Board'!H8:H55,0,RY1),OFFSET('Game Board'!I8:I55,0,RY1),SQ18,OFFSET('Game Board'!F8:F55,0,RY1),SQ19)</f>
        <v>0</v>
      </c>
      <c r="SX18" s="420">
        <f ca="1">SUMIFS(OFFSET('Game Board'!H8:H55,0,RY1),OFFSET('Game Board'!F8:F55,0,RY1),SQ18,OFFSET('Game Board'!I8:I55,0,RY1),SQ16)+SUMIFS(OFFSET('Game Board'!H8:H55,0,RY1),OFFSET('Game Board'!F8:F55,0,RY1),SQ18,OFFSET('Game Board'!I8:I55,0,RY1),SQ17)+SUMIFS(OFFSET('Game Board'!H8:H55,0,RY1),OFFSET('Game Board'!F8:F55,0,RY1),SQ18,OFFSET('Game Board'!I8:I55,0,RY1),SQ19)+SUMIFS(OFFSET('Game Board'!G8:G55,0,RY1),OFFSET('Game Board'!I8:I55,0,RY1),SQ18,OFFSET('Game Board'!F8:F55,0,RY1),SQ16)+SUMIFS(OFFSET('Game Board'!G8:G55,0,RY1),OFFSET('Game Board'!I8:I55,0,RY1),SQ18,OFFSET('Game Board'!F8:F55,0,RY1),SQ17)+SUMIFS(OFFSET('Game Board'!G8:G55,0,RY1),OFFSET('Game Board'!I8:I55,0,RY1),SQ18,OFFSET('Game Board'!F8:F55,0,RY1),SQ19)</f>
        <v>0</v>
      </c>
      <c r="SY18" s="420">
        <f t="shared" ca="1" si="130"/>
        <v>0</v>
      </c>
      <c r="SZ18" s="420">
        <f t="shared" ca="1" si="131"/>
        <v>3</v>
      </c>
      <c r="TA18" s="420">
        <f t="shared" ref="TA18" ca="1" si="2457">IF(SQ18&lt;&gt;"",SUMPRODUCT((SP16:SP19=SP18)*(SZ16:SZ19&gt;SZ18)*1),0)</f>
        <v>0</v>
      </c>
      <c r="TB18" s="420">
        <f t="shared" ref="TB18" ca="1" si="2458">IF(SQ18&lt;&gt;"",SUMPRODUCT((TA16:TA19=TA18)*(SY16:SY19&gt;SY18)*1),0)</f>
        <v>0</v>
      </c>
      <c r="TC18" s="420">
        <f t="shared" ca="1" si="134"/>
        <v>0</v>
      </c>
      <c r="TD18" s="420">
        <f t="shared" ref="TD18" ca="1" si="2459">IF(SQ18&lt;&gt;"",SUMPRODUCT((TC16:TC19=TC18)*(TA16:TA19=TA18)*(SW16:SW19&gt;SW18)*1),0)</f>
        <v>0</v>
      </c>
      <c r="TE18" s="420">
        <f t="shared" ca="1" si="136"/>
        <v>1</v>
      </c>
      <c r="TF18" s="420">
        <f ca="1">SUMPRODUCT((OFFSET('Game Board'!F8:F55,0,RY1)=SR18)*(OFFSET('Game Board'!I8:I55,0,RY1)=SR17)*(OFFSET('Game Board'!G8:G55,0,RY1)&gt;OFFSET('Game Board'!H8:H55,0,RY1))*1)+SUMPRODUCT((OFFSET('Game Board'!I8:I55,0,RY1)=SR18)*(OFFSET('Game Board'!F8:F55,0,RY1)=SR17)*(OFFSET('Game Board'!H8:H55,0,RY1)&gt;OFFSET('Game Board'!G8:G55,0,RY1))*1)+SUMPRODUCT((OFFSET('Game Board'!F8:F55,0,RY1)=SR18)*(OFFSET('Game Board'!I8:I55,0,RY1)=SR19)*(OFFSET('Game Board'!G8:G55,0,RY1)&gt;OFFSET('Game Board'!H8:H55,0,RY1))*1)+SUMPRODUCT((OFFSET('Game Board'!I8:I55,0,RY1)=SR18)*(OFFSET('Game Board'!F8:F55,0,RY1)=SR19)*(OFFSET('Game Board'!H8:H55,0,RY1)&gt;OFFSET('Game Board'!G8:G55,0,RY1))*1)</f>
        <v>0</v>
      </c>
      <c r="TG18" s="420">
        <f ca="1">SUMPRODUCT((OFFSET('Game Board'!F8:F55,0,RY1)=SR18)*(OFFSET('Game Board'!I8:I55,0,RY1)=SR17)*(OFFSET('Game Board'!G8:G55,0,RY1)=OFFSET('Game Board'!H8:H55,0,RY1))*1)+SUMPRODUCT((OFFSET('Game Board'!I8:I55,0,RY1)=SR18)*(OFFSET('Game Board'!F8:F55,0,RY1)=SR17)*(OFFSET('Game Board'!G8:G55,0,RY1)=OFFSET('Game Board'!H8:H55,0,RY1))*1)+SUMPRODUCT((OFFSET('Game Board'!F8:F55,0,RY1)=SR18)*(OFFSET('Game Board'!I8:I55,0,RY1)=SR19)*(OFFSET('Game Board'!G8:G55,0,RY1)=OFFSET('Game Board'!H8:H55,0,RY1))*1)+SUMPRODUCT((OFFSET('Game Board'!I8:I55,0,RY1)=SR18)*(OFFSET('Game Board'!F8:F55,0,RY1)=SR19)*(OFFSET('Game Board'!G8:G55,0,RY1)=OFFSET('Game Board'!H8:H55,0,RY1))*1)</f>
        <v>0</v>
      </c>
      <c r="TH18" s="420">
        <f ca="1">SUMPRODUCT((OFFSET('Game Board'!F8:F55,0,RY1)=SR18)*(OFFSET('Game Board'!I8:I55,0,RY1)=SR17)*(OFFSET('Game Board'!G8:G55,0,RY1)&lt;OFFSET('Game Board'!H8:H55,0,RY1))*1)+SUMPRODUCT((OFFSET('Game Board'!I8:I55,0,RY1)=SR18)*(OFFSET('Game Board'!F8:F55,0,RY1)=SR17)*(OFFSET('Game Board'!H8:H55,0,RY1)&lt;OFFSET('Game Board'!G8:G55,0,RY1))*1)+SUMPRODUCT((OFFSET('Game Board'!F8:F55,0,RY1)=SR18)*(OFFSET('Game Board'!I8:I55,0,RY1)=SR19)*(OFFSET('Game Board'!G8:G55,0,RY1)&lt;OFFSET('Game Board'!H8:H55,0,RY1))*1)+SUMPRODUCT((OFFSET('Game Board'!I8:I55,0,RY1)=SR18)*(OFFSET('Game Board'!F8:F55,0,RY1)=SR19)*(OFFSET('Game Board'!H8:H55,0,RY1)&lt;OFFSET('Game Board'!G8:G55,0,RY1))*1)</f>
        <v>0</v>
      </c>
      <c r="TI18" s="420">
        <f ca="1">SUMIFS(OFFSET('Game Board'!G8:G55,0,RY1),OFFSET('Game Board'!F8:F55,0,RY1),SR18,OFFSET('Game Board'!I8:I55,0,RY1),SR17)+SUMIFS(OFFSET('Game Board'!G8:G55,0,RY1),OFFSET('Game Board'!F8:F55,0,RY1),SR18,OFFSET('Game Board'!I8:I55,0,RY1),SR19)+SUMIFS(OFFSET('Game Board'!H8:H55,0,RY1),OFFSET('Game Board'!I8:I55,0,RY1),SR18,OFFSET('Game Board'!F8:F55,0,RY1),SR17)+SUMIFS(OFFSET('Game Board'!H8:H55,0,RY1),OFFSET('Game Board'!I8:I55,0,RY1),SR18,OFFSET('Game Board'!F8:F55,0,RY1),SR19)</f>
        <v>0</v>
      </c>
      <c r="TJ18" s="420">
        <f ca="1">SUMIFS(OFFSET('Game Board'!H8:H55,0,RY1),OFFSET('Game Board'!F8:F55,0,RY1),SR18,OFFSET('Game Board'!I8:I55,0,RY1),SR17)+SUMIFS(OFFSET('Game Board'!H8:H55,0,RY1),OFFSET('Game Board'!F8:F55,0,RY1),SR18,OFFSET('Game Board'!I8:I55,0,RY1),SR19)+SUMIFS(OFFSET('Game Board'!G8:G55,0,RY1),OFFSET('Game Board'!I8:I55,0,RY1),SR18,OFFSET('Game Board'!F8:F55,0,RY1),SR17)+SUMIFS(OFFSET('Game Board'!G8:G55,0,RY1),OFFSET('Game Board'!I8:I55,0,RY1),SR18,OFFSET('Game Board'!F8:F55,0,RY1),SR19)</f>
        <v>0</v>
      </c>
      <c r="TK18" s="420">
        <f t="shared" ca="1" si="335"/>
        <v>0</v>
      </c>
      <c r="TL18" s="420">
        <f t="shared" ca="1" si="336"/>
        <v>0</v>
      </c>
      <c r="TM18" s="420">
        <f t="shared" ref="TM18" ca="1" si="2460">IF(SR18&lt;&gt;"",SUMPRODUCT((SP16:SP19=SP18)*(TL16:TL19&gt;TL18)*1),0)</f>
        <v>0</v>
      </c>
      <c r="TN18" s="420">
        <f t="shared" ref="TN18" ca="1" si="2461">IF(SR18&lt;&gt;"",SUMPRODUCT((TM16:TM19=TM18)*(TK16:TK19&gt;TK18)*1),0)</f>
        <v>0</v>
      </c>
      <c r="TO18" s="420">
        <f t="shared" ca="1" si="339"/>
        <v>0</v>
      </c>
      <c r="TP18" s="420">
        <f t="shared" ref="TP18" ca="1" si="2462">IF(SR18&lt;&gt;"",SUMPRODUCT((TO16:TO19=TO18)*(TM16:TM19=TM18)*(TI16:TI19&gt;TI18)*1),0)</f>
        <v>0</v>
      </c>
      <c r="TQ18" s="420">
        <f t="shared" ca="1" si="137"/>
        <v>1</v>
      </c>
      <c r="TR18" s="420">
        <f ca="1">SUMPRODUCT((OFFSET('Game Board'!F8:F55,0,RY1)=SS18)*(OFFSET('Game Board'!I8:I55,0,RY1)=SS19)*(OFFSET('Game Board'!G8:G55,0,RY1)&gt;OFFSET('Game Board'!H8:H55,0,RY1))*1)+SUMPRODUCT((OFFSET('Game Board'!I8:I55,0,RY1)=SS18)*(OFFSET('Game Board'!F8:F55,0,RY1)=SS19)*(OFFSET('Game Board'!H8:H55,0,RY1)&gt;OFFSET('Game Board'!G8:G55,0,RY1))*1)</f>
        <v>0</v>
      </c>
      <c r="TS18" s="420">
        <f ca="1">SUMPRODUCT((OFFSET('Game Board'!F8:F55,0,RY1)=SS18)*(OFFSET('Game Board'!I8:I55,0,RY1)=SS19)*(OFFSET('Game Board'!G8:G55,0,RY1)=OFFSET('Game Board'!H8:H55,0,RY1))*1)+SUMPRODUCT((OFFSET('Game Board'!I8:I55,0,RY1)=SS18)*(OFFSET('Game Board'!F8:F55,0,RY1)=SS19)*(OFFSET('Game Board'!H8:H55,0,RY1)=OFFSET('Game Board'!G8:G55,0,RY1))*1)</f>
        <v>0</v>
      </c>
      <c r="TT18" s="420">
        <f ca="1">SUMPRODUCT((OFFSET('Game Board'!F8:F55,0,RY1)=SS18)*(OFFSET('Game Board'!I8:I55,0,RY1)=SS19)*(OFFSET('Game Board'!G8:G55,0,RY1)&lt;OFFSET('Game Board'!H8:H55,0,RY1))*1)+SUMPRODUCT((OFFSET('Game Board'!I8:I55,0,RY1)=SS18)*(OFFSET('Game Board'!F8:F55,0,RY1)=SS19)*(OFFSET('Game Board'!H8:H55,0,RY1)&lt;OFFSET('Game Board'!G8:G55,0,RY1))*1)</f>
        <v>0</v>
      </c>
      <c r="TU18" s="420">
        <f ca="1">SUMIFS(OFFSET('Game Board'!G8:G55,0,RY1),OFFSET('Game Board'!F8:F55,0,RY1),SS18,OFFSET('Game Board'!I8:I55,0,RY1),SS19)+SUMIFS(OFFSET('Game Board'!H8:H55,0,RY1),OFFSET('Game Board'!I8:I55,0,RY1),SS18,OFFSET('Game Board'!F8:F55,0,RY1),SS19)</f>
        <v>0</v>
      </c>
      <c r="TV18" s="420">
        <f ca="1">SUMIFS(OFFSET('Game Board'!H8:H55,0,RY1),OFFSET('Game Board'!F8:F55,0,RY1),SS18,OFFSET('Game Board'!I8:I55,0,RY1),SS19)+SUMIFS(OFFSET('Game Board'!G8:G55,0,RY1),OFFSET('Game Board'!I8:I55,0,RY1),SS18,OFFSET('Game Board'!F8:F55,0,RY1),SS19)</f>
        <v>0</v>
      </c>
      <c r="TW18" s="420">
        <f t="shared" ref="TW18:TW19" ca="1" si="2463">TU18-TV18</f>
        <v>0</v>
      </c>
      <c r="TX18" s="420">
        <f t="shared" ref="TX18:TX19" ca="1" si="2464">TS18*1+TR18*3</f>
        <v>0</v>
      </c>
      <c r="TY18" s="420">
        <f t="shared" ref="TY18" ca="1" si="2465">IF(SS18&lt;&gt;"",SUMPRODUCT((TB16:TB19=TB18)*(TX16:TX19&gt;TX18)*1),0)</f>
        <v>0</v>
      </c>
      <c r="TZ18" s="420">
        <f t="shared" ref="TZ18" ca="1" si="2466">IF(SS18&lt;&gt;"",SUMPRODUCT((TY16:TY19=TY18)*(TW16:TW19&gt;TW18)*1),0)</f>
        <v>0</v>
      </c>
      <c r="UA18" s="420">
        <f t="shared" ref="UA18:UA19" ca="1" si="2467">TY18+TZ18</f>
        <v>0</v>
      </c>
      <c r="UB18" s="420">
        <f t="shared" ref="UB18" ca="1" si="2468">IF(SS18&lt;&gt;"",SUMPRODUCT((UA16:UA19=UA18)*(TY16:TY19=TY18)*(TU16:TU19&gt;TU18)*1),0)</f>
        <v>0</v>
      </c>
      <c r="UC18" s="420">
        <f t="shared" ca="1" si="138"/>
        <v>1</v>
      </c>
      <c r="UD18" s="420">
        <f t="shared" ref="UD18" ca="1" si="2469">SUMPRODUCT((UC16:UC19=UC18)*(SF16:SF19&gt;SF18)*1)</f>
        <v>0</v>
      </c>
      <c r="UE18" s="420">
        <f t="shared" ca="1" si="140"/>
        <v>1</v>
      </c>
      <c r="UF18" s="420" t="str">
        <f t="shared" si="342"/>
        <v>France</v>
      </c>
      <c r="UG18" s="420">
        <f t="shared" ca="1" si="141"/>
        <v>0</v>
      </c>
      <c r="UH18" s="420">
        <f ca="1">SUMPRODUCT((OFFSET('Game Board'!G8:G55,0,UH1)&lt;&gt;"")*(OFFSET('Game Board'!F8:F55,0,UH1)=C18)*(OFFSET('Game Board'!G8:G55,0,UH1)&gt;OFFSET('Game Board'!H8:H55,0,UH1))*1)+SUMPRODUCT((OFFSET('Game Board'!G8:G55,0,UH1)&lt;&gt;"")*(OFFSET('Game Board'!I8:I55,0,UH1)=C18)*(OFFSET('Game Board'!H8:H55,0,UH1)&gt;OFFSET('Game Board'!G8:G55,0,UH1))*1)</f>
        <v>0</v>
      </c>
      <c r="UI18" s="420">
        <f ca="1">SUMPRODUCT((OFFSET('Game Board'!G8:G55,0,UH1)&lt;&gt;"")*(OFFSET('Game Board'!F8:F55,0,UH1)=C18)*(OFFSET('Game Board'!G8:G55,0,UH1)=OFFSET('Game Board'!H8:H55,0,UH1))*1)+SUMPRODUCT((OFFSET('Game Board'!G8:G55,0,UH1)&lt;&gt;"")*(OFFSET('Game Board'!I8:I55,0,UH1)=C18)*(OFFSET('Game Board'!G8:G55,0,UH1)=OFFSET('Game Board'!H8:H55,0,UH1))*1)</f>
        <v>0</v>
      </c>
      <c r="UJ18" s="420">
        <f ca="1">SUMPRODUCT((OFFSET('Game Board'!G8:G55,0,UH1)&lt;&gt;"")*(OFFSET('Game Board'!F8:F55,0,UH1)=C18)*(OFFSET('Game Board'!G8:G55,0,UH1)&lt;OFFSET('Game Board'!H8:H55,0,UH1))*1)+SUMPRODUCT((OFFSET('Game Board'!G8:G55,0,UH1)&lt;&gt;"")*(OFFSET('Game Board'!I8:I55,0,UH1)=C18)*(OFFSET('Game Board'!H8:H55,0,UH1)&lt;OFFSET('Game Board'!G8:G55,0,UH1))*1)</f>
        <v>0</v>
      </c>
      <c r="UK18" s="420">
        <f ca="1">SUMIF(OFFSET('Game Board'!F8:F55,0,UH1),C18,OFFSET('Game Board'!G8:G55,0,UH1))+SUMIF(OFFSET('Game Board'!I8:I55,0,UH1),C18,OFFSET('Game Board'!H8:H55,0,UH1))</f>
        <v>0</v>
      </c>
      <c r="UL18" s="420">
        <f ca="1">SUMIF(OFFSET('Game Board'!F8:F55,0,UH1),C18,OFFSET('Game Board'!H8:H55,0,UH1))+SUMIF(OFFSET('Game Board'!I8:I55,0,UH1),C18,OFFSET('Game Board'!G8:G55,0,UH1))</f>
        <v>0</v>
      </c>
      <c r="UM18" s="420">
        <f t="shared" ca="1" si="142"/>
        <v>0</v>
      </c>
      <c r="UN18" s="420">
        <f t="shared" ca="1" si="143"/>
        <v>0</v>
      </c>
      <c r="UO18" s="420">
        <f ca="1">INDEX(L4:L35,MATCH(UX18,C4:C35,0),0)</f>
        <v>1790</v>
      </c>
      <c r="UP18" s="424">
        <f>'Tournament Setup'!F20</f>
        <v>0</v>
      </c>
      <c r="UQ18" s="420">
        <f t="shared" ref="UQ18" ca="1" si="2470">RANK(UN18,UN16:UN19)</f>
        <v>1</v>
      </c>
      <c r="UR18" s="420">
        <f t="shared" ref="UR18" ca="1" si="2471">SUMPRODUCT((UQ16:UQ19=UQ18)*(UM16:UM19&gt;UM18)*1)</f>
        <v>0</v>
      </c>
      <c r="US18" s="420">
        <f t="shared" ca="1" si="146"/>
        <v>1</v>
      </c>
      <c r="UT18" s="420">
        <f t="shared" ref="UT18" ca="1" si="2472">SUMPRODUCT((UQ16:UQ19=UQ18)*(UM16:UM19=UM18)*(UK16:UK19&gt;UK18)*1)</f>
        <v>0</v>
      </c>
      <c r="UU18" s="420">
        <f t="shared" ca="1" si="148"/>
        <v>1</v>
      </c>
      <c r="UV18" s="420">
        <f t="shared" ref="UV18" ca="1" si="2473">RANK(UU18,UU16:UU19,1)+COUNTIF(UU16:UU18,UU18)-1</f>
        <v>3</v>
      </c>
      <c r="UW18" s="420">
        <v>3</v>
      </c>
      <c r="UX18" s="420" t="str">
        <f t="shared" ref="UX18" ca="1" si="2474">INDEX(UF16:UF19,MATCH(UW18,UV16:UV19,0),0)</f>
        <v>France</v>
      </c>
      <c r="UY18" s="420">
        <f t="shared" ref="UY18" ca="1" si="2475">INDEX(UU16:UU19,MATCH(UX18,UF16:UF19,0),0)</f>
        <v>1</v>
      </c>
      <c r="UZ18" s="420" t="str">
        <f t="shared" ref="UZ18:UZ19" ca="1" si="2476">IF(AND(UZ17&lt;&gt;"",UY18=1),UX18,"")</f>
        <v>France</v>
      </c>
      <c r="VA18" s="420" t="str">
        <f t="shared" ref="VA18" ca="1" si="2477">IF(VA17&lt;&gt;"",UX18,"")</f>
        <v/>
      </c>
      <c r="VB18" s="420" t="str">
        <f t="shared" ref="VB18" ca="1" si="2478">IF(UY19=3,UX18,"")</f>
        <v/>
      </c>
      <c r="VC18" s="420">
        <f ca="1">SUMPRODUCT((OFFSET('Game Board'!F8:F55,0,UH1)=UZ18)*(OFFSET('Game Board'!I8:I55,0,UH1)=UZ16)*(OFFSET('Game Board'!G8:G55,0,UH1)&gt;OFFSET('Game Board'!H8:H55,0,UH1))*1)+SUMPRODUCT((OFFSET('Game Board'!I8:I55,0,UH1)=UZ18)*(OFFSET('Game Board'!F8:F55,0,UH1)=UZ16)*(OFFSET('Game Board'!H8:H55,0,UH1)&gt;OFFSET('Game Board'!G8:G55,0,UH1))*1)+SUMPRODUCT((OFFSET('Game Board'!F8:F55,0,UH1)=UZ18)*(OFFSET('Game Board'!I8:I55,0,UH1)=UZ17)*(OFFSET('Game Board'!G8:G55,0,UH1)&gt;OFFSET('Game Board'!H8:H55,0,UH1))*1)+SUMPRODUCT((OFFSET('Game Board'!I8:I55,0,UH1)=UZ18)*(OFFSET('Game Board'!F8:F55,0,UH1)=UZ17)*(OFFSET('Game Board'!H8:H55,0,UH1)&gt;OFFSET('Game Board'!G8:G55,0,UH1))*1)+SUMPRODUCT((OFFSET('Game Board'!F8:F55,0,UH1)=UZ18)*(OFFSET('Game Board'!I8:I55,0,UH1)=UZ19)*(OFFSET('Game Board'!G8:G55,0,UH1)&gt;OFFSET('Game Board'!H8:H55,0,UH1))*1)+SUMPRODUCT((OFFSET('Game Board'!I8:I55,0,UH1)=UZ18)*(OFFSET('Game Board'!F8:F55,0,UH1)=UZ19)*(OFFSET('Game Board'!H8:H55,0,UH1)&gt;OFFSET('Game Board'!G8:G55,0,UH1))*1)</f>
        <v>0</v>
      </c>
      <c r="VD18" s="420">
        <f ca="1">SUMPRODUCT((OFFSET('Game Board'!F8:F55,0,UH1)=UZ18)*(OFFSET('Game Board'!I8:I55,0,UH1)=UZ16)*(OFFSET('Game Board'!G8:G55,0,UH1)=OFFSET('Game Board'!H8:H55,0,UH1))*1)+SUMPRODUCT((OFFSET('Game Board'!I8:I55,0,UH1)=UZ18)*(OFFSET('Game Board'!F8:F55,0,UH1)=UZ16)*(OFFSET('Game Board'!G8:G55,0,UH1)=OFFSET('Game Board'!H8:H55,0,UH1))*1)+SUMPRODUCT((OFFSET('Game Board'!F8:F55,0,UH1)=UZ18)*(OFFSET('Game Board'!I8:I55,0,UH1)=UZ17)*(OFFSET('Game Board'!G8:G55,0,UH1)=OFFSET('Game Board'!H8:H55,0,UH1))*1)+SUMPRODUCT((OFFSET('Game Board'!I8:I55,0,UH1)=UZ18)*(OFFSET('Game Board'!F8:F55,0,UH1)=UZ17)*(OFFSET('Game Board'!G8:G55,0,UH1)=OFFSET('Game Board'!H8:H55,0,UH1))*1)+SUMPRODUCT((OFFSET('Game Board'!F8:F55,0,UH1)=UZ18)*(OFFSET('Game Board'!I8:I55,0,UH1)=UZ19)*(OFFSET('Game Board'!G8:G55,0,UH1)=OFFSET('Game Board'!H8:H55,0,UH1))*1)+SUMPRODUCT((OFFSET('Game Board'!I8:I55,0,UH1)=UZ18)*(OFFSET('Game Board'!F8:F55,0,UH1)=UZ19)*(OFFSET('Game Board'!G8:G55,0,UH1)=OFFSET('Game Board'!H8:H55,0,UH1))*1)</f>
        <v>3</v>
      </c>
      <c r="VE18" s="420">
        <f ca="1">SUMPRODUCT((OFFSET('Game Board'!F8:F55,0,UH1)=UZ18)*(OFFSET('Game Board'!I8:I55,0,UH1)=UZ16)*(OFFSET('Game Board'!G8:G55,0,UH1)&lt;OFFSET('Game Board'!H8:H55,0,UH1))*1)+SUMPRODUCT((OFFSET('Game Board'!I8:I55,0,UH1)=UZ18)*(OFFSET('Game Board'!F8:F55,0,UH1)=UZ16)*(OFFSET('Game Board'!H8:H55,0,UH1)&lt;OFFSET('Game Board'!G8:G55,0,UH1))*1)+SUMPRODUCT((OFFSET('Game Board'!F8:F55,0,UH1)=UZ18)*(OFFSET('Game Board'!I8:I55,0,UH1)=UZ17)*(OFFSET('Game Board'!G8:G55,0,UH1)&lt;OFFSET('Game Board'!H8:H55,0,UH1))*1)+SUMPRODUCT((OFFSET('Game Board'!I8:I55,0,UH1)=UZ18)*(OFFSET('Game Board'!F8:F55,0,UH1)=UZ17)*(OFFSET('Game Board'!H8:H55,0,UH1)&lt;OFFSET('Game Board'!G8:G55,0,UH1))*1)+SUMPRODUCT((OFFSET('Game Board'!F8:F55,0,UH1)=UZ18)*(OFFSET('Game Board'!I8:I55,0,UH1)=UZ19)*(OFFSET('Game Board'!G8:G55,0,UH1)&lt;OFFSET('Game Board'!H8:H55,0,UH1))*1)+SUMPRODUCT((OFFSET('Game Board'!I8:I55,0,UH1)=UZ18)*(OFFSET('Game Board'!F8:F55,0,UH1)=UZ19)*(OFFSET('Game Board'!H8:H55,0,UH1)&lt;OFFSET('Game Board'!G8:G55,0,UH1))*1)</f>
        <v>0</v>
      </c>
      <c r="VF18" s="420">
        <f ca="1">SUMIFS(OFFSET('Game Board'!G8:G55,0,UH1),OFFSET('Game Board'!F8:F55,0,UH1),UZ18,OFFSET('Game Board'!I8:I55,0,UH1),UZ16)+SUMIFS(OFFSET('Game Board'!G8:G55,0,UH1),OFFSET('Game Board'!F8:F55,0,UH1),UZ18,OFFSET('Game Board'!I8:I55,0,UH1),UZ17)+SUMIFS(OFFSET('Game Board'!G8:G55,0,UH1),OFFSET('Game Board'!F8:F55,0,UH1),UZ18,OFFSET('Game Board'!I8:I55,0,UH1),UZ19)+SUMIFS(OFFSET('Game Board'!H8:H55,0,UH1),OFFSET('Game Board'!I8:I55,0,UH1),UZ18,OFFSET('Game Board'!F8:F55,0,UH1),UZ16)+SUMIFS(OFFSET('Game Board'!H8:H55,0,UH1),OFFSET('Game Board'!I8:I55,0,UH1),UZ18,OFFSET('Game Board'!F8:F55,0,UH1),UZ17)+SUMIFS(OFFSET('Game Board'!H8:H55,0,UH1),OFFSET('Game Board'!I8:I55,0,UH1),UZ18,OFFSET('Game Board'!F8:F55,0,UH1),UZ19)</f>
        <v>0</v>
      </c>
      <c r="VG18" s="420">
        <f ca="1">SUMIFS(OFFSET('Game Board'!H8:H55,0,UH1),OFFSET('Game Board'!F8:F55,0,UH1),UZ18,OFFSET('Game Board'!I8:I55,0,UH1),UZ16)+SUMIFS(OFFSET('Game Board'!H8:H55,0,UH1),OFFSET('Game Board'!F8:F55,0,UH1),UZ18,OFFSET('Game Board'!I8:I55,0,UH1),UZ17)+SUMIFS(OFFSET('Game Board'!H8:H55,0,UH1),OFFSET('Game Board'!F8:F55,0,UH1),UZ18,OFFSET('Game Board'!I8:I55,0,UH1),UZ19)+SUMIFS(OFFSET('Game Board'!G8:G55,0,UH1),OFFSET('Game Board'!I8:I55,0,UH1),UZ18,OFFSET('Game Board'!F8:F55,0,UH1),UZ16)+SUMIFS(OFFSET('Game Board'!G8:G55,0,UH1),OFFSET('Game Board'!I8:I55,0,UH1),UZ18,OFFSET('Game Board'!F8:F55,0,UH1),UZ17)+SUMIFS(OFFSET('Game Board'!G8:G55,0,UH1),OFFSET('Game Board'!I8:I55,0,UH1),UZ18,OFFSET('Game Board'!F8:F55,0,UH1),UZ19)</f>
        <v>0</v>
      </c>
      <c r="VH18" s="420">
        <f t="shared" ca="1" si="153"/>
        <v>0</v>
      </c>
      <c r="VI18" s="420">
        <f t="shared" ca="1" si="154"/>
        <v>3</v>
      </c>
      <c r="VJ18" s="420">
        <f t="shared" ref="VJ18" ca="1" si="2479">IF(UZ18&lt;&gt;"",SUMPRODUCT((UY16:UY19=UY18)*(VI16:VI19&gt;VI18)*1),0)</f>
        <v>0</v>
      </c>
      <c r="VK18" s="420">
        <f t="shared" ref="VK18" ca="1" si="2480">IF(UZ18&lt;&gt;"",SUMPRODUCT((VJ16:VJ19=VJ18)*(VH16:VH19&gt;VH18)*1),0)</f>
        <v>0</v>
      </c>
      <c r="VL18" s="420">
        <f t="shared" ca="1" si="157"/>
        <v>0</v>
      </c>
      <c r="VM18" s="420">
        <f t="shared" ref="VM18" ca="1" si="2481">IF(UZ18&lt;&gt;"",SUMPRODUCT((VL16:VL19=VL18)*(VJ16:VJ19=VJ18)*(VF16:VF19&gt;VF18)*1),0)</f>
        <v>0</v>
      </c>
      <c r="VN18" s="420">
        <f t="shared" ca="1" si="159"/>
        <v>1</v>
      </c>
      <c r="VO18" s="420">
        <f ca="1">SUMPRODUCT((OFFSET('Game Board'!F8:F55,0,UH1)=VA18)*(OFFSET('Game Board'!I8:I55,0,UH1)=VA17)*(OFFSET('Game Board'!G8:G55,0,UH1)&gt;OFFSET('Game Board'!H8:H55,0,UH1))*1)+SUMPRODUCT((OFFSET('Game Board'!I8:I55,0,UH1)=VA18)*(OFFSET('Game Board'!F8:F55,0,UH1)=VA17)*(OFFSET('Game Board'!H8:H55,0,UH1)&gt;OFFSET('Game Board'!G8:G55,0,UH1))*1)+SUMPRODUCT((OFFSET('Game Board'!F8:F55,0,UH1)=VA18)*(OFFSET('Game Board'!I8:I55,0,UH1)=VA19)*(OFFSET('Game Board'!G8:G55,0,UH1)&gt;OFFSET('Game Board'!H8:H55,0,UH1))*1)+SUMPRODUCT((OFFSET('Game Board'!I8:I55,0,UH1)=VA18)*(OFFSET('Game Board'!F8:F55,0,UH1)=VA19)*(OFFSET('Game Board'!H8:H55,0,UH1)&gt;OFFSET('Game Board'!G8:G55,0,UH1))*1)</f>
        <v>0</v>
      </c>
      <c r="VP18" s="420">
        <f ca="1">SUMPRODUCT((OFFSET('Game Board'!F8:F55,0,UH1)=VA18)*(OFFSET('Game Board'!I8:I55,0,UH1)=VA17)*(OFFSET('Game Board'!G8:G55,0,UH1)=OFFSET('Game Board'!H8:H55,0,UH1))*1)+SUMPRODUCT((OFFSET('Game Board'!I8:I55,0,UH1)=VA18)*(OFFSET('Game Board'!F8:F55,0,UH1)=VA17)*(OFFSET('Game Board'!G8:G55,0,UH1)=OFFSET('Game Board'!H8:H55,0,UH1))*1)+SUMPRODUCT((OFFSET('Game Board'!F8:F55,0,UH1)=VA18)*(OFFSET('Game Board'!I8:I55,0,UH1)=VA19)*(OFFSET('Game Board'!G8:G55,0,UH1)=OFFSET('Game Board'!H8:H55,0,UH1))*1)+SUMPRODUCT((OFFSET('Game Board'!I8:I55,0,UH1)=VA18)*(OFFSET('Game Board'!F8:F55,0,UH1)=VA19)*(OFFSET('Game Board'!G8:G55,0,UH1)=OFFSET('Game Board'!H8:H55,0,UH1))*1)</f>
        <v>0</v>
      </c>
      <c r="VQ18" s="420">
        <f ca="1">SUMPRODUCT((OFFSET('Game Board'!F8:F55,0,UH1)=VA18)*(OFFSET('Game Board'!I8:I55,0,UH1)=VA17)*(OFFSET('Game Board'!G8:G55,0,UH1)&lt;OFFSET('Game Board'!H8:H55,0,UH1))*1)+SUMPRODUCT((OFFSET('Game Board'!I8:I55,0,UH1)=VA18)*(OFFSET('Game Board'!F8:F55,0,UH1)=VA17)*(OFFSET('Game Board'!H8:H55,0,UH1)&lt;OFFSET('Game Board'!G8:G55,0,UH1))*1)+SUMPRODUCT((OFFSET('Game Board'!F8:F55,0,UH1)=VA18)*(OFFSET('Game Board'!I8:I55,0,UH1)=VA19)*(OFFSET('Game Board'!G8:G55,0,UH1)&lt;OFFSET('Game Board'!H8:H55,0,UH1))*1)+SUMPRODUCT((OFFSET('Game Board'!I8:I55,0,UH1)=VA18)*(OFFSET('Game Board'!F8:F55,0,UH1)=VA19)*(OFFSET('Game Board'!H8:H55,0,UH1)&lt;OFFSET('Game Board'!G8:G55,0,UH1))*1)</f>
        <v>0</v>
      </c>
      <c r="VR18" s="420">
        <f ca="1">SUMIFS(OFFSET('Game Board'!G8:G55,0,UH1),OFFSET('Game Board'!F8:F55,0,UH1),VA18,OFFSET('Game Board'!I8:I55,0,UH1),VA17)+SUMIFS(OFFSET('Game Board'!G8:G55,0,UH1),OFFSET('Game Board'!F8:F55,0,UH1),VA18,OFFSET('Game Board'!I8:I55,0,UH1),VA19)+SUMIFS(OFFSET('Game Board'!H8:H55,0,UH1),OFFSET('Game Board'!I8:I55,0,UH1),VA18,OFFSET('Game Board'!F8:F55,0,UH1),VA17)+SUMIFS(OFFSET('Game Board'!H8:H55,0,UH1),OFFSET('Game Board'!I8:I55,0,UH1),VA18,OFFSET('Game Board'!F8:F55,0,UH1),VA19)</f>
        <v>0</v>
      </c>
      <c r="VS18" s="420">
        <f ca="1">SUMIFS(OFFSET('Game Board'!H8:H55,0,UH1),OFFSET('Game Board'!F8:F55,0,UH1),VA18,OFFSET('Game Board'!I8:I55,0,UH1),VA17)+SUMIFS(OFFSET('Game Board'!H8:H55,0,UH1),OFFSET('Game Board'!F8:F55,0,UH1),VA18,OFFSET('Game Board'!I8:I55,0,UH1),VA19)+SUMIFS(OFFSET('Game Board'!G8:G55,0,UH1),OFFSET('Game Board'!I8:I55,0,UH1),VA18,OFFSET('Game Board'!F8:F55,0,UH1),VA17)+SUMIFS(OFFSET('Game Board'!G8:G55,0,UH1),OFFSET('Game Board'!I8:I55,0,UH1),VA18,OFFSET('Game Board'!F8:F55,0,UH1),VA19)</f>
        <v>0</v>
      </c>
      <c r="VT18" s="420">
        <f t="shared" ca="1" si="354"/>
        <v>0</v>
      </c>
      <c r="VU18" s="420">
        <f t="shared" ca="1" si="355"/>
        <v>0</v>
      </c>
      <c r="VV18" s="420">
        <f t="shared" ref="VV18" ca="1" si="2482">IF(VA18&lt;&gt;"",SUMPRODUCT((UY16:UY19=UY18)*(VU16:VU19&gt;VU18)*1),0)</f>
        <v>0</v>
      </c>
      <c r="VW18" s="420">
        <f t="shared" ref="VW18" ca="1" si="2483">IF(VA18&lt;&gt;"",SUMPRODUCT((VV16:VV19=VV18)*(VT16:VT19&gt;VT18)*1),0)</f>
        <v>0</v>
      </c>
      <c r="VX18" s="420">
        <f t="shared" ca="1" si="358"/>
        <v>0</v>
      </c>
      <c r="VY18" s="420">
        <f t="shared" ref="VY18" ca="1" si="2484">IF(VA18&lt;&gt;"",SUMPRODUCT((VX16:VX19=VX18)*(VV16:VV19=VV18)*(VR16:VR19&gt;VR18)*1),0)</f>
        <v>0</v>
      </c>
      <c r="VZ18" s="420">
        <f t="shared" ca="1" si="160"/>
        <v>1</v>
      </c>
      <c r="WA18" s="420">
        <f ca="1">SUMPRODUCT((OFFSET('Game Board'!F8:F55,0,UH1)=VB18)*(OFFSET('Game Board'!I8:I55,0,UH1)=VB19)*(OFFSET('Game Board'!G8:G55,0,UH1)&gt;OFFSET('Game Board'!H8:H55,0,UH1))*1)+SUMPRODUCT((OFFSET('Game Board'!I8:I55,0,UH1)=VB18)*(OFFSET('Game Board'!F8:F55,0,UH1)=VB19)*(OFFSET('Game Board'!H8:H55,0,UH1)&gt;OFFSET('Game Board'!G8:G55,0,UH1))*1)</f>
        <v>0</v>
      </c>
      <c r="WB18" s="420">
        <f ca="1">SUMPRODUCT((OFFSET('Game Board'!F8:F55,0,UH1)=VB18)*(OFFSET('Game Board'!I8:I55,0,UH1)=VB19)*(OFFSET('Game Board'!G8:G55,0,UH1)=OFFSET('Game Board'!H8:H55,0,UH1))*1)+SUMPRODUCT((OFFSET('Game Board'!I8:I55,0,UH1)=VB18)*(OFFSET('Game Board'!F8:F55,0,UH1)=VB19)*(OFFSET('Game Board'!H8:H55,0,UH1)=OFFSET('Game Board'!G8:G55,0,UH1))*1)</f>
        <v>0</v>
      </c>
      <c r="WC18" s="420">
        <f ca="1">SUMPRODUCT((OFFSET('Game Board'!F8:F55,0,UH1)=VB18)*(OFFSET('Game Board'!I8:I55,0,UH1)=VB19)*(OFFSET('Game Board'!G8:G55,0,UH1)&lt;OFFSET('Game Board'!H8:H55,0,UH1))*1)+SUMPRODUCT((OFFSET('Game Board'!I8:I55,0,UH1)=VB18)*(OFFSET('Game Board'!F8:F55,0,UH1)=VB19)*(OFFSET('Game Board'!H8:H55,0,UH1)&lt;OFFSET('Game Board'!G8:G55,0,UH1))*1)</f>
        <v>0</v>
      </c>
      <c r="WD18" s="420">
        <f ca="1">SUMIFS(OFFSET('Game Board'!G8:G55,0,UH1),OFFSET('Game Board'!F8:F55,0,UH1),VB18,OFFSET('Game Board'!I8:I55,0,UH1),VB19)+SUMIFS(OFFSET('Game Board'!H8:H55,0,UH1),OFFSET('Game Board'!I8:I55,0,UH1),VB18,OFFSET('Game Board'!F8:F55,0,UH1),VB19)</f>
        <v>0</v>
      </c>
      <c r="WE18" s="420">
        <f ca="1">SUMIFS(OFFSET('Game Board'!H8:H55,0,UH1),OFFSET('Game Board'!F8:F55,0,UH1),VB18,OFFSET('Game Board'!I8:I55,0,UH1),VB19)+SUMIFS(OFFSET('Game Board'!G8:G55,0,UH1),OFFSET('Game Board'!I8:I55,0,UH1),VB18,OFFSET('Game Board'!F8:F55,0,UH1),VB19)</f>
        <v>0</v>
      </c>
      <c r="WF18" s="420">
        <f t="shared" ref="WF18:WF19" ca="1" si="2485">WD18-WE18</f>
        <v>0</v>
      </c>
      <c r="WG18" s="420">
        <f t="shared" ref="WG18:WG19" ca="1" si="2486">WB18*1+WA18*3</f>
        <v>0</v>
      </c>
      <c r="WH18" s="420">
        <f t="shared" ref="WH18" ca="1" si="2487">IF(VB18&lt;&gt;"",SUMPRODUCT((VK16:VK19=VK18)*(WG16:WG19&gt;WG18)*1),0)</f>
        <v>0</v>
      </c>
      <c r="WI18" s="420">
        <f t="shared" ref="WI18" ca="1" si="2488">IF(VB18&lt;&gt;"",SUMPRODUCT((WH16:WH19=WH18)*(WF16:WF19&gt;WF18)*1),0)</f>
        <v>0</v>
      </c>
      <c r="WJ18" s="420">
        <f t="shared" ref="WJ18:WJ19" ca="1" si="2489">WH18+WI18</f>
        <v>0</v>
      </c>
      <c r="WK18" s="420">
        <f t="shared" ref="WK18" ca="1" si="2490">IF(VB18&lt;&gt;"",SUMPRODUCT((WJ16:WJ19=WJ18)*(WH16:WH19=WH18)*(WD16:WD19&gt;WD18)*1),0)</f>
        <v>0</v>
      </c>
      <c r="WL18" s="420">
        <f t="shared" ca="1" si="161"/>
        <v>1</v>
      </c>
      <c r="WM18" s="420">
        <f t="shared" ref="WM18" ca="1" si="2491">SUMPRODUCT((WL16:WL19=WL18)*(UO16:UO19&gt;UO18)*1)</f>
        <v>0</v>
      </c>
      <c r="WN18" s="420">
        <f t="shared" ca="1" si="163"/>
        <v>1</v>
      </c>
      <c r="WO18" s="420" t="str">
        <f t="shared" si="361"/>
        <v>France</v>
      </c>
      <c r="WP18" s="420">
        <f t="shared" ca="1" si="164"/>
        <v>0</v>
      </c>
      <c r="WQ18" s="420">
        <f ca="1">SUMPRODUCT((OFFSET('Game Board'!G8:G55,0,WQ1)&lt;&gt;"")*(OFFSET('Game Board'!F8:F55,0,WQ1)=C18)*(OFFSET('Game Board'!G8:G55,0,WQ1)&gt;OFFSET('Game Board'!H8:H55,0,WQ1))*1)+SUMPRODUCT((OFFSET('Game Board'!G8:G55,0,WQ1)&lt;&gt;"")*(OFFSET('Game Board'!I8:I55,0,WQ1)=C18)*(OFFSET('Game Board'!H8:H55,0,WQ1)&gt;OFFSET('Game Board'!G8:G55,0,WQ1))*1)</f>
        <v>0</v>
      </c>
      <c r="WR18" s="420">
        <f ca="1">SUMPRODUCT((OFFSET('Game Board'!G8:G55,0,WQ1)&lt;&gt;"")*(OFFSET('Game Board'!F8:F55,0,WQ1)=C18)*(OFFSET('Game Board'!G8:G55,0,WQ1)=OFFSET('Game Board'!H8:H55,0,WQ1))*1)+SUMPRODUCT((OFFSET('Game Board'!G8:G55,0,WQ1)&lt;&gt;"")*(OFFSET('Game Board'!I8:I55,0,WQ1)=C18)*(OFFSET('Game Board'!G8:G55,0,WQ1)=OFFSET('Game Board'!H8:H55,0,WQ1))*1)</f>
        <v>0</v>
      </c>
      <c r="WS18" s="420">
        <f ca="1">SUMPRODUCT((OFFSET('Game Board'!G8:G55,0,WQ1)&lt;&gt;"")*(OFFSET('Game Board'!F8:F55,0,WQ1)=C18)*(OFFSET('Game Board'!G8:G55,0,WQ1)&lt;OFFSET('Game Board'!H8:H55,0,WQ1))*1)+SUMPRODUCT((OFFSET('Game Board'!G8:G55,0,WQ1)&lt;&gt;"")*(OFFSET('Game Board'!I8:I55,0,WQ1)=C18)*(OFFSET('Game Board'!H8:H55,0,WQ1)&lt;OFFSET('Game Board'!G8:G55,0,WQ1))*1)</f>
        <v>0</v>
      </c>
      <c r="WT18" s="420">
        <f ca="1">SUMIF(OFFSET('Game Board'!F8:F55,0,WQ1),C18,OFFSET('Game Board'!G8:G55,0,WQ1))+SUMIF(OFFSET('Game Board'!I8:I55,0,WQ1),C18,OFFSET('Game Board'!H8:H55,0,WQ1))</f>
        <v>0</v>
      </c>
      <c r="WU18" s="420">
        <f ca="1">SUMIF(OFFSET('Game Board'!F8:F55,0,WQ1),C18,OFFSET('Game Board'!H8:H55,0,WQ1))+SUMIF(OFFSET('Game Board'!I8:I55,0,WQ1),C18,OFFSET('Game Board'!G8:G55,0,WQ1))</f>
        <v>0</v>
      </c>
      <c r="WV18" s="420">
        <f t="shared" ca="1" si="165"/>
        <v>0</v>
      </c>
      <c r="WW18" s="420">
        <f t="shared" ca="1" si="166"/>
        <v>0</v>
      </c>
      <c r="WX18" s="420">
        <f ca="1">INDEX(L4:L35,MATCH(XG18,C4:C35,0),0)</f>
        <v>1790</v>
      </c>
      <c r="WY18" s="424">
        <f>'Tournament Setup'!F20</f>
        <v>0</v>
      </c>
      <c r="WZ18" s="420">
        <f t="shared" ref="WZ18" ca="1" si="2492">RANK(WW18,WW16:WW19)</f>
        <v>1</v>
      </c>
      <c r="XA18" s="420">
        <f t="shared" ref="XA18" ca="1" si="2493">SUMPRODUCT((WZ16:WZ19=WZ18)*(WV16:WV19&gt;WV18)*1)</f>
        <v>0</v>
      </c>
      <c r="XB18" s="420">
        <f t="shared" ca="1" si="169"/>
        <v>1</v>
      </c>
      <c r="XC18" s="420">
        <f t="shared" ref="XC18" ca="1" si="2494">SUMPRODUCT((WZ16:WZ19=WZ18)*(WV16:WV19=WV18)*(WT16:WT19&gt;WT18)*1)</f>
        <v>0</v>
      </c>
      <c r="XD18" s="420">
        <f t="shared" ca="1" si="171"/>
        <v>1</v>
      </c>
      <c r="XE18" s="420">
        <f t="shared" ref="XE18" ca="1" si="2495">RANK(XD18,XD16:XD19,1)+COUNTIF(XD16:XD18,XD18)-1</f>
        <v>3</v>
      </c>
      <c r="XF18" s="420">
        <v>3</v>
      </c>
      <c r="XG18" s="420" t="str">
        <f t="shared" ref="XG18" ca="1" si="2496">INDEX(WO16:WO19,MATCH(XF18,XE16:XE19,0),0)</f>
        <v>France</v>
      </c>
      <c r="XH18" s="420">
        <f t="shared" ref="XH18" ca="1" si="2497">INDEX(XD16:XD19,MATCH(XG18,WO16:WO19,0),0)</f>
        <v>1</v>
      </c>
      <c r="XI18" s="420" t="str">
        <f t="shared" ref="XI18:XI19" ca="1" si="2498">IF(AND(XI17&lt;&gt;"",XH18=1),XG18,"")</f>
        <v>France</v>
      </c>
      <c r="XJ18" s="420" t="str">
        <f t="shared" ref="XJ18" ca="1" si="2499">IF(XJ17&lt;&gt;"",XG18,"")</f>
        <v/>
      </c>
      <c r="XK18" s="420" t="str">
        <f t="shared" ref="XK18" ca="1" si="2500">IF(XH19=3,XG18,"")</f>
        <v/>
      </c>
      <c r="XL18" s="420">
        <f ca="1">SUMPRODUCT((OFFSET('Game Board'!F8:F55,0,WQ1)=XI18)*(OFFSET('Game Board'!I8:I55,0,WQ1)=XI16)*(OFFSET('Game Board'!G8:G55,0,WQ1)&gt;OFFSET('Game Board'!H8:H55,0,WQ1))*1)+SUMPRODUCT((OFFSET('Game Board'!I8:I55,0,WQ1)=XI18)*(OFFSET('Game Board'!F8:F55,0,WQ1)=XI16)*(OFFSET('Game Board'!H8:H55,0,WQ1)&gt;OFFSET('Game Board'!G8:G55,0,WQ1))*1)+SUMPRODUCT((OFFSET('Game Board'!F8:F55,0,WQ1)=XI18)*(OFFSET('Game Board'!I8:I55,0,WQ1)=XI17)*(OFFSET('Game Board'!G8:G55,0,WQ1)&gt;OFFSET('Game Board'!H8:H55,0,WQ1))*1)+SUMPRODUCT((OFFSET('Game Board'!I8:I55,0,WQ1)=XI18)*(OFFSET('Game Board'!F8:F55,0,WQ1)=XI17)*(OFFSET('Game Board'!H8:H55,0,WQ1)&gt;OFFSET('Game Board'!G8:G55,0,WQ1))*1)+SUMPRODUCT((OFFSET('Game Board'!F8:F55,0,WQ1)=XI18)*(OFFSET('Game Board'!I8:I55,0,WQ1)=XI19)*(OFFSET('Game Board'!G8:G55,0,WQ1)&gt;OFFSET('Game Board'!H8:H55,0,WQ1))*1)+SUMPRODUCT((OFFSET('Game Board'!I8:I55,0,WQ1)=XI18)*(OFFSET('Game Board'!F8:F55,0,WQ1)=XI19)*(OFFSET('Game Board'!H8:H55,0,WQ1)&gt;OFFSET('Game Board'!G8:G55,0,WQ1))*1)</f>
        <v>0</v>
      </c>
      <c r="XM18" s="420">
        <f ca="1">SUMPRODUCT((OFFSET('Game Board'!F8:F55,0,WQ1)=XI18)*(OFFSET('Game Board'!I8:I55,0,WQ1)=XI16)*(OFFSET('Game Board'!G8:G55,0,WQ1)=OFFSET('Game Board'!H8:H55,0,WQ1))*1)+SUMPRODUCT((OFFSET('Game Board'!I8:I55,0,WQ1)=XI18)*(OFFSET('Game Board'!F8:F55,0,WQ1)=XI16)*(OFFSET('Game Board'!G8:G55,0,WQ1)=OFFSET('Game Board'!H8:H55,0,WQ1))*1)+SUMPRODUCT((OFFSET('Game Board'!F8:F55,0,WQ1)=XI18)*(OFFSET('Game Board'!I8:I55,0,WQ1)=XI17)*(OFFSET('Game Board'!G8:G55,0,WQ1)=OFFSET('Game Board'!H8:H55,0,WQ1))*1)+SUMPRODUCT((OFFSET('Game Board'!I8:I55,0,WQ1)=XI18)*(OFFSET('Game Board'!F8:F55,0,WQ1)=XI17)*(OFFSET('Game Board'!G8:G55,0,WQ1)=OFFSET('Game Board'!H8:H55,0,WQ1))*1)+SUMPRODUCT((OFFSET('Game Board'!F8:F55,0,WQ1)=XI18)*(OFFSET('Game Board'!I8:I55,0,WQ1)=XI19)*(OFFSET('Game Board'!G8:G55,0,WQ1)=OFFSET('Game Board'!H8:H55,0,WQ1))*1)+SUMPRODUCT((OFFSET('Game Board'!I8:I55,0,WQ1)=XI18)*(OFFSET('Game Board'!F8:F55,0,WQ1)=XI19)*(OFFSET('Game Board'!G8:G55,0,WQ1)=OFFSET('Game Board'!H8:H55,0,WQ1))*1)</f>
        <v>3</v>
      </c>
      <c r="XN18" s="420">
        <f ca="1">SUMPRODUCT((OFFSET('Game Board'!F8:F55,0,WQ1)=XI18)*(OFFSET('Game Board'!I8:I55,0,WQ1)=XI16)*(OFFSET('Game Board'!G8:G55,0,WQ1)&lt;OFFSET('Game Board'!H8:H55,0,WQ1))*1)+SUMPRODUCT((OFFSET('Game Board'!I8:I55,0,WQ1)=XI18)*(OFFSET('Game Board'!F8:F55,0,WQ1)=XI16)*(OFFSET('Game Board'!H8:H55,0,WQ1)&lt;OFFSET('Game Board'!G8:G55,0,WQ1))*1)+SUMPRODUCT((OFFSET('Game Board'!F8:F55,0,WQ1)=XI18)*(OFFSET('Game Board'!I8:I55,0,WQ1)=XI17)*(OFFSET('Game Board'!G8:G55,0,WQ1)&lt;OFFSET('Game Board'!H8:H55,0,WQ1))*1)+SUMPRODUCT((OFFSET('Game Board'!I8:I55,0,WQ1)=XI18)*(OFFSET('Game Board'!F8:F55,0,WQ1)=XI17)*(OFFSET('Game Board'!H8:H55,0,WQ1)&lt;OFFSET('Game Board'!G8:G55,0,WQ1))*1)+SUMPRODUCT((OFFSET('Game Board'!F8:F55,0,WQ1)=XI18)*(OFFSET('Game Board'!I8:I55,0,WQ1)=XI19)*(OFFSET('Game Board'!G8:G55,0,WQ1)&lt;OFFSET('Game Board'!H8:H55,0,WQ1))*1)+SUMPRODUCT((OFFSET('Game Board'!I8:I55,0,WQ1)=XI18)*(OFFSET('Game Board'!F8:F55,0,WQ1)=XI19)*(OFFSET('Game Board'!H8:H55,0,WQ1)&lt;OFFSET('Game Board'!G8:G55,0,WQ1))*1)</f>
        <v>0</v>
      </c>
      <c r="XO18" s="420">
        <f ca="1">SUMIFS(OFFSET('Game Board'!G8:G55,0,WQ1),OFFSET('Game Board'!F8:F55,0,WQ1),XI18,OFFSET('Game Board'!I8:I55,0,WQ1),XI16)+SUMIFS(OFFSET('Game Board'!G8:G55,0,WQ1),OFFSET('Game Board'!F8:F55,0,WQ1),XI18,OFFSET('Game Board'!I8:I55,0,WQ1),XI17)+SUMIFS(OFFSET('Game Board'!G8:G55,0,WQ1),OFFSET('Game Board'!F8:F55,0,WQ1),XI18,OFFSET('Game Board'!I8:I55,0,WQ1),XI19)+SUMIFS(OFFSET('Game Board'!H8:H55,0,WQ1),OFFSET('Game Board'!I8:I55,0,WQ1),XI18,OFFSET('Game Board'!F8:F55,0,WQ1),XI16)+SUMIFS(OFFSET('Game Board'!H8:H55,0,WQ1),OFFSET('Game Board'!I8:I55,0,WQ1),XI18,OFFSET('Game Board'!F8:F55,0,WQ1),XI17)+SUMIFS(OFFSET('Game Board'!H8:H55,0,WQ1),OFFSET('Game Board'!I8:I55,0,WQ1),XI18,OFFSET('Game Board'!F8:F55,0,WQ1),XI19)</f>
        <v>0</v>
      </c>
      <c r="XP18" s="420">
        <f ca="1">SUMIFS(OFFSET('Game Board'!H8:H55,0,WQ1),OFFSET('Game Board'!F8:F55,0,WQ1),XI18,OFFSET('Game Board'!I8:I55,0,WQ1),XI16)+SUMIFS(OFFSET('Game Board'!H8:H55,0,WQ1),OFFSET('Game Board'!F8:F55,0,WQ1),XI18,OFFSET('Game Board'!I8:I55,0,WQ1),XI17)+SUMIFS(OFFSET('Game Board'!H8:H55,0,WQ1),OFFSET('Game Board'!F8:F55,0,WQ1),XI18,OFFSET('Game Board'!I8:I55,0,WQ1),XI19)+SUMIFS(OFFSET('Game Board'!G8:G55,0,WQ1),OFFSET('Game Board'!I8:I55,0,WQ1),XI18,OFFSET('Game Board'!F8:F55,0,WQ1),XI16)+SUMIFS(OFFSET('Game Board'!G8:G55,0,WQ1),OFFSET('Game Board'!I8:I55,0,WQ1),XI18,OFFSET('Game Board'!F8:F55,0,WQ1),XI17)+SUMIFS(OFFSET('Game Board'!G8:G55,0,WQ1),OFFSET('Game Board'!I8:I55,0,WQ1),XI18,OFFSET('Game Board'!F8:F55,0,WQ1),XI19)</f>
        <v>0</v>
      </c>
      <c r="XQ18" s="420">
        <f t="shared" ca="1" si="176"/>
        <v>0</v>
      </c>
      <c r="XR18" s="420">
        <f t="shared" ca="1" si="177"/>
        <v>3</v>
      </c>
      <c r="XS18" s="420">
        <f t="shared" ref="XS18" ca="1" si="2501">IF(XI18&lt;&gt;"",SUMPRODUCT((XH16:XH19=XH18)*(XR16:XR19&gt;XR18)*1),0)</f>
        <v>0</v>
      </c>
      <c r="XT18" s="420">
        <f t="shared" ref="XT18" ca="1" si="2502">IF(XI18&lt;&gt;"",SUMPRODUCT((XS16:XS19=XS18)*(XQ16:XQ19&gt;XQ18)*1),0)</f>
        <v>0</v>
      </c>
      <c r="XU18" s="420">
        <f t="shared" ca="1" si="180"/>
        <v>0</v>
      </c>
      <c r="XV18" s="420">
        <f t="shared" ref="XV18" ca="1" si="2503">IF(XI18&lt;&gt;"",SUMPRODUCT((XU16:XU19=XU18)*(XS16:XS19=XS18)*(XO16:XO19&gt;XO18)*1),0)</f>
        <v>0</v>
      </c>
      <c r="XW18" s="420">
        <f t="shared" ca="1" si="182"/>
        <v>1</v>
      </c>
      <c r="XX18" s="420">
        <f ca="1">SUMPRODUCT((OFFSET('Game Board'!F8:F55,0,WQ1)=XJ18)*(OFFSET('Game Board'!I8:I55,0,WQ1)=XJ17)*(OFFSET('Game Board'!G8:G55,0,WQ1)&gt;OFFSET('Game Board'!H8:H55,0,WQ1))*1)+SUMPRODUCT((OFFSET('Game Board'!I8:I55,0,WQ1)=XJ18)*(OFFSET('Game Board'!F8:F55,0,WQ1)=XJ17)*(OFFSET('Game Board'!H8:H55,0,WQ1)&gt;OFFSET('Game Board'!G8:G55,0,WQ1))*1)+SUMPRODUCT((OFFSET('Game Board'!F8:F55,0,WQ1)=XJ18)*(OFFSET('Game Board'!I8:I55,0,WQ1)=XJ19)*(OFFSET('Game Board'!G8:G55,0,WQ1)&gt;OFFSET('Game Board'!H8:H55,0,WQ1))*1)+SUMPRODUCT((OFFSET('Game Board'!I8:I55,0,WQ1)=XJ18)*(OFFSET('Game Board'!F8:F55,0,WQ1)=XJ19)*(OFFSET('Game Board'!H8:H55,0,WQ1)&gt;OFFSET('Game Board'!G8:G55,0,WQ1))*1)</f>
        <v>0</v>
      </c>
      <c r="XY18" s="420">
        <f ca="1">SUMPRODUCT((OFFSET('Game Board'!F8:F55,0,WQ1)=XJ18)*(OFFSET('Game Board'!I8:I55,0,WQ1)=XJ17)*(OFFSET('Game Board'!G8:G55,0,WQ1)=OFFSET('Game Board'!H8:H55,0,WQ1))*1)+SUMPRODUCT((OFFSET('Game Board'!I8:I55,0,WQ1)=XJ18)*(OFFSET('Game Board'!F8:F55,0,WQ1)=XJ17)*(OFFSET('Game Board'!G8:G55,0,WQ1)=OFFSET('Game Board'!H8:H55,0,WQ1))*1)+SUMPRODUCT((OFFSET('Game Board'!F8:F55,0,WQ1)=XJ18)*(OFFSET('Game Board'!I8:I55,0,WQ1)=XJ19)*(OFFSET('Game Board'!G8:G55,0,WQ1)=OFFSET('Game Board'!H8:H55,0,WQ1))*1)+SUMPRODUCT((OFFSET('Game Board'!I8:I55,0,WQ1)=XJ18)*(OFFSET('Game Board'!F8:F55,0,WQ1)=XJ19)*(OFFSET('Game Board'!G8:G55,0,WQ1)=OFFSET('Game Board'!H8:H55,0,WQ1))*1)</f>
        <v>0</v>
      </c>
      <c r="XZ18" s="420">
        <f ca="1">SUMPRODUCT((OFFSET('Game Board'!F8:F55,0,WQ1)=XJ18)*(OFFSET('Game Board'!I8:I55,0,WQ1)=XJ17)*(OFFSET('Game Board'!G8:G55,0,WQ1)&lt;OFFSET('Game Board'!H8:H55,0,WQ1))*1)+SUMPRODUCT((OFFSET('Game Board'!I8:I55,0,WQ1)=XJ18)*(OFFSET('Game Board'!F8:F55,0,WQ1)=XJ17)*(OFFSET('Game Board'!H8:H55,0,WQ1)&lt;OFFSET('Game Board'!G8:G55,0,WQ1))*1)+SUMPRODUCT((OFFSET('Game Board'!F8:F55,0,WQ1)=XJ18)*(OFFSET('Game Board'!I8:I55,0,WQ1)=XJ19)*(OFFSET('Game Board'!G8:G55,0,WQ1)&lt;OFFSET('Game Board'!H8:H55,0,WQ1))*1)+SUMPRODUCT((OFFSET('Game Board'!I8:I55,0,WQ1)=XJ18)*(OFFSET('Game Board'!F8:F55,0,WQ1)=XJ19)*(OFFSET('Game Board'!H8:H55,0,WQ1)&lt;OFFSET('Game Board'!G8:G55,0,WQ1))*1)</f>
        <v>0</v>
      </c>
      <c r="YA18" s="420">
        <f ca="1">SUMIFS(OFFSET('Game Board'!G8:G55,0,WQ1),OFFSET('Game Board'!F8:F55,0,WQ1),XJ18,OFFSET('Game Board'!I8:I55,0,WQ1),XJ17)+SUMIFS(OFFSET('Game Board'!G8:G55,0,WQ1),OFFSET('Game Board'!F8:F55,0,WQ1),XJ18,OFFSET('Game Board'!I8:I55,0,WQ1),XJ19)+SUMIFS(OFFSET('Game Board'!H8:H55,0,WQ1),OFFSET('Game Board'!I8:I55,0,WQ1),XJ18,OFFSET('Game Board'!F8:F55,0,WQ1),XJ17)+SUMIFS(OFFSET('Game Board'!H8:H55,0,WQ1),OFFSET('Game Board'!I8:I55,0,WQ1),XJ18,OFFSET('Game Board'!F8:F55,0,WQ1),XJ19)</f>
        <v>0</v>
      </c>
      <c r="YB18" s="420">
        <f ca="1">SUMIFS(OFFSET('Game Board'!H8:H55,0,WQ1),OFFSET('Game Board'!F8:F55,0,WQ1),XJ18,OFFSET('Game Board'!I8:I55,0,WQ1),XJ17)+SUMIFS(OFFSET('Game Board'!H8:H55,0,WQ1),OFFSET('Game Board'!F8:F55,0,WQ1),XJ18,OFFSET('Game Board'!I8:I55,0,WQ1),XJ19)+SUMIFS(OFFSET('Game Board'!G8:G55,0,WQ1),OFFSET('Game Board'!I8:I55,0,WQ1),XJ18,OFFSET('Game Board'!F8:F55,0,WQ1),XJ17)+SUMIFS(OFFSET('Game Board'!G8:G55,0,WQ1),OFFSET('Game Board'!I8:I55,0,WQ1),XJ18,OFFSET('Game Board'!F8:F55,0,WQ1),XJ19)</f>
        <v>0</v>
      </c>
      <c r="YC18" s="420">
        <f t="shared" ca="1" si="373"/>
        <v>0</v>
      </c>
      <c r="YD18" s="420">
        <f t="shared" ca="1" si="374"/>
        <v>0</v>
      </c>
      <c r="YE18" s="420">
        <f t="shared" ref="YE18" ca="1" si="2504">IF(XJ18&lt;&gt;"",SUMPRODUCT((XH16:XH19=XH18)*(YD16:YD19&gt;YD18)*1),0)</f>
        <v>0</v>
      </c>
      <c r="YF18" s="420">
        <f t="shared" ref="YF18" ca="1" si="2505">IF(XJ18&lt;&gt;"",SUMPRODUCT((YE16:YE19=YE18)*(YC16:YC19&gt;YC18)*1),0)</f>
        <v>0</v>
      </c>
      <c r="YG18" s="420">
        <f t="shared" ca="1" si="377"/>
        <v>0</v>
      </c>
      <c r="YH18" s="420">
        <f t="shared" ref="YH18" ca="1" si="2506">IF(XJ18&lt;&gt;"",SUMPRODUCT((YG16:YG19=YG18)*(YE16:YE19=YE18)*(YA16:YA19&gt;YA18)*1),0)</f>
        <v>0</v>
      </c>
      <c r="YI18" s="420">
        <f t="shared" ca="1" si="183"/>
        <v>1</v>
      </c>
      <c r="YJ18" s="420">
        <f ca="1">SUMPRODUCT((OFFSET('Game Board'!F8:F55,0,WQ1)=XK18)*(OFFSET('Game Board'!I8:I55,0,WQ1)=XK19)*(OFFSET('Game Board'!G8:G55,0,WQ1)&gt;OFFSET('Game Board'!H8:H55,0,WQ1))*1)+SUMPRODUCT((OFFSET('Game Board'!I8:I55,0,WQ1)=XK18)*(OFFSET('Game Board'!F8:F55,0,WQ1)=XK19)*(OFFSET('Game Board'!H8:H55,0,WQ1)&gt;OFFSET('Game Board'!G8:G55,0,WQ1))*1)</f>
        <v>0</v>
      </c>
      <c r="YK18" s="420">
        <f ca="1">SUMPRODUCT((OFFSET('Game Board'!F8:F55,0,WQ1)=XK18)*(OFFSET('Game Board'!I8:I55,0,WQ1)=XK19)*(OFFSET('Game Board'!G8:G55,0,WQ1)=OFFSET('Game Board'!H8:H55,0,WQ1))*1)+SUMPRODUCT((OFFSET('Game Board'!I8:I55,0,WQ1)=XK18)*(OFFSET('Game Board'!F8:F55,0,WQ1)=XK19)*(OFFSET('Game Board'!H8:H55,0,WQ1)=OFFSET('Game Board'!G8:G55,0,WQ1))*1)</f>
        <v>0</v>
      </c>
      <c r="YL18" s="420">
        <f ca="1">SUMPRODUCT((OFFSET('Game Board'!F8:F55,0,WQ1)=XK18)*(OFFSET('Game Board'!I8:I55,0,WQ1)=XK19)*(OFFSET('Game Board'!G8:G55,0,WQ1)&lt;OFFSET('Game Board'!H8:H55,0,WQ1))*1)+SUMPRODUCT((OFFSET('Game Board'!I8:I55,0,WQ1)=XK18)*(OFFSET('Game Board'!F8:F55,0,WQ1)=XK19)*(OFFSET('Game Board'!H8:H55,0,WQ1)&lt;OFFSET('Game Board'!G8:G55,0,WQ1))*1)</f>
        <v>0</v>
      </c>
      <c r="YM18" s="420">
        <f ca="1">SUMIFS(OFFSET('Game Board'!G8:G55,0,WQ1),OFFSET('Game Board'!F8:F55,0,WQ1),XK18,OFFSET('Game Board'!I8:I55,0,WQ1),XK19)+SUMIFS(OFFSET('Game Board'!H8:H55,0,WQ1),OFFSET('Game Board'!I8:I55,0,WQ1),XK18,OFFSET('Game Board'!F8:F55,0,WQ1),XK19)</f>
        <v>0</v>
      </c>
      <c r="YN18" s="420">
        <f ca="1">SUMIFS(OFFSET('Game Board'!H8:H55,0,WQ1),OFFSET('Game Board'!F8:F55,0,WQ1),XK18,OFFSET('Game Board'!I8:I55,0,WQ1),XK19)+SUMIFS(OFFSET('Game Board'!G8:G55,0,WQ1),OFFSET('Game Board'!I8:I55,0,WQ1),XK18,OFFSET('Game Board'!F8:F55,0,WQ1),XK19)</f>
        <v>0</v>
      </c>
      <c r="YO18" s="420">
        <f t="shared" ref="YO18:YO19" ca="1" si="2507">YM18-YN18</f>
        <v>0</v>
      </c>
      <c r="YP18" s="420">
        <f t="shared" ref="YP18:YP19" ca="1" si="2508">YK18*1+YJ18*3</f>
        <v>0</v>
      </c>
      <c r="YQ18" s="420">
        <f t="shared" ref="YQ18" ca="1" si="2509">IF(XK18&lt;&gt;"",SUMPRODUCT((XT16:XT19=XT18)*(YP16:YP19&gt;YP18)*1),0)</f>
        <v>0</v>
      </c>
      <c r="YR18" s="420">
        <f t="shared" ref="YR18" ca="1" si="2510">IF(XK18&lt;&gt;"",SUMPRODUCT((YQ16:YQ19=YQ18)*(YO16:YO19&gt;YO18)*1),0)</f>
        <v>0</v>
      </c>
      <c r="YS18" s="420">
        <f t="shared" ref="YS18:YS19" ca="1" si="2511">YQ18+YR18</f>
        <v>0</v>
      </c>
      <c r="YT18" s="420">
        <f t="shared" ref="YT18" ca="1" si="2512">IF(XK18&lt;&gt;"",SUMPRODUCT((YS16:YS19=YS18)*(YQ16:YQ19=YQ18)*(YM16:YM19&gt;YM18)*1),0)</f>
        <v>0</v>
      </c>
      <c r="YU18" s="420">
        <f t="shared" ca="1" si="184"/>
        <v>1</v>
      </c>
      <c r="YV18" s="420">
        <f t="shared" ref="YV18" ca="1" si="2513">SUMPRODUCT((YU16:YU19=YU18)*(WX16:WX19&gt;WX18)*1)</f>
        <v>0</v>
      </c>
      <c r="YW18" s="420">
        <f t="shared" ca="1" si="186"/>
        <v>1</v>
      </c>
      <c r="YX18" s="420" t="str">
        <f t="shared" si="380"/>
        <v>France</v>
      </c>
    </row>
    <row r="19" spans="1:674" x14ac:dyDescent="0.35">
      <c r="A19" s="420">
        <f>INDEX(M4:M35,MATCH(U19,C4:C35,0),0)</f>
        <v>1462</v>
      </c>
      <c r="B19" s="420">
        <f t="shared" si="815"/>
        <v>4</v>
      </c>
      <c r="C19" s="420" t="str">
        <f>'Tournament Setup'!D21</f>
        <v>Australia</v>
      </c>
      <c r="D19" s="420">
        <f t="shared" si="187"/>
        <v>0</v>
      </c>
      <c r="E19" s="420">
        <f>SUMPRODUCT(('Game Board'!G8:G55&lt;&gt;"")*('Game Board'!F8:F55=C19)*('Game Board'!G8:G55&gt;'Game Board'!H8:H55)*1)+SUMPRODUCT(('Game Board'!G8:G55&lt;&gt;"")*('Game Board'!I8:I55=C19)*('Game Board'!H8:H55&gt;'Game Board'!G8:G55)*1)</f>
        <v>0</v>
      </c>
      <c r="F19" s="420">
        <f>SUMPRODUCT(('Game Board'!G8:G55&lt;&gt;"")*('Game Board'!F8:F55=C19)*('Game Board'!G8:G55='Game Board'!H8:H55)*1)+SUMPRODUCT(('Game Board'!G8:G55&lt;&gt;"")*('Game Board'!I8:I55=C19)*('Game Board'!G8:G55='Game Board'!H8:H55)*1)</f>
        <v>0</v>
      </c>
      <c r="G19" s="420">
        <f>SUMPRODUCT(('Game Board'!G8:G55&lt;&gt;"")*('Game Board'!F8:F55=C19)*('Game Board'!G8:G55&lt;'Game Board'!H8:H55)*1)+SUMPRODUCT(('Game Board'!G8:G55&lt;&gt;"")*('Game Board'!I8:I55=C19)*('Game Board'!H8:H55&lt;'Game Board'!G8:G55)*1)</f>
        <v>0</v>
      </c>
      <c r="H19" s="420">
        <f>SUMIF('Game Board'!F8:F55,C19,'Game Board'!G8:G55)+SUMIF('Game Board'!I8:I55,C19,'Game Board'!H8:H55)</f>
        <v>0</v>
      </c>
      <c r="I19" s="420">
        <f>SUMIF('Game Board'!F8:F55,C19,'Game Board'!H8:H55)+SUMIF('Game Board'!I8:I55,C19,'Game Board'!G8:G55)</f>
        <v>0</v>
      </c>
      <c r="J19" s="420">
        <f t="shared" si="188"/>
        <v>0</v>
      </c>
      <c r="K19" s="420">
        <f t="shared" si="189"/>
        <v>0</v>
      </c>
      <c r="L19" s="424">
        <f>'Tournament Setup'!E21</f>
        <v>1462</v>
      </c>
      <c r="M19" s="420">
        <f>IF('Tournament Setup'!F21&lt;&gt;"",-'Tournament Setup'!F21,'Tournament Setup'!E21)</f>
        <v>1462</v>
      </c>
      <c r="N19" s="420">
        <f>RANK(K19,K16:K19)</f>
        <v>1</v>
      </c>
      <c r="O19" s="420">
        <f>SUMPRODUCT((N16:N19=N19)*(J16:J19&gt;J19)*1)</f>
        <v>0</v>
      </c>
      <c r="P19" s="420">
        <f t="shared" si="190"/>
        <v>1</v>
      </c>
      <c r="Q19" s="420">
        <f>SUMPRODUCT((N16:N19=N19)*(J16:J19=J19)*(H16:H19&gt;H19)*1)</f>
        <v>0</v>
      </c>
      <c r="R19" s="420">
        <f t="shared" si="191"/>
        <v>1</v>
      </c>
      <c r="S19" s="420">
        <f>RANK(R19,R16:R19,1)+COUNTIF(R16:R19,R19)-1</f>
        <v>4</v>
      </c>
      <c r="T19" s="420">
        <v>4</v>
      </c>
      <c r="U19" s="420" t="str">
        <f t="shared" ref="U19" si="2514">INDEX(C16:C19,MATCH(T19,S16:S19,0),0)</f>
        <v>Australia</v>
      </c>
      <c r="V19" s="420">
        <f>INDEX(R16:R19,MATCH(U19,C16:C19,0),0)</f>
        <v>1</v>
      </c>
      <c r="W19" s="420" t="str">
        <f t="shared" si="2289"/>
        <v>Australia</v>
      </c>
      <c r="X19" s="420" t="str">
        <f t="shared" ref="X19" si="2515">IF(AND(X18&lt;&gt;"",V19=2),U19,"")</f>
        <v/>
      </c>
      <c r="Y19" s="420" t="str">
        <f t="shared" ref="Y19" si="2516">IF(AND(Y18&lt;&gt;"",V19=3),U19,"")</f>
        <v/>
      </c>
      <c r="Z19" s="420">
        <f>SUMPRODUCT(('Game Board'!F8:F55=W19)*('Game Board'!I8:I55=W16)*('Game Board'!G8:G55&gt;'Game Board'!H8:H55)*1)+SUMPRODUCT(('Game Board'!I8:I55=W19)*('Game Board'!F8:F55=W16)*('Game Board'!H8:H55&gt;'Game Board'!G8:G55)*1)+SUMPRODUCT(('Game Board'!F8:F55=W19)*('Game Board'!I8:I55=W17)*('Game Board'!G8:G55&gt;'Game Board'!H8:H55)*1)+SUMPRODUCT(('Game Board'!I8:I55=W19)*('Game Board'!F8:F55=W17)*('Game Board'!H8:H55&gt;'Game Board'!G8:G55)*1)+SUMPRODUCT(('Game Board'!F8:F55=W19)*('Game Board'!I8:I55=W18)*('Game Board'!G8:G55&gt;'Game Board'!H8:H55)*1)+SUMPRODUCT(('Game Board'!I8:I55=W19)*('Game Board'!F8:F55=W18)*('Game Board'!H8:H55&gt;'Game Board'!G8:G55)*1)</f>
        <v>0</v>
      </c>
      <c r="AA19" s="420">
        <f>SUMPRODUCT(('Game Board'!F8:F55=W19)*('Game Board'!I8:I55=W16)*('Game Board'!G8:G55&gt;='Game Board'!H8:H55)*1)+SUMPRODUCT(('Game Board'!I8:I55=W19)*('Game Board'!F8:F55=W16)*('Game Board'!G8:G55='Game Board'!H8:H55)*1)+SUMPRODUCT(('Game Board'!F8:F55=W19)*('Game Board'!I8:I55=W17)*('Game Board'!G8:G55='Game Board'!H8:H55)*1)+SUMPRODUCT(('Game Board'!I8:I55=W19)*('Game Board'!F8:F55=W17)*('Game Board'!G8:G55='Game Board'!H8:H55)*1)+SUMPRODUCT(('Game Board'!F8:F55=W19)*('Game Board'!I8:I55=W18)*('Game Board'!G8:G55='Game Board'!H8:H55)*1)+SUMPRODUCT(('Game Board'!I8:I55=W19)*('Game Board'!F8:F55=W18)*('Game Board'!G8:G55='Game Board'!H8:H55)*1)</f>
        <v>3</v>
      </c>
      <c r="AB19" s="420">
        <f>SUMPRODUCT(('Game Board'!F8:F55=W19)*('Game Board'!I8:I55=W16)*('Game Board'!G8:G55&lt;'Game Board'!H8:H55)*1)+SUMPRODUCT(('Game Board'!I8:I55=W19)*('Game Board'!F8:F55=W16)*('Game Board'!H8:H55&lt;'Game Board'!G8:G55)*1)+SUMPRODUCT(('Game Board'!F8:F55=W19)*('Game Board'!I8:I55=W17)*('Game Board'!G8:G55&lt;'Game Board'!H8:H55)*1)+SUMPRODUCT(('Game Board'!I8:I55=W19)*('Game Board'!F8:F55=W17)*('Game Board'!H8:H55&lt;'Game Board'!G8:G55)*1)+SUMPRODUCT(('Game Board'!F8:F55=W19)*('Game Board'!I8:I55=W18)*('Game Board'!G8:G55&lt;'Game Board'!H8:H55)*1)+SUMPRODUCT(('Game Board'!I8:I55=W19)*('Game Board'!F8:F55=W18)*('Game Board'!H8:H55&lt;'Game Board'!G8:G55)*1)</f>
        <v>0</v>
      </c>
      <c r="AC19" s="420">
        <f>SUMIFS('Game Board'!G8:G55,'Game Board'!F8:F55,W19,'Game Board'!I8:I55,W16)+SUMIFS('Game Board'!G8:G55,'Game Board'!F8:F55,W19,'Game Board'!I8:I55,W17)+SUMIFS('Game Board'!G8:G55,'Game Board'!F8:F55,W19,'Game Board'!I8:I55,W18)+SUMIFS('Game Board'!H8:H55,'Game Board'!I8:I55,W19,'Game Board'!F8:F55,W16)+SUMIFS('Game Board'!H8:H55,'Game Board'!I8:I55,W19,'Game Board'!F8:F55,W17)+SUMIFS('Game Board'!H8:H55,'Game Board'!I8:I55,W19,'Game Board'!F8:F55,W18)</f>
        <v>0</v>
      </c>
      <c r="AD19" s="420">
        <f>SUMIFS('Game Board'!H8:H55,'Game Board'!F8:F55,W19,'Game Board'!I8:I55,W16)+SUMIFS('Game Board'!H8:H55,'Game Board'!F8:F55,W19,'Game Board'!I8:I55,W17)+SUMIFS('Game Board'!H8:H55,'Game Board'!F8:F55,W19,'Game Board'!I8:I55,W18)+SUMIFS('Game Board'!G8:G55,'Game Board'!I8:I55,W19,'Game Board'!F8:F55,W16)+SUMIFS('Game Board'!G8:G55,'Game Board'!I8:I55,W19,'Game Board'!F8:F55,W17)+SUMIFS('Game Board'!G8:G55,'Game Board'!I8:I55,W19,'Game Board'!F8:F55,W18)</f>
        <v>0</v>
      </c>
      <c r="AE19" s="420">
        <f t="shared" si="192"/>
        <v>0</v>
      </c>
      <c r="AF19" s="420">
        <f t="shared" si="193"/>
        <v>3</v>
      </c>
      <c r="AG19" s="420">
        <f t="shared" ref="AG19" si="2517">IF(W19&lt;&gt;"",SUMPRODUCT((V16:V19=V19)*(AF16:AF19&gt;AF19)*1),0)</f>
        <v>0</v>
      </c>
      <c r="AH19" s="420">
        <f t="shared" ref="AH19" si="2518">IF(W19&lt;&gt;"",SUMPRODUCT((AG16:AG19=AG19)*(AE16:AE19&gt;AE19)*1),0)</f>
        <v>0</v>
      </c>
      <c r="AI19" s="420">
        <f t="shared" si="0"/>
        <v>0</v>
      </c>
      <c r="AJ19" s="420">
        <f t="shared" ref="AJ19" si="2519">IF(W19&lt;&gt;"",SUMPRODUCT((AI16:AI19=AI19)*(AG16:AG19=AG19)*(AC16:AC19&gt;AC19)*1),0)</f>
        <v>0</v>
      </c>
      <c r="AK19" s="420">
        <f t="shared" si="194"/>
        <v>1</v>
      </c>
      <c r="AL19" s="420">
        <f>SUMPRODUCT(('Game Board'!F8:F55=X19)*('Game Board'!I8:I55=X17)*('Game Board'!G8:G55&gt;'Game Board'!H8:H55)*1)+SUMPRODUCT(('Game Board'!I8:I55=X19)*('Game Board'!F8:F55=X17)*('Game Board'!H8:H55&gt;'Game Board'!G8:G55)*1)+SUMPRODUCT(('Game Board'!F8:F55=X19)*('Game Board'!I8:I55=X18)*('Game Board'!G8:G55&gt;'Game Board'!H8:H55)*1)+SUMPRODUCT(('Game Board'!I8:I55=X19)*('Game Board'!F8:F55=X18)*('Game Board'!H8:H55&gt;'Game Board'!G8:G55)*1)</f>
        <v>0</v>
      </c>
      <c r="AM19" s="420">
        <f>SUMPRODUCT(('Game Board'!F8:F55=X19)*('Game Board'!I8:I55=X17)*('Game Board'!G8:G55='Game Board'!H8:H55)*1)+SUMPRODUCT(('Game Board'!I8:I55=X19)*('Game Board'!F8:F55=X17)*('Game Board'!G8:G55='Game Board'!H8:H55)*1)+SUMPRODUCT(('Game Board'!F8:F55=X19)*('Game Board'!I8:I55=X18)*('Game Board'!G8:G55='Game Board'!H8:H55)*1)+SUMPRODUCT(('Game Board'!I8:I55=X19)*('Game Board'!F8:F55=X18)*('Game Board'!G8:G55='Game Board'!H8:H55)*1)</f>
        <v>0</v>
      </c>
      <c r="AN19" s="420">
        <f>SUMPRODUCT(('Game Board'!F8:F55=X19)*('Game Board'!I8:I55=X17)*('Game Board'!G8:G55&lt;'Game Board'!H8:H55)*1)+SUMPRODUCT(('Game Board'!I8:I55=X19)*('Game Board'!F8:F55=X17)*('Game Board'!H8:H55&lt;'Game Board'!G8:G55)*1)+SUMPRODUCT(('Game Board'!F8:F55=X19)*('Game Board'!I8:I55=X18)*('Game Board'!G8:G55&lt;'Game Board'!H8:H55)*1)+SUMPRODUCT(('Game Board'!I8:I55=X19)*('Game Board'!F8:F55=X18)*('Game Board'!H8:H55&lt;'Game Board'!G8:G55)*1)</f>
        <v>0</v>
      </c>
      <c r="AO19" s="420">
        <f>SUMIFS('Game Board'!G8:G55,'Game Board'!F8:F55,X19,'Game Board'!I8:I55,X17)+SUMIFS('Game Board'!G8:G55,'Game Board'!F8:F55,X19,'Game Board'!I8:I55,X18)+SUMIFS('Game Board'!H8:H55,'Game Board'!I8:I55,X19,'Game Board'!F8:F55,X17)+SUMIFS('Game Board'!H8:H55,'Game Board'!I8:I55,X19,'Game Board'!F8:F55,X18)</f>
        <v>0</v>
      </c>
      <c r="AP19" s="420">
        <f>SUMIFS('Game Board'!G8:G55,'Game Board'!F8:F55,X19,'Game Board'!I8:I55,X17)+SUMIFS('Game Board'!G8:G55,'Game Board'!F8:F55,X19,'Game Board'!I8:I55,X18)+SUMIFS('Game Board'!H8:H55,'Game Board'!I8:I55,X19,'Game Board'!F8:F55,X17)+SUMIFS('Game Board'!H8:H55,'Game Board'!I8:I55,X19,'Game Board'!F8:F55,X18)</f>
        <v>0</v>
      </c>
      <c r="AQ19" s="420">
        <f t="shared" si="195"/>
        <v>0</v>
      </c>
      <c r="AR19" s="420">
        <f t="shared" si="196"/>
        <v>0</v>
      </c>
      <c r="AS19" s="420">
        <f t="shared" ref="AS19" si="2520">IF(X19&lt;&gt;"",SUMPRODUCT((V16:V19=V19)*(AR16:AR19&gt;AR19)*1),0)</f>
        <v>0</v>
      </c>
      <c r="AT19" s="420">
        <f t="shared" ref="AT19" si="2521">IF(X19&lt;&gt;"",SUMPRODUCT((AS16:AS19=AS19)*(AQ16:AQ19&gt;AQ19)*1),0)</f>
        <v>0</v>
      </c>
      <c r="AU19" s="420">
        <f t="shared" si="197"/>
        <v>0</v>
      </c>
      <c r="AV19" s="420">
        <f t="shared" ref="AV19" si="2522">IF(X19&lt;&gt;"",SUMPRODUCT((AU16:AU19=AU19)*(AS16:AS19=AS19)*(AO16:AO19&gt;AO19)*1),0)</f>
        <v>0</v>
      </c>
      <c r="AW19" s="420">
        <f t="shared" si="198"/>
        <v>1</v>
      </c>
      <c r="AX19" s="420">
        <f>SUMPRODUCT(('Game Board'!F8:F55=Y19)*('Game Board'!I8:I55=Y18)*('Game Board'!G8:G55&gt;'Game Board'!H8:H55)*1)+SUMPRODUCT(('Game Board'!I8:I55=Y19)*('Game Board'!F8:F55=Y18)*('Game Board'!H8:H55&gt;'Game Board'!G8:G55)*1)</f>
        <v>0</v>
      </c>
      <c r="AY19" s="420">
        <f>SUMPRODUCT(('Game Board'!F8:F55=Y19)*('Game Board'!I8:I55=Y18)*('Game Board'!G8:G55='Game Board'!H8:H55)*1)+SUMPRODUCT(('Game Board'!I8:I55=Y19)*('Game Board'!F8:F55=Y18)*('Game Board'!H8:H55='Game Board'!G8:G55)*1)</f>
        <v>0</v>
      </c>
      <c r="AZ19" s="420">
        <f>SUMPRODUCT(('Game Board'!F8:F55=Y19)*('Game Board'!I8:I55=Y18)*('Game Board'!G8:G55&lt;'Game Board'!H8:H55)*1)+SUMPRODUCT(('Game Board'!I8:I55=Y19)*('Game Board'!F8:F55=Y18)*('Game Board'!H8:H55&lt;'Game Board'!G8:G55)*1)</f>
        <v>0</v>
      </c>
      <c r="BA19" s="420">
        <f>SUMIFS('Game Board'!G8:G55,'Game Board'!F8:F55,Y19,'Game Board'!I8:I55,Y18)+SUMIFS('Game Board'!H8:H55,'Game Board'!I8:I55,Y19,'Game Board'!F8:F55,Y18)</f>
        <v>0</v>
      </c>
      <c r="BB19" s="420">
        <f>SUMIFS('Game Board'!G8:G55,'Game Board'!F8:F55,Y19,'Game Board'!I8:I55,Y18)+SUMIFS('Game Board'!H8:H55,'Game Board'!I8:I55,Y19,'Game Board'!F8:F55,Y18)</f>
        <v>0</v>
      </c>
      <c r="BC19" s="420">
        <f t="shared" si="2298"/>
        <v>0</v>
      </c>
      <c r="BD19" s="420">
        <f t="shared" si="2299"/>
        <v>0</v>
      </c>
      <c r="BE19" s="420">
        <f t="shared" ref="BE19" si="2523">IF(Y19&lt;&gt;"",SUMPRODUCT((AH16:AH19=AH19)*(BD16:BD19&gt;BD19)*1),0)</f>
        <v>0</v>
      </c>
      <c r="BF19" s="420">
        <f t="shared" ref="BF19" si="2524">IF(Y19&lt;&gt;"",SUMPRODUCT((BE16:BE19=BE19)*(BC16:BC19&gt;BC19)*1),0)</f>
        <v>0</v>
      </c>
      <c r="BG19" s="420">
        <f t="shared" si="2302"/>
        <v>0</v>
      </c>
      <c r="BH19" s="420">
        <f t="shared" ref="BH19" si="2525">IF(Y19&lt;&gt;"",SUMPRODUCT((BG16:BG19=BG19)*(BE16:BE19=BE19)*(BA16:BA19&gt;BA19)*1),0)</f>
        <v>0</v>
      </c>
      <c r="BI19" s="420">
        <f t="shared" si="383"/>
        <v>1</v>
      </c>
      <c r="BJ19" s="420">
        <f>SUMPRODUCT((BI16:BI19=BI19)*(A16:A19&gt;A19)*1)</f>
        <v>3</v>
      </c>
      <c r="BK19" s="420">
        <f t="shared" si="199"/>
        <v>4</v>
      </c>
      <c r="BL19" s="420" t="str">
        <f t="shared" si="200"/>
        <v>Australia</v>
      </c>
      <c r="BM19" s="420">
        <f t="shared" ca="1" si="201"/>
        <v>0</v>
      </c>
      <c r="BN19" s="420">
        <f ca="1">SUMPRODUCT((OFFSET('Game Board'!G8:G55,0,BN1)&lt;&gt;"")*(OFFSET('Game Board'!F8:F55,0,BN1)=C19)*(OFFSET('Game Board'!G8:G55,0,BN1)&gt;OFFSET('Game Board'!H8:H55,0,BN1))*1)+SUMPRODUCT((OFFSET('Game Board'!G8:G55,0,BN1)&lt;&gt;"")*(OFFSET('Game Board'!I8:I55,0,BN1)=C19)*(OFFSET('Game Board'!H8:H55,0,BN1)&gt;OFFSET('Game Board'!G8:G55,0,BN1))*1)</f>
        <v>0</v>
      </c>
      <c r="BO19" s="420">
        <f ca="1">SUMPRODUCT((OFFSET('Game Board'!G8:G55,0,BN1)&lt;&gt;"")*(OFFSET('Game Board'!F8:F55,0,BN1)=C19)*(OFFSET('Game Board'!G8:G55,0,BN1)=OFFSET('Game Board'!H8:H55,0,BN1))*1)+SUMPRODUCT((OFFSET('Game Board'!G8:G55,0,BN1)&lt;&gt;"")*(OFFSET('Game Board'!I8:I55,0,BN1)=C19)*(OFFSET('Game Board'!G8:G55,0,BN1)=OFFSET('Game Board'!H8:H55,0,BN1))*1)</f>
        <v>0</v>
      </c>
      <c r="BP19" s="420">
        <f ca="1">SUMPRODUCT((OFFSET('Game Board'!G8:G55,0,BN1)&lt;&gt;"")*(OFFSET('Game Board'!F8:F55,0,BN1)=C19)*(OFFSET('Game Board'!G8:G55,0,BN1)&lt;OFFSET('Game Board'!H8:H55,0,BN1))*1)+SUMPRODUCT((OFFSET('Game Board'!G8:G55,0,BN1)&lt;&gt;"")*(OFFSET('Game Board'!I8:I55,0,BN1)=C19)*(OFFSET('Game Board'!H8:H55,0,BN1)&lt;OFFSET('Game Board'!G8:G55,0,BN1))*1)</f>
        <v>0</v>
      </c>
      <c r="BQ19" s="420">
        <f ca="1">SUMIF(OFFSET('Game Board'!F8:F55,0,BN1),C19,OFFSET('Game Board'!G8:G55,0,BN1))+SUMIF(OFFSET('Game Board'!I8:I55,0,BN1),C19,OFFSET('Game Board'!H8:H55,0,BN1))</f>
        <v>0</v>
      </c>
      <c r="BR19" s="420">
        <f ca="1">SUMIF(OFFSET('Game Board'!F8:F55,0,BN1),C19,OFFSET('Game Board'!H8:H55,0,BN1))+SUMIF(OFFSET('Game Board'!I8:I55,0,BN1),C19,OFFSET('Game Board'!G8:G55,0,BN1))</f>
        <v>0</v>
      </c>
      <c r="BS19" s="420">
        <f t="shared" ca="1" si="202"/>
        <v>0</v>
      </c>
      <c r="BT19" s="420">
        <f t="shared" ca="1" si="203"/>
        <v>0</v>
      </c>
      <c r="BU19" s="420">
        <f ca="1">INDEX(L4:L35,MATCH(CD19,C4:C35,0),0)</f>
        <v>1462</v>
      </c>
      <c r="BV19" s="424">
        <f>'Tournament Setup'!F21</f>
        <v>0</v>
      </c>
      <c r="BW19" s="420">
        <f ca="1">RANK(BT19,BT16:BT19)</f>
        <v>1</v>
      </c>
      <c r="BX19" s="420">
        <f ca="1">SUMPRODUCT((BW16:BW19=BW19)*(BS16:BS19&gt;BS19)*1)</f>
        <v>0</v>
      </c>
      <c r="BY19" s="420">
        <f t="shared" ca="1" si="204"/>
        <v>1</v>
      </c>
      <c r="BZ19" s="420">
        <f ca="1">SUMPRODUCT((BW16:BW19=BW19)*(BS16:BS19=BS19)*(BQ16:BQ19&gt;BQ19)*1)</f>
        <v>0</v>
      </c>
      <c r="CA19" s="420">
        <f t="shared" ca="1" si="205"/>
        <v>1</v>
      </c>
      <c r="CB19" s="420">
        <f ca="1">RANK(CA19,CA16:CA19,1)+COUNTIF(CA16:CA19,CA19)-1</f>
        <v>4</v>
      </c>
      <c r="CC19" s="420">
        <v>4</v>
      </c>
      <c r="CD19" s="420" t="str">
        <f t="shared" ref="CD19" ca="1" si="2526">INDEX(BL16:BL19,MATCH(CC19,CB16:CB19,0),0)</f>
        <v>Australia</v>
      </c>
      <c r="CE19" s="420">
        <f ca="1">INDEX(CA16:CA19,MATCH(CD19,BL16:BL19,0),0)</f>
        <v>1</v>
      </c>
      <c r="CF19" s="420" t="str">
        <f t="shared" ca="1" si="2305"/>
        <v>Australia</v>
      </c>
      <c r="CG19" s="420" t="str">
        <f t="shared" ref="CG19" ca="1" si="2527">IF(AND(CG18&lt;&gt;"",CE19=2),CD19,"")</f>
        <v/>
      </c>
      <c r="CH19" s="420" t="str">
        <f t="shared" ref="CH19" ca="1" si="2528">IF(AND(CH18&lt;&gt;"",CE19=3),CD19,"")</f>
        <v/>
      </c>
      <c r="CI19" s="420">
        <f ca="1">SUMPRODUCT((OFFSET('Game Board'!F8:F55,0,BN1)=CF19)*(OFFSET('Game Board'!I8:I55,0,BN1)=CF16)*(OFFSET('Game Board'!G8:G55,0,BN1)&gt;OFFSET('Game Board'!H8:H55,0,BN1))*1)+SUMPRODUCT((OFFSET('Game Board'!I8:I55,0,BN1)=CF19)*(OFFSET('Game Board'!F8:F55,0,BN1)=CF16)*(OFFSET('Game Board'!H8:H55,0,BN1)&gt;OFFSET('Game Board'!G8:G55,0,BN1))*1)+SUMPRODUCT((OFFSET('Game Board'!F8:F55,0,BN1)=CF19)*(OFFSET('Game Board'!I8:I55,0,BN1)=CF17)*(OFFSET('Game Board'!G8:G55,0,BN1)&gt;OFFSET('Game Board'!H8:H55,0,BN1))*1)+SUMPRODUCT((OFFSET('Game Board'!I8:I55,0,BN1)=CF19)*(OFFSET('Game Board'!F8:F55,0,BN1)=CF17)*(OFFSET('Game Board'!H8:H55,0,BN1)&gt;OFFSET('Game Board'!G8:G55,0,BN1))*1)+SUMPRODUCT((OFFSET('Game Board'!F8:F55,0,BN1)=CF19)*(OFFSET('Game Board'!I8:I55,0,BN1)=CF18)*(OFFSET('Game Board'!G8:G55,0,BN1)&gt;OFFSET('Game Board'!H8:H55,0,BN1))*1)+SUMPRODUCT((OFFSET('Game Board'!I8:I55,0,BN1)=CF19)*(OFFSET('Game Board'!F8:F55,0,BN1)=CF18)*(OFFSET('Game Board'!H8:H55,0,BN1)&gt;OFFSET('Game Board'!G8:G55,0,BN1))*1)</f>
        <v>0</v>
      </c>
      <c r="CJ19" s="420">
        <f ca="1">SUMPRODUCT((OFFSET('Game Board'!F8:F55,0,BN1)=CF19)*(OFFSET('Game Board'!I8:I55,0,BN1)=CF16)*(OFFSET('Game Board'!G8:G55,0,BN1)&gt;=OFFSET('Game Board'!H8:H55,0,BN1))*1)+SUMPRODUCT((OFFSET('Game Board'!I8:I55,0,BN1)=CF19)*(OFFSET('Game Board'!F8:F55,0,BN1)=CF16)*(OFFSET('Game Board'!G8:G55,0,BN1)=OFFSET('Game Board'!H8:H55,0,BN1))*1)+SUMPRODUCT((OFFSET('Game Board'!F8:F55,0,BN1)=CF19)*(OFFSET('Game Board'!I8:I55,0,BN1)=CF17)*(OFFSET('Game Board'!G8:G55,0,BN1)=OFFSET('Game Board'!H8:H55,0,BN1))*1)+SUMPRODUCT((OFFSET('Game Board'!I8:I55,0,BN1)=CF19)*(OFFSET('Game Board'!F8:F55,0,BN1)=CF17)*(OFFSET('Game Board'!G8:G55,0,BN1)=OFFSET('Game Board'!H8:H55,0,BN1))*1)+SUMPRODUCT((OFFSET('Game Board'!F8:F55,0,BN1)=CF19)*(OFFSET('Game Board'!I8:I55,0,BN1)=CF18)*(OFFSET('Game Board'!G8:G55,0,BN1)=OFFSET('Game Board'!H8:H55,0,BN1))*1)+SUMPRODUCT((OFFSET('Game Board'!I8:I55,0,BN1)=CF19)*(OFFSET('Game Board'!F8:F55,0,BN1)=CF18)*(OFFSET('Game Board'!G8:G55,0,BN1)=OFFSET('Game Board'!H8:H55,0,BN1))*1)</f>
        <v>3</v>
      </c>
      <c r="CK19" s="420">
        <f ca="1">SUMPRODUCT((OFFSET('Game Board'!F8:F55,0,BN1)=CF19)*(OFFSET('Game Board'!I8:I55,0,BN1)=CF16)*(OFFSET('Game Board'!G8:G55,0,BN1)&lt;OFFSET('Game Board'!H8:H55,0,BN1))*1)+SUMPRODUCT((OFFSET('Game Board'!I8:I55,0,BN1)=CF19)*(OFFSET('Game Board'!F8:F55,0,BN1)=CF16)*(OFFSET('Game Board'!H8:H55,0,BN1)&lt;OFFSET('Game Board'!G8:G55,0,BN1))*1)+SUMPRODUCT((OFFSET('Game Board'!F8:F55,0,BN1)=CF19)*(OFFSET('Game Board'!I8:I55,0,BN1)=CF17)*(OFFSET('Game Board'!G8:G55,0,BN1)&lt;OFFSET('Game Board'!H8:H55,0,BN1))*1)+SUMPRODUCT((OFFSET('Game Board'!I8:I55,0,BN1)=CF19)*(OFFSET('Game Board'!F8:F55,0,BN1)=CF17)*(OFFSET('Game Board'!H8:H55,0,BN1)&lt;OFFSET('Game Board'!G8:G55,0,BN1))*1)+SUMPRODUCT((OFFSET('Game Board'!F8:F55,0,BN1)=CF19)*(OFFSET('Game Board'!I8:I55,0,BN1)=CF18)*(OFFSET('Game Board'!G8:G55,0,BN1)&lt;OFFSET('Game Board'!H8:H55,0,BN1))*1)+SUMPRODUCT((OFFSET('Game Board'!I8:I55,0,BN1)=CF19)*(OFFSET('Game Board'!F8:F55,0,BN1)=CF18)*(OFFSET('Game Board'!H8:H55,0,BN1)&lt;OFFSET('Game Board'!G8:G55,0,BN1))*1)</f>
        <v>0</v>
      </c>
      <c r="CL19" s="420">
        <f ca="1">SUMIFS(OFFSET('Game Board'!G8:G55,0,BN1),OFFSET('Game Board'!F8:F55,0,BN1),CF19,OFFSET('Game Board'!I8:I55,0,BN1),CF16)+SUMIFS(OFFSET('Game Board'!G8:G55,0,BN1),OFFSET('Game Board'!F8:F55,0,BN1),CF19,OFFSET('Game Board'!I8:I55,0,BN1),CF17)+SUMIFS(OFFSET('Game Board'!G8:G55,0,BN1),OFFSET('Game Board'!F8:F55,0,BN1),CF19,OFFSET('Game Board'!I8:I55,0,BN1),CF18)+SUMIFS(OFFSET('Game Board'!H8:H55,0,BN1),OFFSET('Game Board'!I8:I55,0,BN1),CF19,OFFSET('Game Board'!F8:F55,0,BN1),CF16)+SUMIFS(OFFSET('Game Board'!H8:H55,0,BN1),OFFSET('Game Board'!I8:I55,0,BN1),CF19,OFFSET('Game Board'!F8:F55,0,BN1),CF17)+SUMIFS(OFFSET('Game Board'!H8:H55,0,BN1),OFFSET('Game Board'!I8:I55,0,BN1),CF19,OFFSET('Game Board'!F8:F55,0,BN1),CF18)</f>
        <v>0</v>
      </c>
      <c r="CM19" s="420">
        <f ca="1">SUMIFS(OFFSET('Game Board'!H8:H55,0,BN1),OFFSET('Game Board'!F8:F55,0,BN1),CF19,OFFSET('Game Board'!I8:I55,0,BN1),CF16)+SUMIFS(OFFSET('Game Board'!H8:H55,0,BN1),OFFSET('Game Board'!F8:F55,0,BN1),CF19,OFFSET('Game Board'!I8:I55,0,BN1),CF17)+SUMIFS(OFFSET('Game Board'!H8:H55,0,BN1),OFFSET('Game Board'!F8:F55,0,BN1),CF19,OFFSET('Game Board'!I8:I55,0,BN1),CF18)+SUMIFS(OFFSET('Game Board'!G8:G55,0,BN1),OFFSET('Game Board'!I8:I55,0,BN1),CF19,OFFSET('Game Board'!F8:F55,0,BN1),CF16)+SUMIFS(OFFSET('Game Board'!G8:G55,0,BN1),OFFSET('Game Board'!I8:I55,0,BN1),CF19,OFFSET('Game Board'!F8:F55,0,BN1),CF17)+SUMIFS(OFFSET('Game Board'!G8:G55,0,BN1),OFFSET('Game Board'!I8:I55,0,BN1),CF19,OFFSET('Game Board'!F8:F55,0,BN1),CF18)</f>
        <v>0</v>
      </c>
      <c r="CN19" s="420">
        <f t="shared" ca="1" si="206"/>
        <v>0</v>
      </c>
      <c r="CO19" s="420">
        <f t="shared" ca="1" si="207"/>
        <v>3</v>
      </c>
      <c r="CP19" s="420">
        <f t="shared" ref="CP19" ca="1" si="2529">IF(CF19&lt;&gt;"",SUMPRODUCT((CE16:CE19=CE19)*(CO16:CO19&gt;CO19)*1),0)</f>
        <v>0</v>
      </c>
      <c r="CQ19" s="420">
        <f t="shared" ref="CQ19" ca="1" si="2530">IF(CF19&lt;&gt;"",SUMPRODUCT((CP16:CP19=CP19)*(CN16:CN19&gt;CN19)*1),0)</f>
        <v>0</v>
      </c>
      <c r="CR19" s="420">
        <f t="shared" ca="1" si="1"/>
        <v>0</v>
      </c>
      <c r="CS19" s="420">
        <f t="shared" ref="CS19" ca="1" si="2531">IF(CF19&lt;&gt;"",SUMPRODUCT((CR16:CR19=CR19)*(CP16:CP19=CP19)*(CL16:CL19&gt;CL19)*1),0)</f>
        <v>0</v>
      </c>
      <c r="CT19" s="420">
        <f t="shared" ca="1" si="208"/>
        <v>1</v>
      </c>
      <c r="CU19" s="420">
        <f ca="1">SUMPRODUCT((OFFSET('Game Board'!F8:F55,0,BN1)=CG19)*(OFFSET('Game Board'!I8:I55,0,BN1)=CG17)*(OFFSET('Game Board'!G8:G55,0,BN1)&gt;OFFSET('Game Board'!H8:H55,0,BN1))*1)+SUMPRODUCT((OFFSET('Game Board'!I8:I55,0,BN1)=CG19)*(OFFSET('Game Board'!F8:F55,0,BN1)=CG17)*(OFFSET('Game Board'!H8:H55,0,BN1)&gt;OFFSET('Game Board'!G8:G55,0,BN1))*1)+SUMPRODUCT((OFFSET('Game Board'!F8:F55,0,BN1)=CG19)*(OFFSET('Game Board'!I8:I55,0,BN1)=CG18)*(OFFSET('Game Board'!G8:G55,0,BN1)&gt;OFFSET('Game Board'!H8:H55,0,BN1))*1)+SUMPRODUCT((OFFSET('Game Board'!I8:I55,0,BN1)=CG19)*(OFFSET('Game Board'!F8:F55,0,BN1)=CG18)*(OFFSET('Game Board'!H8:H55,0,BN1)&gt;OFFSET('Game Board'!G8:G55,0,BN1))*1)</f>
        <v>0</v>
      </c>
      <c r="CV19" s="420">
        <f ca="1">SUMPRODUCT((OFFSET('Game Board'!F8:F55,0,BN1)=CG19)*(OFFSET('Game Board'!I8:I55,0,BN1)=CG17)*(OFFSET('Game Board'!G8:G55,0,BN1)=OFFSET('Game Board'!H8:H55,0,BN1))*1)+SUMPRODUCT((OFFSET('Game Board'!I8:I55,0,BN1)=CG19)*(OFFSET('Game Board'!F8:F55,0,BN1)=CG17)*(OFFSET('Game Board'!G8:G55,0,BN1)=OFFSET('Game Board'!H8:H55,0,BN1))*1)+SUMPRODUCT((OFFSET('Game Board'!F8:F55,0,BN1)=CG19)*(OFFSET('Game Board'!I8:I55,0,BN1)=CG18)*(OFFSET('Game Board'!G8:G55,0,BN1)=OFFSET('Game Board'!H8:H55,0,BN1))*1)+SUMPRODUCT((OFFSET('Game Board'!I8:I55,0,BN1)=CG19)*(OFFSET('Game Board'!F8:F55,0,BN1)=CG18)*(OFFSET('Game Board'!G8:G55,0,BN1)=OFFSET('Game Board'!H8:H55,0,BN1))*1)</f>
        <v>0</v>
      </c>
      <c r="CW19" s="420">
        <f ca="1">SUMPRODUCT((OFFSET('Game Board'!F8:F55,0,BN1)=CG19)*(OFFSET('Game Board'!I8:I55,0,BN1)=CG17)*(OFFSET('Game Board'!G8:G55,0,BN1)&lt;OFFSET('Game Board'!H8:H55,0,BN1))*1)+SUMPRODUCT((OFFSET('Game Board'!I8:I55,0,BN1)=CG19)*(OFFSET('Game Board'!F8:F55,0,BN1)=CG17)*(OFFSET('Game Board'!H8:H55,0,BN1)&lt;OFFSET('Game Board'!G8:G55,0,BN1))*1)+SUMPRODUCT((OFFSET('Game Board'!F8:F55,0,BN1)=CG19)*(OFFSET('Game Board'!I8:I55,0,BN1)=CG18)*(OFFSET('Game Board'!G8:G55,0,BN1)&lt;OFFSET('Game Board'!H8:H55,0,BN1))*1)+SUMPRODUCT((OFFSET('Game Board'!I8:I55,0,BN1)=CG19)*(OFFSET('Game Board'!F8:F55,0,BN1)=CG18)*(OFFSET('Game Board'!H8:H55,0,BN1)&lt;OFFSET('Game Board'!G8:G55,0,BN1))*1)</f>
        <v>0</v>
      </c>
      <c r="CX19" s="420">
        <f ca="1">SUMIFS(OFFSET('Game Board'!G8:G55,0,BN1),OFFSET('Game Board'!F8:F55,0,BN1),CG19,OFFSET('Game Board'!I8:I55,0,BN1),CG17)+SUMIFS(OFFSET('Game Board'!G8:G55,0,BN1),OFFSET('Game Board'!F8:F55,0,BN1),CG19,OFFSET('Game Board'!I8:I55,0,BN1),CG18)+SUMIFS(OFFSET('Game Board'!H8:H55,0,BN1),OFFSET('Game Board'!I8:I55,0,BN1),CG19,OFFSET('Game Board'!F8:F55,0,BN1),CG17)+SUMIFS(OFFSET('Game Board'!H8:H55,0,BN1),OFFSET('Game Board'!I8:I55,0,BN1),CG19,OFFSET('Game Board'!F8:F55,0,BN1),CG18)</f>
        <v>0</v>
      </c>
      <c r="CY19" s="420">
        <f ca="1">SUMIFS(OFFSET('Game Board'!G8:G55,0,BN1),OFFSET('Game Board'!F8:F55,0,BN1),CG19,OFFSET('Game Board'!I8:I55,0,BN1),CG17)+SUMIFS(OFFSET('Game Board'!G8:G55,0,BN1),OFFSET('Game Board'!F8:F55,0,BN1),CG19,OFFSET('Game Board'!I8:I55,0,BN1),CG18)+SUMIFS(OFFSET('Game Board'!H8:H55,0,BN1),OFFSET('Game Board'!I8:I55,0,BN1),CG19,OFFSET('Game Board'!F8:F55,0,BN1),CG17)+SUMIFS(OFFSET('Game Board'!H8:H55,0,BN1),OFFSET('Game Board'!I8:I55,0,BN1),CG19,OFFSET('Game Board'!F8:F55,0,BN1),CG18)</f>
        <v>0</v>
      </c>
      <c r="CZ19" s="420">
        <f t="shared" ca="1" si="209"/>
        <v>0</v>
      </c>
      <c r="DA19" s="420">
        <f t="shared" ca="1" si="210"/>
        <v>0</v>
      </c>
      <c r="DB19" s="420">
        <f t="shared" ref="DB19" ca="1" si="2532">IF(CG19&lt;&gt;"",SUMPRODUCT((CE16:CE19=CE19)*(DA16:DA19&gt;DA19)*1),0)</f>
        <v>0</v>
      </c>
      <c r="DC19" s="420">
        <f t="shared" ref="DC19" ca="1" si="2533">IF(CG19&lt;&gt;"",SUMPRODUCT((DB16:DB19=DB19)*(CZ16:CZ19&gt;CZ19)*1),0)</f>
        <v>0</v>
      </c>
      <c r="DD19" s="420">
        <f t="shared" ca="1" si="211"/>
        <v>0</v>
      </c>
      <c r="DE19" s="420">
        <f t="shared" ref="DE19" ca="1" si="2534">IF(CG19&lt;&gt;"",SUMPRODUCT((DD16:DD19=DD19)*(DB16:DB19=DB19)*(CX16:CX19&gt;CX19)*1),0)</f>
        <v>0</v>
      </c>
      <c r="DF19" s="420">
        <f t="shared" ca="1" si="212"/>
        <v>1</v>
      </c>
      <c r="DG19" s="420">
        <f ca="1">SUMPRODUCT((OFFSET('Game Board'!F8:F55,0,BN1)=CH19)*(OFFSET('Game Board'!I8:I55,0,BN1)=CH18)*(OFFSET('Game Board'!G8:G55,0,BN1)&gt;OFFSET('Game Board'!H8:H55,0,BN1))*1)+SUMPRODUCT((OFFSET('Game Board'!I8:I55,0,BN1)=CH19)*(OFFSET('Game Board'!F8:F55,0,BN1)=CH18)*(OFFSET('Game Board'!H8:H55,0,BN1)&gt;OFFSET('Game Board'!G8:G55,0,BN1))*1)</f>
        <v>0</v>
      </c>
      <c r="DH19" s="420">
        <f ca="1">SUMPRODUCT((OFFSET('Game Board'!F8:F55,0,BN1)=CH19)*(OFFSET('Game Board'!I8:I55,0,BN1)=CH18)*(OFFSET('Game Board'!G8:G55,0,BN1)=OFFSET('Game Board'!H8:H55,0,BN1))*1)+SUMPRODUCT((OFFSET('Game Board'!I8:I55,0,BN1)=CH19)*(OFFSET('Game Board'!F8:F55,0,BN1)=CH18)*(OFFSET('Game Board'!H8:H55,0,BN1)=OFFSET('Game Board'!G8:G55,0,BN1))*1)</f>
        <v>0</v>
      </c>
      <c r="DI19" s="420">
        <f ca="1">SUMPRODUCT((OFFSET('Game Board'!F8:F55,0,BN1)=CH19)*(OFFSET('Game Board'!I8:I55,0,BN1)=CH18)*(OFFSET('Game Board'!G8:G55,0,BN1)&lt;OFFSET('Game Board'!H8:H55,0,BN1))*1)+SUMPRODUCT((OFFSET('Game Board'!I8:I55,0,BN1)=CH19)*(OFFSET('Game Board'!F8:F55,0,BN1)=CH18)*(OFFSET('Game Board'!H8:H55,0,BN1)&lt;OFFSET('Game Board'!G8:G55,0,BN1))*1)</f>
        <v>0</v>
      </c>
      <c r="DJ19" s="420">
        <f ca="1">SUMIFS(OFFSET('Game Board'!G8:G55,0,BN1),OFFSET('Game Board'!F8:F55,0,BN1),CH19,OFFSET('Game Board'!I8:I55,0,BN1),CH18)+SUMIFS(OFFSET('Game Board'!H8:H55,0,BN1),OFFSET('Game Board'!I8:I55,0,BN1),CH19,OFFSET('Game Board'!F8:F55,0,BN1),CH18)</f>
        <v>0</v>
      </c>
      <c r="DK19" s="420">
        <f ca="1">SUMIFS(OFFSET('Game Board'!G8:G55,0,BN1),OFFSET('Game Board'!F8:F55,0,BN1),CH19,OFFSET('Game Board'!I8:I55,0,BN1),CH18)+SUMIFS(OFFSET('Game Board'!H8:H55,0,BN1),OFFSET('Game Board'!I8:I55,0,BN1),CH19,OFFSET('Game Board'!F8:F55,0,BN1),CH18)</f>
        <v>0</v>
      </c>
      <c r="DL19" s="420">
        <f t="shared" ca="1" si="2314"/>
        <v>0</v>
      </c>
      <c r="DM19" s="420">
        <f t="shared" ca="1" si="2315"/>
        <v>0</v>
      </c>
      <c r="DN19" s="420">
        <f t="shared" ref="DN19" ca="1" si="2535">IF(CH19&lt;&gt;"",SUMPRODUCT((CQ16:CQ19=CQ19)*(DM16:DM19&gt;DM19)*1),0)</f>
        <v>0</v>
      </c>
      <c r="DO19" s="420">
        <f t="shared" ref="DO19" ca="1" si="2536">IF(CH19&lt;&gt;"",SUMPRODUCT((DN16:DN19=DN19)*(DL16:DL19&gt;DL19)*1),0)</f>
        <v>0</v>
      </c>
      <c r="DP19" s="420">
        <f t="shared" ca="1" si="2318"/>
        <v>0</v>
      </c>
      <c r="DQ19" s="420">
        <f t="shared" ref="DQ19" ca="1" si="2537">IF(CH19&lt;&gt;"",SUMPRODUCT((DP16:DP19=DP19)*(DN16:DN19=DN19)*(DJ16:DJ19&gt;DJ19)*1),0)</f>
        <v>0</v>
      </c>
      <c r="DR19" s="420">
        <f t="shared" ca="1" si="386"/>
        <v>1</v>
      </c>
      <c r="DS19" s="420">
        <f t="shared" ref="DS19" ca="1" si="2538">SUMPRODUCT((DR16:DR19=DR19)*(BU16:BU19&gt;BU19)*1)</f>
        <v>3</v>
      </c>
      <c r="DT19" s="420">
        <f t="shared" ca="1" si="213"/>
        <v>4</v>
      </c>
      <c r="DU19" s="420" t="str">
        <f t="shared" si="214"/>
        <v>Australia</v>
      </c>
      <c r="DV19" s="420">
        <f t="shared" ca="1" si="215"/>
        <v>0</v>
      </c>
      <c r="DW19" s="420">
        <f ca="1">SUMPRODUCT((OFFSET('Game Board'!G8:G55,0,DW1)&lt;&gt;"")*(OFFSET('Game Board'!F8:F55,0,DW1)=C19)*(OFFSET('Game Board'!G8:G55,0,DW1)&gt;OFFSET('Game Board'!H8:H55,0,DW1))*1)+SUMPRODUCT((OFFSET('Game Board'!G8:G55,0,DW1)&lt;&gt;"")*(OFFSET('Game Board'!I8:I55,0,DW1)=C19)*(OFFSET('Game Board'!H8:H55,0,DW1)&gt;OFFSET('Game Board'!G8:G55,0,DW1))*1)</f>
        <v>0</v>
      </c>
      <c r="DX19" s="420">
        <f ca="1">SUMPRODUCT((OFFSET('Game Board'!G8:G55,0,DW1)&lt;&gt;"")*(OFFSET('Game Board'!F8:F55,0,DW1)=C19)*(OFFSET('Game Board'!G8:G55,0,DW1)=OFFSET('Game Board'!H8:H55,0,DW1))*1)+SUMPRODUCT((OFFSET('Game Board'!G8:G55,0,DW1)&lt;&gt;"")*(OFFSET('Game Board'!I8:I55,0,DW1)=C19)*(OFFSET('Game Board'!G8:G55,0,DW1)=OFFSET('Game Board'!H8:H55,0,DW1))*1)</f>
        <v>0</v>
      </c>
      <c r="DY19" s="420">
        <f ca="1">SUMPRODUCT((OFFSET('Game Board'!G8:G55,0,DW1)&lt;&gt;"")*(OFFSET('Game Board'!F8:F55,0,DW1)=C19)*(OFFSET('Game Board'!G8:G55,0,DW1)&lt;OFFSET('Game Board'!H8:H55,0,DW1))*1)+SUMPRODUCT((OFFSET('Game Board'!G8:G55,0,DW1)&lt;&gt;"")*(OFFSET('Game Board'!I8:I55,0,DW1)=C19)*(OFFSET('Game Board'!H8:H55,0,DW1)&lt;OFFSET('Game Board'!G8:G55,0,DW1))*1)</f>
        <v>0</v>
      </c>
      <c r="DZ19" s="420">
        <f ca="1">SUMIF(OFFSET('Game Board'!F8:F55,0,DW1),C19,OFFSET('Game Board'!G8:G55,0,DW1))+SUMIF(OFFSET('Game Board'!I8:I55,0,DW1),C19,OFFSET('Game Board'!H8:H55,0,DW1))</f>
        <v>0</v>
      </c>
      <c r="EA19" s="420">
        <f ca="1">SUMIF(OFFSET('Game Board'!F8:F55,0,DW1),C19,OFFSET('Game Board'!H8:H55,0,DW1))+SUMIF(OFFSET('Game Board'!I8:I55,0,DW1),C19,OFFSET('Game Board'!G8:G55,0,DW1))</f>
        <v>0</v>
      </c>
      <c r="EB19" s="420">
        <f t="shared" ca="1" si="216"/>
        <v>0</v>
      </c>
      <c r="EC19" s="420">
        <f t="shared" ca="1" si="217"/>
        <v>0</v>
      </c>
      <c r="ED19" s="420">
        <f ca="1">INDEX(L4:L35,MATCH(EM19,C4:C35,0),0)</f>
        <v>1462</v>
      </c>
      <c r="EE19" s="424">
        <f>'Tournament Setup'!F21</f>
        <v>0</v>
      </c>
      <c r="EF19" s="420">
        <f ca="1">RANK(EC19,EC16:EC19)</f>
        <v>1</v>
      </c>
      <c r="EG19" s="420">
        <f ca="1">SUMPRODUCT((EF16:EF19=EF19)*(EB16:EB19&gt;EB19)*1)</f>
        <v>0</v>
      </c>
      <c r="EH19" s="420">
        <f t="shared" ca="1" si="218"/>
        <v>1</v>
      </c>
      <c r="EI19" s="420">
        <f ca="1">SUMPRODUCT((EF16:EF19=EF19)*(EB16:EB19=EB19)*(DZ16:DZ19&gt;DZ19)*1)</f>
        <v>0</v>
      </c>
      <c r="EJ19" s="420">
        <f t="shared" ca="1" si="219"/>
        <v>1</v>
      </c>
      <c r="EK19" s="420">
        <f ca="1">RANK(EJ19,EJ16:EJ19,1)+COUNTIF(EJ16:EJ19,EJ19)-1</f>
        <v>4</v>
      </c>
      <c r="EL19" s="420">
        <v>4</v>
      </c>
      <c r="EM19" s="420" t="str">
        <f t="shared" ref="EM19" ca="1" si="2539">INDEX(DU16:DU19,MATCH(EL19,EK16:EK19,0),0)</f>
        <v>Australia</v>
      </c>
      <c r="EN19" s="420">
        <f ca="1">INDEX(EJ16:EJ19,MATCH(EM19,DU16:DU19,0),0)</f>
        <v>1</v>
      </c>
      <c r="EO19" s="420" t="str">
        <f t="shared" ca="1" si="2322"/>
        <v>Australia</v>
      </c>
      <c r="EP19" s="420" t="str">
        <f t="shared" ref="EP19" ca="1" si="2540">IF(AND(EP18&lt;&gt;"",EN19=2),EM19,"")</f>
        <v/>
      </c>
      <c r="EQ19" s="420" t="str">
        <f t="shared" ref="EQ19" ca="1" si="2541">IF(AND(EQ18&lt;&gt;"",EN19=3),EM19,"")</f>
        <v/>
      </c>
      <c r="ER19" s="420">
        <f ca="1">SUMPRODUCT((OFFSET('Game Board'!F8:F55,0,DW1)=EO19)*(OFFSET('Game Board'!I8:I55,0,DW1)=EO16)*(OFFSET('Game Board'!G8:G55,0,DW1)&gt;OFFSET('Game Board'!H8:H55,0,DW1))*1)+SUMPRODUCT((OFFSET('Game Board'!I8:I55,0,DW1)=EO19)*(OFFSET('Game Board'!F8:F55,0,DW1)=EO16)*(OFFSET('Game Board'!H8:H55,0,DW1)&gt;OFFSET('Game Board'!G8:G55,0,DW1))*1)+SUMPRODUCT((OFFSET('Game Board'!F8:F55,0,DW1)=EO19)*(OFFSET('Game Board'!I8:I55,0,DW1)=EO17)*(OFFSET('Game Board'!G8:G55,0,DW1)&gt;OFFSET('Game Board'!H8:H55,0,DW1))*1)+SUMPRODUCT((OFFSET('Game Board'!I8:I55,0,DW1)=EO19)*(OFFSET('Game Board'!F8:F55,0,DW1)=EO17)*(OFFSET('Game Board'!H8:H55,0,DW1)&gt;OFFSET('Game Board'!G8:G55,0,DW1))*1)+SUMPRODUCT((OFFSET('Game Board'!F8:F55,0,DW1)=EO19)*(OFFSET('Game Board'!I8:I55,0,DW1)=EO18)*(OFFSET('Game Board'!G8:G55,0,DW1)&gt;OFFSET('Game Board'!H8:H55,0,DW1))*1)+SUMPRODUCT((OFFSET('Game Board'!I8:I55,0,DW1)=EO19)*(OFFSET('Game Board'!F8:F55,0,DW1)=EO18)*(OFFSET('Game Board'!H8:H55,0,DW1)&gt;OFFSET('Game Board'!G8:G55,0,DW1))*1)</f>
        <v>0</v>
      </c>
      <c r="ES19" s="420">
        <f ca="1">SUMPRODUCT((OFFSET('Game Board'!F8:F55,0,DW1)=EO19)*(OFFSET('Game Board'!I8:I55,0,DW1)=EO16)*(OFFSET('Game Board'!G8:G55,0,DW1)&gt;=OFFSET('Game Board'!H8:H55,0,DW1))*1)+SUMPRODUCT((OFFSET('Game Board'!I8:I55,0,DW1)=EO19)*(OFFSET('Game Board'!F8:F55,0,DW1)=EO16)*(OFFSET('Game Board'!G8:G55,0,DW1)=OFFSET('Game Board'!H8:H55,0,DW1))*1)+SUMPRODUCT((OFFSET('Game Board'!F8:F55,0,DW1)=EO19)*(OFFSET('Game Board'!I8:I55,0,DW1)=EO17)*(OFFSET('Game Board'!G8:G55,0,DW1)=OFFSET('Game Board'!H8:H55,0,DW1))*1)+SUMPRODUCT((OFFSET('Game Board'!I8:I55,0,DW1)=EO19)*(OFFSET('Game Board'!F8:F55,0,DW1)=EO17)*(OFFSET('Game Board'!G8:G55,0,DW1)=OFFSET('Game Board'!H8:H55,0,DW1))*1)+SUMPRODUCT((OFFSET('Game Board'!F8:F55,0,DW1)=EO19)*(OFFSET('Game Board'!I8:I55,0,DW1)=EO18)*(OFFSET('Game Board'!G8:G55,0,DW1)=OFFSET('Game Board'!H8:H55,0,DW1))*1)+SUMPRODUCT((OFFSET('Game Board'!I8:I55,0,DW1)=EO19)*(OFFSET('Game Board'!F8:F55,0,DW1)=EO18)*(OFFSET('Game Board'!G8:G55,0,DW1)=OFFSET('Game Board'!H8:H55,0,DW1))*1)</f>
        <v>3</v>
      </c>
      <c r="ET19" s="420">
        <f ca="1">SUMPRODUCT((OFFSET('Game Board'!F8:F55,0,DW1)=EO19)*(OFFSET('Game Board'!I8:I55,0,DW1)=EO16)*(OFFSET('Game Board'!G8:G55,0,DW1)&lt;OFFSET('Game Board'!H8:H55,0,DW1))*1)+SUMPRODUCT((OFFSET('Game Board'!I8:I55,0,DW1)=EO19)*(OFFSET('Game Board'!F8:F55,0,DW1)=EO16)*(OFFSET('Game Board'!H8:H55,0,DW1)&lt;OFFSET('Game Board'!G8:G55,0,DW1))*1)+SUMPRODUCT((OFFSET('Game Board'!F8:F55,0,DW1)=EO19)*(OFFSET('Game Board'!I8:I55,0,DW1)=EO17)*(OFFSET('Game Board'!G8:G55,0,DW1)&lt;OFFSET('Game Board'!H8:H55,0,DW1))*1)+SUMPRODUCT((OFFSET('Game Board'!I8:I55,0,DW1)=EO19)*(OFFSET('Game Board'!F8:F55,0,DW1)=EO17)*(OFFSET('Game Board'!H8:H55,0,DW1)&lt;OFFSET('Game Board'!G8:G55,0,DW1))*1)+SUMPRODUCT((OFFSET('Game Board'!F8:F55,0,DW1)=EO19)*(OFFSET('Game Board'!I8:I55,0,DW1)=EO18)*(OFFSET('Game Board'!G8:G55,0,DW1)&lt;OFFSET('Game Board'!H8:H55,0,DW1))*1)+SUMPRODUCT((OFFSET('Game Board'!I8:I55,0,DW1)=EO19)*(OFFSET('Game Board'!F8:F55,0,DW1)=EO18)*(OFFSET('Game Board'!H8:H55,0,DW1)&lt;OFFSET('Game Board'!G8:G55,0,DW1))*1)</f>
        <v>0</v>
      </c>
      <c r="EU19" s="420">
        <f ca="1">SUMIFS(OFFSET('Game Board'!G8:G55,0,DW1),OFFSET('Game Board'!F8:F55,0,DW1),EO19,OFFSET('Game Board'!I8:I55,0,DW1),EO16)+SUMIFS(OFFSET('Game Board'!G8:G55,0,DW1),OFFSET('Game Board'!F8:F55,0,DW1),EO19,OFFSET('Game Board'!I8:I55,0,DW1),EO17)+SUMIFS(OFFSET('Game Board'!G8:G55,0,DW1),OFFSET('Game Board'!F8:F55,0,DW1),EO19,OFFSET('Game Board'!I8:I55,0,DW1),EO18)+SUMIFS(OFFSET('Game Board'!H8:H55,0,DW1),OFFSET('Game Board'!I8:I55,0,DW1),EO19,OFFSET('Game Board'!F8:F55,0,DW1),EO16)+SUMIFS(OFFSET('Game Board'!H8:H55,0,DW1),OFFSET('Game Board'!I8:I55,0,DW1),EO19,OFFSET('Game Board'!F8:F55,0,DW1),EO17)+SUMIFS(OFFSET('Game Board'!H8:H55,0,DW1),OFFSET('Game Board'!I8:I55,0,DW1),EO19,OFFSET('Game Board'!F8:F55,0,DW1),EO18)</f>
        <v>0</v>
      </c>
      <c r="EV19" s="420">
        <f ca="1">SUMIFS(OFFSET('Game Board'!H8:H55,0,DW1),OFFSET('Game Board'!F8:F55,0,DW1),EO19,OFFSET('Game Board'!I8:I55,0,DW1),EO16)+SUMIFS(OFFSET('Game Board'!H8:H55,0,DW1),OFFSET('Game Board'!F8:F55,0,DW1),EO19,OFFSET('Game Board'!I8:I55,0,DW1),EO17)+SUMIFS(OFFSET('Game Board'!H8:H55,0,DW1),OFFSET('Game Board'!F8:F55,0,DW1),EO19,OFFSET('Game Board'!I8:I55,0,DW1),EO18)+SUMIFS(OFFSET('Game Board'!G8:G55,0,DW1),OFFSET('Game Board'!I8:I55,0,DW1),EO19,OFFSET('Game Board'!F8:F55,0,DW1),EO16)+SUMIFS(OFFSET('Game Board'!G8:G55,0,DW1),OFFSET('Game Board'!I8:I55,0,DW1),EO19,OFFSET('Game Board'!F8:F55,0,DW1),EO17)+SUMIFS(OFFSET('Game Board'!G8:G55,0,DW1),OFFSET('Game Board'!I8:I55,0,DW1),EO19,OFFSET('Game Board'!F8:F55,0,DW1),EO18)</f>
        <v>0</v>
      </c>
      <c r="EW19" s="420">
        <f t="shared" ca="1" si="220"/>
        <v>0</v>
      </c>
      <c r="EX19" s="420">
        <f t="shared" ca="1" si="221"/>
        <v>3</v>
      </c>
      <c r="EY19" s="420">
        <f t="shared" ref="EY19" ca="1" si="2542">IF(EO19&lt;&gt;"",SUMPRODUCT((EN16:EN19=EN19)*(EX16:EX19&gt;EX19)*1),0)</f>
        <v>0</v>
      </c>
      <c r="EZ19" s="420">
        <f t="shared" ref="EZ19" ca="1" si="2543">IF(EO19&lt;&gt;"",SUMPRODUCT((EY16:EY19=EY19)*(EW16:EW19&gt;EW19)*1),0)</f>
        <v>0</v>
      </c>
      <c r="FA19" s="420">
        <f t="shared" ca="1" si="2"/>
        <v>0</v>
      </c>
      <c r="FB19" s="420">
        <f t="shared" ref="FB19" ca="1" si="2544">IF(EO19&lt;&gt;"",SUMPRODUCT((FA16:FA19=FA19)*(EY16:EY19=EY19)*(EU16:EU19&gt;EU19)*1),0)</f>
        <v>0</v>
      </c>
      <c r="FC19" s="420">
        <f t="shared" ca="1" si="222"/>
        <v>1</v>
      </c>
      <c r="FD19" s="420">
        <f ca="1">SUMPRODUCT((OFFSET('Game Board'!F8:F55,0,DW1)=EP19)*(OFFSET('Game Board'!I8:I55,0,DW1)=EP17)*(OFFSET('Game Board'!G8:G55,0,DW1)&gt;OFFSET('Game Board'!H8:H55,0,DW1))*1)+SUMPRODUCT((OFFSET('Game Board'!I8:I55,0,DW1)=EP19)*(OFFSET('Game Board'!F8:F55,0,DW1)=EP17)*(OFFSET('Game Board'!H8:H55,0,DW1)&gt;OFFSET('Game Board'!G8:G55,0,DW1))*1)+SUMPRODUCT((OFFSET('Game Board'!F8:F55,0,DW1)=EP19)*(OFFSET('Game Board'!I8:I55,0,DW1)=EP18)*(OFFSET('Game Board'!G8:G55,0,DW1)&gt;OFFSET('Game Board'!H8:H55,0,DW1))*1)+SUMPRODUCT((OFFSET('Game Board'!I8:I55,0,DW1)=EP19)*(OFFSET('Game Board'!F8:F55,0,DW1)=EP18)*(OFFSET('Game Board'!H8:H55,0,DW1)&gt;OFFSET('Game Board'!G8:G55,0,DW1))*1)</f>
        <v>0</v>
      </c>
      <c r="FE19" s="420">
        <f ca="1">SUMPRODUCT((OFFSET('Game Board'!F8:F55,0,DW1)=EP19)*(OFFSET('Game Board'!I8:I55,0,DW1)=EP17)*(OFFSET('Game Board'!G8:G55,0,DW1)=OFFSET('Game Board'!H8:H55,0,DW1))*1)+SUMPRODUCT((OFFSET('Game Board'!I8:I55,0,DW1)=EP19)*(OFFSET('Game Board'!F8:F55,0,DW1)=EP17)*(OFFSET('Game Board'!G8:G55,0,DW1)=OFFSET('Game Board'!H8:H55,0,DW1))*1)+SUMPRODUCT((OFFSET('Game Board'!F8:F55,0,DW1)=EP19)*(OFFSET('Game Board'!I8:I55,0,DW1)=EP18)*(OFFSET('Game Board'!G8:G55,0,DW1)=OFFSET('Game Board'!H8:H55,0,DW1))*1)+SUMPRODUCT((OFFSET('Game Board'!I8:I55,0,DW1)=EP19)*(OFFSET('Game Board'!F8:F55,0,DW1)=EP18)*(OFFSET('Game Board'!G8:G55,0,DW1)=OFFSET('Game Board'!H8:H55,0,DW1))*1)</f>
        <v>0</v>
      </c>
      <c r="FF19" s="420">
        <f ca="1">SUMPRODUCT((OFFSET('Game Board'!F8:F55,0,DW1)=EP19)*(OFFSET('Game Board'!I8:I55,0,DW1)=EP17)*(OFFSET('Game Board'!G8:G55,0,DW1)&lt;OFFSET('Game Board'!H8:H55,0,DW1))*1)+SUMPRODUCT((OFFSET('Game Board'!I8:I55,0,DW1)=EP19)*(OFFSET('Game Board'!F8:F55,0,DW1)=EP17)*(OFFSET('Game Board'!H8:H55,0,DW1)&lt;OFFSET('Game Board'!G8:G55,0,DW1))*1)+SUMPRODUCT((OFFSET('Game Board'!F8:F55,0,DW1)=EP19)*(OFFSET('Game Board'!I8:I55,0,DW1)=EP18)*(OFFSET('Game Board'!G8:G55,0,DW1)&lt;OFFSET('Game Board'!H8:H55,0,DW1))*1)+SUMPRODUCT((OFFSET('Game Board'!I8:I55,0,DW1)=EP19)*(OFFSET('Game Board'!F8:F55,0,DW1)=EP18)*(OFFSET('Game Board'!H8:H55,0,DW1)&lt;OFFSET('Game Board'!G8:G55,0,DW1))*1)</f>
        <v>0</v>
      </c>
      <c r="FG19" s="420">
        <f ca="1">SUMIFS(OFFSET('Game Board'!G8:G55,0,DW1),OFFSET('Game Board'!F8:F55,0,DW1),EP19,OFFSET('Game Board'!I8:I55,0,DW1),EP17)+SUMIFS(OFFSET('Game Board'!G8:G55,0,DW1),OFFSET('Game Board'!F8:F55,0,DW1),EP19,OFFSET('Game Board'!I8:I55,0,DW1),EP18)+SUMIFS(OFFSET('Game Board'!H8:H55,0,DW1),OFFSET('Game Board'!I8:I55,0,DW1),EP19,OFFSET('Game Board'!F8:F55,0,DW1),EP17)+SUMIFS(OFFSET('Game Board'!H8:H55,0,DW1),OFFSET('Game Board'!I8:I55,0,DW1),EP19,OFFSET('Game Board'!F8:F55,0,DW1),EP18)</f>
        <v>0</v>
      </c>
      <c r="FH19" s="420">
        <f ca="1">SUMIFS(OFFSET('Game Board'!G8:G55,0,DW1),OFFSET('Game Board'!F8:F55,0,DW1),EP19,OFFSET('Game Board'!I8:I55,0,DW1),EP17)+SUMIFS(OFFSET('Game Board'!G8:G55,0,DW1),OFFSET('Game Board'!F8:F55,0,DW1),EP19,OFFSET('Game Board'!I8:I55,0,DW1),EP18)+SUMIFS(OFFSET('Game Board'!H8:H55,0,DW1),OFFSET('Game Board'!I8:I55,0,DW1),EP19,OFFSET('Game Board'!F8:F55,0,DW1),EP17)+SUMIFS(OFFSET('Game Board'!H8:H55,0,DW1),OFFSET('Game Board'!I8:I55,0,DW1),EP19,OFFSET('Game Board'!F8:F55,0,DW1),EP18)</f>
        <v>0</v>
      </c>
      <c r="FI19" s="420">
        <f t="shared" ca="1" si="223"/>
        <v>0</v>
      </c>
      <c r="FJ19" s="420">
        <f t="shared" ca="1" si="224"/>
        <v>0</v>
      </c>
      <c r="FK19" s="420">
        <f t="shared" ref="FK19" ca="1" si="2545">IF(EP19&lt;&gt;"",SUMPRODUCT((EN16:EN19=EN19)*(FJ16:FJ19&gt;FJ19)*1),0)</f>
        <v>0</v>
      </c>
      <c r="FL19" s="420">
        <f t="shared" ref="FL19" ca="1" si="2546">IF(EP19&lt;&gt;"",SUMPRODUCT((FK16:FK19=FK19)*(FI16:FI19&gt;FI19)*1),0)</f>
        <v>0</v>
      </c>
      <c r="FM19" s="420">
        <f t="shared" ca="1" si="225"/>
        <v>0</v>
      </c>
      <c r="FN19" s="420">
        <f t="shared" ref="FN19" ca="1" si="2547">IF(EP19&lt;&gt;"",SUMPRODUCT((FM16:FM19=FM19)*(FK16:FK19=FK19)*(FG16:FG19&gt;FG19)*1),0)</f>
        <v>0</v>
      </c>
      <c r="FO19" s="420">
        <f t="shared" ca="1" si="226"/>
        <v>1</v>
      </c>
      <c r="FP19" s="420">
        <f ca="1">SUMPRODUCT((OFFSET('Game Board'!F8:F55,0,DW1)=EQ19)*(OFFSET('Game Board'!I8:I55,0,DW1)=EQ18)*(OFFSET('Game Board'!G8:G55,0,DW1)&gt;OFFSET('Game Board'!H8:H55,0,DW1))*1)+SUMPRODUCT((OFFSET('Game Board'!I8:I55,0,DW1)=EQ19)*(OFFSET('Game Board'!F8:F55,0,DW1)=EQ18)*(OFFSET('Game Board'!H8:H55,0,DW1)&gt;OFFSET('Game Board'!G8:G55,0,DW1))*1)</f>
        <v>0</v>
      </c>
      <c r="FQ19" s="420">
        <f ca="1">SUMPRODUCT((OFFSET('Game Board'!F8:F55,0,DW1)=EQ19)*(OFFSET('Game Board'!I8:I55,0,DW1)=EQ18)*(OFFSET('Game Board'!G8:G55,0,DW1)=OFFSET('Game Board'!H8:H55,0,DW1))*1)+SUMPRODUCT((OFFSET('Game Board'!I8:I55,0,DW1)=EQ19)*(OFFSET('Game Board'!F8:F55,0,DW1)=EQ18)*(OFFSET('Game Board'!H8:H55,0,DW1)=OFFSET('Game Board'!G8:G55,0,DW1))*1)</f>
        <v>0</v>
      </c>
      <c r="FR19" s="420">
        <f ca="1">SUMPRODUCT((OFFSET('Game Board'!F8:F55,0,DW1)=EQ19)*(OFFSET('Game Board'!I8:I55,0,DW1)=EQ18)*(OFFSET('Game Board'!G8:G55,0,DW1)&lt;OFFSET('Game Board'!H8:H55,0,DW1))*1)+SUMPRODUCT((OFFSET('Game Board'!I8:I55,0,DW1)=EQ19)*(OFFSET('Game Board'!F8:F55,0,DW1)=EQ18)*(OFFSET('Game Board'!H8:H55,0,DW1)&lt;OFFSET('Game Board'!G8:G55,0,DW1))*1)</f>
        <v>0</v>
      </c>
      <c r="FS19" s="420">
        <f ca="1">SUMIFS(OFFSET('Game Board'!G8:G55,0,DW1),OFFSET('Game Board'!F8:F55,0,DW1),EQ19,OFFSET('Game Board'!I8:I55,0,DW1),EQ18)+SUMIFS(OFFSET('Game Board'!H8:H55,0,DW1),OFFSET('Game Board'!I8:I55,0,DW1),EQ19,OFFSET('Game Board'!F8:F55,0,DW1),EQ18)</f>
        <v>0</v>
      </c>
      <c r="FT19" s="420">
        <f ca="1">SUMIFS(OFFSET('Game Board'!G8:G55,0,DW1),OFFSET('Game Board'!F8:F55,0,DW1),EQ19,OFFSET('Game Board'!I8:I55,0,DW1),EQ18)+SUMIFS(OFFSET('Game Board'!H8:H55,0,DW1),OFFSET('Game Board'!I8:I55,0,DW1),EQ19,OFFSET('Game Board'!F8:F55,0,DW1),EQ18)</f>
        <v>0</v>
      </c>
      <c r="FU19" s="420">
        <f t="shared" ca="1" si="2331"/>
        <v>0</v>
      </c>
      <c r="FV19" s="420">
        <f t="shared" ca="1" si="2332"/>
        <v>0</v>
      </c>
      <c r="FW19" s="420">
        <f t="shared" ref="FW19" ca="1" si="2548">IF(EQ19&lt;&gt;"",SUMPRODUCT((EZ16:EZ19=EZ19)*(FV16:FV19&gt;FV19)*1),0)</f>
        <v>0</v>
      </c>
      <c r="FX19" s="420">
        <f t="shared" ref="FX19" ca="1" si="2549">IF(EQ19&lt;&gt;"",SUMPRODUCT((FW16:FW19=FW19)*(FU16:FU19&gt;FU19)*1),0)</f>
        <v>0</v>
      </c>
      <c r="FY19" s="420">
        <f t="shared" ca="1" si="2335"/>
        <v>0</v>
      </c>
      <c r="FZ19" s="420">
        <f t="shared" ref="FZ19" ca="1" si="2550">IF(EQ19&lt;&gt;"",SUMPRODUCT((FY16:FY19=FY19)*(FW16:FW19=FW19)*(FS16:FS19&gt;FS19)*1),0)</f>
        <v>0</v>
      </c>
      <c r="GA19" s="420">
        <f t="shared" ca="1" si="389"/>
        <v>1</v>
      </c>
      <c r="GB19" s="420">
        <f t="shared" ref="GB19" ca="1" si="2551">SUMPRODUCT((GA16:GA19=GA19)*(ED16:ED19&gt;ED19)*1)</f>
        <v>3</v>
      </c>
      <c r="GC19" s="420">
        <f t="shared" ca="1" si="227"/>
        <v>4</v>
      </c>
      <c r="GD19" s="420" t="str">
        <f t="shared" si="228"/>
        <v>Australia</v>
      </c>
      <c r="GE19" s="420">
        <f t="shared" ca="1" si="3"/>
        <v>0</v>
      </c>
      <c r="GF19" s="420">
        <f ca="1">SUMPRODUCT((OFFSET('Game Board'!G8:G55,0,GF1)&lt;&gt;"")*(OFFSET('Game Board'!F8:F55,0,GF1)=C19)*(OFFSET('Game Board'!G8:G55,0,GF1)&gt;OFFSET('Game Board'!H8:H55,0,GF1))*1)+SUMPRODUCT((OFFSET('Game Board'!G8:G55,0,GF1)&lt;&gt;"")*(OFFSET('Game Board'!I8:I55,0,GF1)=C19)*(OFFSET('Game Board'!H8:H55,0,GF1)&gt;OFFSET('Game Board'!G8:G55,0,GF1))*1)</f>
        <v>0</v>
      </c>
      <c r="GG19" s="420">
        <f ca="1">SUMPRODUCT((OFFSET('Game Board'!G8:G55,0,GF1)&lt;&gt;"")*(OFFSET('Game Board'!F8:F55,0,GF1)=C19)*(OFFSET('Game Board'!G8:G55,0,GF1)=OFFSET('Game Board'!H8:H55,0,GF1))*1)+SUMPRODUCT((OFFSET('Game Board'!G8:G55,0,GF1)&lt;&gt;"")*(OFFSET('Game Board'!I8:I55,0,GF1)=C19)*(OFFSET('Game Board'!G8:G55,0,GF1)=OFFSET('Game Board'!H8:H55,0,GF1))*1)</f>
        <v>0</v>
      </c>
      <c r="GH19" s="420">
        <f ca="1">SUMPRODUCT((OFFSET('Game Board'!G8:G55,0,GF1)&lt;&gt;"")*(OFFSET('Game Board'!F8:F55,0,GF1)=C19)*(OFFSET('Game Board'!G8:G55,0,GF1)&lt;OFFSET('Game Board'!H8:H55,0,GF1))*1)+SUMPRODUCT((OFFSET('Game Board'!G8:G55,0,GF1)&lt;&gt;"")*(OFFSET('Game Board'!I8:I55,0,GF1)=C19)*(OFFSET('Game Board'!H8:H55,0,GF1)&lt;OFFSET('Game Board'!G8:G55,0,GF1))*1)</f>
        <v>0</v>
      </c>
      <c r="GI19" s="420">
        <f ca="1">SUMIF(OFFSET('Game Board'!F8:F55,0,GF1),C19,OFFSET('Game Board'!G8:G55,0,GF1))+SUMIF(OFFSET('Game Board'!I8:I55,0,GF1),C19,OFFSET('Game Board'!H8:H55,0,GF1))</f>
        <v>0</v>
      </c>
      <c r="GJ19" s="420">
        <f ca="1">SUMIF(OFFSET('Game Board'!F8:F55,0,GF1),C19,OFFSET('Game Board'!H8:H55,0,GF1))+SUMIF(OFFSET('Game Board'!I8:I55,0,GF1),C19,OFFSET('Game Board'!G8:G55,0,GF1))</f>
        <v>0</v>
      </c>
      <c r="GK19" s="420">
        <f t="shared" ca="1" si="4"/>
        <v>0</v>
      </c>
      <c r="GL19" s="420">
        <f t="shared" ca="1" si="5"/>
        <v>0</v>
      </c>
      <c r="GM19" s="420">
        <f ca="1">INDEX(L4:L35,MATCH(GV19,C4:C35,0),0)</f>
        <v>1462</v>
      </c>
      <c r="GN19" s="424">
        <f>'Tournament Setup'!F21</f>
        <v>0</v>
      </c>
      <c r="GO19" s="420">
        <f t="shared" ref="GO19" ca="1" si="2552">RANK(GL19,GL16:GL19)</f>
        <v>1</v>
      </c>
      <c r="GP19" s="420">
        <f t="shared" ref="GP19" ca="1" si="2553">SUMPRODUCT((GO16:GO19=GO19)*(GK16:GK19&gt;GK19)*1)</f>
        <v>0</v>
      </c>
      <c r="GQ19" s="420">
        <f t="shared" ca="1" si="8"/>
        <v>1</v>
      </c>
      <c r="GR19" s="420">
        <f t="shared" ref="GR19" ca="1" si="2554">SUMPRODUCT((GO16:GO19=GO19)*(GK16:GK19=GK19)*(GI16:GI19&gt;GI19)*1)</f>
        <v>0</v>
      </c>
      <c r="GS19" s="420">
        <f t="shared" ca="1" si="10"/>
        <v>1</v>
      </c>
      <c r="GT19" s="420">
        <f t="shared" ref="GT19" ca="1" si="2555">RANK(GS19,GS16:GS19,1)+COUNTIF(GS16:GS19,GS19)-1</f>
        <v>4</v>
      </c>
      <c r="GU19" s="420">
        <v>4</v>
      </c>
      <c r="GV19" s="420" t="str">
        <f t="shared" ref="GV19" ca="1" si="2556">INDEX(GD16:GD19,MATCH(GU19,GT16:GT19,0),0)</f>
        <v>Australia</v>
      </c>
      <c r="GW19" s="420">
        <f t="shared" ref="GW19" ca="1" si="2557">INDEX(GS16:GS19,MATCH(GV19,GD16:GD19,0),0)</f>
        <v>1</v>
      </c>
      <c r="GX19" s="420" t="str">
        <f t="shared" ca="1" si="2344"/>
        <v>Australia</v>
      </c>
      <c r="GY19" s="420" t="str">
        <f t="shared" ref="GY19" ca="1" si="2558">IF(AND(GY18&lt;&gt;"",GW19=2),GV19,"")</f>
        <v/>
      </c>
      <c r="GZ19" s="420" t="str">
        <f t="shared" ref="GZ19" ca="1" si="2559">IF(AND(GZ18&lt;&gt;"",GW19=3),GV19,"")</f>
        <v/>
      </c>
      <c r="HA19" s="420">
        <f ca="1">SUMPRODUCT((OFFSET('Game Board'!F8:F55,0,GF1)=GX19)*(OFFSET('Game Board'!I8:I55,0,GF1)=GX16)*(OFFSET('Game Board'!G8:G55,0,GF1)&gt;OFFSET('Game Board'!H8:H55,0,GF1))*1)+SUMPRODUCT((OFFSET('Game Board'!I8:I55,0,GF1)=GX19)*(OFFSET('Game Board'!F8:F55,0,GF1)=GX16)*(OFFSET('Game Board'!H8:H55,0,GF1)&gt;OFFSET('Game Board'!G8:G55,0,GF1))*1)+SUMPRODUCT((OFFSET('Game Board'!F8:F55,0,GF1)=GX19)*(OFFSET('Game Board'!I8:I55,0,GF1)=GX17)*(OFFSET('Game Board'!G8:G55,0,GF1)&gt;OFFSET('Game Board'!H8:H55,0,GF1))*1)+SUMPRODUCT((OFFSET('Game Board'!I8:I55,0,GF1)=GX19)*(OFFSET('Game Board'!F8:F55,0,GF1)=GX17)*(OFFSET('Game Board'!H8:H55,0,GF1)&gt;OFFSET('Game Board'!G8:G55,0,GF1))*1)+SUMPRODUCT((OFFSET('Game Board'!F8:F55,0,GF1)=GX19)*(OFFSET('Game Board'!I8:I55,0,GF1)=GX18)*(OFFSET('Game Board'!G8:G55,0,GF1)&gt;OFFSET('Game Board'!H8:H55,0,GF1))*1)+SUMPRODUCT((OFFSET('Game Board'!I8:I55,0,GF1)=GX19)*(OFFSET('Game Board'!F8:F55,0,GF1)=GX18)*(OFFSET('Game Board'!H8:H55,0,GF1)&gt;OFFSET('Game Board'!G8:G55,0,GF1))*1)</f>
        <v>0</v>
      </c>
      <c r="HB19" s="420">
        <f ca="1">SUMPRODUCT((OFFSET('Game Board'!F8:F55,0,GF1)=GX19)*(OFFSET('Game Board'!I8:I55,0,GF1)=GX16)*(OFFSET('Game Board'!G8:G55,0,GF1)&gt;=OFFSET('Game Board'!H8:H55,0,GF1))*1)+SUMPRODUCT((OFFSET('Game Board'!I8:I55,0,GF1)=GX19)*(OFFSET('Game Board'!F8:F55,0,GF1)=GX16)*(OFFSET('Game Board'!G8:G55,0,GF1)=OFFSET('Game Board'!H8:H55,0,GF1))*1)+SUMPRODUCT((OFFSET('Game Board'!F8:F55,0,GF1)=GX19)*(OFFSET('Game Board'!I8:I55,0,GF1)=GX17)*(OFFSET('Game Board'!G8:G55,0,GF1)=OFFSET('Game Board'!H8:H55,0,GF1))*1)+SUMPRODUCT((OFFSET('Game Board'!I8:I55,0,GF1)=GX19)*(OFFSET('Game Board'!F8:F55,0,GF1)=GX17)*(OFFSET('Game Board'!G8:G55,0,GF1)=OFFSET('Game Board'!H8:H55,0,GF1))*1)+SUMPRODUCT((OFFSET('Game Board'!F8:F55,0,GF1)=GX19)*(OFFSET('Game Board'!I8:I55,0,GF1)=GX18)*(OFFSET('Game Board'!G8:G55,0,GF1)=OFFSET('Game Board'!H8:H55,0,GF1))*1)+SUMPRODUCT((OFFSET('Game Board'!I8:I55,0,GF1)=GX19)*(OFFSET('Game Board'!F8:F55,0,GF1)=GX18)*(OFFSET('Game Board'!G8:G55,0,GF1)=OFFSET('Game Board'!H8:H55,0,GF1))*1)</f>
        <v>3</v>
      </c>
      <c r="HC19" s="420">
        <f ca="1">SUMPRODUCT((OFFSET('Game Board'!F8:F55,0,GF1)=GX19)*(OFFSET('Game Board'!I8:I55,0,GF1)=GX16)*(OFFSET('Game Board'!G8:G55,0,GF1)&lt;OFFSET('Game Board'!H8:H55,0,GF1))*1)+SUMPRODUCT((OFFSET('Game Board'!I8:I55,0,GF1)=GX19)*(OFFSET('Game Board'!F8:F55,0,GF1)=GX16)*(OFFSET('Game Board'!H8:H55,0,GF1)&lt;OFFSET('Game Board'!G8:G55,0,GF1))*1)+SUMPRODUCT((OFFSET('Game Board'!F8:F55,0,GF1)=GX19)*(OFFSET('Game Board'!I8:I55,0,GF1)=GX17)*(OFFSET('Game Board'!G8:G55,0,GF1)&lt;OFFSET('Game Board'!H8:H55,0,GF1))*1)+SUMPRODUCT((OFFSET('Game Board'!I8:I55,0,GF1)=GX19)*(OFFSET('Game Board'!F8:F55,0,GF1)=GX17)*(OFFSET('Game Board'!H8:H55,0,GF1)&lt;OFFSET('Game Board'!G8:G55,0,GF1))*1)+SUMPRODUCT((OFFSET('Game Board'!F8:F55,0,GF1)=GX19)*(OFFSET('Game Board'!I8:I55,0,GF1)=GX18)*(OFFSET('Game Board'!G8:G55,0,GF1)&lt;OFFSET('Game Board'!H8:H55,0,GF1))*1)+SUMPRODUCT((OFFSET('Game Board'!I8:I55,0,GF1)=GX19)*(OFFSET('Game Board'!F8:F55,0,GF1)=GX18)*(OFFSET('Game Board'!H8:H55,0,GF1)&lt;OFFSET('Game Board'!G8:G55,0,GF1))*1)</f>
        <v>0</v>
      </c>
      <c r="HD19" s="420">
        <f ca="1">SUMIFS(OFFSET('Game Board'!G8:G55,0,GF1),OFFSET('Game Board'!F8:F55,0,GF1),GX19,OFFSET('Game Board'!I8:I55,0,GF1),GX16)+SUMIFS(OFFSET('Game Board'!G8:G55,0,GF1),OFFSET('Game Board'!F8:F55,0,GF1),GX19,OFFSET('Game Board'!I8:I55,0,GF1),GX17)+SUMIFS(OFFSET('Game Board'!G8:G55,0,GF1),OFFSET('Game Board'!F8:F55,0,GF1),GX19,OFFSET('Game Board'!I8:I55,0,GF1),GX18)+SUMIFS(OFFSET('Game Board'!H8:H55,0,GF1),OFFSET('Game Board'!I8:I55,0,GF1),GX19,OFFSET('Game Board'!F8:F55,0,GF1),GX16)+SUMIFS(OFFSET('Game Board'!H8:H55,0,GF1),OFFSET('Game Board'!I8:I55,0,GF1),GX19,OFFSET('Game Board'!F8:F55,0,GF1),GX17)+SUMIFS(OFFSET('Game Board'!H8:H55,0,GF1),OFFSET('Game Board'!I8:I55,0,GF1),GX19,OFFSET('Game Board'!F8:F55,0,GF1),GX18)</f>
        <v>0</v>
      </c>
      <c r="HE19" s="420">
        <f ca="1">SUMIFS(OFFSET('Game Board'!H8:H55,0,GF1),OFFSET('Game Board'!F8:F55,0,GF1),GX19,OFFSET('Game Board'!I8:I55,0,GF1),GX16)+SUMIFS(OFFSET('Game Board'!H8:H55,0,GF1),OFFSET('Game Board'!F8:F55,0,GF1),GX19,OFFSET('Game Board'!I8:I55,0,GF1),GX17)+SUMIFS(OFFSET('Game Board'!H8:H55,0,GF1),OFFSET('Game Board'!F8:F55,0,GF1),GX19,OFFSET('Game Board'!I8:I55,0,GF1),GX18)+SUMIFS(OFFSET('Game Board'!G8:G55,0,GF1),OFFSET('Game Board'!I8:I55,0,GF1),GX19,OFFSET('Game Board'!F8:F55,0,GF1),GX16)+SUMIFS(OFFSET('Game Board'!G8:G55,0,GF1),OFFSET('Game Board'!I8:I55,0,GF1),GX19,OFFSET('Game Board'!F8:F55,0,GF1),GX17)+SUMIFS(OFFSET('Game Board'!G8:G55,0,GF1),OFFSET('Game Board'!I8:I55,0,GF1),GX19,OFFSET('Game Board'!F8:F55,0,GF1),GX18)</f>
        <v>0</v>
      </c>
      <c r="HF19" s="420">
        <f t="shared" ca="1" si="15"/>
        <v>0</v>
      </c>
      <c r="HG19" s="420">
        <f t="shared" ca="1" si="16"/>
        <v>3</v>
      </c>
      <c r="HH19" s="420">
        <f t="shared" ref="HH19" ca="1" si="2560">IF(GX19&lt;&gt;"",SUMPRODUCT((GW16:GW19=GW19)*(HG16:HG19&gt;HG19)*1),0)</f>
        <v>0</v>
      </c>
      <c r="HI19" s="420">
        <f t="shared" ref="HI19" ca="1" si="2561">IF(GX19&lt;&gt;"",SUMPRODUCT((HH16:HH19=HH19)*(HF16:HF19&gt;HF19)*1),0)</f>
        <v>0</v>
      </c>
      <c r="HJ19" s="420">
        <f t="shared" ca="1" si="19"/>
        <v>0</v>
      </c>
      <c r="HK19" s="420">
        <f t="shared" ref="HK19" ca="1" si="2562">IF(GX19&lt;&gt;"",SUMPRODUCT((HJ16:HJ19=HJ19)*(HH16:HH19=HH19)*(HD16:HD19&gt;HD19)*1),0)</f>
        <v>0</v>
      </c>
      <c r="HL19" s="420">
        <f t="shared" ca="1" si="21"/>
        <v>1</v>
      </c>
      <c r="HM19" s="420">
        <f ca="1">SUMPRODUCT((OFFSET('Game Board'!F8:F55,0,GF1)=GY19)*(OFFSET('Game Board'!I8:I55,0,GF1)=GY17)*(OFFSET('Game Board'!G8:G55,0,GF1)&gt;OFFSET('Game Board'!H8:H55,0,GF1))*1)+SUMPRODUCT((OFFSET('Game Board'!I8:I55,0,GF1)=GY19)*(OFFSET('Game Board'!F8:F55,0,GF1)=GY17)*(OFFSET('Game Board'!H8:H55,0,GF1)&gt;OFFSET('Game Board'!G8:G55,0,GF1))*1)+SUMPRODUCT((OFFSET('Game Board'!F8:F55,0,GF1)=GY19)*(OFFSET('Game Board'!I8:I55,0,GF1)=GY18)*(OFFSET('Game Board'!G8:G55,0,GF1)&gt;OFFSET('Game Board'!H8:H55,0,GF1))*1)+SUMPRODUCT((OFFSET('Game Board'!I8:I55,0,GF1)=GY19)*(OFFSET('Game Board'!F8:F55,0,GF1)=GY18)*(OFFSET('Game Board'!H8:H55,0,GF1)&gt;OFFSET('Game Board'!G8:G55,0,GF1))*1)</f>
        <v>0</v>
      </c>
      <c r="HN19" s="420">
        <f ca="1">SUMPRODUCT((OFFSET('Game Board'!F8:F55,0,GF1)=GY19)*(OFFSET('Game Board'!I8:I55,0,GF1)=GY17)*(OFFSET('Game Board'!G8:G55,0,GF1)=OFFSET('Game Board'!H8:H55,0,GF1))*1)+SUMPRODUCT((OFFSET('Game Board'!I8:I55,0,GF1)=GY19)*(OFFSET('Game Board'!F8:F55,0,GF1)=GY17)*(OFFSET('Game Board'!G8:G55,0,GF1)=OFFSET('Game Board'!H8:H55,0,GF1))*1)+SUMPRODUCT((OFFSET('Game Board'!F8:F55,0,GF1)=GY19)*(OFFSET('Game Board'!I8:I55,0,GF1)=GY18)*(OFFSET('Game Board'!G8:G55,0,GF1)=OFFSET('Game Board'!H8:H55,0,GF1))*1)+SUMPRODUCT((OFFSET('Game Board'!I8:I55,0,GF1)=GY19)*(OFFSET('Game Board'!F8:F55,0,GF1)=GY18)*(OFFSET('Game Board'!G8:G55,0,GF1)=OFFSET('Game Board'!H8:H55,0,GF1))*1)</f>
        <v>0</v>
      </c>
      <c r="HO19" s="420">
        <f ca="1">SUMPRODUCT((OFFSET('Game Board'!F8:F55,0,GF1)=GY19)*(OFFSET('Game Board'!I8:I55,0,GF1)=GY17)*(OFFSET('Game Board'!G8:G55,0,GF1)&lt;OFFSET('Game Board'!H8:H55,0,GF1))*1)+SUMPRODUCT((OFFSET('Game Board'!I8:I55,0,GF1)=GY19)*(OFFSET('Game Board'!F8:F55,0,GF1)=GY17)*(OFFSET('Game Board'!H8:H55,0,GF1)&lt;OFFSET('Game Board'!G8:G55,0,GF1))*1)+SUMPRODUCT((OFFSET('Game Board'!F8:F55,0,GF1)=GY19)*(OFFSET('Game Board'!I8:I55,0,GF1)=GY18)*(OFFSET('Game Board'!G8:G55,0,GF1)&lt;OFFSET('Game Board'!H8:H55,0,GF1))*1)+SUMPRODUCT((OFFSET('Game Board'!I8:I55,0,GF1)=GY19)*(OFFSET('Game Board'!F8:F55,0,GF1)=GY18)*(OFFSET('Game Board'!H8:H55,0,GF1)&lt;OFFSET('Game Board'!G8:G55,0,GF1))*1)</f>
        <v>0</v>
      </c>
      <c r="HP19" s="420">
        <f ca="1">SUMIFS(OFFSET('Game Board'!G8:G55,0,GF1),OFFSET('Game Board'!F8:F55,0,GF1),GY19,OFFSET('Game Board'!I8:I55,0,GF1),GY17)+SUMIFS(OFFSET('Game Board'!G8:G55,0,GF1),OFFSET('Game Board'!F8:F55,0,GF1),GY19,OFFSET('Game Board'!I8:I55,0,GF1),GY18)+SUMIFS(OFFSET('Game Board'!H8:H55,0,GF1),OFFSET('Game Board'!I8:I55,0,GF1),GY19,OFFSET('Game Board'!F8:F55,0,GF1),GY17)+SUMIFS(OFFSET('Game Board'!H8:H55,0,GF1),OFFSET('Game Board'!I8:I55,0,GF1),GY19,OFFSET('Game Board'!F8:F55,0,GF1),GY18)</f>
        <v>0</v>
      </c>
      <c r="HQ19" s="420">
        <f ca="1">SUMIFS(OFFSET('Game Board'!G8:G55,0,GF1),OFFSET('Game Board'!F8:F55,0,GF1),GY19,OFFSET('Game Board'!I8:I55,0,GF1),GY17)+SUMIFS(OFFSET('Game Board'!G8:G55,0,GF1),OFFSET('Game Board'!F8:F55,0,GF1),GY19,OFFSET('Game Board'!I8:I55,0,GF1),GY18)+SUMIFS(OFFSET('Game Board'!H8:H55,0,GF1),OFFSET('Game Board'!I8:I55,0,GF1),GY19,OFFSET('Game Board'!F8:F55,0,GF1),GY17)+SUMIFS(OFFSET('Game Board'!H8:H55,0,GF1),OFFSET('Game Board'!I8:I55,0,GF1),GY19,OFFSET('Game Board'!F8:F55,0,GF1),GY18)</f>
        <v>0</v>
      </c>
      <c r="HR19" s="420">
        <f t="shared" ca="1" si="240"/>
        <v>0</v>
      </c>
      <c r="HS19" s="420">
        <f t="shared" ca="1" si="241"/>
        <v>0</v>
      </c>
      <c r="HT19" s="420">
        <f t="shared" ref="HT19" ca="1" si="2563">IF(GY19&lt;&gt;"",SUMPRODUCT((GW16:GW19=GW19)*(HS16:HS19&gt;HS19)*1),0)</f>
        <v>0</v>
      </c>
      <c r="HU19" s="420">
        <f t="shared" ref="HU19" ca="1" si="2564">IF(GY19&lt;&gt;"",SUMPRODUCT((HT16:HT19=HT19)*(HR16:HR19&gt;HR19)*1),0)</f>
        <v>0</v>
      </c>
      <c r="HV19" s="420">
        <f t="shared" ca="1" si="244"/>
        <v>0</v>
      </c>
      <c r="HW19" s="420">
        <f t="shared" ref="HW19" ca="1" si="2565">IF(GY19&lt;&gt;"",SUMPRODUCT((HV16:HV19=HV19)*(HT16:HT19=HT19)*(HP16:HP19&gt;HP19)*1),0)</f>
        <v>0</v>
      </c>
      <c r="HX19" s="420">
        <f t="shared" ca="1" si="22"/>
        <v>1</v>
      </c>
      <c r="HY19" s="420">
        <f ca="1">SUMPRODUCT((OFFSET('Game Board'!F8:F55,0,GF1)=GZ19)*(OFFSET('Game Board'!I8:I55,0,GF1)=GZ18)*(OFFSET('Game Board'!G8:G55,0,GF1)&gt;OFFSET('Game Board'!H8:H55,0,GF1))*1)+SUMPRODUCT((OFFSET('Game Board'!I8:I55,0,GF1)=GZ19)*(OFFSET('Game Board'!F8:F55,0,GF1)=GZ18)*(OFFSET('Game Board'!H8:H55,0,GF1)&gt;OFFSET('Game Board'!G8:G55,0,GF1))*1)</f>
        <v>0</v>
      </c>
      <c r="HZ19" s="420">
        <f ca="1">SUMPRODUCT((OFFSET('Game Board'!F8:F55,0,GF1)=GZ19)*(OFFSET('Game Board'!I8:I55,0,GF1)=GZ18)*(OFFSET('Game Board'!G8:G55,0,GF1)=OFFSET('Game Board'!H8:H55,0,GF1))*1)+SUMPRODUCT((OFFSET('Game Board'!I8:I55,0,GF1)=GZ19)*(OFFSET('Game Board'!F8:F55,0,GF1)=GZ18)*(OFFSET('Game Board'!H8:H55,0,GF1)=OFFSET('Game Board'!G8:G55,0,GF1))*1)</f>
        <v>0</v>
      </c>
      <c r="IA19" s="420">
        <f ca="1">SUMPRODUCT((OFFSET('Game Board'!F8:F55,0,GF1)=GZ19)*(OFFSET('Game Board'!I8:I55,0,GF1)=GZ18)*(OFFSET('Game Board'!G8:G55,0,GF1)&lt;OFFSET('Game Board'!H8:H55,0,GF1))*1)+SUMPRODUCT((OFFSET('Game Board'!I8:I55,0,GF1)=GZ19)*(OFFSET('Game Board'!F8:F55,0,GF1)=GZ18)*(OFFSET('Game Board'!H8:H55,0,GF1)&lt;OFFSET('Game Board'!G8:G55,0,GF1))*1)</f>
        <v>0</v>
      </c>
      <c r="IB19" s="420">
        <f ca="1">SUMIFS(OFFSET('Game Board'!G8:G55,0,GF1),OFFSET('Game Board'!F8:F55,0,GF1),GZ19,OFFSET('Game Board'!I8:I55,0,GF1),GZ18)+SUMIFS(OFFSET('Game Board'!H8:H55,0,GF1),OFFSET('Game Board'!I8:I55,0,GF1),GZ19,OFFSET('Game Board'!F8:F55,0,GF1),GZ18)</f>
        <v>0</v>
      </c>
      <c r="IC19" s="420">
        <f ca="1">SUMIFS(OFFSET('Game Board'!G8:G55,0,GF1),OFFSET('Game Board'!F8:F55,0,GF1),GZ19,OFFSET('Game Board'!I8:I55,0,GF1),GZ18)+SUMIFS(OFFSET('Game Board'!H8:H55,0,GF1),OFFSET('Game Board'!I8:I55,0,GF1),GZ19,OFFSET('Game Board'!F8:F55,0,GF1),GZ18)</f>
        <v>0</v>
      </c>
      <c r="ID19" s="420">
        <f t="shared" ca="1" si="2353"/>
        <v>0</v>
      </c>
      <c r="IE19" s="420">
        <f t="shared" ca="1" si="2354"/>
        <v>0</v>
      </c>
      <c r="IF19" s="420">
        <f t="shared" ref="IF19" ca="1" si="2566">IF(GZ19&lt;&gt;"",SUMPRODUCT((HI16:HI19=HI19)*(IE16:IE19&gt;IE19)*1),0)</f>
        <v>0</v>
      </c>
      <c r="IG19" s="420">
        <f t="shared" ref="IG19" ca="1" si="2567">IF(GZ19&lt;&gt;"",SUMPRODUCT((IF16:IF19=IF19)*(ID16:ID19&gt;ID19)*1),0)</f>
        <v>0</v>
      </c>
      <c r="IH19" s="420">
        <f t="shared" ca="1" si="2357"/>
        <v>0</v>
      </c>
      <c r="II19" s="420">
        <f t="shared" ref="II19" ca="1" si="2568">IF(GZ19&lt;&gt;"",SUMPRODUCT((IH16:IH19=IH19)*(IF16:IF19=IF19)*(IB16:IB19&gt;IB19)*1),0)</f>
        <v>0</v>
      </c>
      <c r="IJ19" s="420">
        <f t="shared" ca="1" si="23"/>
        <v>1</v>
      </c>
      <c r="IK19" s="420">
        <f t="shared" ref="IK19" ca="1" si="2569">SUMPRODUCT((IJ16:IJ19=IJ19)*(GM16:GM19&gt;GM19)*1)</f>
        <v>3</v>
      </c>
      <c r="IL19" s="420">
        <f t="shared" ca="1" si="25"/>
        <v>4</v>
      </c>
      <c r="IM19" s="420" t="str">
        <f t="shared" si="247"/>
        <v>Australia</v>
      </c>
      <c r="IN19" s="420">
        <f t="shared" ca="1" si="26"/>
        <v>0</v>
      </c>
      <c r="IO19" s="420">
        <f ca="1">SUMPRODUCT((OFFSET('Game Board'!G8:G55,0,IO1)&lt;&gt;"")*(OFFSET('Game Board'!F8:F55,0,IO1)=C19)*(OFFSET('Game Board'!G8:G55,0,IO1)&gt;OFFSET('Game Board'!H8:H55,0,IO1))*1)+SUMPRODUCT((OFFSET('Game Board'!G8:G55,0,IO1)&lt;&gt;"")*(OFFSET('Game Board'!I8:I55,0,IO1)=C19)*(OFFSET('Game Board'!H8:H55,0,IO1)&gt;OFFSET('Game Board'!G8:G55,0,IO1))*1)</f>
        <v>0</v>
      </c>
      <c r="IP19" s="420">
        <f ca="1">SUMPRODUCT((OFFSET('Game Board'!G8:G55,0,IO1)&lt;&gt;"")*(OFFSET('Game Board'!F8:F55,0,IO1)=C19)*(OFFSET('Game Board'!G8:G55,0,IO1)=OFFSET('Game Board'!H8:H55,0,IO1))*1)+SUMPRODUCT((OFFSET('Game Board'!G8:G55,0,IO1)&lt;&gt;"")*(OFFSET('Game Board'!I8:I55,0,IO1)=C19)*(OFFSET('Game Board'!G8:G55,0,IO1)=OFFSET('Game Board'!H8:H55,0,IO1))*1)</f>
        <v>0</v>
      </c>
      <c r="IQ19" s="420">
        <f ca="1">SUMPRODUCT((OFFSET('Game Board'!G8:G55,0,IO1)&lt;&gt;"")*(OFFSET('Game Board'!F8:F55,0,IO1)=C19)*(OFFSET('Game Board'!G8:G55,0,IO1)&lt;OFFSET('Game Board'!H8:H55,0,IO1))*1)+SUMPRODUCT((OFFSET('Game Board'!G8:G55,0,IO1)&lt;&gt;"")*(OFFSET('Game Board'!I8:I55,0,IO1)=C19)*(OFFSET('Game Board'!H8:H55,0,IO1)&lt;OFFSET('Game Board'!G8:G55,0,IO1))*1)</f>
        <v>0</v>
      </c>
      <c r="IR19" s="420">
        <f ca="1">SUMIF(OFFSET('Game Board'!F8:F55,0,IO1),C19,OFFSET('Game Board'!G8:G55,0,IO1))+SUMIF(OFFSET('Game Board'!I8:I55,0,IO1),C19,OFFSET('Game Board'!H8:H55,0,IO1))</f>
        <v>0</v>
      </c>
      <c r="IS19" s="420">
        <f ca="1">SUMIF(OFFSET('Game Board'!F8:F55,0,IO1),C19,OFFSET('Game Board'!H8:H55,0,IO1))+SUMIF(OFFSET('Game Board'!I8:I55,0,IO1),C19,OFFSET('Game Board'!G8:G55,0,IO1))</f>
        <v>0</v>
      </c>
      <c r="IT19" s="420">
        <f t="shared" ca="1" si="27"/>
        <v>0</v>
      </c>
      <c r="IU19" s="420">
        <f t="shared" ca="1" si="28"/>
        <v>0</v>
      </c>
      <c r="IV19" s="420">
        <f ca="1">INDEX(L4:L35,MATCH(JE19,C4:C35,0),0)</f>
        <v>1462</v>
      </c>
      <c r="IW19" s="424">
        <f>'Tournament Setup'!F21</f>
        <v>0</v>
      </c>
      <c r="IX19" s="420">
        <f t="shared" ref="IX19" ca="1" si="2570">RANK(IU19,IU16:IU19)</f>
        <v>1</v>
      </c>
      <c r="IY19" s="420">
        <f t="shared" ref="IY19" ca="1" si="2571">SUMPRODUCT((IX16:IX19=IX19)*(IT16:IT19&gt;IT19)*1)</f>
        <v>0</v>
      </c>
      <c r="IZ19" s="420">
        <f t="shared" ca="1" si="31"/>
        <v>1</v>
      </c>
      <c r="JA19" s="420">
        <f t="shared" ref="JA19" ca="1" si="2572">SUMPRODUCT((IX16:IX19=IX19)*(IT16:IT19=IT19)*(IR16:IR19&gt;IR19)*1)</f>
        <v>0</v>
      </c>
      <c r="JB19" s="420">
        <f t="shared" ca="1" si="33"/>
        <v>1</v>
      </c>
      <c r="JC19" s="420">
        <f t="shared" ref="JC19" ca="1" si="2573">RANK(JB19,JB16:JB19,1)+COUNTIF(JB16:JB19,JB19)-1</f>
        <v>4</v>
      </c>
      <c r="JD19" s="420">
        <v>4</v>
      </c>
      <c r="JE19" s="420" t="str">
        <f t="shared" ref="JE19" ca="1" si="2574">INDEX(IM16:IM19,MATCH(JD19,JC16:JC19,0),0)</f>
        <v>Australia</v>
      </c>
      <c r="JF19" s="420">
        <f t="shared" ref="JF19" ca="1" si="2575">INDEX(JB16:JB19,MATCH(JE19,IM16:IM19,0),0)</f>
        <v>1</v>
      </c>
      <c r="JG19" s="420" t="str">
        <f t="shared" ca="1" si="2366"/>
        <v>Australia</v>
      </c>
      <c r="JH19" s="420" t="str">
        <f t="shared" ref="JH19" ca="1" si="2576">IF(AND(JH18&lt;&gt;"",JF19=2),JE19,"")</f>
        <v/>
      </c>
      <c r="JI19" s="420" t="str">
        <f t="shared" ref="JI19" ca="1" si="2577">IF(AND(JI18&lt;&gt;"",JF19=3),JE19,"")</f>
        <v/>
      </c>
      <c r="JJ19" s="420">
        <f ca="1">SUMPRODUCT((OFFSET('Game Board'!F8:F55,0,IO1)=JG19)*(OFFSET('Game Board'!I8:I55,0,IO1)=JG16)*(OFFSET('Game Board'!G8:G55,0,IO1)&gt;OFFSET('Game Board'!H8:H55,0,IO1))*1)+SUMPRODUCT((OFFSET('Game Board'!I8:I55,0,IO1)=JG19)*(OFFSET('Game Board'!F8:F55,0,IO1)=JG16)*(OFFSET('Game Board'!H8:H55,0,IO1)&gt;OFFSET('Game Board'!G8:G55,0,IO1))*1)+SUMPRODUCT((OFFSET('Game Board'!F8:F55,0,IO1)=JG19)*(OFFSET('Game Board'!I8:I55,0,IO1)=JG17)*(OFFSET('Game Board'!G8:G55,0,IO1)&gt;OFFSET('Game Board'!H8:H55,0,IO1))*1)+SUMPRODUCT((OFFSET('Game Board'!I8:I55,0,IO1)=JG19)*(OFFSET('Game Board'!F8:F55,0,IO1)=JG17)*(OFFSET('Game Board'!H8:H55,0,IO1)&gt;OFFSET('Game Board'!G8:G55,0,IO1))*1)+SUMPRODUCT((OFFSET('Game Board'!F8:F55,0,IO1)=JG19)*(OFFSET('Game Board'!I8:I55,0,IO1)=JG18)*(OFFSET('Game Board'!G8:G55,0,IO1)&gt;OFFSET('Game Board'!H8:H55,0,IO1))*1)+SUMPRODUCT((OFFSET('Game Board'!I8:I55,0,IO1)=JG19)*(OFFSET('Game Board'!F8:F55,0,IO1)=JG18)*(OFFSET('Game Board'!H8:H55,0,IO1)&gt;OFFSET('Game Board'!G8:G55,0,IO1))*1)</f>
        <v>0</v>
      </c>
      <c r="JK19" s="420">
        <f ca="1">SUMPRODUCT((OFFSET('Game Board'!F8:F55,0,IO1)=JG19)*(OFFSET('Game Board'!I8:I55,0,IO1)=JG16)*(OFFSET('Game Board'!G8:G55,0,IO1)&gt;=OFFSET('Game Board'!H8:H55,0,IO1))*1)+SUMPRODUCT((OFFSET('Game Board'!I8:I55,0,IO1)=JG19)*(OFFSET('Game Board'!F8:F55,0,IO1)=JG16)*(OFFSET('Game Board'!G8:G55,0,IO1)=OFFSET('Game Board'!H8:H55,0,IO1))*1)+SUMPRODUCT((OFFSET('Game Board'!F8:F55,0,IO1)=JG19)*(OFFSET('Game Board'!I8:I55,0,IO1)=JG17)*(OFFSET('Game Board'!G8:G55,0,IO1)=OFFSET('Game Board'!H8:H55,0,IO1))*1)+SUMPRODUCT((OFFSET('Game Board'!I8:I55,0,IO1)=JG19)*(OFFSET('Game Board'!F8:F55,0,IO1)=JG17)*(OFFSET('Game Board'!G8:G55,0,IO1)=OFFSET('Game Board'!H8:H55,0,IO1))*1)+SUMPRODUCT((OFFSET('Game Board'!F8:F55,0,IO1)=JG19)*(OFFSET('Game Board'!I8:I55,0,IO1)=JG18)*(OFFSET('Game Board'!G8:G55,0,IO1)=OFFSET('Game Board'!H8:H55,0,IO1))*1)+SUMPRODUCT((OFFSET('Game Board'!I8:I55,0,IO1)=JG19)*(OFFSET('Game Board'!F8:F55,0,IO1)=JG18)*(OFFSET('Game Board'!G8:G55,0,IO1)=OFFSET('Game Board'!H8:H55,0,IO1))*1)</f>
        <v>3</v>
      </c>
      <c r="JL19" s="420">
        <f ca="1">SUMPRODUCT((OFFSET('Game Board'!F8:F55,0,IO1)=JG19)*(OFFSET('Game Board'!I8:I55,0,IO1)=JG16)*(OFFSET('Game Board'!G8:G55,0,IO1)&lt;OFFSET('Game Board'!H8:H55,0,IO1))*1)+SUMPRODUCT((OFFSET('Game Board'!I8:I55,0,IO1)=JG19)*(OFFSET('Game Board'!F8:F55,0,IO1)=JG16)*(OFFSET('Game Board'!H8:H55,0,IO1)&lt;OFFSET('Game Board'!G8:G55,0,IO1))*1)+SUMPRODUCT((OFFSET('Game Board'!F8:F55,0,IO1)=JG19)*(OFFSET('Game Board'!I8:I55,0,IO1)=JG17)*(OFFSET('Game Board'!G8:G55,0,IO1)&lt;OFFSET('Game Board'!H8:H55,0,IO1))*1)+SUMPRODUCT((OFFSET('Game Board'!I8:I55,0,IO1)=JG19)*(OFFSET('Game Board'!F8:F55,0,IO1)=JG17)*(OFFSET('Game Board'!H8:H55,0,IO1)&lt;OFFSET('Game Board'!G8:G55,0,IO1))*1)+SUMPRODUCT((OFFSET('Game Board'!F8:F55,0,IO1)=JG19)*(OFFSET('Game Board'!I8:I55,0,IO1)=JG18)*(OFFSET('Game Board'!G8:G55,0,IO1)&lt;OFFSET('Game Board'!H8:H55,0,IO1))*1)+SUMPRODUCT((OFFSET('Game Board'!I8:I55,0,IO1)=JG19)*(OFFSET('Game Board'!F8:F55,0,IO1)=JG18)*(OFFSET('Game Board'!H8:H55,0,IO1)&lt;OFFSET('Game Board'!G8:G55,0,IO1))*1)</f>
        <v>0</v>
      </c>
      <c r="JM19" s="420">
        <f ca="1">SUMIFS(OFFSET('Game Board'!G8:G55,0,IO1),OFFSET('Game Board'!F8:F55,0,IO1),JG19,OFFSET('Game Board'!I8:I55,0,IO1),JG16)+SUMIFS(OFFSET('Game Board'!G8:G55,0,IO1),OFFSET('Game Board'!F8:F55,0,IO1),JG19,OFFSET('Game Board'!I8:I55,0,IO1),JG17)+SUMIFS(OFFSET('Game Board'!G8:G55,0,IO1),OFFSET('Game Board'!F8:F55,0,IO1),JG19,OFFSET('Game Board'!I8:I55,0,IO1),JG18)+SUMIFS(OFFSET('Game Board'!H8:H55,0,IO1),OFFSET('Game Board'!I8:I55,0,IO1),JG19,OFFSET('Game Board'!F8:F55,0,IO1),JG16)+SUMIFS(OFFSET('Game Board'!H8:H55,0,IO1),OFFSET('Game Board'!I8:I55,0,IO1),JG19,OFFSET('Game Board'!F8:F55,0,IO1),JG17)+SUMIFS(OFFSET('Game Board'!H8:H55,0,IO1),OFFSET('Game Board'!I8:I55,0,IO1),JG19,OFFSET('Game Board'!F8:F55,0,IO1),JG18)</f>
        <v>0</v>
      </c>
      <c r="JN19" s="420">
        <f ca="1">SUMIFS(OFFSET('Game Board'!H8:H55,0,IO1),OFFSET('Game Board'!F8:F55,0,IO1),JG19,OFFSET('Game Board'!I8:I55,0,IO1),JG16)+SUMIFS(OFFSET('Game Board'!H8:H55,0,IO1),OFFSET('Game Board'!F8:F55,0,IO1),JG19,OFFSET('Game Board'!I8:I55,0,IO1),JG17)+SUMIFS(OFFSET('Game Board'!H8:H55,0,IO1),OFFSET('Game Board'!F8:F55,0,IO1),JG19,OFFSET('Game Board'!I8:I55,0,IO1),JG18)+SUMIFS(OFFSET('Game Board'!G8:G55,0,IO1),OFFSET('Game Board'!I8:I55,0,IO1),JG19,OFFSET('Game Board'!F8:F55,0,IO1),JG16)+SUMIFS(OFFSET('Game Board'!G8:G55,0,IO1),OFFSET('Game Board'!I8:I55,0,IO1),JG19,OFFSET('Game Board'!F8:F55,0,IO1),JG17)+SUMIFS(OFFSET('Game Board'!G8:G55,0,IO1),OFFSET('Game Board'!I8:I55,0,IO1),JG19,OFFSET('Game Board'!F8:F55,0,IO1),JG18)</f>
        <v>0</v>
      </c>
      <c r="JO19" s="420">
        <f t="shared" ca="1" si="38"/>
        <v>0</v>
      </c>
      <c r="JP19" s="420">
        <f t="shared" ca="1" si="39"/>
        <v>3</v>
      </c>
      <c r="JQ19" s="420">
        <f t="shared" ref="JQ19" ca="1" si="2578">IF(JG19&lt;&gt;"",SUMPRODUCT((JF16:JF19=JF19)*(JP16:JP19&gt;JP19)*1),0)</f>
        <v>0</v>
      </c>
      <c r="JR19" s="420">
        <f t="shared" ref="JR19" ca="1" si="2579">IF(JG19&lt;&gt;"",SUMPRODUCT((JQ16:JQ19=JQ19)*(JO16:JO19&gt;JO19)*1),0)</f>
        <v>0</v>
      </c>
      <c r="JS19" s="420">
        <f t="shared" ca="1" si="42"/>
        <v>0</v>
      </c>
      <c r="JT19" s="420">
        <f t="shared" ref="JT19" ca="1" si="2580">IF(JG19&lt;&gt;"",SUMPRODUCT((JS16:JS19=JS19)*(JQ16:JQ19=JQ19)*(JM16:JM19&gt;JM19)*1),0)</f>
        <v>0</v>
      </c>
      <c r="JU19" s="420">
        <f t="shared" ca="1" si="44"/>
        <v>1</v>
      </c>
      <c r="JV19" s="420">
        <f ca="1">SUMPRODUCT((OFFSET('Game Board'!F8:F55,0,IO1)=JH19)*(OFFSET('Game Board'!I8:I55,0,IO1)=JH17)*(OFFSET('Game Board'!G8:G55,0,IO1)&gt;OFFSET('Game Board'!H8:H55,0,IO1))*1)+SUMPRODUCT((OFFSET('Game Board'!I8:I55,0,IO1)=JH19)*(OFFSET('Game Board'!F8:F55,0,IO1)=JH17)*(OFFSET('Game Board'!H8:H55,0,IO1)&gt;OFFSET('Game Board'!G8:G55,0,IO1))*1)+SUMPRODUCT((OFFSET('Game Board'!F8:F55,0,IO1)=JH19)*(OFFSET('Game Board'!I8:I55,0,IO1)=JH18)*(OFFSET('Game Board'!G8:G55,0,IO1)&gt;OFFSET('Game Board'!H8:H55,0,IO1))*1)+SUMPRODUCT((OFFSET('Game Board'!I8:I55,0,IO1)=JH19)*(OFFSET('Game Board'!F8:F55,0,IO1)=JH18)*(OFFSET('Game Board'!H8:H55,0,IO1)&gt;OFFSET('Game Board'!G8:G55,0,IO1))*1)</f>
        <v>0</v>
      </c>
      <c r="JW19" s="420">
        <f ca="1">SUMPRODUCT((OFFSET('Game Board'!F8:F55,0,IO1)=JH19)*(OFFSET('Game Board'!I8:I55,0,IO1)=JH17)*(OFFSET('Game Board'!G8:G55,0,IO1)=OFFSET('Game Board'!H8:H55,0,IO1))*1)+SUMPRODUCT((OFFSET('Game Board'!I8:I55,0,IO1)=JH19)*(OFFSET('Game Board'!F8:F55,0,IO1)=JH17)*(OFFSET('Game Board'!G8:G55,0,IO1)=OFFSET('Game Board'!H8:H55,0,IO1))*1)+SUMPRODUCT((OFFSET('Game Board'!F8:F55,0,IO1)=JH19)*(OFFSET('Game Board'!I8:I55,0,IO1)=JH18)*(OFFSET('Game Board'!G8:G55,0,IO1)=OFFSET('Game Board'!H8:H55,0,IO1))*1)+SUMPRODUCT((OFFSET('Game Board'!I8:I55,0,IO1)=JH19)*(OFFSET('Game Board'!F8:F55,0,IO1)=JH18)*(OFFSET('Game Board'!G8:G55,0,IO1)=OFFSET('Game Board'!H8:H55,0,IO1))*1)</f>
        <v>0</v>
      </c>
      <c r="JX19" s="420">
        <f ca="1">SUMPRODUCT((OFFSET('Game Board'!F8:F55,0,IO1)=JH19)*(OFFSET('Game Board'!I8:I55,0,IO1)=JH17)*(OFFSET('Game Board'!G8:G55,0,IO1)&lt;OFFSET('Game Board'!H8:H55,0,IO1))*1)+SUMPRODUCT((OFFSET('Game Board'!I8:I55,0,IO1)=JH19)*(OFFSET('Game Board'!F8:F55,0,IO1)=JH17)*(OFFSET('Game Board'!H8:H55,0,IO1)&lt;OFFSET('Game Board'!G8:G55,0,IO1))*1)+SUMPRODUCT((OFFSET('Game Board'!F8:F55,0,IO1)=JH19)*(OFFSET('Game Board'!I8:I55,0,IO1)=JH18)*(OFFSET('Game Board'!G8:G55,0,IO1)&lt;OFFSET('Game Board'!H8:H55,0,IO1))*1)+SUMPRODUCT((OFFSET('Game Board'!I8:I55,0,IO1)=JH19)*(OFFSET('Game Board'!F8:F55,0,IO1)=JH18)*(OFFSET('Game Board'!H8:H55,0,IO1)&lt;OFFSET('Game Board'!G8:G55,0,IO1))*1)</f>
        <v>0</v>
      </c>
      <c r="JY19" s="420">
        <f ca="1">SUMIFS(OFFSET('Game Board'!G8:G55,0,IO1),OFFSET('Game Board'!F8:F55,0,IO1),JH19,OFFSET('Game Board'!I8:I55,0,IO1),JH17)+SUMIFS(OFFSET('Game Board'!G8:G55,0,IO1),OFFSET('Game Board'!F8:F55,0,IO1),JH19,OFFSET('Game Board'!I8:I55,0,IO1),JH18)+SUMIFS(OFFSET('Game Board'!H8:H55,0,IO1),OFFSET('Game Board'!I8:I55,0,IO1),JH19,OFFSET('Game Board'!F8:F55,0,IO1),JH17)+SUMIFS(OFFSET('Game Board'!H8:H55,0,IO1),OFFSET('Game Board'!I8:I55,0,IO1),JH19,OFFSET('Game Board'!F8:F55,0,IO1),JH18)</f>
        <v>0</v>
      </c>
      <c r="JZ19" s="420">
        <f ca="1">SUMIFS(OFFSET('Game Board'!G8:G55,0,IO1),OFFSET('Game Board'!F8:F55,0,IO1),JH19,OFFSET('Game Board'!I8:I55,0,IO1),JH17)+SUMIFS(OFFSET('Game Board'!G8:G55,0,IO1),OFFSET('Game Board'!F8:F55,0,IO1),JH19,OFFSET('Game Board'!I8:I55,0,IO1),JH18)+SUMIFS(OFFSET('Game Board'!H8:H55,0,IO1),OFFSET('Game Board'!I8:I55,0,IO1),JH19,OFFSET('Game Board'!F8:F55,0,IO1),JH17)+SUMIFS(OFFSET('Game Board'!H8:H55,0,IO1),OFFSET('Game Board'!I8:I55,0,IO1),JH19,OFFSET('Game Board'!F8:F55,0,IO1),JH18)</f>
        <v>0</v>
      </c>
      <c r="KA19" s="420">
        <f t="shared" ca="1" si="259"/>
        <v>0</v>
      </c>
      <c r="KB19" s="420">
        <f t="shared" ca="1" si="260"/>
        <v>0</v>
      </c>
      <c r="KC19" s="420">
        <f t="shared" ref="KC19" ca="1" si="2581">IF(JH19&lt;&gt;"",SUMPRODUCT((JF16:JF19=JF19)*(KB16:KB19&gt;KB19)*1),0)</f>
        <v>0</v>
      </c>
      <c r="KD19" s="420">
        <f t="shared" ref="KD19" ca="1" si="2582">IF(JH19&lt;&gt;"",SUMPRODUCT((KC16:KC19=KC19)*(KA16:KA19&gt;KA19)*1),0)</f>
        <v>0</v>
      </c>
      <c r="KE19" s="420">
        <f t="shared" ca="1" si="263"/>
        <v>0</v>
      </c>
      <c r="KF19" s="420">
        <f t="shared" ref="KF19" ca="1" si="2583">IF(JH19&lt;&gt;"",SUMPRODUCT((KE16:KE19=KE19)*(KC16:KC19=KC19)*(JY16:JY19&gt;JY19)*1),0)</f>
        <v>0</v>
      </c>
      <c r="KG19" s="420">
        <f t="shared" ca="1" si="45"/>
        <v>1</v>
      </c>
      <c r="KH19" s="420">
        <f ca="1">SUMPRODUCT((OFFSET('Game Board'!F8:F55,0,IO1)=JI19)*(OFFSET('Game Board'!I8:I55,0,IO1)=JI18)*(OFFSET('Game Board'!G8:G55,0,IO1)&gt;OFFSET('Game Board'!H8:H55,0,IO1))*1)+SUMPRODUCT((OFFSET('Game Board'!I8:I55,0,IO1)=JI19)*(OFFSET('Game Board'!F8:F55,0,IO1)=JI18)*(OFFSET('Game Board'!H8:H55,0,IO1)&gt;OFFSET('Game Board'!G8:G55,0,IO1))*1)</f>
        <v>0</v>
      </c>
      <c r="KI19" s="420">
        <f ca="1">SUMPRODUCT((OFFSET('Game Board'!F8:F55,0,IO1)=JI19)*(OFFSET('Game Board'!I8:I55,0,IO1)=JI18)*(OFFSET('Game Board'!G8:G55,0,IO1)=OFFSET('Game Board'!H8:H55,0,IO1))*1)+SUMPRODUCT((OFFSET('Game Board'!I8:I55,0,IO1)=JI19)*(OFFSET('Game Board'!F8:F55,0,IO1)=JI18)*(OFFSET('Game Board'!H8:H55,0,IO1)=OFFSET('Game Board'!G8:G55,0,IO1))*1)</f>
        <v>0</v>
      </c>
      <c r="KJ19" s="420">
        <f ca="1">SUMPRODUCT((OFFSET('Game Board'!F8:F55,0,IO1)=JI19)*(OFFSET('Game Board'!I8:I55,0,IO1)=JI18)*(OFFSET('Game Board'!G8:G55,0,IO1)&lt;OFFSET('Game Board'!H8:H55,0,IO1))*1)+SUMPRODUCT((OFFSET('Game Board'!I8:I55,0,IO1)=JI19)*(OFFSET('Game Board'!F8:F55,0,IO1)=JI18)*(OFFSET('Game Board'!H8:H55,0,IO1)&lt;OFFSET('Game Board'!G8:G55,0,IO1))*1)</f>
        <v>0</v>
      </c>
      <c r="KK19" s="420">
        <f ca="1">SUMIFS(OFFSET('Game Board'!G8:G55,0,IO1),OFFSET('Game Board'!F8:F55,0,IO1),JI19,OFFSET('Game Board'!I8:I55,0,IO1),JI18)+SUMIFS(OFFSET('Game Board'!H8:H55,0,IO1),OFFSET('Game Board'!I8:I55,0,IO1),JI19,OFFSET('Game Board'!F8:F55,0,IO1),JI18)</f>
        <v>0</v>
      </c>
      <c r="KL19" s="420">
        <f ca="1">SUMIFS(OFFSET('Game Board'!G8:G55,0,IO1),OFFSET('Game Board'!F8:F55,0,IO1),JI19,OFFSET('Game Board'!I8:I55,0,IO1),JI18)+SUMIFS(OFFSET('Game Board'!H8:H55,0,IO1),OFFSET('Game Board'!I8:I55,0,IO1),JI19,OFFSET('Game Board'!F8:F55,0,IO1),JI18)</f>
        <v>0</v>
      </c>
      <c r="KM19" s="420">
        <f t="shared" ca="1" si="2375"/>
        <v>0</v>
      </c>
      <c r="KN19" s="420">
        <f t="shared" ca="1" si="2376"/>
        <v>0</v>
      </c>
      <c r="KO19" s="420">
        <f t="shared" ref="KO19" ca="1" si="2584">IF(JI19&lt;&gt;"",SUMPRODUCT((JR16:JR19=JR19)*(KN16:KN19&gt;KN19)*1),0)</f>
        <v>0</v>
      </c>
      <c r="KP19" s="420">
        <f t="shared" ref="KP19" ca="1" si="2585">IF(JI19&lt;&gt;"",SUMPRODUCT((KO16:KO19=KO19)*(KM16:KM19&gt;KM19)*1),0)</f>
        <v>0</v>
      </c>
      <c r="KQ19" s="420">
        <f t="shared" ca="1" si="2379"/>
        <v>0</v>
      </c>
      <c r="KR19" s="420">
        <f t="shared" ref="KR19" ca="1" si="2586">IF(JI19&lt;&gt;"",SUMPRODUCT((KQ16:KQ19=KQ19)*(KO16:KO19=KO19)*(KK16:KK19&gt;KK19)*1),0)</f>
        <v>0</v>
      </c>
      <c r="KS19" s="420">
        <f t="shared" ca="1" si="46"/>
        <v>1</v>
      </c>
      <c r="KT19" s="420">
        <f t="shared" ref="KT19" ca="1" si="2587">SUMPRODUCT((KS16:KS19=KS19)*(IV16:IV19&gt;IV19)*1)</f>
        <v>3</v>
      </c>
      <c r="KU19" s="420">
        <f t="shared" ca="1" si="48"/>
        <v>4</v>
      </c>
      <c r="KV19" s="420" t="str">
        <f t="shared" si="266"/>
        <v>Australia</v>
      </c>
      <c r="KW19" s="420">
        <f t="shared" ca="1" si="49"/>
        <v>0</v>
      </c>
      <c r="KX19" s="420">
        <f ca="1">SUMPRODUCT((OFFSET('Game Board'!G8:G55,0,KX1)&lt;&gt;"")*(OFFSET('Game Board'!F8:F55,0,KX1)=C19)*(OFFSET('Game Board'!G8:G55,0,KX1)&gt;OFFSET('Game Board'!H8:H55,0,KX1))*1)+SUMPRODUCT((OFFSET('Game Board'!G8:G55,0,KX1)&lt;&gt;"")*(OFFSET('Game Board'!I8:I55,0,KX1)=C19)*(OFFSET('Game Board'!H8:H55,0,KX1)&gt;OFFSET('Game Board'!G8:G55,0,KX1))*1)</f>
        <v>0</v>
      </c>
      <c r="KY19" s="420">
        <f ca="1">SUMPRODUCT((OFFSET('Game Board'!G8:G55,0,KX1)&lt;&gt;"")*(OFFSET('Game Board'!F8:F55,0,KX1)=C19)*(OFFSET('Game Board'!G8:G55,0,KX1)=OFFSET('Game Board'!H8:H55,0,KX1))*1)+SUMPRODUCT((OFFSET('Game Board'!G8:G55,0,KX1)&lt;&gt;"")*(OFFSET('Game Board'!I8:I55,0,KX1)=C19)*(OFFSET('Game Board'!G8:G55,0,KX1)=OFFSET('Game Board'!H8:H55,0,KX1))*1)</f>
        <v>0</v>
      </c>
      <c r="KZ19" s="420">
        <f ca="1">SUMPRODUCT((OFFSET('Game Board'!G8:G55,0,KX1)&lt;&gt;"")*(OFFSET('Game Board'!F8:F55,0,KX1)=C19)*(OFFSET('Game Board'!G8:G55,0,KX1)&lt;OFFSET('Game Board'!H8:H55,0,KX1))*1)+SUMPRODUCT((OFFSET('Game Board'!G8:G55,0,KX1)&lt;&gt;"")*(OFFSET('Game Board'!I8:I55,0,KX1)=C19)*(OFFSET('Game Board'!H8:H55,0,KX1)&lt;OFFSET('Game Board'!G8:G55,0,KX1))*1)</f>
        <v>0</v>
      </c>
      <c r="LA19" s="420">
        <f ca="1">SUMIF(OFFSET('Game Board'!F8:F55,0,KX1),C19,OFFSET('Game Board'!G8:G55,0,KX1))+SUMIF(OFFSET('Game Board'!I8:I55,0,KX1),C19,OFFSET('Game Board'!H8:H55,0,KX1))</f>
        <v>0</v>
      </c>
      <c r="LB19" s="420">
        <f ca="1">SUMIF(OFFSET('Game Board'!F8:F55,0,KX1),C19,OFFSET('Game Board'!H8:H55,0,KX1))+SUMIF(OFFSET('Game Board'!I8:I55,0,KX1),C19,OFFSET('Game Board'!G8:G55,0,KX1))</f>
        <v>0</v>
      </c>
      <c r="LC19" s="420">
        <f t="shared" ca="1" si="50"/>
        <v>0</v>
      </c>
      <c r="LD19" s="420">
        <f t="shared" ca="1" si="51"/>
        <v>0</v>
      </c>
      <c r="LE19" s="420">
        <f ca="1">INDEX(L4:L35,MATCH(LN19,C4:C35,0),0)</f>
        <v>1462</v>
      </c>
      <c r="LF19" s="424">
        <f>'Tournament Setup'!F21</f>
        <v>0</v>
      </c>
      <c r="LG19" s="420">
        <f t="shared" ref="LG19" ca="1" si="2588">RANK(LD19,LD16:LD19)</f>
        <v>1</v>
      </c>
      <c r="LH19" s="420">
        <f t="shared" ref="LH19" ca="1" si="2589">SUMPRODUCT((LG16:LG19=LG19)*(LC16:LC19&gt;LC19)*1)</f>
        <v>0</v>
      </c>
      <c r="LI19" s="420">
        <f t="shared" ca="1" si="54"/>
        <v>1</v>
      </c>
      <c r="LJ19" s="420">
        <f t="shared" ref="LJ19" ca="1" si="2590">SUMPRODUCT((LG16:LG19=LG19)*(LC16:LC19=LC19)*(LA16:LA19&gt;LA19)*1)</f>
        <v>0</v>
      </c>
      <c r="LK19" s="420">
        <f t="shared" ca="1" si="56"/>
        <v>1</v>
      </c>
      <c r="LL19" s="420">
        <f t="shared" ref="LL19" ca="1" si="2591">RANK(LK19,LK16:LK19,1)+COUNTIF(LK16:LK19,LK19)-1</f>
        <v>4</v>
      </c>
      <c r="LM19" s="420">
        <v>4</v>
      </c>
      <c r="LN19" s="420" t="str">
        <f t="shared" ref="LN19" ca="1" si="2592">INDEX(KV16:KV19,MATCH(LM19,LL16:LL19,0),0)</f>
        <v>Australia</v>
      </c>
      <c r="LO19" s="420">
        <f t="shared" ref="LO19" ca="1" si="2593">INDEX(LK16:LK19,MATCH(LN19,KV16:KV19,0),0)</f>
        <v>1</v>
      </c>
      <c r="LP19" s="420" t="str">
        <f t="shared" ca="1" si="2388"/>
        <v>Australia</v>
      </c>
      <c r="LQ19" s="420" t="str">
        <f t="shared" ref="LQ19" ca="1" si="2594">IF(AND(LQ18&lt;&gt;"",LO19=2),LN19,"")</f>
        <v/>
      </c>
      <c r="LR19" s="420" t="str">
        <f t="shared" ref="LR19" ca="1" si="2595">IF(AND(LR18&lt;&gt;"",LO19=3),LN19,"")</f>
        <v/>
      </c>
      <c r="LS19" s="420">
        <f ca="1">SUMPRODUCT((OFFSET('Game Board'!F8:F55,0,KX1)=LP19)*(OFFSET('Game Board'!I8:I55,0,KX1)=LP16)*(OFFSET('Game Board'!G8:G55,0,KX1)&gt;OFFSET('Game Board'!H8:H55,0,KX1))*1)+SUMPRODUCT((OFFSET('Game Board'!I8:I55,0,KX1)=LP19)*(OFFSET('Game Board'!F8:F55,0,KX1)=LP16)*(OFFSET('Game Board'!H8:H55,0,KX1)&gt;OFFSET('Game Board'!G8:G55,0,KX1))*1)+SUMPRODUCT((OFFSET('Game Board'!F8:F55,0,KX1)=LP19)*(OFFSET('Game Board'!I8:I55,0,KX1)=LP17)*(OFFSET('Game Board'!G8:G55,0,KX1)&gt;OFFSET('Game Board'!H8:H55,0,KX1))*1)+SUMPRODUCT((OFFSET('Game Board'!I8:I55,0,KX1)=LP19)*(OFFSET('Game Board'!F8:F55,0,KX1)=LP17)*(OFFSET('Game Board'!H8:H55,0,KX1)&gt;OFFSET('Game Board'!G8:G55,0,KX1))*1)+SUMPRODUCT((OFFSET('Game Board'!F8:F55,0,KX1)=LP19)*(OFFSET('Game Board'!I8:I55,0,KX1)=LP18)*(OFFSET('Game Board'!G8:G55,0,KX1)&gt;OFFSET('Game Board'!H8:H55,0,KX1))*1)+SUMPRODUCT((OFFSET('Game Board'!I8:I55,0,KX1)=LP19)*(OFFSET('Game Board'!F8:F55,0,KX1)=LP18)*(OFFSET('Game Board'!H8:H55,0,KX1)&gt;OFFSET('Game Board'!G8:G55,0,KX1))*1)</f>
        <v>0</v>
      </c>
      <c r="LT19" s="420">
        <f ca="1">SUMPRODUCT((OFFSET('Game Board'!F8:F55,0,KX1)=LP19)*(OFFSET('Game Board'!I8:I55,0,KX1)=LP16)*(OFFSET('Game Board'!G8:G55,0,KX1)&gt;=OFFSET('Game Board'!H8:H55,0,KX1))*1)+SUMPRODUCT((OFFSET('Game Board'!I8:I55,0,KX1)=LP19)*(OFFSET('Game Board'!F8:F55,0,KX1)=LP16)*(OFFSET('Game Board'!G8:G55,0,KX1)=OFFSET('Game Board'!H8:H55,0,KX1))*1)+SUMPRODUCT((OFFSET('Game Board'!F8:F55,0,KX1)=LP19)*(OFFSET('Game Board'!I8:I55,0,KX1)=LP17)*(OFFSET('Game Board'!G8:G55,0,KX1)=OFFSET('Game Board'!H8:H55,0,KX1))*1)+SUMPRODUCT((OFFSET('Game Board'!I8:I55,0,KX1)=LP19)*(OFFSET('Game Board'!F8:F55,0,KX1)=LP17)*(OFFSET('Game Board'!G8:G55,0,KX1)=OFFSET('Game Board'!H8:H55,0,KX1))*1)+SUMPRODUCT((OFFSET('Game Board'!F8:F55,0,KX1)=LP19)*(OFFSET('Game Board'!I8:I55,0,KX1)=LP18)*(OFFSET('Game Board'!G8:G55,0,KX1)=OFFSET('Game Board'!H8:H55,0,KX1))*1)+SUMPRODUCT((OFFSET('Game Board'!I8:I55,0,KX1)=LP19)*(OFFSET('Game Board'!F8:F55,0,KX1)=LP18)*(OFFSET('Game Board'!G8:G55,0,KX1)=OFFSET('Game Board'!H8:H55,0,KX1))*1)</f>
        <v>3</v>
      </c>
      <c r="LU19" s="420">
        <f ca="1">SUMPRODUCT((OFFSET('Game Board'!F8:F55,0,KX1)=LP19)*(OFFSET('Game Board'!I8:I55,0,KX1)=LP16)*(OFFSET('Game Board'!G8:G55,0,KX1)&lt;OFFSET('Game Board'!H8:H55,0,KX1))*1)+SUMPRODUCT((OFFSET('Game Board'!I8:I55,0,KX1)=LP19)*(OFFSET('Game Board'!F8:F55,0,KX1)=LP16)*(OFFSET('Game Board'!H8:H55,0,KX1)&lt;OFFSET('Game Board'!G8:G55,0,KX1))*1)+SUMPRODUCT((OFFSET('Game Board'!F8:F55,0,KX1)=LP19)*(OFFSET('Game Board'!I8:I55,0,KX1)=LP17)*(OFFSET('Game Board'!G8:G55,0,KX1)&lt;OFFSET('Game Board'!H8:H55,0,KX1))*1)+SUMPRODUCT((OFFSET('Game Board'!I8:I55,0,KX1)=LP19)*(OFFSET('Game Board'!F8:F55,0,KX1)=LP17)*(OFFSET('Game Board'!H8:H55,0,KX1)&lt;OFFSET('Game Board'!G8:G55,0,KX1))*1)+SUMPRODUCT((OFFSET('Game Board'!F8:F55,0,KX1)=LP19)*(OFFSET('Game Board'!I8:I55,0,KX1)=LP18)*(OFFSET('Game Board'!G8:G55,0,KX1)&lt;OFFSET('Game Board'!H8:H55,0,KX1))*1)+SUMPRODUCT((OFFSET('Game Board'!I8:I55,0,KX1)=LP19)*(OFFSET('Game Board'!F8:F55,0,KX1)=LP18)*(OFFSET('Game Board'!H8:H55,0,KX1)&lt;OFFSET('Game Board'!G8:G55,0,KX1))*1)</f>
        <v>0</v>
      </c>
      <c r="LV19" s="420">
        <f ca="1">SUMIFS(OFFSET('Game Board'!G8:G55,0,KX1),OFFSET('Game Board'!F8:F55,0,KX1),LP19,OFFSET('Game Board'!I8:I55,0,KX1),LP16)+SUMIFS(OFFSET('Game Board'!G8:G55,0,KX1),OFFSET('Game Board'!F8:F55,0,KX1),LP19,OFFSET('Game Board'!I8:I55,0,KX1),LP17)+SUMIFS(OFFSET('Game Board'!G8:G55,0,KX1),OFFSET('Game Board'!F8:F55,0,KX1),LP19,OFFSET('Game Board'!I8:I55,0,KX1),LP18)+SUMIFS(OFFSET('Game Board'!H8:H55,0,KX1),OFFSET('Game Board'!I8:I55,0,KX1),LP19,OFFSET('Game Board'!F8:F55,0,KX1),LP16)+SUMIFS(OFFSET('Game Board'!H8:H55,0,KX1),OFFSET('Game Board'!I8:I55,0,KX1),LP19,OFFSET('Game Board'!F8:F55,0,KX1),LP17)+SUMIFS(OFFSET('Game Board'!H8:H55,0,KX1),OFFSET('Game Board'!I8:I55,0,KX1),LP19,OFFSET('Game Board'!F8:F55,0,KX1),LP18)</f>
        <v>0</v>
      </c>
      <c r="LW19" s="420">
        <f ca="1">SUMIFS(OFFSET('Game Board'!H8:H55,0,KX1),OFFSET('Game Board'!F8:F55,0,KX1),LP19,OFFSET('Game Board'!I8:I55,0,KX1),LP16)+SUMIFS(OFFSET('Game Board'!H8:H55,0,KX1),OFFSET('Game Board'!F8:F55,0,KX1),LP19,OFFSET('Game Board'!I8:I55,0,KX1),LP17)+SUMIFS(OFFSET('Game Board'!H8:H55,0,KX1),OFFSET('Game Board'!F8:F55,0,KX1),LP19,OFFSET('Game Board'!I8:I55,0,KX1),LP18)+SUMIFS(OFFSET('Game Board'!G8:G55,0,KX1),OFFSET('Game Board'!I8:I55,0,KX1),LP19,OFFSET('Game Board'!F8:F55,0,KX1),LP16)+SUMIFS(OFFSET('Game Board'!G8:G55,0,KX1),OFFSET('Game Board'!I8:I55,0,KX1),LP19,OFFSET('Game Board'!F8:F55,0,KX1),LP17)+SUMIFS(OFFSET('Game Board'!G8:G55,0,KX1),OFFSET('Game Board'!I8:I55,0,KX1),LP19,OFFSET('Game Board'!F8:F55,0,KX1),LP18)</f>
        <v>0</v>
      </c>
      <c r="LX19" s="420">
        <f t="shared" ca="1" si="61"/>
        <v>0</v>
      </c>
      <c r="LY19" s="420">
        <f t="shared" ca="1" si="62"/>
        <v>3</v>
      </c>
      <c r="LZ19" s="420">
        <f t="shared" ref="LZ19" ca="1" si="2596">IF(LP19&lt;&gt;"",SUMPRODUCT((LO16:LO19=LO19)*(LY16:LY19&gt;LY19)*1),0)</f>
        <v>0</v>
      </c>
      <c r="MA19" s="420">
        <f t="shared" ref="MA19" ca="1" si="2597">IF(LP19&lt;&gt;"",SUMPRODUCT((LZ16:LZ19=LZ19)*(LX16:LX19&gt;LX19)*1),0)</f>
        <v>0</v>
      </c>
      <c r="MB19" s="420">
        <f t="shared" ca="1" si="65"/>
        <v>0</v>
      </c>
      <c r="MC19" s="420">
        <f t="shared" ref="MC19" ca="1" si="2598">IF(LP19&lt;&gt;"",SUMPRODUCT((MB16:MB19=MB19)*(LZ16:LZ19=LZ19)*(LV16:LV19&gt;LV19)*1),0)</f>
        <v>0</v>
      </c>
      <c r="MD19" s="420">
        <f t="shared" ca="1" si="67"/>
        <v>1</v>
      </c>
      <c r="ME19" s="420">
        <f ca="1">SUMPRODUCT((OFFSET('Game Board'!F8:F55,0,KX1)=LQ19)*(OFFSET('Game Board'!I8:I55,0,KX1)=LQ17)*(OFFSET('Game Board'!G8:G55,0,KX1)&gt;OFFSET('Game Board'!H8:H55,0,KX1))*1)+SUMPRODUCT((OFFSET('Game Board'!I8:I55,0,KX1)=LQ19)*(OFFSET('Game Board'!F8:F55,0,KX1)=LQ17)*(OFFSET('Game Board'!H8:H55,0,KX1)&gt;OFFSET('Game Board'!G8:G55,0,KX1))*1)+SUMPRODUCT((OFFSET('Game Board'!F8:F55,0,KX1)=LQ19)*(OFFSET('Game Board'!I8:I55,0,KX1)=LQ18)*(OFFSET('Game Board'!G8:G55,0,KX1)&gt;OFFSET('Game Board'!H8:H55,0,KX1))*1)+SUMPRODUCT((OFFSET('Game Board'!I8:I55,0,KX1)=LQ19)*(OFFSET('Game Board'!F8:F55,0,KX1)=LQ18)*(OFFSET('Game Board'!H8:H55,0,KX1)&gt;OFFSET('Game Board'!G8:G55,0,KX1))*1)</f>
        <v>0</v>
      </c>
      <c r="MF19" s="420">
        <f ca="1">SUMPRODUCT((OFFSET('Game Board'!F8:F55,0,KX1)=LQ19)*(OFFSET('Game Board'!I8:I55,0,KX1)=LQ17)*(OFFSET('Game Board'!G8:G55,0,KX1)=OFFSET('Game Board'!H8:H55,0,KX1))*1)+SUMPRODUCT((OFFSET('Game Board'!I8:I55,0,KX1)=LQ19)*(OFFSET('Game Board'!F8:F55,0,KX1)=LQ17)*(OFFSET('Game Board'!G8:G55,0,KX1)=OFFSET('Game Board'!H8:H55,0,KX1))*1)+SUMPRODUCT((OFFSET('Game Board'!F8:F55,0,KX1)=LQ19)*(OFFSET('Game Board'!I8:I55,0,KX1)=LQ18)*(OFFSET('Game Board'!G8:G55,0,KX1)=OFFSET('Game Board'!H8:H55,0,KX1))*1)+SUMPRODUCT((OFFSET('Game Board'!I8:I55,0,KX1)=LQ19)*(OFFSET('Game Board'!F8:F55,0,KX1)=LQ18)*(OFFSET('Game Board'!G8:G55,0,KX1)=OFFSET('Game Board'!H8:H55,0,KX1))*1)</f>
        <v>0</v>
      </c>
      <c r="MG19" s="420">
        <f ca="1">SUMPRODUCT((OFFSET('Game Board'!F8:F55,0,KX1)=LQ19)*(OFFSET('Game Board'!I8:I55,0,KX1)=LQ17)*(OFFSET('Game Board'!G8:G55,0,KX1)&lt;OFFSET('Game Board'!H8:H55,0,KX1))*1)+SUMPRODUCT((OFFSET('Game Board'!I8:I55,0,KX1)=LQ19)*(OFFSET('Game Board'!F8:F55,0,KX1)=LQ17)*(OFFSET('Game Board'!H8:H55,0,KX1)&lt;OFFSET('Game Board'!G8:G55,0,KX1))*1)+SUMPRODUCT((OFFSET('Game Board'!F8:F55,0,KX1)=LQ19)*(OFFSET('Game Board'!I8:I55,0,KX1)=LQ18)*(OFFSET('Game Board'!G8:G55,0,KX1)&lt;OFFSET('Game Board'!H8:H55,0,KX1))*1)+SUMPRODUCT((OFFSET('Game Board'!I8:I55,0,KX1)=LQ19)*(OFFSET('Game Board'!F8:F55,0,KX1)=LQ18)*(OFFSET('Game Board'!H8:H55,0,KX1)&lt;OFFSET('Game Board'!G8:G55,0,KX1))*1)</f>
        <v>0</v>
      </c>
      <c r="MH19" s="420">
        <f ca="1">SUMIFS(OFFSET('Game Board'!G8:G55,0,KX1),OFFSET('Game Board'!F8:F55,0,KX1),LQ19,OFFSET('Game Board'!I8:I55,0,KX1),LQ17)+SUMIFS(OFFSET('Game Board'!G8:G55,0,KX1),OFFSET('Game Board'!F8:F55,0,KX1),LQ19,OFFSET('Game Board'!I8:I55,0,KX1),LQ18)+SUMIFS(OFFSET('Game Board'!H8:H55,0,KX1),OFFSET('Game Board'!I8:I55,0,KX1),LQ19,OFFSET('Game Board'!F8:F55,0,KX1),LQ17)+SUMIFS(OFFSET('Game Board'!H8:H55,0,KX1),OFFSET('Game Board'!I8:I55,0,KX1),LQ19,OFFSET('Game Board'!F8:F55,0,KX1),LQ18)</f>
        <v>0</v>
      </c>
      <c r="MI19" s="420">
        <f ca="1">SUMIFS(OFFSET('Game Board'!G8:G55,0,KX1),OFFSET('Game Board'!F8:F55,0,KX1),LQ19,OFFSET('Game Board'!I8:I55,0,KX1),LQ17)+SUMIFS(OFFSET('Game Board'!G8:G55,0,KX1),OFFSET('Game Board'!F8:F55,0,KX1),LQ19,OFFSET('Game Board'!I8:I55,0,KX1),LQ18)+SUMIFS(OFFSET('Game Board'!H8:H55,0,KX1),OFFSET('Game Board'!I8:I55,0,KX1),LQ19,OFFSET('Game Board'!F8:F55,0,KX1),LQ17)+SUMIFS(OFFSET('Game Board'!H8:H55,0,KX1),OFFSET('Game Board'!I8:I55,0,KX1),LQ19,OFFSET('Game Board'!F8:F55,0,KX1),LQ18)</f>
        <v>0</v>
      </c>
      <c r="MJ19" s="420">
        <f t="shared" ca="1" si="278"/>
        <v>0</v>
      </c>
      <c r="MK19" s="420">
        <f t="shared" ca="1" si="279"/>
        <v>0</v>
      </c>
      <c r="ML19" s="420">
        <f t="shared" ref="ML19" ca="1" si="2599">IF(LQ19&lt;&gt;"",SUMPRODUCT((LO16:LO19=LO19)*(MK16:MK19&gt;MK19)*1),0)</f>
        <v>0</v>
      </c>
      <c r="MM19" s="420">
        <f t="shared" ref="MM19" ca="1" si="2600">IF(LQ19&lt;&gt;"",SUMPRODUCT((ML16:ML19=ML19)*(MJ16:MJ19&gt;MJ19)*1),0)</f>
        <v>0</v>
      </c>
      <c r="MN19" s="420">
        <f t="shared" ca="1" si="282"/>
        <v>0</v>
      </c>
      <c r="MO19" s="420">
        <f t="shared" ref="MO19" ca="1" si="2601">IF(LQ19&lt;&gt;"",SUMPRODUCT((MN16:MN19=MN19)*(ML16:ML19=ML19)*(MH16:MH19&gt;MH19)*1),0)</f>
        <v>0</v>
      </c>
      <c r="MP19" s="420">
        <f t="shared" ca="1" si="68"/>
        <v>1</v>
      </c>
      <c r="MQ19" s="420">
        <f ca="1">SUMPRODUCT((OFFSET('Game Board'!F8:F55,0,KX1)=LR19)*(OFFSET('Game Board'!I8:I55,0,KX1)=LR18)*(OFFSET('Game Board'!G8:G55,0,KX1)&gt;OFFSET('Game Board'!H8:H55,0,KX1))*1)+SUMPRODUCT((OFFSET('Game Board'!I8:I55,0,KX1)=LR19)*(OFFSET('Game Board'!F8:F55,0,KX1)=LR18)*(OFFSET('Game Board'!H8:H55,0,KX1)&gt;OFFSET('Game Board'!G8:G55,0,KX1))*1)</f>
        <v>0</v>
      </c>
      <c r="MR19" s="420">
        <f ca="1">SUMPRODUCT((OFFSET('Game Board'!F8:F55,0,KX1)=LR19)*(OFFSET('Game Board'!I8:I55,0,KX1)=LR18)*(OFFSET('Game Board'!G8:G55,0,KX1)=OFFSET('Game Board'!H8:H55,0,KX1))*1)+SUMPRODUCT((OFFSET('Game Board'!I8:I55,0,KX1)=LR19)*(OFFSET('Game Board'!F8:F55,0,KX1)=LR18)*(OFFSET('Game Board'!H8:H55,0,KX1)=OFFSET('Game Board'!G8:G55,0,KX1))*1)</f>
        <v>0</v>
      </c>
      <c r="MS19" s="420">
        <f ca="1">SUMPRODUCT((OFFSET('Game Board'!F8:F55,0,KX1)=LR19)*(OFFSET('Game Board'!I8:I55,0,KX1)=LR18)*(OFFSET('Game Board'!G8:G55,0,KX1)&lt;OFFSET('Game Board'!H8:H55,0,KX1))*1)+SUMPRODUCT((OFFSET('Game Board'!I8:I55,0,KX1)=LR19)*(OFFSET('Game Board'!F8:F55,0,KX1)=LR18)*(OFFSET('Game Board'!H8:H55,0,KX1)&lt;OFFSET('Game Board'!G8:G55,0,KX1))*1)</f>
        <v>0</v>
      </c>
      <c r="MT19" s="420">
        <f ca="1">SUMIFS(OFFSET('Game Board'!G8:G55,0,KX1),OFFSET('Game Board'!F8:F55,0,KX1),LR19,OFFSET('Game Board'!I8:I55,0,KX1),LR18)+SUMIFS(OFFSET('Game Board'!H8:H55,0,KX1),OFFSET('Game Board'!I8:I55,0,KX1),LR19,OFFSET('Game Board'!F8:F55,0,KX1),LR18)</f>
        <v>0</v>
      </c>
      <c r="MU19" s="420">
        <f ca="1">SUMIFS(OFFSET('Game Board'!G8:G55,0,KX1),OFFSET('Game Board'!F8:F55,0,KX1),LR19,OFFSET('Game Board'!I8:I55,0,KX1),LR18)+SUMIFS(OFFSET('Game Board'!H8:H55,0,KX1),OFFSET('Game Board'!I8:I55,0,KX1),LR19,OFFSET('Game Board'!F8:F55,0,KX1),LR18)</f>
        <v>0</v>
      </c>
      <c r="MV19" s="420">
        <f t="shared" ca="1" si="2397"/>
        <v>0</v>
      </c>
      <c r="MW19" s="420">
        <f t="shared" ca="1" si="2398"/>
        <v>0</v>
      </c>
      <c r="MX19" s="420">
        <f t="shared" ref="MX19" ca="1" si="2602">IF(LR19&lt;&gt;"",SUMPRODUCT((MA16:MA19=MA19)*(MW16:MW19&gt;MW19)*1),0)</f>
        <v>0</v>
      </c>
      <c r="MY19" s="420">
        <f t="shared" ref="MY19" ca="1" si="2603">IF(LR19&lt;&gt;"",SUMPRODUCT((MX16:MX19=MX19)*(MV16:MV19&gt;MV19)*1),0)</f>
        <v>0</v>
      </c>
      <c r="MZ19" s="420">
        <f t="shared" ca="1" si="2401"/>
        <v>0</v>
      </c>
      <c r="NA19" s="420">
        <f t="shared" ref="NA19" ca="1" si="2604">IF(LR19&lt;&gt;"",SUMPRODUCT((MZ16:MZ19=MZ19)*(MX16:MX19=MX19)*(MT16:MT19&gt;MT19)*1),0)</f>
        <v>0</v>
      </c>
      <c r="NB19" s="420">
        <f t="shared" ca="1" si="69"/>
        <v>1</v>
      </c>
      <c r="NC19" s="420">
        <f t="shared" ref="NC19" ca="1" si="2605">SUMPRODUCT((NB16:NB19=NB19)*(LE16:LE19&gt;LE19)*1)</f>
        <v>3</v>
      </c>
      <c r="ND19" s="420">
        <f t="shared" ca="1" si="71"/>
        <v>4</v>
      </c>
      <c r="NE19" s="420" t="str">
        <f t="shared" si="285"/>
        <v>Australia</v>
      </c>
      <c r="NF19" s="420">
        <f t="shared" ca="1" si="72"/>
        <v>0</v>
      </c>
      <c r="NG19" s="420">
        <f ca="1">SUMPRODUCT((OFFSET('Game Board'!G8:G55,0,NG1)&lt;&gt;"")*(OFFSET('Game Board'!F8:F55,0,NG1)=C19)*(OFFSET('Game Board'!G8:G55,0,NG1)&gt;OFFSET('Game Board'!H8:H55,0,NG1))*1)+SUMPRODUCT((OFFSET('Game Board'!G8:G55,0,NG1)&lt;&gt;"")*(OFFSET('Game Board'!I8:I55,0,NG1)=C19)*(OFFSET('Game Board'!H8:H55,0,NG1)&gt;OFFSET('Game Board'!G8:G55,0,NG1))*1)</f>
        <v>0</v>
      </c>
      <c r="NH19" s="420">
        <f ca="1">SUMPRODUCT((OFFSET('Game Board'!G8:G55,0,NG1)&lt;&gt;"")*(OFFSET('Game Board'!F8:F55,0,NG1)=C19)*(OFFSET('Game Board'!G8:G55,0,NG1)=OFFSET('Game Board'!H8:H55,0,NG1))*1)+SUMPRODUCT((OFFSET('Game Board'!G8:G55,0,NG1)&lt;&gt;"")*(OFFSET('Game Board'!I8:I55,0,NG1)=C19)*(OFFSET('Game Board'!G8:G55,0,NG1)=OFFSET('Game Board'!H8:H55,0,NG1))*1)</f>
        <v>0</v>
      </c>
      <c r="NI19" s="420">
        <f ca="1">SUMPRODUCT((OFFSET('Game Board'!G8:G55,0,NG1)&lt;&gt;"")*(OFFSET('Game Board'!F8:F55,0,NG1)=C19)*(OFFSET('Game Board'!G8:G55,0,NG1)&lt;OFFSET('Game Board'!H8:H55,0,NG1))*1)+SUMPRODUCT((OFFSET('Game Board'!G8:G55,0,NG1)&lt;&gt;"")*(OFFSET('Game Board'!I8:I55,0,NG1)=C19)*(OFFSET('Game Board'!H8:H55,0,NG1)&lt;OFFSET('Game Board'!G8:G55,0,NG1))*1)</f>
        <v>0</v>
      </c>
      <c r="NJ19" s="420">
        <f ca="1">SUMIF(OFFSET('Game Board'!F8:F55,0,NG1),C19,OFFSET('Game Board'!G8:G55,0,NG1))+SUMIF(OFFSET('Game Board'!I8:I55,0,NG1),C19,OFFSET('Game Board'!H8:H55,0,NG1))</f>
        <v>0</v>
      </c>
      <c r="NK19" s="420">
        <f ca="1">SUMIF(OFFSET('Game Board'!F8:F55,0,NG1),C19,OFFSET('Game Board'!H8:H55,0,NG1))+SUMIF(OFFSET('Game Board'!I8:I55,0,NG1),C19,OFFSET('Game Board'!G8:G55,0,NG1))</f>
        <v>0</v>
      </c>
      <c r="NL19" s="420">
        <f t="shared" ca="1" si="73"/>
        <v>0</v>
      </c>
      <c r="NM19" s="420">
        <f t="shared" ca="1" si="74"/>
        <v>0</v>
      </c>
      <c r="NN19" s="420">
        <f ca="1">INDEX(L4:L35,MATCH(NW19,C4:C35,0),0)</f>
        <v>1462</v>
      </c>
      <c r="NO19" s="424">
        <f>'Tournament Setup'!F21</f>
        <v>0</v>
      </c>
      <c r="NP19" s="420">
        <f t="shared" ref="NP19" ca="1" si="2606">RANK(NM19,NM16:NM19)</f>
        <v>1</v>
      </c>
      <c r="NQ19" s="420">
        <f t="shared" ref="NQ19" ca="1" si="2607">SUMPRODUCT((NP16:NP19=NP19)*(NL16:NL19&gt;NL19)*1)</f>
        <v>0</v>
      </c>
      <c r="NR19" s="420">
        <f t="shared" ca="1" si="77"/>
        <v>1</v>
      </c>
      <c r="NS19" s="420">
        <f t="shared" ref="NS19" ca="1" si="2608">SUMPRODUCT((NP16:NP19=NP19)*(NL16:NL19=NL19)*(NJ16:NJ19&gt;NJ19)*1)</f>
        <v>0</v>
      </c>
      <c r="NT19" s="420">
        <f t="shared" ca="1" si="79"/>
        <v>1</v>
      </c>
      <c r="NU19" s="420">
        <f t="shared" ref="NU19" ca="1" si="2609">RANK(NT19,NT16:NT19,1)+COUNTIF(NT16:NT19,NT19)-1</f>
        <v>4</v>
      </c>
      <c r="NV19" s="420">
        <v>4</v>
      </c>
      <c r="NW19" s="420" t="str">
        <f t="shared" ref="NW19" ca="1" si="2610">INDEX(NE16:NE19,MATCH(NV19,NU16:NU19,0),0)</f>
        <v>Australia</v>
      </c>
      <c r="NX19" s="420">
        <f t="shared" ref="NX19" ca="1" si="2611">INDEX(NT16:NT19,MATCH(NW19,NE16:NE19,0),0)</f>
        <v>1</v>
      </c>
      <c r="NY19" s="420" t="str">
        <f t="shared" ca="1" si="2410"/>
        <v>Australia</v>
      </c>
      <c r="NZ19" s="420" t="str">
        <f t="shared" ref="NZ19" ca="1" si="2612">IF(AND(NZ18&lt;&gt;"",NX19=2),NW19,"")</f>
        <v/>
      </c>
      <c r="OA19" s="420" t="str">
        <f t="shared" ref="OA19" ca="1" si="2613">IF(AND(OA18&lt;&gt;"",NX19=3),NW19,"")</f>
        <v/>
      </c>
      <c r="OB19" s="420">
        <f ca="1">SUMPRODUCT((OFFSET('Game Board'!F8:F55,0,NG1)=NY19)*(OFFSET('Game Board'!I8:I55,0,NG1)=NY16)*(OFFSET('Game Board'!G8:G55,0,NG1)&gt;OFFSET('Game Board'!H8:H55,0,NG1))*1)+SUMPRODUCT((OFFSET('Game Board'!I8:I55,0,NG1)=NY19)*(OFFSET('Game Board'!F8:F55,0,NG1)=NY16)*(OFFSET('Game Board'!H8:H55,0,NG1)&gt;OFFSET('Game Board'!G8:G55,0,NG1))*1)+SUMPRODUCT((OFFSET('Game Board'!F8:F55,0,NG1)=NY19)*(OFFSET('Game Board'!I8:I55,0,NG1)=NY17)*(OFFSET('Game Board'!G8:G55,0,NG1)&gt;OFFSET('Game Board'!H8:H55,0,NG1))*1)+SUMPRODUCT((OFFSET('Game Board'!I8:I55,0,NG1)=NY19)*(OFFSET('Game Board'!F8:F55,0,NG1)=NY17)*(OFFSET('Game Board'!H8:H55,0,NG1)&gt;OFFSET('Game Board'!G8:G55,0,NG1))*1)+SUMPRODUCT((OFFSET('Game Board'!F8:F55,0,NG1)=NY19)*(OFFSET('Game Board'!I8:I55,0,NG1)=NY18)*(OFFSET('Game Board'!G8:G55,0,NG1)&gt;OFFSET('Game Board'!H8:H55,0,NG1))*1)+SUMPRODUCT((OFFSET('Game Board'!I8:I55,0,NG1)=NY19)*(OFFSET('Game Board'!F8:F55,0,NG1)=NY18)*(OFFSET('Game Board'!H8:H55,0,NG1)&gt;OFFSET('Game Board'!G8:G55,0,NG1))*1)</f>
        <v>0</v>
      </c>
      <c r="OC19" s="420">
        <f ca="1">SUMPRODUCT((OFFSET('Game Board'!F8:F55,0,NG1)=NY19)*(OFFSET('Game Board'!I8:I55,0,NG1)=NY16)*(OFFSET('Game Board'!G8:G55,0,NG1)&gt;=OFFSET('Game Board'!H8:H55,0,NG1))*1)+SUMPRODUCT((OFFSET('Game Board'!I8:I55,0,NG1)=NY19)*(OFFSET('Game Board'!F8:F55,0,NG1)=NY16)*(OFFSET('Game Board'!G8:G55,0,NG1)=OFFSET('Game Board'!H8:H55,0,NG1))*1)+SUMPRODUCT((OFFSET('Game Board'!F8:F55,0,NG1)=NY19)*(OFFSET('Game Board'!I8:I55,0,NG1)=NY17)*(OFFSET('Game Board'!G8:G55,0,NG1)=OFFSET('Game Board'!H8:H55,0,NG1))*1)+SUMPRODUCT((OFFSET('Game Board'!I8:I55,0,NG1)=NY19)*(OFFSET('Game Board'!F8:F55,0,NG1)=NY17)*(OFFSET('Game Board'!G8:G55,0,NG1)=OFFSET('Game Board'!H8:H55,0,NG1))*1)+SUMPRODUCT((OFFSET('Game Board'!F8:F55,0,NG1)=NY19)*(OFFSET('Game Board'!I8:I55,0,NG1)=NY18)*(OFFSET('Game Board'!G8:G55,0,NG1)=OFFSET('Game Board'!H8:H55,0,NG1))*1)+SUMPRODUCT((OFFSET('Game Board'!I8:I55,0,NG1)=NY19)*(OFFSET('Game Board'!F8:F55,0,NG1)=NY18)*(OFFSET('Game Board'!G8:G55,0,NG1)=OFFSET('Game Board'!H8:H55,0,NG1))*1)</f>
        <v>3</v>
      </c>
      <c r="OD19" s="420">
        <f ca="1">SUMPRODUCT((OFFSET('Game Board'!F8:F55,0,NG1)=NY19)*(OFFSET('Game Board'!I8:I55,0,NG1)=NY16)*(OFFSET('Game Board'!G8:G55,0,NG1)&lt;OFFSET('Game Board'!H8:H55,0,NG1))*1)+SUMPRODUCT((OFFSET('Game Board'!I8:I55,0,NG1)=NY19)*(OFFSET('Game Board'!F8:F55,0,NG1)=NY16)*(OFFSET('Game Board'!H8:H55,0,NG1)&lt;OFFSET('Game Board'!G8:G55,0,NG1))*1)+SUMPRODUCT((OFFSET('Game Board'!F8:F55,0,NG1)=NY19)*(OFFSET('Game Board'!I8:I55,0,NG1)=NY17)*(OFFSET('Game Board'!G8:G55,0,NG1)&lt;OFFSET('Game Board'!H8:H55,0,NG1))*1)+SUMPRODUCT((OFFSET('Game Board'!I8:I55,0,NG1)=NY19)*(OFFSET('Game Board'!F8:F55,0,NG1)=NY17)*(OFFSET('Game Board'!H8:H55,0,NG1)&lt;OFFSET('Game Board'!G8:G55,0,NG1))*1)+SUMPRODUCT((OFFSET('Game Board'!F8:F55,0,NG1)=NY19)*(OFFSET('Game Board'!I8:I55,0,NG1)=NY18)*(OFFSET('Game Board'!G8:G55,0,NG1)&lt;OFFSET('Game Board'!H8:H55,0,NG1))*1)+SUMPRODUCT((OFFSET('Game Board'!I8:I55,0,NG1)=NY19)*(OFFSET('Game Board'!F8:F55,0,NG1)=NY18)*(OFFSET('Game Board'!H8:H55,0,NG1)&lt;OFFSET('Game Board'!G8:G55,0,NG1))*1)</f>
        <v>0</v>
      </c>
      <c r="OE19" s="420">
        <f ca="1">SUMIFS(OFFSET('Game Board'!G8:G55,0,NG1),OFFSET('Game Board'!F8:F55,0,NG1),NY19,OFFSET('Game Board'!I8:I55,0,NG1),NY16)+SUMIFS(OFFSET('Game Board'!G8:G55,0,NG1),OFFSET('Game Board'!F8:F55,0,NG1),NY19,OFFSET('Game Board'!I8:I55,0,NG1),NY17)+SUMIFS(OFFSET('Game Board'!G8:G55,0,NG1),OFFSET('Game Board'!F8:F55,0,NG1),NY19,OFFSET('Game Board'!I8:I55,0,NG1),NY18)+SUMIFS(OFFSET('Game Board'!H8:H55,0,NG1),OFFSET('Game Board'!I8:I55,0,NG1),NY19,OFFSET('Game Board'!F8:F55,0,NG1),NY16)+SUMIFS(OFFSET('Game Board'!H8:H55,0,NG1),OFFSET('Game Board'!I8:I55,0,NG1),NY19,OFFSET('Game Board'!F8:F55,0,NG1),NY17)+SUMIFS(OFFSET('Game Board'!H8:H55,0,NG1),OFFSET('Game Board'!I8:I55,0,NG1),NY19,OFFSET('Game Board'!F8:F55,0,NG1),NY18)</f>
        <v>0</v>
      </c>
      <c r="OF19" s="420">
        <f ca="1">SUMIFS(OFFSET('Game Board'!H8:H55,0,NG1),OFFSET('Game Board'!F8:F55,0,NG1),NY19,OFFSET('Game Board'!I8:I55,0,NG1),NY16)+SUMIFS(OFFSET('Game Board'!H8:H55,0,NG1),OFFSET('Game Board'!F8:F55,0,NG1),NY19,OFFSET('Game Board'!I8:I55,0,NG1),NY17)+SUMIFS(OFFSET('Game Board'!H8:H55,0,NG1),OFFSET('Game Board'!F8:F55,0,NG1),NY19,OFFSET('Game Board'!I8:I55,0,NG1),NY18)+SUMIFS(OFFSET('Game Board'!G8:G55,0,NG1),OFFSET('Game Board'!I8:I55,0,NG1),NY19,OFFSET('Game Board'!F8:F55,0,NG1),NY16)+SUMIFS(OFFSET('Game Board'!G8:G55,0,NG1),OFFSET('Game Board'!I8:I55,0,NG1),NY19,OFFSET('Game Board'!F8:F55,0,NG1),NY17)+SUMIFS(OFFSET('Game Board'!G8:G55,0,NG1),OFFSET('Game Board'!I8:I55,0,NG1),NY19,OFFSET('Game Board'!F8:F55,0,NG1),NY18)</f>
        <v>0</v>
      </c>
      <c r="OG19" s="420">
        <f t="shared" ca="1" si="84"/>
        <v>0</v>
      </c>
      <c r="OH19" s="420">
        <f t="shared" ca="1" si="85"/>
        <v>3</v>
      </c>
      <c r="OI19" s="420">
        <f t="shared" ref="OI19" ca="1" si="2614">IF(NY19&lt;&gt;"",SUMPRODUCT((NX16:NX19=NX19)*(OH16:OH19&gt;OH19)*1),0)</f>
        <v>0</v>
      </c>
      <c r="OJ19" s="420">
        <f t="shared" ref="OJ19" ca="1" si="2615">IF(NY19&lt;&gt;"",SUMPRODUCT((OI16:OI19=OI19)*(OG16:OG19&gt;OG19)*1),0)</f>
        <v>0</v>
      </c>
      <c r="OK19" s="420">
        <f t="shared" ca="1" si="88"/>
        <v>0</v>
      </c>
      <c r="OL19" s="420">
        <f t="shared" ref="OL19" ca="1" si="2616">IF(NY19&lt;&gt;"",SUMPRODUCT((OK16:OK19=OK19)*(OI16:OI19=OI19)*(OE16:OE19&gt;OE19)*1),0)</f>
        <v>0</v>
      </c>
      <c r="OM19" s="420">
        <f t="shared" ca="1" si="90"/>
        <v>1</v>
      </c>
      <c r="ON19" s="420">
        <f ca="1">SUMPRODUCT((OFFSET('Game Board'!F8:F55,0,NG1)=NZ19)*(OFFSET('Game Board'!I8:I55,0,NG1)=NZ17)*(OFFSET('Game Board'!G8:G55,0,NG1)&gt;OFFSET('Game Board'!H8:H55,0,NG1))*1)+SUMPRODUCT((OFFSET('Game Board'!I8:I55,0,NG1)=NZ19)*(OFFSET('Game Board'!F8:F55,0,NG1)=NZ17)*(OFFSET('Game Board'!H8:H55,0,NG1)&gt;OFFSET('Game Board'!G8:G55,0,NG1))*1)+SUMPRODUCT((OFFSET('Game Board'!F8:F55,0,NG1)=NZ19)*(OFFSET('Game Board'!I8:I55,0,NG1)=NZ18)*(OFFSET('Game Board'!G8:G55,0,NG1)&gt;OFFSET('Game Board'!H8:H55,0,NG1))*1)+SUMPRODUCT((OFFSET('Game Board'!I8:I55,0,NG1)=NZ19)*(OFFSET('Game Board'!F8:F55,0,NG1)=NZ18)*(OFFSET('Game Board'!H8:H55,0,NG1)&gt;OFFSET('Game Board'!G8:G55,0,NG1))*1)</f>
        <v>0</v>
      </c>
      <c r="OO19" s="420">
        <f ca="1">SUMPRODUCT((OFFSET('Game Board'!F8:F55,0,NG1)=NZ19)*(OFFSET('Game Board'!I8:I55,0,NG1)=NZ17)*(OFFSET('Game Board'!G8:G55,0,NG1)=OFFSET('Game Board'!H8:H55,0,NG1))*1)+SUMPRODUCT((OFFSET('Game Board'!I8:I55,0,NG1)=NZ19)*(OFFSET('Game Board'!F8:F55,0,NG1)=NZ17)*(OFFSET('Game Board'!G8:G55,0,NG1)=OFFSET('Game Board'!H8:H55,0,NG1))*1)+SUMPRODUCT((OFFSET('Game Board'!F8:F55,0,NG1)=NZ19)*(OFFSET('Game Board'!I8:I55,0,NG1)=NZ18)*(OFFSET('Game Board'!G8:G55,0,NG1)=OFFSET('Game Board'!H8:H55,0,NG1))*1)+SUMPRODUCT((OFFSET('Game Board'!I8:I55,0,NG1)=NZ19)*(OFFSET('Game Board'!F8:F55,0,NG1)=NZ18)*(OFFSET('Game Board'!G8:G55,0,NG1)=OFFSET('Game Board'!H8:H55,0,NG1))*1)</f>
        <v>0</v>
      </c>
      <c r="OP19" s="420">
        <f ca="1">SUMPRODUCT((OFFSET('Game Board'!F8:F55,0,NG1)=NZ19)*(OFFSET('Game Board'!I8:I55,0,NG1)=NZ17)*(OFFSET('Game Board'!G8:G55,0,NG1)&lt;OFFSET('Game Board'!H8:H55,0,NG1))*1)+SUMPRODUCT((OFFSET('Game Board'!I8:I55,0,NG1)=NZ19)*(OFFSET('Game Board'!F8:F55,0,NG1)=NZ17)*(OFFSET('Game Board'!H8:H55,0,NG1)&lt;OFFSET('Game Board'!G8:G55,0,NG1))*1)+SUMPRODUCT((OFFSET('Game Board'!F8:F55,0,NG1)=NZ19)*(OFFSET('Game Board'!I8:I55,0,NG1)=NZ18)*(OFFSET('Game Board'!G8:G55,0,NG1)&lt;OFFSET('Game Board'!H8:H55,0,NG1))*1)+SUMPRODUCT((OFFSET('Game Board'!I8:I55,0,NG1)=NZ19)*(OFFSET('Game Board'!F8:F55,0,NG1)=NZ18)*(OFFSET('Game Board'!H8:H55,0,NG1)&lt;OFFSET('Game Board'!G8:G55,0,NG1))*1)</f>
        <v>0</v>
      </c>
      <c r="OQ19" s="420">
        <f ca="1">SUMIFS(OFFSET('Game Board'!G8:G55,0,NG1),OFFSET('Game Board'!F8:F55,0,NG1),NZ19,OFFSET('Game Board'!I8:I55,0,NG1),NZ17)+SUMIFS(OFFSET('Game Board'!G8:G55,0,NG1),OFFSET('Game Board'!F8:F55,0,NG1),NZ19,OFFSET('Game Board'!I8:I55,0,NG1),NZ18)+SUMIFS(OFFSET('Game Board'!H8:H55,0,NG1),OFFSET('Game Board'!I8:I55,0,NG1),NZ19,OFFSET('Game Board'!F8:F55,0,NG1),NZ17)+SUMIFS(OFFSET('Game Board'!H8:H55,0,NG1),OFFSET('Game Board'!I8:I55,0,NG1),NZ19,OFFSET('Game Board'!F8:F55,0,NG1),NZ18)</f>
        <v>0</v>
      </c>
      <c r="OR19" s="420">
        <f ca="1">SUMIFS(OFFSET('Game Board'!G8:G55,0,NG1),OFFSET('Game Board'!F8:F55,0,NG1),NZ19,OFFSET('Game Board'!I8:I55,0,NG1),NZ17)+SUMIFS(OFFSET('Game Board'!G8:G55,0,NG1),OFFSET('Game Board'!F8:F55,0,NG1),NZ19,OFFSET('Game Board'!I8:I55,0,NG1),NZ18)+SUMIFS(OFFSET('Game Board'!H8:H55,0,NG1),OFFSET('Game Board'!I8:I55,0,NG1),NZ19,OFFSET('Game Board'!F8:F55,0,NG1),NZ17)+SUMIFS(OFFSET('Game Board'!H8:H55,0,NG1),OFFSET('Game Board'!I8:I55,0,NG1),NZ19,OFFSET('Game Board'!F8:F55,0,NG1),NZ18)</f>
        <v>0</v>
      </c>
      <c r="OS19" s="420">
        <f t="shared" ca="1" si="297"/>
        <v>0</v>
      </c>
      <c r="OT19" s="420">
        <f t="shared" ca="1" si="298"/>
        <v>0</v>
      </c>
      <c r="OU19" s="420">
        <f t="shared" ref="OU19" ca="1" si="2617">IF(NZ19&lt;&gt;"",SUMPRODUCT((NX16:NX19=NX19)*(OT16:OT19&gt;OT19)*1),0)</f>
        <v>0</v>
      </c>
      <c r="OV19" s="420">
        <f t="shared" ref="OV19" ca="1" si="2618">IF(NZ19&lt;&gt;"",SUMPRODUCT((OU16:OU19=OU19)*(OS16:OS19&gt;OS19)*1),0)</f>
        <v>0</v>
      </c>
      <c r="OW19" s="420">
        <f t="shared" ca="1" si="301"/>
        <v>0</v>
      </c>
      <c r="OX19" s="420">
        <f t="shared" ref="OX19" ca="1" si="2619">IF(NZ19&lt;&gt;"",SUMPRODUCT((OW16:OW19=OW19)*(OU16:OU19=OU19)*(OQ16:OQ19&gt;OQ19)*1),0)</f>
        <v>0</v>
      </c>
      <c r="OY19" s="420">
        <f t="shared" ca="1" si="91"/>
        <v>1</v>
      </c>
      <c r="OZ19" s="420">
        <f ca="1">SUMPRODUCT((OFFSET('Game Board'!F8:F55,0,NG1)=OA19)*(OFFSET('Game Board'!I8:I55,0,NG1)=OA18)*(OFFSET('Game Board'!G8:G55,0,NG1)&gt;OFFSET('Game Board'!H8:H55,0,NG1))*1)+SUMPRODUCT((OFFSET('Game Board'!I8:I55,0,NG1)=OA19)*(OFFSET('Game Board'!F8:F55,0,NG1)=OA18)*(OFFSET('Game Board'!H8:H55,0,NG1)&gt;OFFSET('Game Board'!G8:G55,0,NG1))*1)</f>
        <v>0</v>
      </c>
      <c r="PA19" s="420">
        <f ca="1">SUMPRODUCT((OFFSET('Game Board'!F8:F55,0,NG1)=OA19)*(OFFSET('Game Board'!I8:I55,0,NG1)=OA18)*(OFFSET('Game Board'!G8:G55,0,NG1)=OFFSET('Game Board'!H8:H55,0,NG1))*1)+SUMPRODUCT((OFFSET('Game Board'!I8:I55,0,NG1)=OA19)*(OFFSET('Game Board'!F8:F55,0,NG1)=OA18)*(OFFSET('Game Board'!H8:H55,0,NG1)=OFFSET('Game Board'!G8:G55,0,NG1))*1)</f>
        <v>0</v>
      </c>
      <c r="PB19" s="420">
        <f ca="1">SUMPRODUCT((OFFSET('Game Board'!F8:F55,0,NG1)=OA19)*(OFFSET('Game Board'!I8:I55,0,NG1)=OA18)*(OFFSET('Game Board'!G8:G55,0,NG1)&lt;OFFSET('Game Board'!H8:H55,0,NG1))*1)+SUMPRODUCT((OFFSET('Game Board'!I8:I55,0,NG1)=OA19)*(OFFSET('Game Board'!F8:F55,0,NG1)=OA18)*(OFFSET('Game Board'!H8:H55,0,NG1)&lt;OFFSET('Game Board'!G8:G55,0,NG1))*1)</f>
        <v>0</v>
      </c>
      <c r="PC19" s="420">
        <f ca="1">SUMIFS(OFFSET('Game Board'!G8:G55,0,NG1),OFFSET('Game Board'!F8:F55,0,NG1),OA19,OFFSET('Game Board'!I8:I55,0,NG1),OA18)+SUMIFS(OFFSET('Game Board'!H8:H55,0,NG1),OFFSET('Game Board'!I8:I55,0,NG1),OA19,OFFSET('Game Board'!F8:F55,0,NG1),OA18)</f>
        <v>0</v>
      </c>
      <c r="PD19" s="420">
        <f ca="1">SUMIFS(OFFSET('Game Board'!G8:G55,0,NG1),OFFSET('Game Board'!F8:F55,0,NG1),OA19,OFFSET('Game Board'!I8:I55,0,NG1),OA18)+SUMIFS(OFFSET('Game Board'!H8:H55,0,NG1),OFFSET('Game Board'!I8:I55,0,NG1),OA19,OFFSET('Game Board'!F8:F55,0,NG1),OA18)</f>
        <v>0</v>
      </c>
      <c r="PE19" s="420">
        <f t="shared" ca="1" si="2419"/>
        <v>0</v>
      </c>
      <c r="PF19" s="420">
        <f t="shared" ca="1" si="2420"/>
        <v>0</v>
      </c>
      <c r="PG19" s="420">
        <f t="shared" ref="PG19" ca="1" si="2620">IF(OA19&lt;&gt;"",SUMPRODUCT((OJ16:OJ19=OJ19)*(PF16:PF19&gt;PF19)*1),0)</f>
        <v>0</v>
      </c>
      <c r="PH19" s="420">
        <f t="shared" ref="PH19" ca="1" si="2621">IF(OA19&lt;&gt;"",SUMPRODUCT((PG16:PG19=PG19)*(PE16:PE19&gt;PE19)*1),0)</f>
        <v>0</v>
      </c>
      <c r="PI19" s="420">
        <f t="shared" ca="1" si="2423"/>
        <v>0</v>
      </c>
      <c r="PJ19" s="420">
        <f t="shared" ref="PJ19" ca="1" si="2622">IF(OA19&lt;&gt;"",SUMPRODUCT((PI16:PI19=PI19)*(PG16:PG19=PG19)*(PC16:PC19&gt;PC19)*1),0)</f>
        <v>0</v>
      </c>
      <c r="PK19" s="420">
        <f t="shared" ca="1" si="92"/>
        <v>1</v>
      </c>
      <c r="PL19" s="420">
        <f t="shared" ref="PL19" ca="1" si="2623">SUMPRODUCT((PK16:PK19=PK19)*(NN16:NN19&gt;NN19)*1)</f>
        <v>3</v>
      </c>
      <c r="PM19" s="420">
        <f t="shared" ca="1" si="94"/>
        <v>4</v>
      </c>
      <c r="PN19" s="420" t="str">
        <f t="shared" si="304"/>
        <v>Australia</v>
      </c>
      <c r="PO19" s="420">
        <f t="shared" ca="1" si="95"/>
        <v>0</v>
      </c>
      <c r="PP19" s="420">
        <f ca="1">SUMPRODUCT((OFFSET('Game Board'!G8:G55,0,PP1)&lt;&gt;"")*(OFFSET('Game Board'!F8:F55,0,PP1)=C19)*(OFFSET('Game Board'!G8:G55,0,PP1)&gt;OFFSET('Game Board'!H8:H55,0,PP1))*1)+SUMPRODUCT((OFFSET('Game Board'!G8:G55,0,PP1)&lt;&gt;"")*(OFFSET('Game Board'!I8:I55,0,PP1)=C19)*(OFFSET('Game Board'!H8:H55,0,PP1)&gt;OFFSET('Game Board'!G8:G55,0,PP1))*1)</f>
        <v>0</v>
      </c>
      <c r="PQ19" s="420">
        <f ca="1">SUMPRODUCT((OFFSET('Game Board'!G8:G55,0,PP1)&lt;&gt;"")*(OFFSET('Game Board'!F8:F55,0,PP1)=C19)*(OFFSET('Game Board'!G8:G55,0,PP1)=OFFSET('Game Board'!H8:H55,0,PP1))*1)+SUMPRODUCT((OFFSET('Game Board'!G8:G55,0,PP1)&lt;&gt;"")*(OFFSET('Game Board'!I8:I55,0,PP1)=C19)*(OFFSET('Game Board'!G8:G55,0,PP1)=OFFSET('Game Board'!H8:H55,0,PP1))*1)</f>
        <v>0</v>
      </c>
      <c r="PR19" s="420">
        <f ca="1">SUMPRODUCT((OFFSET('Game Board'!G8:G55,0,PP1)&lt;&gt;"")*(OFFSET('Game Board'!F8:F55,0,PP1)=C19)*(OFFSET('Game Board'!G8:G55,0,PP1)&lt;OFFSET('Game Board'!H8:H55,0,PP1))*1)+SUMPRODUCT((OFFSET('Game Board'!G8:G55,0,PP1)&lt;&gt;"")*(OFFSET('Game Board'!I8:I55,0,PP1)=C19)*(OFFSET('Game Board'!H8:H55,0,PP1)&lt;OFFSET('Game Board'!G8:G55,0,PP1))*1)</f>
        <v>0</v>
      </c>
      <c r="PS19" s="420">
        <f ca="1">SUMIF(OFFSET('Game Board'!F8:F55,0,PP1),C19,OFFSET('Game Board'!G8:G55,0,PP1))+SUMIF(OFFSET('Game Board'!I8:I55,0,PP1),C19,OFFSET('Game Board'!H8:H55,0,PP1))</f>
        <v>0</v>
      </c>
      <c r="PT19" s="420">
        <f ca="1">SUMIF(OFFSET('Game Board'!F8:F55,0,PP1),C19,OFFSET('Game Board'!H8:H55,0,PP1))+SUMIF(OFFSET('Game Board'!I8:I55,0,PP1),C19,OFFSET('Game Board'!G8:G55,0,PP1))</f>
        <v>0</v>
      </c>
      <c r="PU19" s="420">
        <f t="shared" ca="1" si="96"/>
        <v>0</v>
      </c>
      <c r="PV19" s="420">
        <f t="shared" ca="1" si="97"/>
        <v>0</v>
      </c>
      <c r="PW19" s="420">
        <f ca="1">INDEX(L4:L35,MATCH(QF19,C4:C35,0),0)</f>
        <v>1462</v>
      </c>
      <c r="PX19" s="424">
        <f>'Tournament Setup'!F21</f>
        <v>0</v>
      </c>
      <c r="PY19" s="420">
        <f t="shared" ref="PY19" ca="1" si="2624">RANK(PV19,PV16:PV19)</f>
        <v>1</v>
      </c>
      <c r="PZ19" s="420">
        <f t="shared" ref="PZ19" ca="1" si="2625">SUMPRODUCT((PY16:PY19=PY19)*(PU16:PU19&gt;PU19)*1)</f>
        <v>0</v>
      </c>
      <c r="QA19" s="420">
        <f t="shared" ca="1" si="100"/>
        <v>1</v>
      </c>
      <c r="QB19" s="420">
        <f t="shared" ref="QB19" ca="1" si="2626">SUMPRODUCT((PY16:PY19=PY19)*(PU16:PU19=PU19)*(PS16:PS19&gt;PS19)*1)</f>
        <v>0</v>
      </c>
      <c r="QC19" s="420">
        <f t="shared" ca="1" si="102"/>
        <v>1</v>
      </c>
      <c r="QD19" s="420">
        <f t="shared" ref="QD19" ca="1" si="2627">RANK(QC19,QC16:QC19,1)+COUNTIF(QC16:QC19,QC19)-1</f>
        <v>4</v>
      </c>
      <c r="QE19" s="420">
        <v>4</v>
      </c>
      <c r="QF19" s="420" t="str">
        <f t="shared" ref="QF19" ca="1" si="2628">INDEX(PN16:PN19,MATCH(QE19,QD16:QD19,0),0)</f>
        <v>Australia</v>
      </c>
      <c r="QG19" s="420">
        <f t="shared" ref="QG19" ca="1" si="2629">INDEX(QC16:QC19,MATCH(QF19,PN16:PN19,0),0)</f>
        <v>1</v>
      </c>
      <c r="QH19" s="420" t="str">
        <f t="shared" ca="1" si="2432"/>
        <v>Australia</v>
      </c>
      <c r="QI19" s="420" t="str">
        <f t="shared" ref="QI19" ca="1" si="2630">IF(AND(QI18&lt;&gt;"",QG19=2),QF19,"")</f>
        <v/>
      </c>
      <c r="QJ19" s="420" t="str">
        <f t="shared" ref="QJ19" ca="1" si="2631">IF(AND(QJ18&lt;&gt;"",QG19=3),QF19,"")</f>
        <v/>
      </c>
      <c r="QK19" s="420">
        <f ca="1">SUMPRODUCT((OFFSET('Game Board'!F8:F55,0,PP1)=QH19)*(OFFSET('Game Board'!I8:I55,0,PP1)=QH16)*(OFFSET('Game Board'!G8:G55,0,PP1)&gt;OFFSET('Game Board'!H8:H55,0,PP1))*1)+SUMPRODUCT((OFFSET('Game Board'!I8:I55,0,PP1)=QH19)*(OFFSET('Game Board'!F8:F55,0,PP1)=QH16)*(OFFSET('Game Board'!H8:H55,0,PP1)&gt;OFFSET('Game Board'!G8:G55,0,PP1))*1)+SUMPRODUCT((OFFSET('Game Board'!F8:F55,0,PP1)=QH19)*(OFFSET('Game Board'!I8:I55,0,PP1)=QH17)*(OFFSET('Game Board'!G8:G55,0,PP1)&gt;OFFSET('Game Board'!H8:H55,0,PP1))*1)+SUMPRODUCT((OFFSET('Game Board'!I8:I55,0,PP1)=QH19)*(OFFSET('Game Board'!F8:F55,0,PP1)=QH17)*(OFFSET('Game Board'!H8:H55,0,PP1)&gt;OFFSET('Game Board'!G8:G55,0,PP1))*1)+SUMPRODUCT((OFFSET('Game Board'!F8:F55,0,PP1)=QH19)*(OFFSET('Game Board'!I8:I55,0,PP1)=QH18)*(OFFSET('Game Board'!G8:G55,0,PP1)&gt;OFFSET('Game Board'!H8:H55,0,PP1))*1)+SUMPRODUCT((OFFSET('Game Board'!I8:I55,0,PP1)=QH19)*(OFFSET('Game Board'!F8:F55,0,PP1)=QH18)*(OFFSET('Game Board'!H8:H55,0,PP1)&gt;OFFSET('Game Board'!G8:G55,0,PP1))*1)</f>
        <v>0</v>
      </c>
      <c r="QL19" s="420">
        <f ca="1">SUMPRODUCT((OFFSET('Game Board'!F8:F55,0,PP1)=QH19)*(OFFSET('Game Board'!I8:I55,0,PP1)=QH16)*(OFFSET('Game Board'!G8:G55,0,PP1)&gt;=OFFSET('Game Board'!H8:H55,0,PP1))*1)+SUMPRODUCT((OFFSET('Game Board'!I8:I55,0,PP1)=QH19)*(OFFSET('Game Board'!F8:F55,0,PP1)=QH16)*(OFFSET('Game Board'!G8:G55,0,PP1)=OFFSET('Game Board'!H8:H55,0,PP1))*1)+SUMPRODUCT((OFFSET('Game Board'!F8:F55,0,PP1)=QH19)*(OFFSET('Game Board'!I8:I55,0,PP1)=QH17)*(OFFSET('Game Board'!G8:G55,0,PP1)=OFFSET('Game Board'!H8:H55,0,PP1))*1)+SUMPRODUCT((OFFSET('Game Board'!I8:I55,0,PP1)=QH19)*(OFFSET('Game Board'!F8:F55,0,PP1)=QH17)*(OFFSET('Game Board'!G8:G55,0,PP1)=OFFSET('Game Board'!H8:H55,0,PP1))*1)+SUMPRODUCT((OFFSET('Game Board'!F8:F55,0,PP1)=QH19)*(OFFSET('Game Board'!I8:I55,0,PP1)=QH18)*(OFFSET('Game Board'!G8:G55,0,PP1)=OFFSET('Game Board'!H8:H55,0,PP1))*1)+SUMPRODUCT((OFFSET('Game Board'!I8:I55,0,PP1)=QH19)*(OFFSET('Game Board'!F8:F55,0,PP1)=QH18)*(OFFSET('Game Board'!G8:G55,0,PP1)=OFFSET('Game Board'!H8:H55,0,PP1))*1)</f>
        <v>3</v>
      </c>
      <c r="QM19" s="420">
        <f ca="1">SUMPRODUCT((OFFSET('Game Board'!F8:F55,0,PP1)=QH19)*(OFFSET('Game Board'!I8:I55,0,PP1)=QH16)*(OFFSET('Game Board'!G8:G55,0,PP1)&lt;OFFSET('Game Board'!H8:H55,0,PP1))*1)+SUMPRODUCT((OFFSET('Game Board'!I8:I55,0,PP1)=QH19)*(OFFSET('Game Board'!F8:F55,0,PP1)=QH16)*(OFFSET('Game Board'!H8:H55,0,PP1)&lt;OFFSET('Game Board'!G8:G55,0,PP1))*1)+SUMPRODUCT((OFFSET('Game Board'!F8:F55,0,PP1)=QH19)*(OFFSET('Game Board'!I8:I55,0,PP1)=QH17)*(OFFSET('Game Board'!G8:G55,0,PP1)&lt;OFFSET('Game Board'!H8:H55,0,PP1))*1)+SUMPRODUCT((OFFSET('Game Board'!I8:I55,0,PP1)=QH19)*(OFFSET('Game Board'!F8:F55,0,PP1)=QH17)*(OFFSET('Game Board'!H8:H55,0,PP1)&lt;OFFSET('Game Board'!G8:G55,0,PP1))*1)+SUMPRODUCT((OFFSET('Game Board'!F8:F55,0,PP1)=QH19)*(OFFSET('Game Board'!I8:I55,0,PP1)=QH18)*(OFFSET('Game Board'!G8:G55,0,PP1)&lt;OFFSET('Game Board'!H8:H55,0,PP1))*1)+SUMPRODUCT((OFFSET('Game Board'!I8:I55,0,PP1)=QH19)*(OFFSET('Game Board'!F8:F55,0,PP1)=QH18)*(OFFSET('Game Board'!H8:H55,0,PP1)&lt;OFFSET('Game Board'!G8:G55,0,PP1))*1)</f>
        <v>0</v>
      </c>
      <c r="QN19" s="420">
        <f ca="1">SUMIFS(OFFSET('Game Board'!G8:G55,0,PP1),OFFSET('Game Board'!F8:F55,0,PP1),QH19,OFFSET('Game Board'!I8:I55,0,PP1),QH16)+SUMIFS(OFFSET('Game Board'!G8:G55,0,PP1),OFFSET('Game Board'!F8:F55,0,PP1),QH19,OFFSET('Game Board'!I8:I55,0,PP1),QH17)+SUMIFS(OFFSET('Game Board'!G8:G55,0,PP1),OFFSET('Game Board'!F8:F55,0,PP1),QH19,OFFSET('Game Board'!I8:I55,0,PP1),QH18)+SUMIFS(OFFSET('Game Board'!H8:H55,0,PP1),OFFSET('Game Board'!I8:I55,0,PP1),QH19,OFFSET('Game Board'!F8:F55,0,PP1),QH16)+SUMIFS(OFFSET('Game Board'!H8:H55,0,PP1),OFFSET('Game Board'!I8:I55,0,PP1),QH19,OFFSET('Game Board'!F8:F55,0,PP1),QH17)+SUMIFS(OFFSET('Game Board'!H8:H55,0,PP1),OFFSET('Game Board'!I8:I55,0,PP1),QH19,OFFSET('Game Board'!F8:F55,0,PP1),QH18)</f>
        <v>0</v>
      </c>
      <c r="QO19" s="420">
        <f ca="1">SUMIFS(OFFSET('Game Board'!H8:H55,0,PP1),OFFSET('Game Board'!F8:F55,0,PP1),QH19,OFFSET('Game Board'!I8:I55,0,PP1),QH16)+SUMIFS(OFFSET('Game Board'!H8:H55,0,PP1),OFFSET('Game Board'!F8:F55,0,PP1),QH19,OFFSET('Game Board'!I8:I55,0,PP1),QH17)+SUMIFS(OFFSET('Game Board'!H8:H55,0,PP1),OFFSET('Game Board'!F8:F55,0,PP1),QH19,OFFSET('Game Board'!I8:I55,0,PP1),QH18)+SUMIFS(OFFSET('Game Board'!G8:G55,0,PP1),OFFSET('Game Board'!I8:I55,0,PP1),QH19,OFFSET('Game Board'!F8:F55,0,PP1),QH16)+SUMIFS(OFFSET('Game Board'!G8:G55,0,PP1),OFFSET('Game Board'!I8:I55,0,PP1),QH19,OFFSET('Game Board'!F8:F55,0,PP1),QH17)+SUMIFS(OFFSET('Game Board'!G8:G55,0,PP1),OFFSET('Game Board'!I8:I55,0,PP1),QH19,OFFSET('Game Board'!F8:F55,0,PP1),QH18)</f>
        <v>0</v>
      </c>
      <c r="QP19" s="420">
        <f t="shared" ca="1" si="107"/>
        <v>0</v>
      </c>
      <c r="QQ19" s="420">
        <f t="shared" ca="1" si="108"/>
        <v>3</v>
      </c>
      <c r="QR19" s="420">
        <f t="shared" ref="QR19" ca="1" si="2632">IF(QH19&lt;&gt;"",SUMPRODUCT((QG16:QG19=QG19)*(QQ16:QQ19&gt;QQ19)*1),0)</f>
        <v>0</v>
      </c>
      <c r="QS19" s="420">
        <f t="shared" ref="QS19" ca="1" si="2633">IF(QH19&lt;&gt;"",SUMPRODUCT((QR16:QR19=QR19)*(QP16:QP19&gt;QP19)*1),0)</f>
        <v>0</v>
      </c>
      <c r="QT19" s="420">
        <f t="shared" ca="1" si="111"/>
        <v>0</v>
      </c>
      <c r="QU19" s="420">
        <f t="shared" ref="QU19" ca="1" si="2634">IF(QH19&lt;&gt;"",SUMPRODUCT((QT16:QT19=QT19)*(QR16:QR19=QR19)*(QN16:QN19&gt;QN19)*1),0)</f>
        <v>0</v>
      </c>
      <c r="QV19" s="420">
        <f t="shared" ca="1" si="113"/>
        <v>1</v>
      </c>
      <c r="QW19" s="420">
        <f ca="1">SUMPRODUCT((OFFSET('Game Board'!F8:F55,0,PP1)=QI19)*(OFFSET('Game Board'!I8:I55,0,PP1)=QI17)*(OFFSET('Game Board'!G8:G55,0,PP1)&gt;OFFSET('Game Board'!H8:H55,0,PP1))*1)+SUMPRODUCT((OFFSET('Game Board'!I8:I55,0,PP1)=QI19)*(OFFSET('Game Board'!F8:F55,0,PP1)=QI17)*(OFFSET('Game Board'!H8:H55,0,PP1)&gt;OFFSET('Game Board'!G8:G55,0,PP1))*1)+SUMPRODUCT((OFFSET('Game Board'!F8:F55,0,PP1)=QI19)*(OFFSET('Game Board'!I8:I55,0,PP1)=QI18)*(OFFSET('Game Board'!G8:G55,0,PP1)&gt;OFFSET('Game Board'!H8:H55,0,PP1))*1)+SUMPRODUCT((OFFSET('Game Board'!I8:I55,0,PP1)=QI19)*(OFFSET('Game Board'!F8:F55,0,PP1)=QI18)*(OFFSET('Game Board'!H8:H55,0,PP1)&gt;OFFSET('Game Board'!G8:G55,0,PP1))*1)</f>
        <v>0</v>
      </c>
      <c r="QX19" s="420">
        <f ca="1">SUMPRODUCT((OFFSET('Game Board'!F8:F55,0,PP1)=QI19)*(OFFSET('Game Board'!I8:I55,0,PP1)=QI17)*(OFFSET('Game Board'!G8:G55,0,PP1)=OFFSET('Game Board'!H8:H55,0,PP1))*1)+SUMPRODUCT((OFFSET('Game Board'!I8:I55,0,PP1)=QI19)*(OFFSET('Game Board'!F8:F55,0,PP1)=QI17)*(OFFSET('Game Board'!G8:G55,0,PP1)=OFFSET('Game Board'!H8:H55,0,PP1))*1)+SUMPRODUCT((OFFSET('Game Board'!F8:F55,0,PP1)=QI19)*(OFFSET('Game Board'!I8:I55,0,PP1)=QI18)*(OFFSET('Game Board'!G8:G55,0,PP1)=OFFSET('Game Board'!H8:H55,0,PP1))*1)+SUMPRODUCT((OFFSET('Game Board'!I8:I55,0,PP1)=QI19)*(OFFSET('Game Board'!F8:F55,0,PP1)=QI18)*(OFFSET('Game Board'!G8:G55,0,PP1)=OFFSET('Game Board'!H8:H55,0,PP1))*1)</f>
        <v>0</v>
      </c>
      <c r="QY19" s="420">
        <f ca="1">SUMPRODUCT((OFFSET('Game Board'!F8:F55,0,PP1)=QI19)*(OFFSET('Game Board'!I8:I55,0,PP1)=QI17)*(OFFSET('Game Board'!G8:G55,0,PP1)&lt;OFFSET('Game Board'!H8:H55,0,PP1))*1)+SUMPRODUCT((OFFSET('Game Board'!I8:I55,0,PP1)=QI19)*(OFFSET('Game Board'!F8:F55,0,PP1)=QI17)*(OFFSET('Game Board'!H8:H55,0,PP1)&lt;OFFSET('Game Board'!G8:G55,0,PP1))*1)+SUMPRODUCT((OFFSET('Game Board'!F8:F55,0,PP1)=QI19)*(OFFSET('Game Board'!I8:I55,0,PP1)=QI18)*(OFFSET('Game Board'!G8:G55,0,PP1)&lt;OFFSET('Game Board'!H8:H55,0,PP1))*1)+SUMPRODUCT((OFFSET('Game Board'!I8:I55,0,PP1)=QI19)*(OFFSET('Game Board'!F8:F55,0,PP1)=QI18)*(OFFSET('Game Board'!H8:H55,0,PP1)&lt;OFFSET('Game Board'!G8:G55,0,PP1))*1)</f>
        <v>0</v>
      </c>
      <c r="QZ19" s="420">
        <f ca="1">SUMIFS(OFFSET('Game Board'!G8:G55,0,PP1),OFFSET('Game Board'!F8:F55,0,PP1),QI19,OFFSET('Game Board'!I8:I55,0,PP1),QI17)+SUMIFS(OFFSET('Game Board'!G8:G55,0,PP1),OFFSET('Game Board'!F8:F55,0,PP1),QI19,OFFSET('Game Board'!I8:I55,0,PP1),QI18)+SUMIFS(OFFSET('Game Board'!H8:H55,0,PP1),OFFSET('Game Board'!I8:I55,0,PP1),QI19,OFFSET('Game Board'!F8:F55,0,PP1),QI17)+SUMIFS(OFFSET('Game Board'!H8:H55,0,PP1),OFFSET('Game Board'!I8:I55,0,PP1),QI19,OFFSET('Game Board'!F8:F55,0,PP1),QI18)</f>
        <v>0</v>
      </c>
      <c r="RA19" s="420">
        <f ca="1">SUMIFS(OFFSET('Game Board'!G8:G55,0,PP1),OFFSET('Game Board'!F8:F55,0,PP1),QI19,OFFSET('Game Board'!I8:I55,0,PP1),QI17)+SUMIFS(OFFSET('Game Board'!G8:G55,0,PP1),OFFSET('Game Board'!F8:F55,0,PP1),QI19,OFFSET('Game Board'!I8:I55,0,PP1),QI18)+SUMIFS(OFFSET('Game Board'!H8:H55,0,PP1),OFFSET('Game Board'!I8:I55,0,PP1),QI19,OFFSET('Game Board'!F8:F55,0,PP1),QI17)+SUMIFS(OFFSET('Game Board'!H8:H55,0,PP1),OFFSET('Game Board'!I8:I55,0,PP1),QI19,OFFSET('Game Board'!F8:F55,0,PP1),QI18)</f>
        <v>0</v>
      </c>
      <c r="RB19" s="420">
        <f t="shared" ca="1" si="316"/>
        <v>0</v>
      </c>
      <c r="RC19" s="420">
        <f t="shared" ca="1" si="317"/>
        <v>0</v>
      </c>
      <c r="RD19" s="420">
        <f t="shared" ref="RD19" ca="1" si="2635">IF(QI19&lt;&gt;"",SUMPRODUCT((QG16:QG19=QG19)*(RC16:RC19&gt;RC19)*1),0)</f>
        <v>0</v>
      </c>
      <c r="RE19" s="420">
        <f t="shared" ref="RE19" ca="1" si="2636">IF(QI19&lt;&gt;"",SUMPRODUCT((RD16:RD19=RD19)*(RB16:RB19&gt;RB19)*1),0)</f>
        <v>0</v>
      </c>
      <c r="RF19" s="420">
        <f t="shared" ca="1" si="320"/>
        <v>0</v>
      </c>
      <c r="RG19" s="420">
        <f t="shared" ref="RG19" ca="1" si="2637">IF(QI19&lt;&gt;"",SUMPRODUCT((RF16:RF19=RF19)*(RD16:RD19=RD19)*(QZ16:QZ19&gt;QZ19)*1),0)</f>
        <v>0</v>
      </c>
      <c r="RH19" s="420">
        <f t="shared" ca="1" si="114"/>
        <v>1</v>
      </c>
      <c r="RI19" s="420">
        <f ca="1">SUMPRODUCT((OFFSET('Game Board'!F8:F55,0,PP1)=QJ19)*(OFFSET('Game Board'!I8:I55,0,PP1)=QJ18)*(OFFSET('Game Board'!G8:G55,0,PP1)&gt;OFFSET('Game Board'!H8:H55,0,PP1))*1)+SUMPRODUCT((OFFSET('Game Board'!I8:I55,0,PP1)=QJ19)*(OFFSET('Game Board'!F8:F55,0,PP1)=QJ18)*(OFFSET('Game Board'!H8:H55,0,PP1)&gt;OFFSET('Game Board'!G8:G55,0,PP1))*1)</f>
        <v>0</v>
      </c>
      <c r="RJ19" s="420">
        <f ca="1">SUMPRODUCT((OFFSET('Game Board'!F8:F55,0,PP1)=QJ19)*(OFFSET('Game Board'!I8:I55,0,PP1)=QJ18)*(OFFSET('Game Board'!G8:G55,0,PP1)=OFFSET('Game Board'!H8:H55,0,PP1))*1)+SUMPRODUCT((OFFSET('Game Board'!I8:I55,0,PP1)=QJ19)*(OFFSET('Game Board'!F8:F55,0,PP1)=QJ18)*(OFFSET('Game Board'!H8:H55,0,PP1)=OFFSET('Game Board'!G8:G55,0,PP1))*1)</f>
        <v>0</v>
      </c>
      <c r="RK19" s="420">
        <f ca="1">SUMPRODUCT((OFFSET('Game Board'!F8:F55,0,PP1)=QJ19)*(OFFSET('Game Board'!I8:I55,0,PP1)=QJ18)*(OFFSET('Game Board'!G8:G55,0,PP1)&lt;OFFSET('Game Board'!H8:H55,0,PP1))*1)+SUMPRODUCT((OFFSET('Game Board'!I8:I55,0,PP1)=QJ19)*(OFFSET('Game Board'!F8:F55,0,PP1)=QJ18)*(OFFSET('Game Board'!H8:H55,0,PP1)&lt;OFFSET('Game Board'!G8:G55,0,PP1))*1)</f>
        <v>0</v>
      </c>
      <c r="RL19" s="420">
        <f ca="1">SUMIFS(OFFSET('Game Board'!G8:G55,0,PP1),OFFSET('Game Board'!F8:F55,0,PP1),QJ19,OFFSET('Game Board'!I8:I55,0,PP1),QJ18)+SUMIFS(OFFSET('Game Board'!H8:H55,0,PP1),OFFSET('Game Board'!I8:I55,0,PP1),QJ19,OFFSET('Game Board'!F8:F55,0,PP1),QJ18)</f>
        <v>0</v>
      </c>
      <c r="RM19" s="420">
        <f ca="1">SUMIFS(OFFSET('Game Board'!G8:G55,0,PP1),OFFSET('Game Board'!F8:F55,0,PP1),QJ19,OFFSET('Game Board'!I8:I55,0,PP1),QJ18)+SUMIFS(OFFSET('Game Board'!H8:H55,0,PP1),OFFSET('Game Board'!I8:I55,0,PP1),QJ19,OFFSET('Game Board'!F8:F55,0,PP1),QJ18)</f>
        <v>0</v>
      </c>
      <c r="RN19" s="420">
        <f t="shared" ca="1" si="2441"/>
        <v>0</v>
      </c>
      <c r="RO19" s="420">
        <f t="shared" ca="1" si="2442"/>
        <v>0</v>
      </c>
      <c r="RP19" s="420">
        <f t="shared" ref="RP19" ca="1" si="2638">IF(QJ19&lt;&gt;"",SUMPRODUCT((QS16:QS19=QS19)*(RO16:RO19&gt;RO19)*1),0)</f>
        <v>0</v>
      </c>
      <c r="RQ19" s="420">
        <f t="shared" ref="RQ19" ca="1" si="2639">IF(QJ19&lt;&gt;"",SUMPRODUCT((RP16:RP19=RP19)*(RN16:RN19&gt;RN19)*1),0)</f>
        <v>0</v>
      </c>
      <c r="RR19" s="420">
        <f t="shared" ca="1" si="2445"/>
        <v>0</v>
      </c>
      <c r="RS19" s="420">
        <f t="shared" ref="RS19" ca="1" si="2640">IF(QJ19&lt;&gt;"",SUMPRODUCT((RR16:RR19=RR19)*(RP16:RP19=RP19)*(RL16:RL19&gt;RL19)*1),0)</f>
        <v>0</v>
      </c>
      <c r="RT19" s="420">
        <f t="shared" ca="1" si="115"/>
        <v>1</v>
      </c>
      <c r="RU19" s="420">
        <f t="shared" ref="RU19" ca="1" si="2641">SUMPRODUCT((RT16:RT19=RT19)*(PW16:PW19&gt;PW19)*1)</f>
        <v>3</v>
      </c>
      <c r="RV19" s="420">
        <f t="shared" ca="1" si="117"/>
        <v>4</v>
      </c>
      <c r="RW19" s="420" t="str">
        <f t="shared" si="323"/>
        <v>Australia</v>
      </c>
      <c r="RX19" s="420">
        <f t="shared" ca="1" si="118"/>
        <v>0</v>
      </c>
      <c r="RY19" s="420">
        <f ca="1">SUMPRODUCT((OFFSET('Game Board'!G8:G55,0,RY1)&lt;&gt;"")*(OFFSET('Game Board'!F8:F55,0,RY1)=C19)*(OFFSET('Game Board'!G8:G55,0,RY1)&gt;OFFSET('Game Board'!H8:H55,0,RY1))*1)+SUMPRODUCT((OFFSET('Game Board'!G8:G55,0,RY1)&lt;&gt;"")*(OFFSET('Game Board'!I8:I55,0,RY1)=C19)*(OFFSET('Game Board'!H8:H55,0,RY1)&gt;OFFSET('Game Board'!G8:G55,0,RY1))*1)</f>
        <v>0</v>
      </c>
      <c r="RZ19" s="420">
        <f ca="1">SUMPRODUCT((OFFSET('Game Board'!G8:G55,0,RY1)&lt;&gt;"")*(OFFSET('Game Board'!F8:F55,0,RY1)=C19)*(OFFSET('Game Board'!G8:G55,0,RY1)=OFFSET('Game Board'!H8:H55,0,RY1))*1)+SUMPRODUCT((OFFSET('Game Board'!G8:G55,0,RY1)&lt;&gt;"")*(OFFSET('Game Board'!I8:I55,0,RY1)=C19)*(OFFSET('Game Board'!G8:G55,0,RY1)=OFFSET('Game Board'!H8:H55,0,RY1))*1)</f>
        <v>0</v>
      </c>
      <c r="SA19" s="420">
        <f ca="1">SUMPRODUCT((OFFSET('Game Board'!G8:G55,0,RY1)&lt;&gt;"")*(OFFSET('Game Board'!F8:F55,0,RY1)=C19)*(OFFSET('Game Board'!G8:G55,0,RY1)&lt;OFFSET('Game Board'!H8:H55,0,RY1))*1)+SUMPRODUCT((OFFSET('Game Board'!G8:G55,0,RY1)&lt;&gt;"")*(OFFSET('Game Board'!I8:I55,0,RY1)=C19)*(OFFSET('Game Board'!H8:H55,0,RY1)&lt;OFFSET('Game Board'!G8:G55,0,RY1))*1)</f>
        <v>0</v>
      </c>
      <c r="SB19" s="420">
        <f ca="1">SUMIF(OFFSET('Game Board'!F8:F55,0,RY1),C19,OFFSET('Game Board'!G8:G55,0,RY1))+SUMIF(OFFSET('Game Board'!I8:I55,0,RY1),C19,OFFSET('Game Board'!H8:H55,0,RY1))</f>
        <v>0</v>
      </c>
      <c r="SC19" s="420">
        <f ca="1">SUMIF(OFFSET('Game Board'!F8:F55,0,RY1),C19,OFFSET('Game Board'!H8:H55,0,RY1))+SUMIF(OFFSET('Game Board'!I8:I55,0,RY1),C19,OFFSET('Game Board'!G8:G55,0,RY1))</f>
        <v>0</v>
      </c>
      <c r="SD19" s="420">
        <f t="shared" ca="1" si="119"/>
        <v>0</v>
      </c>
      <c r="SE19" s="420">
        <f t="shared" ca="1" si="120"/>
        <v>0</v>
      </c>
      <c r="SF19" s="420">
        <f ca="1">INDEX(L4:L35,MATCH(SO19,C4:C35,0),0)</f>
        <v>1462</v>
      </c>
      <c r="SG19" s="424">
        <f>'Tournament Setup'!F21</f>
        <v>0</v>
      </c>
      <c r="SH19" s="420">
        <f t="shared" ref="SH19" ca="1" si="2642">RANK(SE19,SE16:SE19)</f>
        <v>1</v>
      </c>
      <c r="SI19" s="420">
        <f t="shared" ref="SI19" ca="1" si="2643">SUMPRODUCT((SH16:SH19=SH19)*(SD16:SD19&gt;SD19)*1)</f>
        <v>0</v>
      </c>
      <c r="SJ19" s="420">
        <f t="shared" ca="1" si="123"/>
        <v>1</v>
      </c>
      <c r="SK19" s="420">
        <f t="shared" ref="SK19" ca="1" si="2644">SUMPRODUCT((SH16:SH19=SH19)*(SD16:SD19=SD19)*(SB16:SB19&gt;SB19)*1)</f>
        <v>0</v>
      </c>
      <c r="SL19" s="420">
        <f t="shared" ca="1" si="125"/>
        <v>1</v>
      </c>
      <c r="SM19" s="420">
        <f t="shared" ref="SM19" ca="1" si="2645">RANK(SL19,SL16:SL19,1)+COUNTIF(SL16:SL19,SL19)-1</f>
        <v>4</v>
      </c>
      <c r="SN19" s="420">
        <v>4</v>
      </c>
      <c r="SO19" s="420" t="str">
        <f t="shared" ref="SO19" ca="1" si="2646">INDEX(RW16:RW19,MATCH(SN19,SM16:SM19,0),0)</f>
        <v>Australia</v>
      </c>
      <c r="SP19" s="420">
        <f t="shared" ref="SP19" ca="1" si="2647">INDEX(SL16:SL19,MATCH(SO19,RW16:RW19,0),0)</f>
        <v>1</v>
      </c>
      <c r="SQ19" s="420" t="str">
        <f t="shared" ca="1" si="2454"/>
        <v>Australia</v>
      </c>
      <c r="SR19" s="420" t="str">
        <f t="shared" ref="SR19" ca="1" si="2648">IF(AND(SR18&lt;&gt;"",SP19=2),SO19,"")</f>
        <v/>
      </c>
      <c r="SS19" s="420" t="str">
        <f t="shared" ref="SS19" ca="1" si="2649">IF(AND(SS18&lt;&gt;"",SP19=3),SO19,"")</f>
        <v/>
      </c>
      <c r="ST19" s="420">
        <f ca="1">SUMPRODUCT((OFFSET('Game Board'!F8:F55,0,RY1)=SQ19)*(OFFSET('Game Board'!I8:I55,0,RY1)=SQ16)*(OFFSET('Game Board'!G8:G55,0,RY1)&gt;OFFSET('Game Board'!H8:H55,0,RY1))*1)+SUMPRODUCT((OFFSET('Game Board'!I8:I55,0,RY1)=SQ19)*(OFFSET('Game Board'!F8:F55,0,RY1)=SQ16)*(OFFSET('Game Board'!H8:H55,0,RY1)&gt;OFFSET('Game Board'!G8:G55,0,RY1))*1)+SUMPRODUCT((OFFSET('Game Board'!F8:F55,0,RY1)=SQ19)*(OFFSET('Game Board'!I8:I55,0,RY1)=SQ17)*(OFFSET('Game Board'!G8:G55,0,RY1)&gt;OFFSET('Game Board'!H8:H55,0,RY1))*1)+SUMPRODUCT((OFFSET('Game Board'!I8:I55,0,RY1)=SQ19)*(OFFSET('Game Board'!F8:F55,0,RY1)=SQ17)*(OFFSET('Game Board'!H8:H55,0,RY1)&gt;OFFSET('Game Board'!G8:G55,0,RY1))*1)+SUMPRODUCT((OFFSET('Game Board'!F8:F55,0,RY1)=SQ19)*(OFFSET('Game Board'!I8:I55,0,RY1)=SQ18)*(OFFSET('Game Board'!G8:G55,0,RY1)&gt;OFFSET('Game Board'!H8:H55,0,RY1))*1)+SUMPRODUCT((OFFSET('Game Board'!I8:I55,0,RY1)=SQ19)*(OFFSET('Game Board'!F8:F55,0,RY1)=SQ18)*(OFFSET('Game Board'!H8:H55,0,RY1)&gt;OFFSET('Game Board'!G8:G55,0,RY1))*1)</f>
        <v>0</v>
      </c>
      <c r="SU19" s="420">
        <f ca="1">SUMPRODUCT((OFFSET('Game Board'!F8:F55,0,RY1)=SQ19)*(OFFSET('Game Board'!I8:I55,0,RY1)=SQ16)*(OFFSET('Game Board'!G8:G55,0,RY1)&gt;=OFFSET('Game Board'!H8:H55,0,RY1))*1)+SUMPRODUCT((OFFSET('Game Board'!I8:I55,0,RY1)=SQ19)*(OFFSET('Game Board'!F8:F55,0,RY1)=SQ16)*(OFFSET('Game Board'!G8:G55,0,RY1)=OFFSET('Game Board'!H8:H55,0,RY1))*1)+SUMPRODUCT((OFFSET('Game Board'!F8:F55,0,RY1)=SQ19)*(OFFSET('Game Board'!I8:I55,0,RY1)=SQ17)*(OFFSET('Game Board'!G8:G55,0,RY1)=OFFSET('Game Board'!H8:H55,0,RY1))*1)+SUMPRODUCT((OFFSET('Game Board'!I8:I55,0,RY1)=SQ19)*(OFFSET('Game Board'!F8:F55,0,RY1)=SQ17)*(OFFSET('Game Board'!G8:G55,0,RY1)=OFFSET('Game Board'!H8:H55,0,RY1))*1)+SUMPRODUCT((OFFSET('Game Board'!F8:F55,0,RY1)=SQ19)*(OFFSET('Game Board'!I8:I55,0,RY1)=SQ18)*(OFFSET('Game Board'!G8:G55,0,RY1)=OFFSET('Game Board'!H8:H55,0,RY1))*1)+SUMPRODUCT((OFFSET('Game Board'!I8:I55,0,RY1)=SQ19)*(OFFSET('Game Board'!F8:F55,0,RY1)=SQ18)*(OFFSET('Game Board'!G8:G55,0,RY1)=OFFSET('Game Board'!H8:H55,0,RY1))*1)</f>
        <v>3</v>
      </c>
      <c r="SV19" s="420">
        <f ca="1">SUMPRODUCT((OFFSET('Game Board'!F8:F55,0,RY1)=SQ19)*(OFFSET('Game Board'!I8:I55,0,RY1)=SQ16)*(OFFSET('Game Board'!G8:G55,0,RY1)&lt;OFFSET('Game Board'!H8:H55,0,RY1))*1)+SUMPRODUCT((OFFSET('Game Board'!I8:I55,0,RY1)=SQ19)*(OFFSET('Game Board'!F8:F55,0,RY1)=SQ16)*(OFFSET('Game Board'!H8:H55,0,RY1)&lt;OFFSET('Game Board'!G8:G55,0,RY1))*1)+SUMPRODUCT((OFFSET('Game Board'!F8:F55,0,RY1)=SQ19)*(OFFSET('Game Board'!I8:I55,0,RY1)=SQ17)*(OFFSET('Game Board'!G8:G55,0,RY1)&lt;OFFSET('Game Board'!H8:H55,0,RY1))*1)+SUMPRODUCT((OFFSET('Game Board'!I8:I55,0,RY1)=SQ19)*(OFFSET('Game Board'!F8:F55,0,RY1)=SQ17)*(OFFSET('Game Board'!H8:H55,0,RY1)&lt;OFFSET('Game Board'!G8:G55,0,RY1))*1)+SUMPRODUCT((OFFSET('Game Board'!F8:F55,0,RY1)=SQ19)*(OFFSET('Game Board'!I8:I55,0,RY1)=SQ18)*(OFFSET('Game Board'!G8:G55,0,RY1)&lt;OFFSET('Game Board'!H8:H55,0,RY1))*1)+SUMPRODUCT((OFFSET('Game Board'!I8:I55,0,RY1)=SQ19)*(OFFSET('Game Board'!F8:F55,0,RY1)=SQ18)*(OFFSET('Game Board'!H8:H55,0,RY1)&lt;OFFSET('Game Board'!G8:G55,0,RY1))*1)</f>
        <v>0</v>
      </c>
      <c r="SW19" s="420">
        <f ca="1">SUMIFS(OFFSET('Game Board'!G8:G55,0,RY1),OFFSET('Game Board'!F8:F55,0,RY1),SQ19,OFFSET('Game Board'!I8:I55,0,RY1),SQ16)+SUMIFS(OFFSET('Game Board'!G8:G55,0,RY1),OFFSET('Game Board'!F8:F55,0,RY1),SQ19,OFFSET('Game Board'!I8:I55,0,RY1),SQ17)+SUMIFS(OFFSET('Game Board'!G8:G55,0,RY1),OFFSET('Game Board'!F8:F55,0,RY1),SQ19,OFFSET('Game Board'!I8:I55,0,RY1),SQ18)+SUMIFS(OFFSET('Game Board'!H8:H55,0,RY1),OFFSET('Game Board'!I8:I55,0,RY1),SQ19,OFFSET('Game Board'!F8:F55,0,RY1),SQ16)+SUMIFS(OFFSET('Game Board'!H8:H55,0,RY1),OFFSET('Game Board'!I8:I55,0,RY1),SQ19,OFFSET('Game Board'!F8:F55,0,RY1),SQ17)+SUMIFS(OFFSET('Game Board'!H8:H55,0,RY1),OFFSET('Game Board'!I8:I55,0,RY1),SQ19,OFFSET('Game Board'!F8:F55,0,RY1),SQ18)</f>
        <v>0</v>
      </c>
      <c r="SX19" s="420">
        <f ca="1">SUMIFS(OFFSET('Game Board'!H8:H55,0,RY1),OFFSET('Game Board'!F8:F55,0,RY1),SQ19,OFFSET('Game Board'!I8:I55,0,RY1),SQ16)+SUMIFS(OFFSET('Game Board'!H8:H55,0,RY1),OFFSET('Game Board'!F8:F55,0,RY1),SQ19,OFFSET('Game Board'!I8:I55,0,RY1),SQ17)+SUMIFS(OFFSET('Game Board'!H8:H55,0,RY1),OFFSET('Game Board'!F8:F55,0,RY1),SQ19,OFFSET('Game Board'!I8:I55,0,RY1),SQ18)+SUMIFS(OFFSET('Game Board'!G8:G55,0,RY1),OFFSET('Game Board'!I8:I55,0,RY1),SQ19,OFFSET('Game Board'!F8:F55,0,RY1),SQ16)+SUMIFS(OFFSET('Game Board'!G8:G55,0,RY1),OFFSET('Game Board'!I8:I55,0,RY1),SQ19,OFFSET('Game Board'!F8:F55,0,RY1),SQ17)+SUMIFS(OFFSET('Game Board'!G8:G55,0,RY1),OFFSET('Game Board'!I8:I55,0,RY1),SQ19,OFFSET('Game Board'!F8:F55,0,RY1),SQ18)</f>
        <v>0</v>
      </c>
      <c r="SY19" s="420">
        <f t="shared" ca="1" si="130"/>
        <v>0</v>
      </c>
      <c r="SZ19" s="420">
        <f t="shared" ca="1" si="131"/>
        <v>3</v>
      </c>
      <c r="TA19" s="420">
        <f t="shared" ref="TA19" ca="1" si="2650">IF(SQ19&lt;&gt;"",SUMPRODUCT((SP16:SP19=SP19)*(SZ16:SZ19&gt;SZ19)*1),0)</f>
        <v>0</v>
      </c>
      <c r="TB19" s="420">
        <f t="shared" ref="TB19" ca="1" si="2651">IF(SQ19&lt;&gt;"",SUMPRODUCT((TA16:TA19=TA19)*(SY16:SY19&gt;SY19)*1),0)</f>
        <v>0</v>
      </c>
      <c r="TC19" s="420">
        <f t="shared" ca="1" si="134"/>
        <v>0</v>
      </c>
      <c r="TD19" s="420">
        <f t="shared" ref="TD19" ca="1" si="2652">IF(SQ19&lt;&gt;"",SUMPRODUCT((TC16:TC19=TC19)*(TA16:TA19=TA19)*(SW16:SW19&gt;SW19)*1),0)</f>
        <v>0</v>
      </c>
      <c r="TE19" s="420">
        <f t="shared" ca="1" si="136"/>
        <v>1</v>
      </c>
      <c r="TF19" s="420">
        <f ca="1">SUMPRODUCT((OFFSET('Game Board'!F8:F55,0,RY1)=SR19)*(OFFSET('Game Board'!I8:I55,0,RY1)=SR17)*(OFFSET('Game Board'!G8:G55,0,RY1)&gt;OFFSET('Game Board'!H8:H55,0,RY1))*1)+SUMPRODUCT((OFFSET('Game Board'!I8:I55,0,RY1)=SR19)*(OFFSET('Game Board'!F8:F55,0,RY1)=SR17)*(OFFSET('Game Board'!H8:H55,0,RY1)&gt;OFFSET('Game Board'!G8:G55,0,RY1))*1)+SUMPRODUCT((OFFSET('Game Board'!F8:F55,0,RY1)=SR19)*(OFFSET('Game Board'!I8:I55,0,RY1)=SR18)*(OFFSET('Game Board'!G8:G55,0,RY1)&gt;OFFSET('Game Board'!H8:H55,0,RY1))*1)+SUMPRODUCT((OFFSET('Game Board'!I8:I55,0,RY1)=SR19)*(OFFSET('Game Board'!F8:F55,0,RY1)=SR18)*(OFFSET('Game Board'!H8:H55,0,RY1)&gt;OFFSET('Game Board'!G8:G55,0,RY1))*1)</f>
        <v>0</v>
      </c>
      <c r="TG19" s="420">
        <f ca="1">SUMPRODUCT((OFFSET('Game Board'!F8:F55,0,RY1)=SR19)*(OFFSET('Game Board'!I8:I55,0,RY1)=SR17)*(OFFSET('Game Board'!G8:G55,0,RY1)=OFFSET('Game Board'!H8:H55,0,RY1))*1)+SUMPRODUCT((OFFSET('Game Board'!I8:I55,0,RY1)=SR19)*(OFFSET('Game Board'!F8:F55,0,RY1)=SR17)*(OFFSET('Game Board'!G8:G55,0,RY1)=OFFSET('Game Board'!H8:H55,0,RY1))*1)+SUMPRODUCT((OFFSET('Game Board'!F8:F55,0,RY1)=SR19)*(OFFSET('Game Board'!I8:I55,0,RY1)=SR18)*(OFFSET('Game Board'!G8:G55,0,RY1)=OFFSET('Game Board'!H8:H55,0,RY1))*1)+SUMPRODUCT((OFFSET('Game Board'!I8:I55,0,RY1)=SR19)*(OFFSET('Game Board'!F8:F55,0,RY1)=SR18)*(OFFSET('Game Board'!G8:G55,0,RY1)=OFFSET('Game Board'!H8:H55,0,RY1))*1)</f>
        <v>0</v>
      </c>
      <c r="TH19" s="420">
        <f ca="1">SUMPRODUCT((OFFSET('Game Board'!F8:F55,0,RY1)=SR19)*(OFFSET('Game Board'!I8:I55,0,RY1)=SR17)*(OFFSET('Game Board'!G8:G55,0,RY1)&lt;OFFSET('Game Board'!H8:H55,0,RY1))*1)+SUMPRODUCT((OFFSET('Game Board'!I8:I55,0,RY1)=SR19)*(OFFSET('Game Board'!F8:F55,0,RY1)=SR17)*(OFFSET('Game Board'!H8:H55,0,RY1)&lt;OFFSET('Game Board'!G8:G55,0,RY1))*1)+SUMPRODUCT((OFFSET('Game Board'!F8:F55,0,RY1)=SR19)*(OFFSET('Game Board'!I8:I55,0,RY1)=SR18)*(OFFSET('Game Board'!G8:G55,0,RY1)&lt;OFFSET('Game Board'!H8:H55,0,RY1))*1)+SUMPRODUCT((OFFSET('Game Board'!I8:I55,0,RY1)=SR19)*(OFFSET('Game Board'!F8:F55,0,RY1)=SR18)*(OFFSET('Game Board'!H8:H55,0,RY1)&lt;OFFSET('Game Board'!G8:G55,0,RY1))*1)</f>
        <v>0</v>
      </c>
      <c r="TI19" s="420">
        <f ca="1">SUMIFS(OFFSET('Game Board'!G8:G55,0,RY1),OFFSET('Game Board'!F8:F55,0,RY1),SR19,OFFSET('Game Board'!I8:I55,0,RY1),SR17)+SUMIFS(OFFSET('Game Board'!G8:G55,0,RY1),OFFSET('Game Board'!F8:F55,0,RY1),SR19,OFFSET('Game Board'!I8:I55,0,RY1),SR18)+SUMIFS(OFFSET('Game Board'!H8:H55,0,RY1),OFFSET('Game Board'!I8:I55,0,RY1),SR19,OFFSET('Game Board'!F8:F55,0,RY1),SR17)+SUMIFS(OFFSET('Game Board'!H8:H55,0,RY1),OFFSET('Game Board'!I8:I55,0,RY1),SR19,OFFSET('Game Board'!F8:F55,0,RY1),SR18)</f>
        <v>0</v>
      </c>
      <c r="TJ19" s="420">
        <f ca="1">SUMIFS(OFFSET('Game Board'!G8:G55,0,RY1),OFFSET('Game Board'!F8:F55,0,RY1),SR19,OFFSET('Game Board'!I8:I55,0,RY1),SR17)+SUMIFS(OFFSET('Game Board'!G8:G55,0,RY1),OFFSET('Game Board'!F8:F55,0,RY1),SR19,OFFSET('Game Board'!I8:I55,0,RY1),SR18)+SUMIFS(OFFSET('Game Board'!H8:H55,0,RY1),OFFSET('Game Board'!I8:I55,0,RY1),SR19,OFFSET('Game Board'!F8:F55,0,RY1),SR17)+SUMIFS(OFFSET('Game Board'!H8:H55,0,RY1),OFFSET('Game Board'!I8:I55,0,RY1),SR19,OFFSET('Game Board'!F8:F55,0,RY1),SR18)</f>
        <v>0</v>
      </c>
      <c r="TK19" s="420">
        <f t="shared" ca="1" si="335"/>
        <v>0</v>
      </c>
      <c r="TL19" s="420">
        <f t="shared" ca="1" si="336"/>
        <v>0</v>
      </c>
      <c r="TM19" s="420">
        <f t="shared" ref="TM19" ca="1" si="2653">IF(SR19&lt;&gt;"",SUMPRODUCT((SP16:SP19=SP19)*(TL16:TL19&gt;TL19)*1),0)</f>
        <v>0</v>
      </c>
      <c r="TN19" s="420">
        <f t="shared" ref="TN19" ca="1" si="2654">IF(SR19&lt;&gt;"",SUMPRODUCT((TM16:TM19=TM19)*(TK16:TK19&gt;TK19)*1),0)</f>
        <v>0</v>
      </c>
      <c r="TO19" s="420">
        <f t="shared" ca="1" si="339"/>
        <v>0</v>
      </c>
      <c r="TP19" s="420">
        <f t="shared" ref="TP19" ca="1" si="2655">IF(SR19&lt;&gt;"",SUMPRODUCT((TO16:TO19=TO19)*(TM16:TM19=TM19)*(TI16:TI19&gt;TI19)*1),0)</f>
        <v>0</v>
      </c>
      <c r="TQ19" s="420">
        <f t="shared" ca="1" si="137"/>
        <v>1</v>
      </c>
      <c r="TR19" s="420">
        <f ca="1">SUMPRODUCT((OFFSET('Game Board'!F8:F55,0,RY1)=SS19)*(OFFSET('Game Board'!I8:I55,0,RY1)=SS18)*(OFFSET('Game Board'!G8:G55,0,RY1)&gt;OFFSET('Game Board'!H8:H55,0,RY1))*1)+SUMPRODUCT((OFFSET('Game Board'!I8:I55,0,RY1)=SS19)*(OFFSET('Game Board'!F8:F55,0,RY1)=SS18)*(OFFSET('Game Board'!H8:H55,0,RY1)&gt;OFFSET('Game Board'!G8:G55,0,RY1))*1)</f>
        <v>0</v>
      </c>
      <c r="TS19" s="420">
        <f ca="1">SUMPRODUCT((OFFSET('Game Board'!F8:F55,0,RY1)=SS19)*(OFFSET('Game Board'!I8:I55,0,RY1)=SS18)*(OFFSET('Game Board'!G8:G55,0,RY1)=OFFSET('Game Board'!H8:H55,0,RY1))*1)+SUMPRODUCT((OFFSET('Game Board'!I8:I55,0,RY1)=SS19)*(OFFSET('Game Board'!F8:F55,0,RY1)=SS18)*(OFFSET('Game Board'!H8:H55,0,RY1)=OFFSET('Game Board'!G8:G55,0,RY1))*1)</f>
        <v>0</v>
      </c>
      <c r="TT19" s="420">
        <f ca="1">SUMPRODUCT((OFFSET('Game Board'!F8:F55,0,RY1)=SS19)*(OFFSET('Game Board'!I8:I55,0,RY1)=SS18)*(OFFSET('Game Board'!G8:G55,0,RY1)&lt;OFFSET('Game Board'!H8:H55,0,RY1))*1)+SUMPRODUCT((OFFSET('Game Board'!I8:I55,0,RY1)=SS19)*(OFFSET('Game Board'!F8:F55,0,RY1)=SS18)*(OFFSET('Game Board'!H8:H55,0,RY1)&lt;OFFSET('Game Board'!G8:G55,0,RY1))*1)</f>
        <v>0</v>
      </c>
      <c r="TU19" s="420">
        <f ca="1">SUMIFS(OFFSET('Game Board'!G8:G55,0,RY1),OFFSET('Game Board'!F8:F55,0,RY1),SS19,OFFSET('Game Board'!I8:I55,0,RY1),SS18)+SUMIFS(OFFSET('Game Board'!H8:H55,0,RY1),OFFSET('Game Board'!I8:I55,0,RY1),SS19,OFFSET('Game Board'!F8:F55,0,RY1),SS18)</f>
        <v>0</v>
      </c>
      <c r="TV19" s="420">
        <f ca="1">SUMIFS(OFFSET('Game Board'!G8:G55,0,RY1),OFFSET('Game Board'!F8:F55,0,RY1),SS19,OFFSET('Game Board'!I8:I55,0,RY1),SS18)+SUMIFS(OFFSET('Game Board'!H8:H55,0,RY1),OFFSET('Game Board'!I8:I55,0,RY1),SS19,OFFSET('Game Board'!F8:F55,0,RY1),SS18)</f>
        <v>0</v>
      </c>
      <c r="TW19" s="420">
        <f t="shared" ca="1" si="2463"/>
        <v>0</v>
      </c>
      <c r="TX19" s="420">
        <f t="shared" ca="1" si="2464"/>
        <v>0</v>
      </c>
      <c r="TY19" s="420">
        <f t="shared" ref="TY19" ca="1" si="2656">IF(SS19&lt;&gt;"",SUMPRODUCT((TB16:TB19=TB19)*(TX16:TX19&gt;TX19)*1),0)</f>
        <v>0</v>
      </c>
      <c r="TZ19" s="420">
        <f t="shared" ref="TZ19" ca="1" si="2657">IF(SS19&lt;&gt;"",SUMPRODUCT((TY16:TY19=TY19)*(TW16:TW19&gt;TW19)*1),0)</f>
        <v>0</v>
      </c>
      <c r="UA19" s="420">
        <f t="shared" ca="1" si="2467"/>
        <v>0</v>
      </c>
      <c r="UB19" s="420">
        <f t="shared" ref="UB19" ca="1" si="2658">IF(SS19&lt;&gt;"",SUMPRODUCT((UA16:UA19=UA19)*(TY16:TY19=TY19)*(TU16:TU19&gt;TU19)*1),0)</f>
        <v>0</v>
      </c>
      <c r="UC19" s="420">
        <f t="shared" ca="1" si="138"/>
        <v>1</v>
      </c>
      <c r="UD19" s="420">
        <f t="shared" ref="UD19" ca="1" si="2659">SUMPRODUCT((UC16:UC19=UC19)*(SF16:SF19&gt;SF19)*1)</f>
        <v>3</v>
      </c>
      <c r="UE19" s="420">
        <f t="shared" ca="1" si="140"/>
        <v>4</v>
      </c>
      <c r="UF19" s="420" t="str">
        <f t="shared" si="342"/>
        <v>Australia</v>
      </c>
      <c r="UG19" s="420">
        <f t="shared" ca="1" si="141"/>
        <v>0</v>
      </c>
      <c r="UH19" s="420">
        <f ca="1">SUMPRODUCT((OFFSET('Game Board'!G8:G55,0,UH1)&lt;&gt;"")*(OFFSET('Game Board'!F8:F55,0,UH1)=C19)*(OFFSET('Game Board'!G8:G55,0,UH1)&gt;OFFSET('Game Board'!H8:H55,0,UH1))*1)+SUMPRODUCT((OFFSET('Game Board'!G8:G55,0,UH1)&lt;&gt;"")*(OFFSET('Game Board'!I8:I55,0,UH1)=C19)*(OFFSET('Game Board'!H8:H55,0,UH1)&gt;OFFSET('Game Board'!G8:G55,0,UH1))*1)</f>
        <v>0</v>
      </c>
      <c r="UI19" s="420">
        <f ca="1">SUMPRODUCT((OFFSET('Game Board'!G8:G55,0,UH1)&lt;&gt;"")*(OFFSET('Game Board'!F8:F55,0,UH1)=C19)*(OFFSET('Game Board'!G8:G55,0,UH1)=OFFSET('Game Board'!H8:H55,0,UH1))*1)+SUMPRODUCT((OFFSET('Game Board'!G8:G55,0,UH1)&lt;&gt;"")*(OFFSET('Game Board'!I8:I55,0,UH1)=C19)*(OFFSET('Game Board'!G8:G55,0,UH1)=OFFSET('Game Board'!H8:H55,0,UH1))*1)</f>
        <v>0</v>
      </c>
      <c r="UJ19" s="420">
        <f ca="1">SUMPRODUCT((OFFSET('Game Board'!G8:G55,0,UH1)&lt;&gt;"")*(OFFSET('Game Board'!F8:F55,0,UH1)=C19)*(OFFSET('Game Board'!G8:G55,0,UH1)&lt;OFFSET('Game Board'!H8:H55,0,UH1))*1)+SUMPRODUCT((OFFSET('Game Board'!G8:G55,0,UH1)&lt;&gt;"")*(OFFSET('Game Board'!I8:I55,0,UH1)=C19)*(OFFSET('Game Board'!H8:H55,0,UH1)&lt;OFFSET('Game Board'!G8:G55,0,UH1))*1)</f>
        <v>0</v>
      </c>
      <c r="UK19" s="420">
        <f ca="1">SUMIF(OFFSET('Game Board'!F8:F55,0,UH1),C19,OFFSET('Game Board'!G8:G55,0,UH1))+SUMIF(OFFSET('Game Board'!I8:I55,0,UH1),C19,OFFSET('Game Board'!H8:H55,0,UH1))</f>
        <v>0</v>
      </c>
      <c r="UL19" s="420">
        <f ca="1">SUMIF(OFFSET('Game Board'!F8:F55,0,UH1),C19,OFFSET('Game Board'!H8:H55,0,UH1))+SUMIF(OFFSET('Game Board'!I8:I55,0,UH1),C19,OFFSET('Game Board'!G8:G55,0,UH1))</f>
        <v>0</v>
      </c>
      <c r="UM19" s="420">
        <f t="shared" ca="1" si="142"/>
        <v>0</v>
      </c>
      <c r="UN19" s="420">
        <f t="shared" ca="1" si="143"/>
        <v>0</v>
      </c>
      <c r="UO19" s="420">
        <f ca="1">INDEX(L4:L35,MATCH(UX19,C4:C35,0),0)</f>
        <v>1462</v>
      </c>
      <c r="UP19" s="424">
        <f>'Tournament Setup'!F21</f>
        <v>0</v>
      </c>
      <c r="UQ19" s="420">
        <f t="shared" ref="UQ19" ca="1" si="2660">RANK(UN19,UN16:UN19)</f>
        <v>1</v>
      </c>
      <c r="UR19" s="420">
        <f t="shared" ref="UR19" ca="1" si="2661">SUMPRODUCT((UQ16:UQ19=UQ19)*(UM16:UM19&gt;UM19)*1)</f>
        <v>0</v>
      </c>
      <c r="US19" s="420">
        <f t="shared" ca="1" si="146"/>
        <v>1</v>
      </c>
      <c r="UT19" s="420">
        <f t="shared" ref="UT19" ca="1" si="2662">SUMPRODUCT((UQ16:UQ19=UQ19)*(UM16:UM19=UM19)*(UK16:UK19&gt;UK19)*1)</f>
        <v>0</v>
      </c>
      <c r="UU19" s="420">
        <f t="shared" ca="1" si="148"/>
        <v>1</v>
      </c>
      <c r="UV19" s="420">
        <f t="shared" ref="UV19" ca="1" si="2663">RANK(UU19,UU16:UU19,1)+COUNTIF(UU16:UU19,UU19)-1</f>
        <v>4</v>
      </c>
      <c r="UW19" s="420">
        <v>4</v>
      </c>
      <c r="UX19" s="420" t="str">
        <f t="shared" ref="UX19" ca="1" si="2664">INDEX(UF16:UF19,MATCH(UW19,UV16:UV19,0),0)</f>
        <v>Australia</v>
      </c>
      <c r="UY19" s="420">
        <f t="shared" ref="UY19" ca="1" si="2665">INDEX(UU16:UU19,MATCH(UX19,UF16:UF19,0),0)</f>
        <v>1</v>
      </c>
      <c r="UZ19" s="420" t="str">
        <f t="shared" ca="1" si="2476"/>
        <v>Australia</v>
      </c>
      <c r="VA19" s="420" t="str">
        <f t="shared" ref="VA19" ca="1" si="2666">IF(AND(VA18&lt;&gt;"",UY19=2),UX19,"")</f>
        <v/>
      </c>
      <c r="VB19" s="420" t="str">
        <f t="shared" ref="VB19" ca="1" si="2667">IF(AND(VB18&lt;&gt;"",UY19=3),UX19,"")</f>
        <v/>
      </c>
      <c r="VC19" s="420">
        <f ca="1">SUMPRODUCT((OFFSET('Game Board'!F8:F55,0,UH1)=UZ19)*(OFFSET('Game Board'!I8:I55,0,UH1)=UZ16)*(OFFSET('Game Board'!G8:G55,0,UH1)&gt;OFFSET('Game Board'!H8:H55,0,UH1))*1)+SUMPRODUCT((OFFSET('Game Board'!I8:I55,0,UH1)=UZ19)*(OFFSET('Game Board'!F8:F55,0,UH1)=UZ16)*(OFFSET('Game Board'!H8:H55,0,UH1)&gt;OFFSET('Game Board'!G8:G55,0,UH1))*1)+SUMPRODUCT((OFFSET('Game Board'!F8:F55,0,UH1)=UZ19)*(OFFSET('Game Board'!I8:I55,0,UH1)=UZ17)*(OFFSET('Game Board'!G8:G55,0,UH1)&gt;OFFSET('Game Board'!H8:H55,0,UH1))*1)+SUMPRODUCT((OFFSET('Game Board'!I8:I55,0,UH1)=UZ19)*(OFFSET('Game Board'!F8:F55,0,UH1)=UZ17)*(OFFSET('Game Board'!H8:H55,0,UH1)&gt;OFFSET('Game Board'!G8:G55,0,UH1))*1)+SUMPRODUCT((OFFSET('Game Board'!F8:F55,0,UH1)=UZ19)*(OFFSET('Game Board'!I8:I55,0,UH1)=UZ18)*(OFFSET('Game Board'!G8:G55,0,UH1)&gt;OFFSET('Game Board'!H8:H55,0,UH1))*1)+SUMPRODUCT((OFFSET('Game Board'!I8:I55,0,UH1)=UZ19)*(OFFSET('Game Board'!F8:F55,0,UH1)=UZ18)*(OFFSET('Game Board'!H8:H55,0,UH1)&gt;OFFSET('Game Board'!G8:G55,0,UH1))*1)</f>
        <v>0</v>
      </c>
      <c r="VD19" s="420">
        <f ca="1">SUMPRODUCT((OFFSET('Game Board'!F8:F55,0,UH1)=UZ19)*(OFFSET('Game Board'!I8:I55,0,UH1)=UZ16)*(OFFSET('Game Board'!G8:G55,0,UH1)&gt;=OFFSET('Game Board'!H8:H55,0,UH1))*1)+SUMPRODUCT((OFFSET('Game Board'!I8:I55,0,UH1)=UZ19)*(OFFSET('Game Board'!F8:F55,0,UH1)=UZ16)*(OFFSET('Game Board'!G8:G55,0,UH1)=OFFSET('Game Board'!H8:H55,0,UH1))*1)+SUMPRODUCT((OFFSET('Game Board'!F8:F55,0,UH1)=UZ19)*(OFFSET('Game Board'!I8:I55,0,UH1)=UZ17)*(OFFSET('Game Board'!G8:G55,0,UH1)=OFFSET('Game Board'!H8:H55,0,UH1))*1)+SUMPRODUCT((OFFSET('Game Board'!I8:I55,0,UH1)=UZ19)*(OFFSET('Game Board'!F8:F55,0,UH1)=UZ17)*(OFFSET('Game Board'!G8:G55,0,UH1)=OFFSET('Game Board'!H8:H55,0,UH1))*1)+SUMPRODUCT((OFFSET('Game Board'!F8:F55,0,UH1)=UZ19)*(OFFSET('Game Board'!I8:I55,0,UH1)=UZ18)*(OFFSET('Game Board'!G8:G55,0,UH1)=OFFSET('Game Board'!H8:H55,0,UH1))*1)+SUMPRODUCT((OFFSET('Game Board'!I8:I55,0,UH1)=UZ19)*(OFFSET('Game Board'!F8:F55,0,UH1)=UZ18)*(OFFSET('Game Board'!G8:G55,0,UH1)=OFFSET('Game Board'!H8:H55,0,UH1))*1)</f>
        <v>3</v>
      </c>
      <c r="VE19" s="420">
        <f ca="1">SUMPRODUCT((OFFSET('Game Board'!F8:F55,0,UH1)=UZ19)*(OFFSET('Game Board'!I8:I55,0,UH1)=UZ16)*(OFFSET('Game Board'!G8:G55,0,UH1)&lt;OFFSET('Game Board'!H8:H55,0,UH1))*1)+SUMPRODUCT((OFFSET('Game Board'!I8:I55,0,UH1)=UZ19)*(OFFSET('Game Board'!F8:F55,0,UH1)=UZ16)*(OFFSET('Game Board'!H8:H55,0,UH1)&lt;OFFSET('Game Board'!G8:G55,0,UH1))*1)+SUMPRODUCT((OFFSET('Game Board'!F8:F55,0,UH1)=UZ19)*(OFFSET('Game Board'!I8:I55,0,UH1)=UZ17)*(OFFSET('Game Board'!G8:G55,0,UH1)&lt;OFFSET('Game Board'!H8:H55,0,UH1))*1)+SUMPRODUCT((OFFSET('Game Board'!I8:I55,0,UH1)=UZ19)*(OFFSET('Game Board'!F8:F55,0,UH1)=UZ17)*(OFFSET('Game Board'!H8:H55,0,UH1)&lt;OFFSET('Game Board'!G8:G55,0,UH1))*1)+SUMPRODUCT((OFFSET('Game Board'!F8:F55,0,UH1)=UZ19)*(OFFSET('Game Board'!I8:I55,0,UH1)=UZ18)*(OFFSET('Game Board'!G8:G55,0,UH1)&lt;OFFSET('Game Board'!H8:H55,0,UH1))*1)+SUMPRODUCT((OFFSET('Game Board'!I8:I55,0,UH1)=UZ19)*(OFFSET('Game Board'!F8:F55,0,UH1)=UZ18)*(OFFSET('Game Board'!H8:H55,0,UH1)&lt;OFFSET('Game Board'!G8:G55,0,UH1))*1)</f>
        <v>0</v>
      </c>
      <c r="VF19" s="420">
        <f ca="1">SUMIFS(OFFSET('Game Board'!G8:G55,0,UH1),OFFSET('Game Board'!F8:F55,0,UH1),UZ19,OFFSET('Game Board'!I8:I55,0,UH1),UZ16)+SUMIFS(OFFSET('Game Board'!G8:G55,0,UH1),OFFSET('Game Board'!F8:F55,0,UH1),UZ19,OFFSET('Game Board'!I8:I55,0,UH1),UZ17)+SUMIFS(OFFSET('Game Board'!G8:G55,0,UH1),OFFSET('Game Board'!F8:F55,0,UH1),UZ19,OFFSET('Game Board'!I8:I55,0,UH1),UZ18)+SUMIFS(OFFSET('Game Board'!H8:H55,0,UH1),OFFSET('Game Board'!I8:I55,0,UH1),UZ19,OFFSET('Game Board'!F8:F55,0,UH1),UZ16)+SUMIFS(OFFSET('Game Board'!H8:H55,0,UH1),OFFSET('Game Board'!I8:I55,0,UH1),UZ19,OFFSET('Game Board'!F8:F55,0,UH1),UZ17)+SUMIFS(OFFSET('Game Board'!H8:H55,0,UH1),OFFSET('Game Board'!I8:I55,0,UH1),UZ19,OFFSET('Game Board'!F8:F55,0,UH1),UZ18)</f>
        <v>0</v>
      </c>
      <c r="VG19" s="420">
        <f ca="1">SUMIFS(OFFSET('Game Board'!H8:H55,0,UH1),OFFSET('Game Board'!F8:F55,0,UH1),UZ19,OFFSET('Game Board'!I8:I55,0,UH1),UZ16)+SUMIFS(OFFSET('Game Board'!H8:H55,0,UH1),OFFSET('Game Board'!F8:F55,0,UH1),UZ19,OFFSET('Game Board'!I8:I55,0,UH1),UZ17)+SUMIFS(OFFSET('Game Board'!H8:H55,0,UH1),OFFSET('Game Board'!F8:F55,0,UH1),UZ19,OFFSET('Game Board'!I8:I55,0,UH1),UZ18)+SUMIFS(OFFSET('Game Board'!G8:G55,0,UH1),OFFSET('Game Board'!I8:I55,0,UH1),UZ19,OFFSET('Game Board'!F8:F55,0,UH1),UZ16)+SUMIFS(OFFSET('Game Board'!G8:G55,0,UH1),OFFSET('Game Board'!I8:I55,0,UH1),UZ19,OFFSET('Game Board'!F8:F55,0,UH1),UZ17)+SUMIFS(OFFSET('Game Board'!G8:G55,0,UH1),OFFSET('Game Board'!I8:I55,0,UH1),UZ19,OFFSET('Game Board'!F8:F55,0,UH1),UZ18)</f>
        <v>0</v>
      </c>
      <c r="VH19" s="420">
        <f t="shared" ca="1" si="153"/>
        <v>0</v>
      </c>
      <c r="VI19" s="420">
        <f t="shared" ca="1" si="154"/>
        <v>3</v>
      </c>
      <c r="VJ19" s="420">
        <f t="shared" ref="VJ19" ca="1" si="2668">IF(UZ19&lt;&gt;"",SUMPRODUCT((UY16:UY19=UY19)*(VI16:VI19&gt;VI19)*1),0)</f>
        <v>0</v>
      </c>
      <c r="VK19" s="420">
        <f t="shared" ref="VK19" ca="1" si="2669">IF(UZ19&lt;&gt;"",SUMPRODUCT((VJ16:VJ19=VJ19)*(VH16:VH19&gt;VH19)*1),0)</f>
        <v>0</v>
      </c>
      <c r="VL19" s="420">
        <f t="shared" ca="1" si="157"/>
        <v>0</v>
      </c>
      <c r="VM19" s="420">
        <f t="shared" ref="VM19" ca="1" si="2670">IF(UZ19&lt;&gt;"",SUMPRODUCT((VL16:VL19=VL19)*(VJ16:VJ19=VJ19)*(VF16:VF19&gt;VF19)*1),0)</f>
        <v>0</v>
      </c>
      <c r="VN19" s="420">
        <f t="shared" ca="1" si="159"/>
        <v>1</v>
      </c>
      <c r="VO19" s="420">
        <f ca="1">SUMPRODUCT((OFFSET('Game Board'!F8:F55,0,UH1)=VA19)*(OFFSET('Game Board'!I8:I55,0,UH1)=VA17)*(OFFSET('Game Board'!G8:G55,0,UH1)&gt;OFFSET('Game Board'!H8:H55,0,UH1))*1)+SUMPRODUCT((OFFSET('Game Board'!I8:I55,0,UH1)=VA19)*(OFFSET('Game Board'!F8:F55,0,UH1)=VA17)*(OFFSET('Game Board'!H8:H55,0,UH1)&gt;OFFSET('Game Board'!G8:G55,0,UH1))*1)+SUMPRODUCT((OFFSET('Game Board'!F8:F55,0,UH1)=VA19)*(OFFSET('Game Board'!I8:I55,0,UH1)=VA18)*(OFFSET('Game Board'!G8:G55,0,UH1)&gt;OFFSET('Game Board'!H8:H55,0,UH1))*1)+SUMPRODUCT((OFFSET('Game Board'!I8:I55,0,UH1)=VA19)*(OFFSET('Game Board'!F8:F55,0,UH1)=VA18)*(OFFSET('Game Board'!H8:H55,0,UH1)&gt;OFFSET('Game Board'!G8:G55,0,UH1))*1)</f>
        <v>0</v>
      </c>
      <c r="VP19" s="420">
        <f ca="1">SUMPRODUCT((OFFSET('Game Board'!F8:F55,0,UH1)=VA19)*(OFFSET('Game Board'!I8:I55,0,UH1)=VA17)*(OFFSET('Game Board'!G8:G55,0,UH1)=OFFSET('Game Board'!H8:H55,0,UH1))*1)+SUMPRODUCT((OFFSET('Game Board'!I8:I55,0,UH1)=VA19)*(OFFSET('Game Board'!F8:F55,0,UH1)=VA17)*(OFFSET('Game Board'!G8:G55,0,UH1)=OFFSET('Game Board'!H8:H55,0,UH1))*1)+SUMPRODUCT((OFFSET('Game Board'!F8:F55,0,UH1)=VA19)*(OFFSET('Game Board'!I8:I55,0,UH1)=VA18)*(OFFSET('Game Board'!G8:G55,0,UH1)=OFFSET('Game Board'!H8:H55,0,UH1))*1)+SUMPRODUCT((OFFSET('Game Board'!I8:I55,0,UH1)=VA19)*(OFFSET('Game Board'!F8:F55,0,UH1)=VA18)*(OFFSET('Game Board'!G8:G55,0,UH1)=OFFSET('Game Board'!H8:H55,0,UH1))*1)</f>
        <v>0</v>
      </c>
      <c r="VQ19" s="420">
        <f ca="1">SUMPRODUCT((OFFSET('Game Board'!F8:F55,0,UH1)=VA19)*(OFFSET('Game Board'!I8:I55,0,UH1)=VA17)*(OFFSET('Game Board'!G8:G55,0,UH1)&lt;OFFSET('Game Board'!H8:H55,0,UH1))*1)+SUMPRODUCT((OFFSET('Game Board'!I8:I55,0,UH1)=VA19)*(OFFSET('Game Board'!F8:F55,0,UH1)=VA17)*(OFFSET('Game Board'!H8:H55,0,UH1)&lt;OFFSET('Game Board'!G8:G55,0,UH1))*1)+SUMPRODUCT((OFFSET('Game Board'!F8:F55,0,UH1)=VA19)*(OFFSET('Game Board'!I8:I55,0,UH1)=VA18)*(OFFSET('Game Board'!G8:G55,0,UH1)&lt;OFFSET('Game Board'!H8:H55,0,UH1))*1)+SUMPRODUCT((OFFSET('Game Board'!I8:I55,0,UH1)=VA19)*(OFFSET('Game Board'!F8:F55,0,UH1)=VA18)*(OFFSET('Game Board'!H8:H55,0,UH1)&lt;OFFSET('Game Board'!G8:G55,0,UH1))*1)</f>
        <v>0</v>
      </c>
      <c r="VR19" s="420">
        <f ca="1">SUMIFS(OFFSET('Game Board'!G8:G55,0,UH1),OFFSET('Game Board'!F8:F55,0,UH1),VA19,OFFSET('Game Board'!I8:I55,0,UH1),VA17)+SUMIFS(OFFSET('Game Board'!G8:G55,0,UH1),OFFSET('Game Board'!F8:F55,0,UH1),VA19,OFFSET('Game Board'!I8:I55,0,UH1),VA18)+SUMIFS(OFFSET('Game Board'!H8:H55,0,UH1),OFFSET('Game Board'!I8:I55,0,UH1),VA19,OFFSET('Game Board'!F8:F55,0,UH1),VA17)+SUMIFS(OFFSET('Game Board'!H8:H55,0,UH1),OFFSET('Game Board'!I8:I55,0,UH1),VA19,OFFSET('Game Board'!F8:F55,0,UH1),VA18)</f>
        <v>0</v>
      </c>
      <c r="VS19" s="420">
        <f ca="1">SUMIFS(OFFSET('Game Board'!G8:G55,0,UH1),OFFSET('Game Board'!F8:F55,0,UH1),VA19,OFFSET('Game Board'!I8:I55,0,UH1),VA17)+SUMIFS(OFFSET('Game Board'!G8:G55,0,UH1),OFFSET('Game Board'!F8:F55,0,UH1),VA19,OFFSET('Game Board'!I8:I55,0,UH1),VA18)+SUMIFS(OFFSET('Game Board'!H8:H55,0,UH1),OFFSET('Game Board'!I8:I55,0,UH1),VA19,OFFSET('Game Board'!F8:F55,0,UH1),VA17)+SUMIFS(OFFSET('Game Board'!H8:H55,0,UH1),OFFSET('Game Board'!I8:I55,0,UH1),VA19,OFFSET('Game Board'!F8:F55,0,UH1),VA18)</f>
        <v>0</v>
      </c>
      <c r="VT19" s="420">
        <f t="shared" ca="1" si="354"/>
        <v>0</v>
      </c>
      <c r="VU19" s="420">
        <f t="shared" ca="1" si="355"/>
        <v>0</v>
      </c>
      <c r="VV19" s="420">
        <f t="shared" ref="VV19" ca="1" si="2671">IF(VA19&lt;&gt;"",SUMPRODUCT((UY16:UY19=UY19)*(VU16:VU19&gt;VU19)*1),0)</f>
        <v>0</v>
      </c>
      <c r="VW19" s="420">
        <f t="shared" ref="VW19" ca="1" si="2672">IF(VA19&lt;&gt;"",SUMPRODUCT((VV16:VV19=VV19)*(VT16:VT19&gt;VT19)*1),0)</f>
        <v>0</v>
      </c>
      <c r="VX19" s="420">
        <f t="shared" ca="1" si="358"/>
        <v>0</v>
      </c>
      <c r="VY19" s="420">
        <f t="shared" ref="VY19" ca="1" si="2673">IF(VA19&lt;&gt;"",SUMPRODUCT((VX16:VX19=VX19)*(VV16:VV19=VV19)*(VR16:VR19&gt;VR19)*1),0)</f>
        <v>0</v>
      </c>
      <c r="VZ19" s="420">
        <f t="shared" ca="1" si="160"/>
        <v>1</v>
      </c>
      <c r="WA19" s="420">
        <f ca="1">SUMPRODUCT((OFFSET('Game Board'!F8:F55,0,UH1)=VB19)*(OFFSET('Game Board'!I8:I55,0,UH1)=VB18)*(OFFSET('Game Board'!G8:G55,0,UH1)&gt;OFFSET('Game Board'!H8:H55,0,UH1))*1)+SUMPRODUCT((OFFSET('Game Board'!I8:I55,0,UH1)=VB19)*(OFFSET('Game Board'!F8:F55,0,UH1)=VB18)*(OFFSET('Game Board'!H8:H55,0,UH1)&gt;OFFSET('Game Board'!G8:G55,0,UH1))*1)</f>
        <v>0</v>
      </c>
      <c r="WB19" s="420">
        <f ca="1">SUMPRODUCT((OFFSET('Game Board'!F8:F55,0,UH1)=VB19)*(OFFSET('Game Board'!I8:I55,0,UH1)=VB18)*(OFFSET('Game Board'!G8:G55,0,UH1)=OFFSET('Game Board'!H8:H55,0,UH1))*1)+SUMPRODUCT((OFFSET('Game Board'!I8:I55,0,UH1)=VB19)*(OFFSET('Game Board'!F8:F55,0,UH1)=VB18)*(OFFSET('Game Board'!H8:H55,0,UH1)=OFFSET('Game Board'!G8:G55,0,UH1))*1)</f>
        <v>0</v>
      </c>
      <c r="WC19" s="420">
        <f ca="1">SUMPRODUCT((OFFSET('Game Board'!F8:F55,0,UH1)=VB19)*(OFFSET('Game Board'!I8:I55,0,UH1)=VB18)*(OFFSET('Game Board'!G8:G55,0,UH1)&lt;OFFSET('Game Board'!H8:H55,0,UH1))*1)+SUMPRODUCT((OFFSET('Game Board'!I8:I55,0,UH1)=VB19)*(OFFSET('Game Board'!F8:F55,0,UH1)=VB18)*(OFFSET('Game Board'!H8:H55,0,UH1)&lt;OFFSET('Game Board'!G8:G55,0,UH1))*1)</f>
        <v>0</v>
      </c>
      <c r="WD19" s="420">
        <f ca="1">SUMIFS(OFFSET('Game Board'!G8:G55,0,UH1),OFFSET('Game Board'!F8:F55,0,UH1),VB19,OFFSET('Game Board'!I8:I55,0,UH1),VB18)+SUMIFS(OFFSET('Game Board'!H8:H55,0,UH1),OFFSET('Game Board'!I8:I55,0,UH1),VB19,OFFSET('Game Board'!F8:F55,0,UH1),VB18)</f>
        <v>0</v>
      </c>
      <c r="WE19" s="420">
        <f ca="1">SUMIFS(OFFSET('Game Board'!G8:G55,0,UH1),OFFSET('Game Board'!F8:F55,0,UH1),VB19,OFFSET('Game Board'!I8:I55,0,UH1),VB18)+SUMIFS(OFFSET('Game Board'!H8:H55,0,UH1),OFFSET('Game Board'!I8:I55,0,UH1),VB19,OFFSET('Game Board'!F8:F55,0,UH1),VB18)</f>
        <v>0</v>
      </c>
      <c r="WF19" s="420">
        <f t="shared" ca="1" si="2485"/>
        <v>0</v>
      </c>
      <c r="WG19" s="420">
        <f t="shared" ca="1" si="2486"/>
        <v>0</v>
      </c>
      <c r="WH19" s="420">
        <f t="shared" ref="WH19" ca="1" si="2674">IF(VB19&lt;&gt;"",SUMPRODUCT((VK16:VK19=VK19)*(WG16:WG19&gt;WG19)*1),0)</f>
        <v>0</v>
      </c>
      <c r="WI19" s="420">
        <f t="shared" ref="WI19" ca="1" si="2675">IF(VB19&lt;&gt;"",SUMPRODUCT((WH16:WH19=WH19)*(WF16:WF19&gt;WF19)*1),0)</f>
        <v>0</v>
      </c>
      <c r="WJ19" s="420">
        <f t="shared" ca="1" si="2489"/>
        <v>0</v>
      </c>
      <c r="WK19" s="420">
        <f t="shared" ref="WK19" ca="1" si="2676">IF(VB19&lt;&gt;"",SUMPRODUCT((WJ16:WJ19=WJ19)*(WH16:WH19=WH19)*(WD16:WD19&gt;WD19)*1),0)</f>
        <v>0</v>
      </c>
      <c r="WL19" s="420">
        <f t="shared" ca="1" si="161"/>
        <v>1</v>
      </c>
      <c r="WM19" s="420">
        <f t="shared" ref="WM19" ca="1" si="2677">SUMPRODUCT((WL16:WL19=WL19)*(UO16:UO19&gt;UO19)*1)</f>
        <v>3</v>
      </c>
      <c r="WN19" s="420">
        <f t="shared" ca="1" si="163"/>
        <v>4</v>
      </c>
      <c r="WO19" s="420" t="str">
        <f t="shared" si="361"/>
        <v>Australia</v>
      </c>
      <c r="WP19" s="420">
        <f t="shared" ca="1" si="164"/>
        <v>0</v>
      </c>
      <c r="WQ19" s="420">
        <f ca="1">SUMPRODUCT((OFFSET('Game Board'!G8:G55,0,WQ1)&lt;&gt;"")*(OFFSET('Game Board'!F8:F55,0,WQ1)=C19)*(OFFSET('Game Board'!G8:G55,0,WQ1)&gt;OFFSET('Game Board'!H8:H55,0,WQ1))*1)+SUMPRODUCT((OFFSET('Game Board'!G8:G55,0,WQ1)&lt;&gt;"")*(OFFSET('Game Board'!I8:I55,0,WQ1)=C19)*(OFFSET('Game Board'!H8:H55,0,WQ1)&gt;OFFSET('Game Board'!G8:G55,0,WQ1))*1)</f>
        <v>0</v>
      </c>
      <c r="WR19" s="420">
        <f ca="1">SUMPRODUCT((OFFSET('Game Board'!G8:G55,0,WQ1)&lt;&gt;"")*(OFFSET('Game Board'!F8:F55,0,WQ1)=C19)*(OFFSET('Game Board'!G8:G55,0,WQ1)=OFFSET('Game Board'!H8:H55,0,WQ1))*1)+SUMPRODUCT((OFFSET('Game Board'!G8:G55,0,WQ1)&lt;&gt;"")*(OFFSET('Game Board'!I8:I55,0,WQ1)=C19)*(OFFSET('Game Board'!G8:G55,0,WQ1)=OFFSET('Game Board'!H8:H55,0,WQ1))*1)</f>
        <v>0</v>
      </c>
      <c r="WS19" s="420">
        <f ca="1">SUMPRODUCT((OFFSET('Game Board'!G8:G55,0,WQ1)&lt;&gt;"")*(OFFSET('Game Board'!F8:F55,0,WQ1)=C19)*(OFFSET('Game Board'!G8:G55,0,WQ1)&lt;OFFSET('Game Board'!H8:H55,0,WQ1))*1)+SUMPRODUCT((OFFSET('Game Board'!G8:G55,0,WQ1)&lt;&gt;"")*(OFFSET('Game Board'!I8:I55,0,WQ1)=C19)*(OFFSET('Game Board'!H8:H55,0,WQ1)&lt;OFFSET('Game Board'!G8:G55,0,WQ1))*1)</f>
        <v>0</v>
      </c>
      <c r="WT19" s="420">
        <f ca="1">SUMIF(OFFSET('Game Board'!F8:F55,0,WQ1),C19,OFFSET('Game Board'!G8:G55,0,WQ1))+SUMIF(OFFSET('Game Board'!I8:I55,0,WQ1),C19,OFFSET('Game Board'!H8:H55,0,WQ1))</f>
        <v>0</v>
      </c>
      <c r="WU19" s="420">
        <f ca="1">SUMIF(OFFSET('Game Board'!F8:F55,0,WQ1),C19,OFFSET('Game Board'!H8:H55,0,WQ1))+SUMIF(OFFSET('Game Board'!I8:I55,0,WQ1),C19,OFFSET('Game Board'!G8:G55,0,WQ1))</f>
        <v>0</v>
      </c>
      <c r="WV19" s="420">
        <f t="shared" ca="1" si="165"/>
        <v>0</v>
      </c>
      <c r="WW19" s="420">
        <f t="shared" ca="1" si="166"/>
        <v>0</v>
      </c>
      <c r="WX19" s="420">
        <f ca="1">INDEX(L4:L35,MATCH(XG19,C4:C35,0),0)</f>
        <v>1462</v>
      </c>
      <c r="WY19" s="424">
        <f>'Tournament Setup'!F21</f>
        <v>0</v>
      </c>
      <c r="WZ19" s="420">
        <f t="shared" ref="WZ19" ca="1" si="2678">RANK(WW19,WW16:WW19)</f>
        <v>1</v>
      </c>
      <c r="XA19" s="420">
        <f t="shared" ref="XA19" ca="1" si="2679">SUMPRODUCT((WZ16:WZ19=WZ19)*(WV16:WV19&gt;WV19)*1)</f>
        <v>0</v>
      </c>
      <c r="XB19" s="420">
        <f t="shared" ca="1" si="169"/>
        <v>1</v>
      </c>
      <c r="XC19" s="420">
        <f t="shared" ref="XC19" ca="1" si="2680">SUMPRODUCT((WZ16:WZ19=WZ19)*(WV16:WV19=WV19)*(WT16:WT19&gt;WT19)*1)</f>
        <v>0</v>
      </c>
      <c r="XD19" s="420">
        <f t="shared" ca="1" si="171"/>
        <v>1</v>
      </c>
      <c r="XE19" s="420">
        <f t="shared" ref="XE19" ca="1" si="2681">RANK(XD19,XD16:XD19,1)+COUNTIF(XD16:XD19,XD19)-1</f>
        <v>4</v>
      </c>
      <c r="XF19" s="420">
        <v>4</v>
      </c>
      <c r="XG19" s="420" t="str">
        <f t="shared" ref="XG19" ca="1" si="2682">INDEX(WO16:WO19,MATCH(XF19,XE16:XE19,0),0)</f>
        <v>Australia</v>
      </c>
      <c r="XH19" s="420">
        <f t="shared" ref="XH19" ca="1" si="2683">INDEX(XD16:XD19,MATCH(XG19,WO16:WO19,0),0)</f>
        <v>1</v>
      </c>
      <c r="XI19" s="420" t="str">
        <f t="shared" ca="1" si="2498"/>
        <v>Australia</v>
      </c>
      <c r="XJ19" s="420" t="str">
        <f t="shared" ref="XJ19" ca="1" si="2684">IF(AND(XJ18&lt;&gt;"",XH19=2),XG19,"")</f>
        <v/>
      </c>
      <c r="XK19" s="420" t="str">
        <f t="shared" ref="XK19" ca="1" si="2685">IF(AND(XK18&lt;&gt;"",XH19=3),XG19,"")</f>
        <v/>
      </c>
      <c r="XL19" s="420">
        <f ca="1">SUMPRODUCT((OFFSET('Game Board'!F8:F55,0,WQ1)=XI19)*(OFFSET('Game Board'!I8:I55,0,WQ1)=XI16)*(OFFSET('Game Board'!G8:G55,0,WQ1)&gt;OFFSET('Game Board'!H8:H55,0,WQ1))*1)+SUMPRODUCT((OFFSET('Game Board'!I8:I55,0,WQ1)=XI19)*(OFFSET('Game Board'!F8:F55,0,WQ1)=XI16)*(OFFSET('Game Board'!H8:H55,0,WQ1)&gt;OFFSET('Game Board'!G8:G55,0,WQ1))*1)+SUMPRODUCT((OFFSET('Game Board'!F8:F55,0,WQ1)=XI19)*(OFFSET('Game Board'!I8:I55,0,WQ1)=XI17)*(OFFSET('Game Board'!G8:G55,0,WQ1)&gt;OFFSET('Game Board'!H8:H55,0,WQ1))*1)+SUMPRODUCT((OFFSET('Game Board'!I8:I55,0,WQ1)=XI19)*(OFFSET('Game Board'!F8:F55,0,WQ1)=XI17)*(OFFSET('Game Board'!H8:H55,0,WQ1)&gt;OFFSET('Game Board'!G8:G55,0,WQ1))*1)+SUMPRODUCT((OFFSET('Game Board'!F8:F55,0,WQ1)=XI19)*(OFFSET('Game Board'!I8:I55,0,WQ1)=XI18)*(OFFSET('Game Board'!G8:G55,0,WQ1)&gt;OFFSET('Game Board'!H8:H55,0,WQ1))*1)+SUMPRODUCT((OFFSET('Game Board'!I8:I55,0,WQ1)=XI19)*(OFFSET('Game Board'!F8:F55,0,WQ1)=XI18)*(OFFSET('Game Board'!H8:H55,0,WQ1)&gt;OFFSET('Game Board'!G8:G55,0,WQ1))*1)</f>
        <v>0</v>
      </c>
      <c r="XM19" s="420">
        <f ca="1">SUMPRODUCT((OFFSET('Game Board'!F8:F55,0,WQ1)=XI19)*(OFFSET('Game Board'!I8:I55,0,WQ1)=XI16)*(OFFSET('Game Board'!G8:G55,0,WQ1)&gt;=OFFSET('Game Board'!H8:H55,0,WQ1))*1)+SUMPRODUCT((OFFSET('Game Board'!I8:I55,0,WQ1)=XI19)*(OFFSET('Game Board'!F8:F55,0,WQ1)=XI16)*(OFFSET('Game Board'!G8:G55,0,WQ1)=OFFSET('Game Board'!H8:H55,0,WQ1))*1)+SUMPRODUCT((OFFSET('Game Board'!F8:F55,0,WQ1)=XI19)*(OFFSET('Game Board'!I8:I55,0,WQ1)=XI17)*(OFFSET('Game Board'!G8:G55,0,WQ1)=OFFSET('Game Board'!H8:H55,0,WQ1))*1)+SUMPRODUCT((OFFSET('Game Board'!I8:I55,0,WQ1)=XI19)*(OFFSET('Game Board'!F8:F55,0,WQ1)=XI17)*(OFFSET('Game Board'!G8:G55,0,WQ1)=OFFSET('Game Board'!H8:H55,0,WQ1))*1)+SUMPRODUCT((OFFSET('Game Board'!F8:F55,0,WQ1)=XI19)*(OFFSET('Game Board'!I8:I55,0,WQ1)=XI18)*(OFFSET('Game Board'!G8:G55,0,WQ1)=OFFSET('Game Board'!H8:H55,0,WQ1))*1)+SUMPRODUCT((OFFSET('Game Board'!I8:I55,0,WQ1)=XI19)*(OFFSET('Game Board'!F8:F55,0,WQ1)=XI18)*(OFFSET('Game Board'!G8:G55,0,WQ1)=OFFSET('Game Board'!H8:H55,0,WQ1))*1)</f>
        <v>3</v>
      </c>
      <c r="XN19" s="420">
        <f ca="1">SUMPRODUCT((OFFSET('Game Board'!F8:F55,0,WQ1)=XI19)*(OFFSET('Game Board'!I8:I55,0,WQ1)=XI16)*(OFFSET('Game Board'!G8:G55,0,WQ1)&lt;OFFSET('Game Board'!H8:H55,0,WQ1))*1)+SUMPRODUCT((OFFSET('Game Board'!I8:I55,0,WQ1)=XI19)*(OFFSET('Game Board'!F8:F55,0,WQ1)=XI16)*(OFFSET('Game Board'!H8:H55,0,WQ1)&lt;OFFSET('Game Board'!G8:G55,0,WQ1))*1)+SUMPRODUCT((OFFSET('Game Board'!F8:F55,0,WQ1)=XI19)*(OFFSET('Game Board'!I8:I55,0,WQ1)=XI17)*(OFFSET('Game Board'!G8:G55,0,WQ1)&lt;OFFSET('Game Board'!H8:H55,0,WQ1))*1)+SUMPRODUCT((OFFSET('Game Board'!I8:I55,0,WQ1)=XI19)*(OFFSET('Game Board'!F8:F55,0,WQ1)=XI17)*(OFFSET('Game Board'!H8:H55,0,WQ1)&lt;OFFSET('Game Board'!G8:G55,0,WQ1))*1)+SUMPRODUCT((OFFSET('Game Board'!F8:F55,0,WQ1)=XI19)*(OFFSET('Game Board'!I8:I55,0,WQ1)=XI18)*(OFFSET('Game Board'!G8:G55,0,WQ1)&lt;OFFSET('Game Board'!H8:H55,0,WQ1))*1)+SUMPRODUCT((OFFSET('Game Board'!I8:I55,0,WQ1)=XI19)*(OFFSET('Game Board'!F8:F55,0,WQ1)=XI18)*(OFFSET('Game Board'!H8:H55,0,WQ1)&lt;OFFSET('Game Board'!G8:G55,0,WQ1))*1)</f>
        <v>0</v>
      </c>
      <c r="XO19" s="420">
        <f ca="1">SUMIFS(OFFSET('Game Board'!G8:G55,0,WQ1),OFFSET('Game Board'!F8:F55,0,WQ1),XI19,OFFSET('Game Board'!I8:I55,0,WQ1),XI16)+SUMIFS(OFFSET('Game Board'!G8:G55,0,WQ1),OFFSET('Game Board'!F8:F55,0,WQ1),XI19,OFFSET('Game Board'!I8:I55,0,WQ1),XI17)+SUMIFS(OFFSET('Game Board'!G8:G55,0,WQ1),OFFSET('Game Board'!F8:F55,0,WQ1),XI19,OFFSET('Game Board'!I8:I55,0,WQ1),XI18)+SUMIFS(OFFSET('Game Board'!H8:H55,0,WQ1),OFFSET('Game Board'!I8:I55,0,WQ1),XI19,OFFSET('Game Board'!F8:F55,0,WQ1),XI16)+SUMIFS(OFFSET('Game Board'!H8:H55,0,WQ1),OFFSET('Game Board'!I8:I55,0,WQ1),XI19,OFFSET('Game Board'!F8:F55,0,WQ1),XI17)+SUMIFS(OFFSET('Game Board'!H8:H55,0,WQ1),OFFSET('Game Board'!I8:I55,0,WQ1),XI19,OFFSET('Game Board'!F8:F55,0,WQ1),XI18)</f>
        <v>0</v>
      </c>
      <c r="XP19" s="420">
        <f ca="1">SUMIFS(OFFSET('Game Board'!H8:H55,0,WQ1),OFFSET('Game Board'!F8:F55,0,WQ1),XI19,OFFSET('Game Board'!I8:I55,0,WQ1),XI16)+SUMIFS(OFFSET('Game Board'!H8:H55,0,WQ1),OFFSET('Game Board'!F8:F55,0,WQ1),XI19,OFFSET('Game Board'!I8:I55,0,WQ1),XI17)+SUMIFS(OFFSET('Game Board'!H8:H55,0,WQ1),OFFSET('Game Board'!F8:F55,0,WQ1),XI19,OFFSET('Game Board'!I8:I55,0,WQ1),XI18)+SUMIFS(OFFSET('Game Board'!G8:G55,0,WQ1),OFFSET('Game Board'!I8:I55,0,WQ1),XI19,OFFSET('Game Board'!F8:F55,0,WQ1),XI16)+SUMIFS(OFFSET('Game Board'!G8:G55,0,WQ1),OFFSET('Game Board'!I8:I55,0,WQ1),XI19,OFFSET('Game Board'!F8:F55,0,WQ1),XI17)+SUMIFS(OFFSET('Game Board'!G8:G55,0,WQ1),OFFSET('Game Board'!I8:I55,0,WQ1),XI19,OFFSET('Game Board'!F8:F55,0,WQ1),XI18)</f>
        <v>0</v>
      </c>
      <c r="XQ19" s="420">
        <f t="shared" ca="1" si="176"/>
        <v>0</v>
      </c>
      <c r="XR19" s="420">
        <f t="shared" ca="1" si="177"/>
        <v>3</v>
      </c>
      <c r="XS19" s="420">
        <f t="shared" ref="XS19" ca="1" si="2686">IF(XI19&lt;&gt;"",SUMPRODUCT((XH16:XH19=XH19)*(XR16:XR19&gt;XR19)*1),0)</f>
        <v>0</v>
      </c>
      <c r="XT19" s="420">
        <f t="shared" ref="XT19" ca="1" si="2687">IF(XI19&lt;&gt;"",SUMPRODUCT((XS16:XS19=XS19)*(XQ16:XQ19&gt;XQ19)*1),0)</f>
        <v>0</v>
      </c>
      <c r="XU19" s="420">
        <f t="shared" ca="1" si="180"/>
        <v>0</v>
      </c>
      <c r="XV19" s="420">
        <f t="shared" ref="XV19" ca="1" si="2688">IF(XI19&lt;&gt;"",SUMPRODUCT((XU16:XU19=XU19)*(XS16:XS19=XS19)*(XO16:XO19&gt;XO19)*1),0)</f>
        <v>0</v>
      </c>
      <c r="XW19" s="420">
        <f t="shared" ca="1" si="182"/>
        <v>1</v>
      </c>
      <c r="XX19" s="420">
        <f ca="1">SUMPRODUCT((OFFSET('Game Board'!F8:F55,0,WQ1)=XJ19)*(OFFSET('Game Board'!I8:I55,0,WQ1)=XJ17)*(OFFSET('Game Board'!G8:G55,0,WQ1)&gt;OFFSET('Game Board'!H8:H55,0,WQ1))*1)+SUMPRODUCT((OFFSET('Game Board'!I8:I55,0,WQ1)=XJ19)*(OFFSET('Game Board'!F8:F55,0,WQ1)=XJ17)*(OFFSET('Game Board'!H8:H55,0,WQ1)&gt;OFFSET('Game Board'!G8:G55,0,WQ1))*1)+SUMPRODUCT((OFFSET('Game Board'!F8:F55,0,WQ1)=XJ19)*(OFFSET('Game Board'!I8:I55,0,WQ1)=XJ18)*(OFFSET('Game Board'!G8:G55,0,WQ1)&gt;OFFSET('Game Board'!H8:H55,0,WQ1))*1)+SUMPRODUCT((OFFSET('Game Board'!I8:I55,0,WQ1)=XJ19)*(OFFSET('Game Board'!F8:F55,0,WQ1)=XJ18)*(OFFSET('Game Board'!H8:H55,0,WQ1)&gt;OFFSET('Game Board'!G8:G55,0,WQ1))*1)</f>
        <v>0</v>
      </c>
      <c r="XY19" s="420">
        <f ca="1">SUMPRODUCT((OFFSET('Game Board'!F8:F55,0,WQ1)=XJ19)*(OFFSET('Game Board'!I8:I55,0,WQ1)=XJ17)*(OFFSET('Game Board'!G8:G55,0,WQ1)=OFFSET('Game Board'!H8:H55,0,WQ1))*1)+SUMPRODUCT((OFFSET('Game Board'!I8:I55,0,WQ1)=XJ19)*(OFFSET('Game Board'!F8:F55,0,WQ1)=XJ17)*(OFFSET('Game Board'!G8:G55,0,WQ1)=OFFSET('Game Board'!H8:H55,0,WQ1))*1)+SUMPRODUCT((OFFSET('Game Board'!F8:F55,0,WQ1)=XJ19)*(OFFSET('Game Board'!I8:I55,0,WQ1)=XJ18)*(OFFSET('Game Board'!G8:G55,0,WQ1)=OFFSET('Game Board'!H8:H55,0,WQ1))*1)+SUMPRODUCT((OFFSET('Game Board'!I8:I55,0,WQ1)=XJ19)*(OFFSET('Game Board'!F8:F55,0,WQ1)=XJ18)*(OFFSET('Game Board'!G8:G55,0,WQ1)=OFFSET('Game Board'!H8:H55,0,WQ1))*1)</f>
        <v>0</v>
      </c>
      <c r="XZ19" s="420">
        <f ca="1">SUMPRODUCT((OFFSET('Game Board'!F8:F55,0,WQ1)=XJ19)*(OFFSET('Game Board'!I8:I55,0,WQ1)=XJ17)*(OFFSET('Game Board'!G8:G55,0,WQ1)&lt;OFFSET('Game Board'!H8:H55,0,WQ1))*1)+SUMPRODUCT((OFFSET('Game Board'!I8:I55,0,WQ1)=XJ19)*(OFFSET('Game Board'!F8:F55,0,WQ1)=XJ17)*(OFFSET('Game Board'!H8:H55,0,WQ1)&lt;OFFSET('Game Board'!G8:G55,0,WQ1))*1)+SUMPRODUCT((OFFSET('Game Board'!F8:F55,0,WQ1)=XJ19)*(OFFSET('Game Board'!I8:I55,0,WQ1)=XJ18)*(OFFSET('Game Board'!G8:G55,0,WQ1)&lt;OFFSET('Game Board'!H8:H55,0,WQ1))*1)+SUMPRODUCT((OFFSET('Game Board'!I8:I55,0,WQ1)=XJ19)*(OFFSET('Game Board'!F8:F55,0,WQ1)=XJ18)*(OFFSET('Game Board'!H8:H55,0,WQ1)&lt;OFFSET('Game Board'!G8:G55,0,WQ1))*1)</f>
        <v>0</v>
      </c>
      <c r="YA19" s="420">
        <f ca="1">SUMIFS(OFFSET('Game Board'!G8:G55,0,WQ1),OFFSET('Game Board'!F8:F55,0,WQ1),XJ19,OFFSET('Game Board'!I8:I55,0,WQ1),XJ17)+SUMIFS(OFFSET('Game Board'!G8:G55,0,WQ1),OFFSET('Game Board'!F8:F55,0,WQ1),XJ19,OFFSET('Game Board'!I8:I55,0,WQ1),XJ18)+SUMIFS(OFFSET('Game Board'!H8:H55,0,WQ1),OFFSET('Game Board'!I8:I55,0,WQ1),XJ19,OFFSET('Game Board'!F8:F55,0,WQ1),XJ17)+SUMIFS(OFFSET('Game Board'!H8:H55,0,WQ1),OFFSET('Game Board'!I8:I55,0,WQ1),XJ19,OFFSET('Game Board'!F8:F55,0,WQ1),XJ18)</f>
        <v>0</v>
      </c>
      <c r="YB19" s="420">
        <f ca="1">SUMIFS(OFFSET('Game Board'!G8:G55,0,WQ1),OFFSET('Game Board'!F8:F55,0,WQ1),XJ19,OFFSET('Game Board'!I8:I55,0,WQ1),XJ17)+SUMIFS(OFFSET('Game Board'!G8:G55,0,WQ1),OFFSET('Game Board'!F8:F55,0,WQ1),XJ19,OFFSET('Game Board'!I8:I55,0,WQ1),XJ18)+SUMIFS(OFFSET('Game Board'!H8:H55,0,WQ1),OFFSET('Game Board'!I8:I55,0,WQ1),XJ19,OFFSET('Game Board'!F8:F55,0,WQ1),XJ17)+SUMIFS(OFFSET('Game Board'!H8:H55,0,WQ1),OFFSET('Game Board'!I8:I55,0,WQ1),XJ19,OFFSET('Game Board'!F8:F55,0,WQ1),XJ18)</f>
        <v>0</v>
      </c>
      <c r="YC19" s="420">
        <f t="shared" ca="1" si="373"/>
        <v>0</v>
      </c>
      <c r="YD19" s="420">
        <f t="shared" ca="1" si="374"/>
        <v>0</v>
      </c>
      <c r="YE19" s="420">
        <f t="shared" ref="YE19" ca="1" si="2689">IF(XJ19&lt;&gt;"",SUMPRODUCT((XH16:XH19=XH19)*(YD16:YD19&gt;YD19)*1),0)</f>
        <v>0</v>
      </c>
      <c r="YF19" s="420">
        <f t="shared" ref="YF19" ca="1" si="2690">IF(XJ19&lt;&gt;"",SUMPRODUCT((YE16:YE19=YE19)*(YC16:YC19&gt;YC19)*1),0)</f>
        <v>0</v>
      </c>
      <c r="YG19" s="420">
        <f t="shared" ca="1" si="377"/>
        <v>0</v>
      </c>
      <c r="YH19" s="420">
        <f t="shared" ref="YH19" ca="1" si="2691">IF(XJ19&lt;&gt;"",SUMPRODUCT((YG16:YG19=YG19)*(YE16:YE19=YE19)*(YA16:YA19&gt;YA19)*1),0)</f>
        <v>0</v>
      </c>
      <c r="YI19" s="420">
        <f t="shared" ca="1" si="183"/>
        <v>1</v>
      </c>
      <c r="YJ19" s="420">
        <f ca="1">SUMPRODUCT((OFFSET('Game Board'!F8:F55,0,WQ1)=XK19)*(OFFSET('Game Board'!I8:I55,0,WQ1)=XK18)*(OFFSET('Game Board'!G8:G55,0,WQ1)&gt;OFFSET('Game Board'!H8:H55,0,WQ1))*1)+SUMPRODUCT((OFFSET('Game Board'!I8:I55,0,WQ1)=XK19)*(OFFSET('Game Board'!F8:F55,0,WQ1)=XK18)*(OFFSET('Game Board'!H8:H55,0,WQ1)&gt;OFFSET('Game Board'!G8:G55,0,WQ1))*1)</f>
        <v>0</v>
      </c>
      <c r="YK19" s="420">
        <f ca="1">SUMPRODUCT((OFFSET('Game Board'!F8:F55,0,WQ1)=XK19)*(OFFSET('Game Board'!I8:I55,0,WQ1)=XK18)*(OFFSET('Game Board'!G8:G55,0,WQ1)=OFFSET('Game Board'!H8:H55,0,WQ1))*1)+SUMPRODUCT((OFFSET('Game Board'!I8:I55,0,WQ1)=XK19)*(OFFSET('Game Board'!F8:F55,0,WQ1)=XK18)*(OFFSET('Game Board'!H8:H55,0,WQ1)=OFFSET('Game Board'!G8:G55,0,WQ1))*1)</f>
        <v>0</v>
      </c>
      <c r="YL19" s="420">
        <f ca="1">SUMPRODUCT((OFFSET('Game Board'!F8:F55,0,WQ1)=XK19)*(OFFSET('Game Board'!I8:I55,0,WQ1)=XK18)*(OFFSET('Game Board'!G8:G55,0,WQ1)&lt;OFFSET('Game Board'!H8:H55,0,WQ1))*1)+SUMPRODUCT((OFFSET('Game Board'!I8:I55,0,WQ1)=XK19)*(OFFSET('Game Board'!F8:F55,0,WQ1)=XK18)*(OFFSET('Game Board'!H8:H55,0,WQ1)&lt;OFFSET('Game Board'!G8:G55,0,WQ1))*1)</f>
        <v>0</v>
      </c>
      <c r="YM19" s="420">
        <f ca="1">SUMIFS(OFFSET('Game Board'!G8:G55,0,WQ1),OFFSET('Game Board'!F8:F55,0,WQ1),XK19,OFFSET('Game Board'!I8:I55,0,WQ1),XK18)+SUMIFS(OFFSET('Game Board'!H8:H55,0,WQ1),OFFSET('Game Board'!I8:I55,0,WQ1),XK19,OFFSET('Game Board'!F8:F55,0,WQ1),XK18)</f>
        <v>0</v>
      </c>
      <c r="YN19" s="420">
        <f ca="1">SUMIFS(OFFSET('Game Board'!G8:G55,0,WQ1),OFFSET('Game Board'!F8:F55,0,WQ1),XK19,OFFSET('Game Board'!I8:I55,0,WQ1),XK18)+SUMIFS(OFFSET('Game Board'!H8:H55,0,WQ1),OFFSET('Game Board'!I8:I55,0,WQ1),XK19,OFFSET('Game Board'!F8:F55,0,WQ1),XK18)</f>
        <v>0</v>
      </c>
      <c r="YO19" s="420">
        <f t="shared" ca="1" si="2507"/>
        <v>0</v>
      </c>
      <c r="YP19" s="420">
        <f t="shared" ca="1" si="2508"/>
        <v>0</v>
      </c>
      <c r="YQ19" s="420">
        <f t="shared" ref="YQ19" ca="1" si="2692">IF(XK19&lt;&gt;"",SUMPRODUCT((XT16:XT19=XT19)*(YP16:YP19&gt;YP19)*1),0)</f>
        <v>0</v>
      </c>
      <c r="YR19" s="420">
        <f t="shared" ref="YR19" ca="1" si="2693">IF(XK19&lt;&gt;"",SUMPRODUCT((YQ16:YQ19=YQ19)*(YO16:YO19&gt;YO19)*1),0)</f>
        <v>0</v>
      </c>
      <c r="YS19" s="420">
        <f t="shared" ca="1" si="2511"/>
        <v>0</v>
      </c>
      <c r="YT19" s="420">
        <f t="shared" ref="YT19" ca="1" si="2694">IF(XK19&lt;&gt;"",SUMPRODUCT((YS16:YS19=YS19)*(YQ16:YQ19=YQ19)*(YM16:YM19&gt;YM19)*1),0)</f>
        <v>0</v>
      </c>
      <c r="YU19" s="420">
        <f t="shared" ca="1" si="184"/>
        <v>1</v>
      </c>
      <c r="YV19" s="420">
        <f t="shared" ref="YV19" ca="1" si="2695">SUMPRODUCT((YU16:YU19=YU19)*(WX16:WX19&gt;WX19)*1)</f>
        <v>3</v>
      </c>
      <c r="YW19" s="420">
        <f t="shared" ca="1" si="186"/>
        <v>4</v>
      </c>
      <c r="YX19" s="420" t="str">
        <f t="shared" si="380"/>
        <v>Australia</v>
      </c>
    </row>
    <row r="20" spans="1:674" x14ac:dyDescent="0.35">
      <c r="A20" s="420">
        <f>INDEX(M4:M35,MATCH(U20,C4:C35,0),0)</f>
        <v>1651</v>
      </c>
      <c r="B20" s="420">
        <f t="shared" si="815"/>
        <v>1</v>
      </c>
      <c r="C20" s="420" t="str">
        <f>'Tournament Setup'!D22</f>
        <v>Germany</v>
      </c>
      <c r="D20" s="420">
        <f t="shared" si="187"/>
        <v>0</v>
      </c>
      <c r="E20" s="420">
        <f>SUMPRODUCT(('Game Board'!G8:G55&lt;&gt;"")*('Game Board'!F8:F55=C20)*('Game Board'!G8:G55&gt;'Game Board'!H8:H55)*1)+SUMPRODUCT(('Game Board'!G8:G55&lt;&gt;"")*('Game Board'!I8:I55=C20)*('Game Board'!H8:H55&gt;'Game Board'!G8:G55)*1)</f>
        <v>0</v>
      </c>
      <c r="F20" s="420">
        <f>SUMPRODUCT(('Game Board'!G8:G55&lt;&gt;"")*('Game Board'!F8:F55=C20)*('Game Board'!G8:G55='Game Board'!H8:H55)*1)+SUMPRODUCT(('Game Board'!G8:G55&lt;&gt;"")*('Game Board'!I8:I55=C20)*('Game Board'!G8:G55='Game Board'!H8:H55)*1)</f>
        <v>0</v>
      </c>
      <c r="G20" s="420">
        <f>SUMPRODUCT(('Game Board'!G8:G55&lt;&gt;"")*('Game Board'!F8:F55=C20)*('Game Board'!G8:G55&lt;'Game Board'!H8:H55)*1)+SUMPRODUCT(('Game Board'!G8:G55&lt;&gt;"")*('Game Board'!I8:I55=C20)*('Game Board'!H8:H55&lt;'Game Board'!G8:G55)*1)</f>
        <v>0</v>
      </c>
      <c r="H20" s="420">
        <f>SUMIF('Game Board'!F8:F55,C20,'Game Board'!G8:G55)+SUMIF('Game Board'!I8:I55,C20,'Game Board'!H8:H55)</f>
        <v>0</v>
      </c>
      <c r="I20" s="420">
        <f>SUMIF('Game Board'!F8:F55,C20,'Game Board'!H8:H55)+SUMIF('Game Board'!I8:I55,C20,'Game Board'!G8:G55)</f>
        <v>0</v>
      </c>
      <c r="J20" s="420">
        <f t="shared" si="188"/>
        <v>0</v>
      </c>
      <c r="K20" s="420">
        <f t="shared" si="189"/>
        <v>0</v>
      </c>
      <c r="L20" s="424">
        <f>'Tournament Setup'!E22</f>
        <v>1651</v>
      </c>
      <c r="M20" s="420">
        <f>IF('Tournament Setup'!F22&lt;&gt;"",-'Tournament Setup'!F22,'Tournament Setup'!E22)</f>
        <v>1651</v>
      </c>
      <c r="N20" s="420">
        <f>RANK(K20,K20:K23)</f>
        <v>1</v>
      </c>
      <c r="O20" s="420">
        <f>SUMPRODUCT((N20:N23=N20)*(J20:J23&gt;J20)*1)</f>
        <v>0</v>
      </c>
      <c r="P20" s="420">
        <f t="shared" si="190"/>
        <v>1</v>
      </c>
      <c r="Q20" s="420">
        <f>SUMPRODUCT((N20:N23=N20)*(J20:J23=J20)*(H20:H23&gt;H20)*1)</f>
        <v>0</v>
      </c>
      <c r="R20" s="420">
        <f t="shared" si="191"/>
        <v>1</v>
      </c>
      <c r="S20" s="420">
        <f>RANK(R20,R20:R23,1)+COUNTIF(R20:R20,R20)-1</f>
        <v>1</v>
      </c>
      <c r="T20" s="420">
        <v>1</v>
      </c>
      <c r="U20" s="420" t="str">
        <f t="shared" ref="U20" si="2696">INDEX(C20:C23,MATCH(T20,S20:S23,0),0)</f>
        <v>Germany</v>
      </c>
      <c r="V20" s="420">
        <f>INDEX(R20:R23,MATCH(U20,C20:C23,0),0)</f>
        <v>1</v>
      </c>
      <c r="W20" s="420" t="str">
        <f t="shared" ref="W20" si="2697">IF(V21=1,U20,"")</f>
        <v>Germany</v>
      </c>
      <c r="Z20" s="420">
        <f>SUMPRODUCT(('Game Board'!F8:F55=W20)*('Game Board'!I8:I55=W21)*('Game Board'!G8:G55&gt;'Game Board'!H8:H55)*1)+SUMPRODUCT(('Game Board'!I8:I55=W20)*('Game Board'!F8:F55=W21)*('Game Board'!H8:H55&gt;'Game Board'!G8:G55)*1)+SUMPRODUCT(('Game Board'!F8:F55=W20)*('Game Board'!I8:I55=W22)*('Game Board'!G8:G55&gt;'Game Board'!H8:H55)*1)+SUMPRODUCT(('Game Board'!I8:I55=W20)*('Game Board'!F8:F55=W22)*('Game Board'!H8:H55&gt;'Game Board'!G8:G55)*1)+SUMPRODUCT(('Game Board'!F8:F55=W20)*('Game Board'!I8:I55=W23)*('Game Board'!G8:G55&gt;'Game Board'!H8:H55)*1)+SUMPRODUCT(('Game Board'!I8:I55=W20)*('Game Board'!F8:F55=W23)*('Game Board'!H8:H55&gt;'Game Board'!G8:G55)*1)</f>
        <v>0</v>
      </c>
      <c r="AA20" s="420">
        <f>SUMPRODUCT(('Game Board'!F8:F55=W20)*('Game Board'!I8:I55=W21)*('Game Board'!G8:G55='Game Board'!H8:H55)*1)+SUMPRODUCT(('Game Board'!I8:I55=W20)*('Game Board'!F8:F55=W21)*('Game Board'!G8:G55='Game Board'!H8:H55)*1)+SUMPRODUCT(('Game Board'!F8:F55=W20)*('Game Board'!I8:I55=W22)*('Game Board'!G8:G55='Game Board'!H8:H55)*1)+SUMPRODUCT(('Game Board'!I8:I55=W20)*('Game Board'!F8:F55=W22)*('Game Board'!G8:G55='Game Board'!H8:H55)*1)+SUMPRODUCT(('Game Board'!F8:F55=W20)*('Game Board'!I8:I55=W23)*('Game Board'!G8:G55='Game Board'!H8:H55)*1)+SUMPRODUCT(('Game Board'!I8:I55=W20)*('Game Board'!F8:F55=W23)*('Game Board'!G8:G55='Game Board'!H8:H55)*1)</f>
        <v>3</v>
      </c>
      <c r="AB20" s="420">
        <f>SUMPRODUCT(('Game Board'!F8:F55=W20)*('Game Board'!I8:I55=W21)*('Game Board'!G8:G55&lt;'Game Board'!H8:H55)*1)+SUMPRODUCT(('Game Board'!I8:I55=W20)*('Game Board'!F8:F55=W21)*('Game Board'!H8:H55&lt;'Game Board'!G8:G55)*1)+SUMPRODUCT(('Game Board'!F8:F55=W20)*('Game Board'!I8:I55=W22)*('Game Board'!G8:G55&lt;'Game Board'!H8:H55)*1)+SUMPRODUCT(('Game Board'!I8:I55=W20)*('Game Board'!F8:F55=W22)*('Game Board'!H8:H55&lt;'Game Board'!G8:G55)*1)+SUMPRODUCT(('Game Board'!F8:F55=W20)*('Game Board'!I8:I55=W23)*('Game Board'!G8:G55&lt;'Game Board'!H8:H55)*1)+SUMPRODUCT(('Game Board'!I8:I55=W20)*('Game Board'!F8:F55=W23)*('Game Board'!H8:H55&lt;'Game Board'!G8:G55)*1)</f>
        <v>0</v>
      </c>
      <c r="AC20" s="420">
        <f>SUMIFS('Game Board'!G8:G55,'Game Board'!F8:F55,W20,'Game Board'!I8:I55,W21)+SUMIFS('Game Board'!G8:G55,'Game Board'!F8:F55,W20,'Game Board'!I8:I55,W22)+SUMIFS('Game Board'!G8:G55,'Game Board'!F8:F55,W20,'Game Board'!I8:I55,W23)+SUMIFS('Game Board'!H8:H55,'Game Board'!I8:I55,W20,'Game Board'!F8:F55,W21)+SUMIFS('Game Board'!H8:H55,'Game Board'!I8:I55,W20,'Game Board'!F8:F55,W22)+SUMIFS('Game Board'!H8:H55,'Game Board'!I8:I55,W20,'Game Board'!F8:F55,W23)</f>
        <v>0</v>
      </c>
      <c r="AD20" s="420">
        <f>SUMIFS('Game Board'!H8:H55,'Game Board'!F8:F55,W20,'Game Board'!I8:I55,W21)+SUMIFS('Game Board'!H8:H55,'Game Board'!F8:F55,W20,'Game Board'!I8:I55,W22)+SUMIFS('Game Board'!H8:H55,'Game Board'!F8:F55,W20,'Game Board'!I8:I55,W23)+SUMIFS('Game Board'!G8:G55,'Game Board'!I8:I55,W20,'Game Board'!F8:F55,W21)+SUMIFS('Game Board'!G8:G55,'Game Board'!I8:I55,W20,'Game Board'!F8:F55,W22)+SUMIFS('Game Board'!G8:G55,'Game Board'!I8:I55,W20,'Game Board'!F8:F55,W23)</f>
        <v>0</v>
      </c>
      <c r="AE20" s="420">
        <f t="shared" si="192"/>
        <v>0</v>
      </c>
      <c r="AF20" s="420">
        <f t="shared" si="193"/>
        <v>3</v>
      </c>
      <c r="AG20" s="420">
        <f t="shared" ref="AG20" si="2698">IF(W20&lt;&gt;"",SUMPRODUCT((V20:V23=V20)*(AF20:AF23&gt;AF20)*1),0)</f>
        <v>0</v>
      </c>
      <c r="AH20" s="420">
        <f t="shared" ref="AH20" si="2699">IF(W20&lt;&gt;"",SUMPRODUCT((AG20:AG23=AG20)*(AE20:AE23&gt;AE20)*1),0)</f>
        <v>0</v>
      </c>
      <c r="AI20" s="420">
        <f t="shared" si="0"/>
        <v>0</v>
      </c>
      <c r="AJ20" s="420">
        <f t="shared" ref="AJ20" si="2700">IF(W20&lt;&gt;"",SUMPRODUCT((AI20:AI23=AI20)*(AG20:AG23=AG20)*(AC20:AC23&gt;AC20)*1),0)</f>
        <v>0</v>
      </c>
      <c r="AK20" s="420">
        <f t="shared" si="194"/>
        <v>1</v>
      </c>
      <c r="AL20" s="420">
        <v>0</v>
      </c>
      <c r="AM20" s="420">
        <v>0</v>
      </c>
      <c r="AN20" s="420">
        <v>0</v>
      </c>
      <c r="AO20" s="420">
        <v>0</v>
      </c>
      <c r="AP20" s="420">
        <v>0</v>
      </c>
      <c r="AQ20" s="420">
        <f t="shared" si="195"/>
        <v>0</v>
      </c>
      <c r="AR20" s="420">
        <f t="shared" si="196"/>
        <v>0</v>
      </c>
      <c r="AS20" s="420">
        <v>0</v>
      </c>
      <c r="AT20" s="420">
        <v>0</v>
      </c>
      <c r="AU20" s="420">
        <f t="shared" si="197"/>
        <v>0</v>
      </c>
      <c r="AV20" s="420">
        <v>0</v>
      </c>
      <c r="AW20" s="420">
        <f t="shared" si="198"/>
        <v>1</v>
      </c>
      <c r="AX20" s="420">
        <v>0</v>
      </c>
      <c r="AY20" s="420">
        <v>0</v>
      </c>
      <c r="AZ20" s="420">
        <v>0</v>
      </c>
      <c r="BA20" s="420">
        <v>0</v>
      </c>
      <c r="BB20" s="420">
        <v>0</v>
      </c>
      <c r="BC20" s="420">
        <v>0</v>
      </c>
      <c r="BD20" s="420">
        <v>0</v>
      </c>
      <c r="BE20" s="420">
        <v>0</v>
      </c>
      <c r="BF20" s="420">
        <v>0</v>
      </c>
      <c r="BG20" s="420">
        <v>0</v>
      </c>
      <c r="BH20" s="420">
        <v>0</v>
      </c>
      <c r="BI20" s="420">
        <f t="shared" si="383"/>
        <v>1</v>
      </c>
      <c r="BJ20" s="420">
        <f>SUMPRODUCT((BI20:BI23=BI20)*(A20:A23&gt;A20)*1)</f>
        <v>1</v>
      </c>
      <c r="BK20" s="420">
        <f t="shared" si="199"/>
        <v>2</v>
      </c>
      <c r="BL20" s="420" t="str">
        <f t="shared" si="200"/>
        <v>Germany</v>
      </c>
      <c r="BM20" s="420">
        <f t="shared" ca="1" si="201"/>
        <v>0</v>
      </c>
      <c r="BN20" s="420">
        <f ca="1">SUMPRODUCT((OFFSET('Game Board'!G8:G55,0,BN1)&lt;&gt;"")*(OFFSET('Game Board'!F8:F55,0,BN1)=C20)*(OFFSET('Game Board'!G8:G55,0,BN1)&gt;OFFSET('Game Board'!H8:H55,0,BN1))*1)+SUMPRODUCT((OFFSET('Game Board'!G8:G55,0,BN1)&lt;&gt;"")*(OFFSET('Game Board'!I8:I55,0,BN1)=C20)*(OFFSET('Game Board'!H8:H55,0,BN1)&gt;OFFSET('Game Board'!G8:G55,0,BN1))*1)</f>
        <v>0</v>
      </c>
      <c r="BO20" s="420">
        <f ca="1">SUMPRODUCT((OFFSET('Game Board'!G8:G55,0,BN1)&lt;&gt;"")*(OFFSET('Game Board'!F8:F55,0,BN1)=C20)*(OFFSET('Game Board'!G8:G55,0,BN1)=OFFSET('Game Board'!H8:H55,0,BN1))*1)+SUMPRODUCT((OFFSET('Game Board'!G8:G55,0,BN1)&lt;&gt;"")*(OFFSET('Game Board'!I8:I55,0,BN1)=C20)*(OFFSET('Game Board'!G8:G55,0,BN1)=OFFSET('Game Board'!H8:H55,0,BN1))*1)</f>
        <v>0</v>
      </c>
      <c r="BP20" s="420">
        <f ca="1">SUMPRODUCT((OFFSET('Game Board'!G8:G55,0,BN1)&lt;&gt;"")*(OFFSET('Game Board'!F8:F55,0,BN1)=C20)*(OFFSET('Game Board'!G8:G55,0,BN1)&lt;OFFSET('Game Board'!H8:H55,0,BN1))*1)+SUMPRODUCT((OFFSET('Game Board'!G8:G55,0,BN1)&lt;&gt;"")*(OFFSET('Game Board'!I8:I55,0,BN1)=C20)*(OFFSET('Game Board'!H8:H55,0,BN1)&lt;OFFSET('Game Board'!G8:G55,0,BN1))*1)</f>
        <v>0</v>
      </c>
      <c r="BQ20" s="420">
        <f ca="1">SUMIF(OFFSET('Game Board'!F8:F55,0,BN1),C20,OFFSET('Game Board'!G8:G55,0,BN1))+SUMIF(OFFSET('Game Board'!I8:I55,0,BN1),C20,OFFSET('Game Board'!H8:H55,0,BN1))</f>
        <v>0</v>
      </c>
      <c r="BR20" s="420">
        <f ca="1">SUMIF(OFFSET('Game Board'!F8:F55,0,BN1),C20,OFFSET('Game Board'!H8:H55,0,BN1))+SUMIF(OFFSET('Game Board'!I8:I55,0,BN1),C20,OFFSET('Game Board'!G8:G55,0,BN1))</f>
        <v>0</v>
      </c>
      <c r="BS20" s="420">
        <f t="shared" ca="1" si="202"/>
        <v>0</v>
      </c>
      <c r="BT20" s="420">
        <f t="shared" ca="1" si="203"/>
        <v>0</v>
      </c>
      <c r="BU20" s="420">
        <f ca="1">INDEX(L4:L35,MATCH(CD20,C4:C35,0),0)</f>
        <v>1651</v>
      </c>
      <c r="BV20" s="424">
        <f>'Tournament Setup'!F22</f>
        <v>0</v>
      </c>
      <c r="BW20" s="420">
        <f ca="1">RANK(BT20,BT20:BT23)</f>
        <v>1</v>
      </c>
      <c r="BX20" s="420">
        <f ca="1">SUMPRODUCT((BW20:BW23=BW20)*(BS20:BS23&gt;BS20)*1)</f>
        <v>0</v>
      </c>
      <c r="BY20" s="420">
        <f t="shared" ca="1" si="204"/>
        <v>1</v>
      </c>
      <c r="BZ20" s="420">
        <f ca="1">SUMPRODUCT((BW20:BW23=BW20)*(BS20:BS23=BS20)*(BQ20:BQ23&gt;BQ20)*1)</f>
        <v>0</v>
      </c>
      <c r="CA20" s="420">
        <f t="shared" ca="1" si="205"/>
        <v>1</v>
      </c>
      <c r="CB20" s="420">
        <f ca="1">RANK(CA20,CA20:CA23,1)+COUNTIF(CA20:CA20,CA20)-1</f>
        <v>1</v>
      </c>
      <c r="CC20" s="420">
        <v>1</v>
      </c>
      <c r="CD20" s="420" t="str">
        <f t="shared" ref="CD20" ca="1" si="2701">INDEX(BL20:BL23,MATCH(CC20,CB20:CB23,0),0)</f>
        <v>Germany</v>
      </c>
      <c r="CE20" s="420">
        <f ca="1">INDEX(CA20:CA23,MATCH(CD20,BL20:BL23,0),0)</f>
        <v>1</v>
      </c>
      <c r="CF20" s="420" t="str">
        <f t="shared" ref="CF20" ca="1" si="2702">IF(CE21=1,CD20,"")</f>
        <v>Germany</v>
      </c>
      <c r="CI20" s="420">
        <f ca="1">SUMPRODUCT((OFFSET('Game Board'!F8:F55,0,BN1)=CF20)*(OFFSET('Game Board'!I8:I55,0,BN1)=CF21)*(OFFSET('Game Board'!G8:G55,0,BN1)&gt;OFFSET('Game Board'!H8:H55,0,BN1))*1)+SUMPRODUCT((OFFSET('Game Board'!I8:I55,0,BN1)=CF20)*(OFFSET('Game Board'!F8:F55,0,BN1)=CF21)*(OFFSET('Game Board'!H8:H55,0,BN1)&gt;OFFSET('Game Board'!G8:G55,0,BN1))*1)+SUMPRODUCT((OFFSET('Game Board'!F8:F55,0,BN1)=CF20)*(OFFSET('Game Board'!I8:I55,0,BN1)=CF22)*(OFFSET('Game Board'!G8:G55,0,BN1)&gt;OFFSET('Game Board'!H8:H55,0,BN1))*1)+SUMPRODUCT((OFFSET('Game Board'!I8:I55,0,BN1)=CF20)*(OFFSET('Game Board'!F8:F55,0,BN1)=CF22)*(OFFSET('Game Board'!H8:H55,0,BN1)&gt;OFFSET('Game Board'!G8:G55,0,BN1))*1)+SUMPRODUCT((OFFSET('Game Board'!F8:F55,0,BN1)=CF20)*(OFFSET('Game Board'!I8:I55,0,BN1)=CF23)*(OFFSET('Game Board'!G8:G55,0,BN1)&gt;OFFSET('Game Board'!H8:H55,0,BN1))*1)+SUMPRODUCT((OFFSET('Game Board'!I8:I55,0,BN1)=CF20)*(OFFSET('Game Board'!F8:F55,0,BN1)=CF23)*(OFFSET('Game Board'!H8:H55,0,BN1)&gt;OFFSET('Game Board'!G8:G55,0,BN1))*1)</f>
        <v>0</v>
      </c>
      <c r="CJ20" s="420">
        <f ca="1">SUMPRODUCT((OFFSET('Game Board'!F8:F55,0,BN1)=CF20)*(OFFSET('Game Board'!I8:I55,0,BN1)=CF21)*(OFFSET('Game Board'!G8:G55,0,BN1)=OFFSET('Game Board'!H8:H55,0,BN1))*1)+SUMPRODUCT((OFFSET('Game Board'!I8:I55,0,BN1)=CF20)*(OFFSET('Game Board'!F8:F55,0,BN1)=CF21)*(OFFSET('Game Board'!G8:G55,0,BN1)=OFFSET('Game Board'!H8:H55,0,BN1))*1)+SUMPRODUCT((OFFSET('Game Board'!F8:F55,0,BN1)=CF20)*(OFFSET('Game Board'!I8:I55,0,BN1)=CF22)*(OFFSET('Game Board'!G8:G55,0,BN1)=OFFSET('Game Board'!H8:H55,0,BN1))*1)+SUMPRODUCT((OFFSET('Game Board'!I8:I55,0,BN1)=CF20)*(OFFSET('Game Board'!F8:F55,0,BN1)=CF22)*(OFFSET('Game Board'!G8:G55,0,BN1)=OFFSET('Game Board'!H8:H55,0,BN1))*1)+SUMPRODUCT((OFFSET('Game Board'!F8:F55,0,BN1)=CF20)*(OFFSET('Game Board'!I8:I55,0,BN1)=CF23)*(OFFSET('Game Board'!G8:G55,0,BN1)=OFFSET('Game Board'!H8:H55,0,BN1))*1)+SUMPRODUCT((OFFSET('Game Board'!I8:I55,0,BN1)=CF20)*(OFFSET('Game Board'!F8:F55,0,BN1)=CF23)*(OFFSET('Game Board'!G8:G55,0,BN1)=OFFSET('Game Board'!H8:H55,0,BN1))*1)</f>
        <v>3</v>
      </c>
      <c r="CK20" s="420">
        <f ca="1">SUMPRODUCT((OFFSET('Game Board'!F8:F55,0,BN1)=CF20)*(OFFSET('Game Board'!I8:I55,0,BN1)=CF21)*(OFFSET('Game Board'!G8:G55,0,BN1)&lt;OFFSET('Game Board'!H8:H55,0,BN1))*1)+SUMPRODUCT((OFFSET('Game Board'!I8:I55,0,BN1)=CF20)*(OFFSET('Game Board'!F8:F55,0,BN1)=CF21)*(OFFSET('Game Board'!H8:H55,0,BN1)&lt;OFFSET('Game Board'!G8:G55,0,BN1))*1)+SUMPRODUCT((OFFSET('Game Board'!F8:F55,0,BN1)=CF20)*(OFFSET('Game Board'!I8:I55,0,BN1)=CF22)*(OFFSET('Game Board'!G8:G55,0,BN1)&lt;OFFSET('Game Board'!H8:H55,0,BN1))*1)+SUMPRODUCT((OFFSET('Game Board'!I8:I55,0,BN1)=CF20)*(OFFSET('Game Board'!F8:F55,0,BN1)=CF22)*(OFFSET('Game Board'!H8:H55,0,BN1)&lt;OFFSET('Game Board'!G8:G55,0,BN1))*1)+SUMPRODUCT((OFFSET('Game Board'!F8:F55,0,BN1)=CF20)*(OFFSET('Game Board'!I8:I55,0,BN1)=CF23)*(OFFSET('Game Board'!G8:G55,0,BN1)&lt;OFFSET('Game Board'!H8:H55,0,BN1))*1)+SUMPRODUCT((OFFSET('Game Board'!I8:I55,0,BN1)=CF20)*(OFFSET('Game Board'!F8:F55,0,BN1)=CF23)*(OFFSET('Game Board'!H8:H55,0,BN1)&lt;OFFSET('Game Board'!G8:G55,0,BN1))*1)</f>
        <v>0</v>
      </c>
      <c r="CL20" s="420">
        <f ca="1">SUMIFS(OFFSET('Game Board'!G8:G55,0,BN1),OFFSET('Game Board'!F8:F55,0,BN1),CF20,OFFSET('Game Board'!I8:I55,0,BN1),CF21)+SUMIFS(OFFSET('Game Board'!G8:G55,0,BN1),OFFSET('Game Board'!F8:F55,0,BN1),CF20,OFFSET('Game Board'!I8:I55,0,BN1),CF22)+SUMIFS(OFFSET('Game Board'!G8:G55,0,BN1),OFFSET('Game Board'!F8:F55,0,BN1),CF20,OFFSET('Game Board'!I8:I55,0,BN1),CF23)+SUMIFS(OFFSET('Game Board'!H8:H55,0,BN1),OFFSET('Game Board'!I8:I55,0,BN1),CF20,OFFSET('Game Board'!F8:F55,0,BN1),CF21)+SUMIFS(OFFSET('Game Board'!H8:H55,0,BN1),OFFSET('Game Board'!I8:I55,0,BN1),CF20,OFFSET('Game Board'!F8:F55,0,BN1),CF22)+SUMIFS(OFFSET('Game Board'!H8:H55,0,BN1),OFFSET('Game Board'!I8:I55,0,BN1),CF20,OFFSET('Game Board'!F8:F55,0,BN1),CF23)</f>
        <v>0</v>
      </c>
      <c r="CM20" s="420">
        <f ca="1">SUMIFS(OFFSET('Game Board'!H8:H55,0,BN1),OFFSET('Game Board'!F8:F55,0,BN1),CF20,OFFSET('Game Board'!I8:I55,0,BN1),CF21)+SUMIFS(OFFSET('Game Board'!H8:H55,0,BN1),OFFSET('Game Board'!F8:F55,0,BN1),CF20,OFFSET('Game Board'!I8:I55,0,BN1),CF22)+SUMIFS(OFFSET('Game Board'!H8:H55,0,BN1),OFFSET('Game Board'!F8:F55,0,BN1),CF20,OFFSET('Game Board'!I8:I55,0,BN1),CF23)+SUMIFS(OFFSET('Game Board'!G8:G55,0,BN1),OFFSET('Game Board'!I8:I55,0,BN1),CF20,OFFSET('Game Board'!F8:F55,0,BN1),CF21)+SUMIFS(OFFSET('Game Board'!G8:G55,0,BN1),OFFSET('Game Board'!I8:I55,0,BN1),CF20,OFFSET('Game Board'!F8:F55,0,BN1),CF22)+SUMIFS(OFFSET('Game Board'!G8:G55,0,BN1),OFFSET('Game Board'!I8:I55,0,BN1),CF20,OFFSET('Game Board'!F8:F55,0,BN1),CF23)</f>
        <v>0</v>
      </c>
      <c r="CN20" s="420">
        <f t="shared" ca="1" si="206"/>
        <v>0</v>
      </c>
      <c r="CO20" s="420">
        <f t="shared" ca="1" si="207"/>
        <v>3</v>
      </c>
      <c r="CP20" s="420">
        <f t="shared" ref="CP20" ca="1" si="2703">IF(CF20&lt;&gt;"",SUMPRODUCT((CE20:CE23=CE20)*(CO20:CO23&gt;CO20)*1),0)</f>
        <v>0</v>
      </c>
      <c r="CQ20" s="420">
        <f t="shared" ref="CQ20" ca="1" si="2704">IF(CF20&lt;&gt;"",SUMPRODUCT((CP20:CP23=CP20)*(CN20:CN23&gt;CN20)*1),0)</f>
        <v>0</v>
      </c>
      <c r="CR20" s="420">
        <f t="shared" ca="1" si="1"/>
        <v>0</v>
      </c>
      <c r="CS20" s="420">
        <f t="shared" ref="CS20" ca="1" si="2705">IF(CF20&lt;&gt;"",SUMPRODUCT((CR20:CR23=CR20)*(CP20:CP23=CP20)*(CL20:CL23&gt;CL20)*1),0)</f>
        <v>0</v>
      </c>
      <c r="CT20" s="420">
        <f t="shared" ca="1" si="208"/>
        <v>1</v>
      </c>
      <c r="CU20" s="420">
        <v>0</v>
      </c>
      <c r="CV20" s="420">
        <v>0</v>
      </c>
      <c r="CW20" s="420">
        <v>0</v>
      </c>
      <c r="CX20" s="420">
        <v>0</v>
      </c>
      <c r="CY20" s="420">
        <v>0</v>
      </c>
      <c r="CZ20" s="420">
        <f t="shared" si="209"/>
        <v>0</v>
      </c>
      <c r="DA20" s="420">
        <f t="shared" si="210"/>
        <v>0</v>
      </c>
      <c r="DB20" s="420">
        <v>0</v>
      </c>
      <c r="DC20" s="420">
        <v>0</v>
      </c>
      <c r="DD20" s="420">
        <f t="shared" si="211"/>
        <v>0</v>
      </c>
      <c r="DE20" s="420">
        <v>0</v>
      </c>
      <c r="DF20" s="420">
        <f t="shared" ca="1" si="212"/>
        <v>1</v>
      </c>
      <c r="DG20" s="420">
        <v>0</v>
      </c>
      <c r="DH20" s="420">
        <v>0</v>
      </c>
      <c r="DI20" s="420">
        <v>0</v>
      </c>
      <c r="DJ20" s="420">
        <v>0</v>
      </c>
      <c r="DK20" s="420">
        <v>0</v>
      </c>
      <c r="DL20" s="420">
        <v>0</v>
      </c>
      <c r="DM20" s="420">
        <v>0</v>
      </c>
      <c r="DN20" s="420">
        <v>0</v>
      </c>
      <c r="DO20" s="420">
        <v>0</v>
      </c>
      <c r="DP20" s="420">
        <v>0</v>
      </c>
      <c r="DQ20" s="420">
        <v>0</v>
      </c>
      <c r="DR20" s="420">
        <f t="shared" ca="1" si="386"/>
        <v>1</v>
      </c>
      <c r="DS20" s="420">
        <f t="shared" ref="DS20" ca="1" si="2706">SUMPRODUCT((DR20:DR23=DR20)*(BU20:BU23&gt;BU20)*1)</f>
        <v>1</v>
      </c>
      <c r="DT20" s="420">
        <f t="shared" ca="1" si="213"/>
        <v>2</v>
      </c>
      <c r="DU20" s="420" t="str">
        <f t="shared" si="214"/>
        <v>Germany</v>
      </c>
      <c r="DV20" s="420">
        <f t="shared" ca="1" si="215"/>
        <v>0</v>
      </c>
      <c r="DW20" s="420">
        <f ca="1">SUMPRODUCT((OFFSET('Game Board'!G8:G55,0,DW1)&lt;&gt;"")*(OFFSET('Game Board'!F8:F55,0,DW1)=C20)*(OFFSET('Game Board'!G8:G55,0,DW1)&gt;OFFSET('Game Board'!H8:H55,0,DW1))*1)+SUMPRODUCT((OFFSET('Game Board'!G8:G55,0,DW1)&lt;&gt;"")*(OFFSET('Game Board'!I8:I55,0,DW1)=C20)*(OFFSET('Game Board'!H8:H55,0,DW1)&gt;OFFSET('Game Board'!G8:G55,0,DW1))*1)</f>
        <v>0</v>
      </c>
      <c r="DX20" s="420">
        <f ca="1">SUMPRODUCT((OFFSET('Game Board'!G8:G55,0,DW1)&lt;&gt;"")*(OFFSET('Game Board'!F8:F55,0,DW1)=C20)*(OFFSET('Game Board'!G8:G55,0,DW1)=OFFSET('Game Board'!H8:H55,0,DW1))*1)+SUMPRODUCT((OFFSET('Game Board'!G8:G55,0,DW1)&lt;&gt;"")*(OFFSET('Game Board'!I8:I55,0,DW1)=C20)*(OFFSET('Game Board'!G8:G55,0,DW1)=OFFSET('Game Board'!H8:H55,0,DW1))*1)</f>
        <v>0</v>
      </c>
      <c r="DY20" s="420">
        <f ca="1">SUMPRODUCT((OFFSET('Game Board'!G8:G55,0,DW1)&lt;&gt;"")*(OFFSET('Game Board'!F8:F55,0,DW1)=C20)*(OFFSET('Game Board'!G8:G55,0,DW1)&lt;OFFSET('Game Board'!H8:H55,0,DW1))*1)+SUMPRODUCT((OFFSET('Game Board'!G8:G55,0,DW1)&lt;&gt;"")*(OFFSET('Game Board'!I8:I55,0,DW1)=C20)*(OFFSET('Game Board'!H8:H55,0,DW1)&lt;OFFSET('Game Board'!G8:G55,0,DW1))*1)</f>
        <v>0</v>
      </c>
      <c r="DZ20" s="420">
        <f ca="1">SUMIF(OFFSET('Game Board'!F8:F55,0,DW1),C20,OFFSET('Game Board'!G8:G55,0,DW1))+SUMIF(OFFSET('Game Board'!I8:I55,0,DW1),C20,OFFSET('Game Board'!H8:H55,0,DW1))</f>
        <v>0</v>
      </c>
      <c r="EA20" s="420">
        <f ca="1">SUMIF(OFFSET('Game Board'!F8:F55,0,DW1),C20,OFFSET('Game Board'!H8:H55,0,DW1))+SUMIF(OFFSET('Game Board'!I8:I55,0,DW1),C20,OFFSET('Game Board'!G8:G55,0,DW1))</f>
        <v>0</v>
      </c>
      <c r="EB20" s="420">
        <f t="shared" ca="1" si="216"/>
        <v>0</v>
      </c>
      <c r="EC20" s="420">
        <f t="shared" ca="1" si="217"/>
        <v>0</v>
      </c>
      <c r="ED20" s="420">
        <f ca="1">INDEX(L4:L35,MATCH(EM20,C4:C35,0),0)</f>
        <v>1651</v>
      </c>
      <c r="EE20" s="424">
        <f>'Tournament Setup'!F22</f>
        <v>0</v>
      </c>
      <c r="EF20" s="420">
        <f ca="1">RANK(EC20,EC20:EC23)</f>
        <v>1</v>
      </c>
      <c r="EG20" s="420">
        <f ca="1">SUMPRODUCT((EF20:EF23=EF20)*(EB20:EB23&gt;EB20)*1)</f>
        <v>0</v>
      </c>
      <c r="EH20" s="420">
        <f t="shared" ca="1" si="218"/>
        <v>1</v>
      </c>
      <c r="EI20" s="420">
        <f ca="1">SUMPRODUCT((EF20:EF23=EF20)*(EB20:EB23=EB20)*(DZ20:DZ23&gt;DZ20)*1)</f>
        <v>0</v>
      </c>
      <c r="EJ20" s="420">
        <f t="shared" ca="1" si="219"/>
        <v>1</v>
      </c>
      <c r="EK20" s="420">
        <f ca="1">RANK(EJ20,EJ20:EJ23,1)+COUNTIF(EJ20:EJ20,EJ20)-1</f>
        <v>1</v>
      </c>
      <c r="EL20" s="420">
        <v>1</v>
      </c>
      <c r="EM20" s="420" t="str">
        <f t="shared" ref="EM20" ca="1" si="2707">INDEX(DU20:DU23,MATCH(EL20,EK20:EK23,0),0)</f>
        <v>Germany</v>
      </c>
      <c r="EN20" s="420">
        <f ca="1">INDEX(EJ20:EJ23,MATCH(EM20,DU20:DU23,0),0)</f>
        <v>1</v>
      </c>
      <c r="EO20" s="420" t="str">
        <f t="shared" ref="EO20" ca="1" si="2708">IF(EN21=1,EM20,"")</f>
        <v>Germany</v>
      </c>
      <c r="ER20" s="420">
        <f ca="1">SUMPRODUCT((OFFSET('Game Board'!F8:F55,0,DW1)=EO20)*(OFFSET('Game Board'!I8:I55,0,DW1)=EO21)*(OFFSET('Game Board'!G8:G55,0,DW1)&gt;OFFSET('Game Board'!H8:H55,0,DW1))*1)+SUMPRODUCT((OFFSET('Game Board'!I8:I55,0,DW1)=EO20)*(OFFSET('Game Board'!F8:F55,0,DW1)=EO21)*(OFFSET('Game Board'!H8:H55,0,DW1)&gt;OFFSET('Game Board'!G8:G55,0,DW1))*1)+SUMPRODUCT((OFFSET('Game Board'!F8:F55,0,DW1)=EO20)*(OFFSET('Game Board'!I8:I55,0,DW1)=EO22)*(OFFSET('Game Board'!G8:G55,0,DW1)&gt;OFFSET('Game Board'!H8:H55,0,DW1))*1)+SUMPRODUCT((OFFSET('Game Board'!I8:I55,0,DW1)=EO20)*(OFFSET('Game Board'!F8:F55,0,DW1)=EO22)*(OFFSET('Game Board'!H8:H55,0,DW1)&gt;OFFSET('Game Board'!G8:G55,0,DW1))*1)+SUMPRODUCT((OFFSET('Game Board'!F8:F55,0,DW1)=EO20)*(OFFSET('Game Board'!I8:I55,0,DW1)=EO23)*(OFFSET('Game Board'!G8:G55,0,DW1)&gt;OFFSET('Game Board'!H8:H55,0,DW1))*1)+SUMPRODUCT((OFFSET('Game Board'!I8:I55,0,DW1)=EO20)*(OFFSET('Game Board'!F8:F55,0,DW1)=EO23)*(OFFSET('Game Board'!H8:H55,0,DW1)&gt;OFFSET('Game Board'!G8:G55,0,DW1))*1)</f>
        <v>0</v>
      </c>
      <c r="ES20" s="420">
        <f ca="1">SUMPRODUCT((OFFSET('Game Board'!F8:F55,0,DW1)=EO20)*(OFFSET('Game Board'!I8:I55,0,DW1)=EO21)*(OFFSET('Game Board'!G8:G55,0,DW1)=OFFSET('Game Board'!H8:H55,0,DW1))*1)+SUMPRODUCT((OFFSET('Game Board'!I8:I55,0,DW1)=EO20)*(OFFSET('Game Board'!F8:F55,0,DW1)=EO21)*(OFFSET('Game Board'!G8:G55,0,DW1)=OFFSET('Game Board'!H8:H55,0,DW1))*1)+SUMPRODUCT((OFFSET('Game Board'!F8:F55,0,DW1)=EO20)*(OFFSET('Game Board'!I8:I55,0,DW1)=EO22)*(OFFSET('Game Board'!G8:G55,0,DW1)=OFFSET('Game Board'!H8:H55,0,DW1))*1)+SUMPRODUCT((OFFSET('Game Board'!I8:I55,0,DW1)=EO20)*(OFFSET('Game Board'!F8:F55,0,DW1)=EO22)*(OFFSET('Game Board'!G8:G55,0,DW1)=OFFSET('Game Board'!H8:H55,0,DW1))*1)+SUMPRODUCT((OFFSET('Game Board'!F8:F55,0,DW1)=EO20)*(OFFSET('Game Board'!I8:I55,0,DW1)=EO23)*(OFFSET('Game Board'!G8:G55,0,DW1)=OFFSET('Game Board'!H8:H55,0,DW1))*1)+SUMPRODUCT((OFFSET('Game Board'!I8:I55,0,DW1)=EO20)*(OFFSET('Game Board'!F8:F55,0,DW1)=EO23)*(OFFSET('Game Board'!G8:G55,0,DW1)=OFFSET('Game Board'!H8:H55,0,DW1))*1)</f>
        <v>3</v>
      </c>
      <c r="ET20" s="420">
        <f ca="1">SUMPRODUCT((OFFSET('Game Board'!F8:F55,0,DW1)=EO20)*(OFFSET('Game Board'!I8:I55,0,DW1)=EO21)*(OFFSET('Game Board'!G8:G55,0,DW1)&lt;OFFSET('Game Board'!H8:H55,0,DW1))*1)+SUMPRODUCT((OFFSET('Game Board'!I8:I55,0,DW1)=EO20)*(OFFSET('Game Board'!F8:F55,0,DW1)=EO21)*(OFFSET('Game Board'!H8:H55,0,DW1)&lt;OFFSET('Game Board'!G8:G55,0,DW1))*1)+SUMPRODUCT((OFFSET('Game Board'!F8:F55,0,DW1)=EO20)*(OFFSET('Game Board'!I8:I55,0,DW1)=EO22)*(OFFSET('Game Board'!G8:G55,0,DW1)&lt;OFFSET('Game Board'!H8:H55,0,DW1))*1)+SUMPRODUCT((OFFSET('Game Board'!I8:I55,0,DW1)=EO20)*(OFFSET('Game Board'!F8:F55,0,DW1)=EO22)*(OFFSET('Game Board'!H8:H55,0,DW1)&lt;OFFSET('Game Board'!G8:G55,0,DW1))*1)+SUMPRODUCT((OFFSET('Game Board'!F8:F55,0,DW1)=EO20)*(OFFSET('Game Board'!I8:I55,0,DW1)=EO23)*(OFFSET('Game Board'!G8:G55,0,DW1)&lt;OFFSET('Game Board'!H8:H55,0,DW1))*1)+SUMPRODUCT((OFFSET('Game Board'!I8:I55,0,DW1)=EO20)*(OFFSET('Game Board'!F8:F55,0,DW1)=EO23)*(OFFSET('Game Board'!H8:H55,0,DW1)&lt;OFFSET('Game Board'!G8:G55,0,DW1))*1)</f>
        <v>0</v>
      </c>
      <c r="EU20" s="420">
        <f ca="1">SUMIFS(OFFSET('Game Board'!G8:G55,0,DW1),OFFSET('Game Board'!F8:F55,0,DW1),EO20,OFFSET('Game Board'!I8:I55,0,DW1),EO21)+SUMIFS(OFFSET('Game Board'!G8:G55,0,DW1),OFFSET('Game Board'!F8:F55,0,DW1),EO20,OFFSET('Game Board'!I8:I55,0,DW1),EO22)+SUMIFS(OFFSET('Game Board'!G8:G55,0,DW1),OFFSET('Game Board'!F8:F55,0,DW1),EO20,OFFSET('Game Board'!I8:I55,0,DW1),EO23)+SUMIFS(OFFSET('Game Board'!H8:H55,0,DW1),OFFSET('Game Board'!I8:I55,0,DW1),EO20,OFFSET('Game Board'!F8:F55,0,DW1),EO21)+SUMIFS(OFFSET('Game Board'!H8:H55,0,DW1),OFFSET('Game Board'!I8:I55,0,DW1),EO20,OFFSET('Game Board'!F8:F55,0,DW1),EO22)+SUMIFS(OFFSET('Game Board'!H8:H55,0,DW1),OFFSET('Game Board'!I8:I55,0,DW1),EO20,OFFSET('Game Board'!F8:F55,0,DW1),EO23)</f>
        <v>0</v>
      </c>
      <c r="EV20" s="420">
        <f ca="1">SUMIFS(OFFSET('Game Board'!H8:H55,0,DW1),OFFSET('Game Board'!F8:F55,0,DW1),EO20,OFFSET('Game Board'!I8:I55,0,DW1),EO21)+SUMIFS(OFFSET('Game Board'!H8:H55,0,DW1),OFFSET('Game Board'!F8:F55,0,DW1),EO20,OFFSET('Game Board'!I8:I55,0,DW1),EO22)+SUMIFS(OFFSET('Game Board'!H8:H55,0,DW1),OFFSET('Game Board'!F8:F55,0,DW1),EO20,OFFSET('Game Board'!I8:I55,0,DW1),EO23)+SUMIFS(OFFSET('Game Board'!G8:G55,0,DW1),OFFSET('Game Board'!I8:I55,0,DW1),EO20,OFFSET('Game Board'!F8:F55,0,DW1),EO21)+SUMIFS(OFFSET('Game Board'!G8:G55,0,DW1),OFFSET('Game Board'!I8:I55,0,DW1),EO20,OFFSET('Game Board'!F8:F55,0,DW1),EO22)+SUMIFS(OFFSET('Game Board'!G8:G55,0,DW1),OFFSET('Game Board'!I8:I55,0,DW1),EO20,OFFSET('Game Board'!F8:F55,0,DW1),EO23)</f>
        <v>0</v>
      </c>
      <c r="EW20" s="420">
        <f t="shared" ca="1" si="220"/>
        <v>0</v>
      </c>
      <c r="EX20" s="420">
        <f t="shared" ca="1" si="221"/>
        <v>3</v>
      </c>
      <c r="EY20" s="420">
        <f t="shared" ref="EY20" ca="1" si="2709">IF(EO20&lt;&gt;"",SUMPRODUCT((EN20:EN23=EN20)*(EX20:EX23&gt;EX20)*1),0)</f>
        <v>0</v>
      </c>
      <c r="EZ20" s="420">
        <f t="shared" ref="EZ20" ca="1" si="2710">IF(EO20&lt;&gt;"",SUMPRODUCT((EY20:EY23=EY20)*(EW20:EW23&gt;EW20)*1),0)</f>
        <v>0</v>
      </c>
      <c r="FA20" s="420">
        <f t="shared" ca="1" si="2"/>
        <v>0</v>
      </c>
      <c r="FB20" s="420">
        <f t="shared" ref="FB20" ca="1" si="2711">IF(EO20&lt;&gt;"",SUMPRODUCT((FA20:FA23=FA20)*(EY20:EY23=EY20)*(EU20:EU23&gt;EU20)*1),0)</f>
        <v>0</v>
      </c>
      <c r="FC20" s="420">
        <f t="shared" ca="1" si="222"/>
        <v>1</v>
      </c>
      <c r="FD20" s="420">
        <v>0</v>
      </c>
      <c r="FE20" s="420">
        <v>0</v>
      </c>
      <c r="FF20" s="420">
        <v>0</v>
      </c>
      <c r="FG20" s="420">
        <v>0</v>
      </c>
      <c r="FH20" s="420">
        <v>0</v>
      </c>
      <c r="FI20" s="420">
        <f t="shared" si="223"/>
        <v>0</v>
      </c>
      <c r="FJ20" s="420">
        <f t="shared" si="224"/>
        <v>0</v>
      </c>
      <c r="FK20" s="420">
        <v>0</v>
      </c>
      <c r="FL20" s="420">
        <v>0</v>
      </c>
      <c r="FM20" s="420">
        <f t="shared" si="225"/>
        <v>0</v>
      </c>
      <c r="FN20" s="420">
        <v>0</v>
      </c>
      <c r="FO20" s="420">
        <f t="shared" ca="1" si="226"/>
        <v>1</v>
      </c>
      <c r="FP20" s="420">
        <v>0</v>
      </c>
      <c r="FQ20" s="420">
        <v>0</v>
      </c>
      <c r="FR20" s="420">
        <v>0</v>
      </c>
      <c r="FS20" s="420">
        <v>0</v>
      </c>
      <c r="FT20" s="420">
        <v>0</v>
      </c>
      <c r="FU20" s="420">
        <v>0</v>
      </c>
      <c r="FV20" s="420">
        <v>0</v>
      </c>
      <c r="FW20" s="420">
        <v>0</v>
      </c>
      <c r="FX20" s="420">
        <v>0</v>
      </c>
      <c r="FY20" s="420">
        <v>0</v>
      </c>
      <c r="FZ20" s="420">
        <v>0</v>
      </c>
      <c r="GA20" s="420">
        <f t="shared" ca="1" si="389"/>
        <v>1</v>
      </c>
      <c r="GB20" s="420">
        <f t="shared" ref="GB20" ca="1" si="2712">SUMPRODUCT((GA20:GA23=GA20)*(ED20:ED23&gt;ED20)*1)</f>
        <v>1</v>
      </c>
      <c r="GC20" s="420">
        <f t="shared" ca="1" si="227"/>
        <v>2</v>
      </c>
      <c r="GD20" s="420" t="str">
        <f t="shared" si="228"/>
        <v>Germany</v>
      </c>
      <c r="GE20" s="420">
        <f t="shared" ca="1" si="3"/>
        <v>0</v>
      </c>
      <c r="GF20" s="420">
        <f ca="1">SUMPRODUCT((OFFSET('Game Board'!G8:G55,0,GF1)&lt;&gt;"")*(OFFSET('Game Board'!F8:F55,0,GF1)=C20)*(OFFSET('Game Board'!G8:G55,0,GF1)&gt;OFFSET('Game Board'!H8:H55,0,GF1))*1)+SUMPRODUCT((OFFSET('Game Board'!G8:G55,0,GF1)&lt;&gt;"")*(OFFSET('Game Board'!I8:I55,0,GF1)=C20)*(OFFSET('Game Board'!H8:H55,0,GF1)&gt;OFFSET('Game Board'!G8:G55,0,GF1))*1)</f>
        <v>0</v>
      </c>
      <c r="GG20" s="420">
        <f ca="1">SUMPRODUCT((OFFSET('Game Board'!G8:G55,0,GF1)&lt;&gt;"")*(OFFSET('Game Board'!F8:F55,0,GF1)=C20)*(OFFSET('Game Board'!G8:G55,0,GF1)=OFFSET('Game Board'!H8:H55,0,GF1))*1)+SUMPRODUCT((OFFSET('Game Board'!G8:G55,0,GF1)&lt;&gt;"")*(OFFSET('Game Board'!I8:I55,0,GF1)=C20)*(OFFSET('Game Board'!G8:G55,0,GF1)=OFFSET('Game Board'!H8:H55,0,GF1))*1)</f>
        <v>0</v>
      </c>
      <c r="GH20" s="420">
        <f ca="1">SUMPRODUCT((OFFSET('Game Board'!G8:G55,0,GF1)&lt;&gt;"")*(OFFSET('Game Board'!F8:F55,0,GF1)=C20)*(OFFSET('Game Board'!G8:G55,0,GF1)&lt;OFFSET('Game Board'!H8:H55,0,GF1))*1)+SUMPRODUCT((OFFSET('Game Board'!G8:G55,0,GF1)&lt;&gt;"")*(OFFSET('Game Board'!I8:I55,0,GF1)=C20)*(OFFSET('Game Board'!H8:H55,0,GF1)&lt;OFFSET('Game Board'!G8:G55,0,GF1))*1)</f>
        <v>0</v>
      </c>
      <c r="GI20" s="420">
        <f ca="1">SUMIF(OFFSET('Game Board'!F8:F55,0,GF1),C20,OFFSET('Game Board'!G8:G55,0,GF1))+SUMIF(OFFSET('Game Board'!I8:I55,0,GF1),C20,OFFSET('Game Board'!H8:H55,0,GF1))</f>
        <v>0</v>
      </c>
      <c r="GJ20" s="420">
        <f ca="1">SUMIF(OFFSET('Game Board'!F8:F55,0,GF1),C20,OFFSET('Game Board'!H8:H55,0,GF1))+SUMIF(OFFSET('Game Board'!I8:I55,0,GF1),C20,OFFSET('Game Board'!G8:G55,0,GF1))</f>
        <v>0</v>
      </c>
      <c r="GK20" s="420">
        <f t="shared" ca="1" si="4"/>
        <v>0</v>
      </c>
      <c r="GL20" s="420">
        <f t="shared" ca="1" si="5"/>
        <v>0</v>
      </c>
      <c r="GM20" s="420">
        <f ca="1">INDEX(L4:L35,MATCH(GV20,C4:C35,0),0)</f>
        <v>1651</v>
      </c>
      <c r="GN20" s="424">
        <f>'Tournament Setup'!F22</f>
        <v>0</v>
      </c>
      <c r="GO20" s="420">
        <f t="shared" ref="GO20" ca="1" si="2713">RANK(GL20,GL20:GL23)</f>
        <v>1</v>
      </c>
      <c r="GP20" s="420">
        <f t="shared" ref="GP20" ca="1" si="2714">SUMPRODUCT((GO20:GO23=GO20)*(GK20:GK23&gt;GK20)*1)</f>
        <v>0</v>
      </c>
      <c r="GQ20" s="420">
        <f t="shared" ca="1" si="8"/>
        <v>1</v>
      </c>
      <c r="GR20" s="420">
        <f t="shared" ref="GR20" ca="1" si="2715">SUMPRODUCT((GO20:GO23=GO20)*(GK20:GK23=GK20)*(GI20:GI23&gt;GI20)*1)</f>
        <v>0</v>
      </c>
      <c r="GS20" s="420">
        <f t="shared" ca="1" si="10"/>
        <v>1</v>
      </c>
      <c r="GT20" s="420">
        <f t="shared" ref="GT20" ca="1" si="2716">RANK(GS20,GS20:GS23,1)+COUNTIF(GS20:GS20,GS20)-1</f>
        <v>1</v>
      </c>
      <c r="GU20" s="420">
        <v>1</v>
      </c>
      <c r="GV20" s="420" t="str">
        <f t="shared" ref="GV20" ca="1" si="2717">INDEX(GD20:GD23,MATCH(GU20,GT20:GT23,0),0)</f>
        <v>Germany</v>
      </c>
      <c r="GW20" s="420">
        <f t="shared" ref="GW20" ca="1" si="2718">INDEX(GS20:GS23,MATCH(GV20,GD20:GD23,0),0)</f>
        <v>1</v>
      </c>
      <c r="GX20" s="420" t="str">
        <f t="shared" ref="GX20" ca="1" si="2719">IF(GW21=1,GV20,"")</f>
        <v>Germany</v>
      </c>
      <c r="HA20" s="420">
        <f ca="1">SUMPRODUCT((OFFSET('Game Board'!F8:F55,0,GF1)=GX20)*(OFFSET('Game Board'!I8:I55,0,GF1)=GX21)*(OFFSET('Game Board'!G8:G55,0,GF1)&gt;OFFSET('Game Board'!H8:H55,0,GF1))*1)+SUMPRODUCT((OFFSET('Game Board'!I8:I55,0,GF1)=GX20)*(OFFSET('Game Board'!F8:F55,0,GF1)=GX21)*(OFFSET('Game Board'!H8:H55,0,GF1)&gt;OFFSET('Game Board'!G8:G55,0,GF1))*1)+SUMPRODUCT((OFFSET('Game Board'!F8:F55,0,GF1)=GX20)*(OFFSET('Game Board'!I8:I55,0,GF1)=GX22)*(OFFSET('Game Board'!G8:G55,0,GF1)&gt;OFFSET('Game Board'!H8:H55,0,GF1))*1)+SUMPRODUCT((OFFSET('Game Board'!I8:I55,0,GF1)=GX20)*(OFFSET('Game Board'!F8:F55,0,GF1)=GX22)*(OFFSET('Game Board'!H8:H55,0,GF1)&gt;OFFSET('Game Board'!G8:G55,0,GF1))*1)+SUMPRODUCT((OFFSET('Game Board'!F8:F55,0,GF1)=GX20)*(OFFSET('Game Board'!I8:I55,0,GF1)=GX23)*(OFFSET('Game Board'!G8:G55,0,GF1)&gt;OFFSET('Game Board'!H8:H55,0,GF1))*1)+SUMPRODUCT((OFFSET('Game Board'!I8:I55,0,GF1)=GX20)*(OFFSET('Game Board'!F8:F55,0,GF1)=GX23)*(OFFSET('Game Board'!H8:H55,0,GF1)&gt;OFFSET('Game Board'!G8:G55,0,GF1))*1)</f>
        <v>0</v>
      </c>
      <c r="HB20" s="420">
        <f ca="1">SUMPRODUCT((OFFSET('Game Board'!F8:F55,0,GF1)=GX20)*(OFFSET('Game Board'!I8:I55,0,GF1)=GX21)*(OFFSET('Game Board'!G8:G55,0,GF1)=OFFSET('Game Board'!H8:H55,0,GF1))*1)+SUMPRODUCT((OFFSET('Game Board'!I8:I55,0,GF1)=GX20)*(OFFSET('Game Board'!F8:F55,0,GF1)=GX21)*(OFFSET('Game Board'!G8:G55,0,GF1)=OFFSET('Game Board'!H8:H55,0,GF1))*1)+SUMPRODUCT((OFFSET('Game Board'!F8:F55,0,GF1)=GX20)*(OFFSET('Game Board'!I8:I55,0,GF1)=GX22)*(OFFSET('Game Board'!G8:G55,0,GF1)=OFFSET('Game Board'!H8:H55,0,GF1))*1)+SUMPRODUCT((OFFSET('Game Board'!I8:I55,0,GF1)=GX20)*(OFFSET('Game Board'!F8:F55,0,GF1)=GX22)*(OFFSET('Game Board'!G8:G55,0,GF1)=OFFSET('Game Board'!H8:H55,0,GF1))*1)+SUMPRODUCT((OFFSET('Game Board'!F8:F55,0,GF1)=GX20)*(OFFSET('Game Board'!I8:I55,0,GF1)=GX23)*(OFFSET('Game Board'!G8:G55,0,GF1)=OFFSET('Game Board'!H8:H55,0,GF1))*1)+SUMPRODUCT((OFFSET('Game Board'!I8:I55,0,GF1)=GX20)*(OFFSET('Game Board'!F8:F55,0,GF1)=GX23)*(OFFSET('Game Board'!G8:G55,0,GF1)=OFFSET('Game Board'!H8:H55,0,GF1))*1)</f>
        <v>3</v>
      </c>
      <c r="HC20" s="420">
        <f ca="1">SUMPRODUCT((OFFSET('Game Board'!F8:F55,0,GF1)=GX20)*(OFFSET('Game Board'!I8:I55,0,GF1)=GX21)*(OFFSET('Game Board'!G8:G55,0,GF1)&lt;OFFSET('Game Board'!H8:H55,0,GF1))*1)+SUMPRODUCT((OFFSET('Game Board'!I8:I55,0,GF1)=GX20)*(OFFSET('Game Board'!F8:F55,0,GF1)=GX21)*(OFFSET('Game Board'!H8:H55,0,GF1)&lt;OFFSET('Game Board'!G8:G55,0,GF1))*1)+SUMPRODUCT((OFFSET('Game Board'!F8:F55,0,GF1)=GX20)*(OFFSET('Game Board'!I8:I55,0,GF1)=GX22)*(OFFSET('Game Board'!G8:G55,0,GF1)&lt;OFFSET('Game Board'!H8:H55,0,GF1))*1)+SUMPRODUCT((OFFSET('Game Board'!I8:I55,0,GF1)=GX20)*(OFFSET('Game Board'!F8:F55,0,GF1)=GX22)*(OFFSET('Game Board'!H8:H55,0,GF1)&lt;OFFSET('Game Board'!G8:G55,0,GF1))*1)+SUMPRODUCT((OFFSET('Game Board'!F8:F55,0,GF1)=GX20)*(OFFSET('Game Board'!I8:I55,0,GF1)=GX23)*(OFFSET('Game Board'!G8:G55,0,GF1)&lt;OFFSET('Game Board'!H8:H55,0,GF1))*1)+SUMPRODUCT((OFFSET('Game Board'!I8:I55,0,GF1)=GX20)*(OFFSET('Game Board'!F8:F55,0,GF1)=GX23)*(OFFSET('Game Board'!H8:H55,0,GF1)&lt;OFFSET('Game Board'!G8:G55,0,GF1))*1)</f>
        <v>0</v>
      </c>
      <c r="HD20" s="420">
        <f ca="1">SUMIFS(OFFSET('Game Board'!G8:G55,0,GF1),OFFSET('Game Board'!F8:F55,0,GF1),GX20,OFFSET('Game Board'!I8:I55,0,GF1),GX21)+SUMIFS(OFFSET('Game Board'!G8:G55,0,GF1),OFFSET('Game Board'!F8:F55,0,GF1),GX20,OFFSET('Game Board'!I8:I55,0,GF1),GX22)+SUMIFS(OFFSET('Game Board'!G8:G55,0,GF1),OFFSET('Game Board'!F8:F55,0,GF1),GX20,OFFSET('Game Board'!I8:I55,0,GF1),GX23)+SUMIFS(OFFSET('Game Board'!H8:H55,0,GF1),OFFSET('Game Board'!I8:I55,0,GF1),GX20,OFFSET('Game Board'!F8:F55,0,GF1),GX21)+SUMIFS(OFFSET('Game Board'!H8:H55,0,GF1),OFFSET('Game Board'!I8:I55,0,GF1),GX20,OFFSET('Game Board'!F8:F55,0,GF1),GX22)+SUMIFS(OFFSET('Game Board'!H8:H55,0,GF1),OFFSET('Game Board'!I8:I55,0,GF1),GX20,OFFSET('Game Board'!F8:F55,0,GF1),GX23)</f>
        <v>0</v>
      </c>
      <c r="HE20" s="420">
        <f ca="1">SUMIFS(OFFSET('Game Board'!H8:H55,0,GF1),OFFSET('Game Board'!F8:F55,0,GF1),GX20,OFFSET('Game Board'!I8:I55,0,GF1),GX21)+SUMIFS(OFFSET('Game Board'!H8:H55,0,GF1),OFFSET('Game Board'!F8:F55,0,GF1),GX20,OFFSET('Game Board'!I8:I55,0,GF1),GX22)+SUMIFS(OFFSET('Game Board'!H8:H55,0,GF1),OFFSET('Game Board'!F8:F55,0,GF1),GX20,OFFSET('Game Board'!I8:I55,0,GF1),GX23)+SUMIFS(OFFSET('Game Board'!G8:G55,0,GF1),OFFSET('Game Board'!I8:I55,0,GF1),GX20,OFFSET('Game Board'!F8:F55,0,GF1),GX21)+SUMIFS(OFFSET('Game Board'!G8:G55,0,GF1),OFFSET('Game Board'!I8:I55,0,GF1),GX20,OFFSET('Game Board'!F8:F55,0,GF1),GX22)+SUMIFS(OFFSET('Game Board'!G8:G55,0,GF1),OFFSET('Game Board'!I8:I55,0,GF1),GX20,OFFSET('Game Board'!F8:F55,0,GF1),GX23)</f>
        <v>0</v>
      </c>
      <c r="HF20" s="420">
        <f t="shared" ca="1" si="15"/>
        <v>0</v>
      </c>
      <c r="HG20" s="420">
        <f t="shared" ca="1" si="16"/>
        <v>3</v>
      </c>
      <c r="HH20" s="420">
        <f t="shared" ref="HH20" ca="1" si="2720">IF(GX20&lt;&gt;"",SUMPRODUCT((GW20:GW23=GW20)*(HG20:HG23&gt;HG20)*1),0)</f>
        <v>0</v>
      </c>
      <c r="HI20" s="420">
        <f t="shared" ref="HI20" ca="1" si="2721">IF(GX20&lt;&gt;"",SUMPRODUCT((HH20:HH23=HH20)*(HF20:HF23&gt;HF20)*1),0)</f>
        <v>0</v>
      </c>
      <c r="HJ20" s="420">
        <f t="shared" ca="1" si="19"/>
        <v>0</v>
      </c>
      <c r="HK20" s="420">
        <f t="shared" ref="HK20" ca="1" si="2722">IF(GX20&lt;&gt;"",SUMPRODUCT((HJ20:HJ23=HJ20)*(HH20:HH23=HH20)*(HD20:HD23&gt;HD20)*1),0)</f>
        <v>0</v>
      </c>
      <c r="HL20" s="420">
        <f t="shared" ca="1" si="21"/>
        <v>1</v>
      </c>
      <c r="HM20" s="420">
        <v>0</v>
      </c>
      <c r="HN20" s="420">
        <v>0</v>
      </c>
      <c r="HO20" s="420">
        <v>0</v>
      </c>
      <c r="HP20" s="420">
        <v>0</v>
      </c>
      <c r="HQ20" s="420">
        <v>0</v>
      </c>
      <c r="HR20" s="420">
        <f t="shared" si="240"/>
        <v>0</v>
      </c>
      <c r="HS20" s="420">
        <f t="shared" si="241"/>
        <v>0</v>
      </c>
      <c r="HT20" s="420">
        <v>0</v>
      </c>
      <c r="HU20" s="420">
        <v>0</v>
      </c>
      <c r="HV20" s="420">
        <f t="shared" si="244"/>
        <v>0</v>
      </c>
      <c r="HW20" s="420">
        <v>0</v>
      </c>
      <c r="HX20" s="420">
        <f t="shared" ca="1" si="22"/>
        <v>1</v>
      </c>
      <c r="HY20" s="420">
        <v>0</v>
      </c>
      <c r="HZ20" s="420">
        <v>0</v>
      </c>
      <c r="IA20" s="420">
        <v>0</v>
      </c>
      <c r="IB20" s="420">
        <v>0</v>
      </c>
      <c r="IC20" s="420">
        <v>0</v>
      </c>
      <c r="ID20" s="420">
        <v>0</v>
      </c>
      <c r="IE20" s="420">
        <v>0</v>
      </c>
      <c r="IF20" s="420">
        <v>0</v>
      </c>
      <c r="IG20" s="420">
        <v>0</v>
      </c>
      <c r="IH20" s="420">
        <v>0</v>
      </c>
      <c r="II20" s="420">
        <v>0</v>
      </c>
      <c r="IJ20" s="420">
        <f t="shared" ca="1" si="23"/>
        <v>1</v>
      </c>
      <c r="IK20" s="420">
        <f t="shared" ref="IK20" ca="1" si="2723">SUMPRODUCT((IJ20:IJ23=IJ20)*(GM20:GM23&gt;GM20)*1)</f>
        <v>1</v>
      </c>
      <c r="IL20" s="420">
        <f t="shared" ca="1" si="25"/>
        <v>2</v>
      </c>
      <c r="IM20" s="420" t="str">
        <f t="shared" si="247"/>
        <v>Germany</v>
      </c>
      <c r="IN20" s="420">
        <f t="shared" ca="1" si="26"/>
        <v>0</v>
      </c>
      <c r="IO20" s="420">
        <f ca="1">SUMPRODUCT((OFFSET('Game Board'!G8:G55,0,IO1)&lt;&gt;"")*(OFFSET('Game Board'!F8:F55,0,IO1)=C20)*(OFFSET('Game Board'!G8:G55,0,IO1)&gt;OFFSET('Game Board'!H8:H55,0,IO1))*1)+SUMPRODUCT((OFFSET('Game Board'!G8:G55,0,IO1)&lt;&gt;"")*(OFFSET('Game Board'!I8:I55,0,IO1)=C20)*(OFFSET('Game Board'!H8:H55,0,IO1)&gt;OFFSET('Game Board'!G8:G55,0,IO1))*1)</f>
        <v>0</v>
      </c>
      <c r="IP20" s="420">
        <f ca="1">SUMPRODUCT((OFFSET('Game Board'!G8:G55,0,IO1)&lt;&gt;"")*(OFFSET('Game Board'!F8:F55,0,IO1)=C20)*(OFFSET('Game Board'!G8:G55,0,IO1)=OFFSET('Game Board'!H8:H55,0,IO1))*1)+SUMPRODUCT((OFFSET('Game Board'!G8:G55,0,IO1)&lt;&gt;"")*(OFFSET('Game Board'!I8:I55,0,IO1)=C20)*(OFFSET('Game Board'!G8:G55,0,IO1)=OFFSET('Game Board'!H8:H55,0,IO1))*1)</f>
        <v>0</v>
      </c>
      <c r="IQ20" s="420">
        <f ca="1">SUMPRODUCT((OFFSET('Game Board'!G8:G55,0,IO1)&lt;&gt;"")*(OFFSET('Game Board'!F8:F55,0,IO1)=C20)*(OFFSET('Game Board'!G8:G55,0,IO1)&lt;OFFSET('Game Board'!H8:H55,0,IO1))*1)+SUMPRODUCT((OFFSET('Game Board'!G8:G55,0,IO1)&lt;&gt;"")*(OFFSET('Game Board'!I8:I55,0,IO1)=C20)*(OFFSET('Game Board'!H8:H55,0,IO1)&lt;OFFSET('Game Board'!G8:G55,0,IO1))*1)</f>
        <v>0</v>
      </c>
      <c r="IR20" s="420">
        <f ca="1">SUMIF(OFFSET('Game Board'!F8:F55,0,IO1),C20,OFFSET('Game Board'!G8:G55,0,IO1))+SUMIF(OFFSET('Game Board'!I8:I55,0,IO1),C20,OFFSET('Game Board'!H8:H55,0,IO1))</f>
        <v>0</v>
      </c>
      <c r="IS20" s="420">
        <f ca="1">SUMIF(OFFSET('Game Board'!F8:F55,0,IO1),C20,OFFSET('Game Board'!H8:H55,0,IO1))+SUMIF(OFFSET('Game Board'!I8:I55,0,IO1),C20,OFFSET('Game Board'!G8:G55,0,IO1))</f>
        <v>0</v>
      </c>
      <c r="IT20" s="420">
        <f t="shared" ca="1" si="27"/>
        <v>0</v>
      </c>
      <c r="IU20" s="420">
        <f t="shared" ca="1" si="28"/>
        <v>0</v>
      </c>
      <c r="IV20" s="420">
        <f ca="1">INDEX(L4:L35,MATCH(JE20,C4:C35,0),0)</f>
        <v>1651</v>
      </c>
      <c r="IW20" s="424">
        <f>'Tournament Setup'!F22</f>
        <v>0</v>
      </c>
      <c r="IX20" s="420">
        <f t="shared" ref="IX20" ca="1" si="2724">RANK(IU20,IU20:IU23)</f>
        <v>1</v>
      </c>
      <c r="IY20" s="420">
        <f t="shared" ref="IY20" ca="1" si="2725">SUMPRODUCT((IX20:IX23=IX20)*(IT20:IT23&gt;IT20)*1)</f>
        <v>0</v>
      </c>
      <c r="IZ20" s="420">
        <f t="shared" ca="1" si="31"/>
        <v>1</v>
      </c>
      <c r="JA20" s="420">
        <f t="shared" ref="JA20" ca="1" si="2726">SUMPRODUCT((IX20:IX23=IX20)*(IT20:IT23=IT20)*(IR20:IR23&gt;IR20)*1)</f>
        <v>0</v>
      </c>
      <c r="JB20" s="420">
        <f t="shared" ca="1" si="33"/>
        <v>1</v>
      </c>
      <c r="JC20" s="420">
        <f t="shared" ref="JC20" ca="1" si="2727">RANK(JB20,JB20:JB23,1)+COUNTIF(JB20:JB20,JB20)-1</f>
        <v>1</v>
      </c>
      <c r="JD20" s="420">
        <v>1</v>
      </c>
      <c r="JE20" s="420" t="str">
        <f t="shared" ref="JE20" ca="1" si="2728">INDEX(IM20:IM23,MATCH(JD20,JC20:JC23,0),0)</f>
        <v>Germany</v>
      </c>
      <c r="JF20" s="420">
        <f t="shared" ref="JF20" ca="1" si="2729">INDEX(JB20:JB23,MATCH(JE20,IM20:IM23,0),0)</f>
        <v>1</v>
      </c>
      <c r="JG20" s="420" t="str">
        <f t="shared" ref="JG20" ca="1" si="2730">IF(JF21=1,JE20,"")</f>
        <v>Germany</v>
      </c>
      <c r="JJ20" s="420">
        <f ca="1">SUMPRODUCT((OFFSET('Game Board'!F8:F55,0,IO1)=JG20)*(OFFSET('Game Board'!I8:I55,0,IO1)=JG21)*(OFFSET('Game Board'!G8:G55,0,IO1)&gt;OFFSET('Game Board'!H8:H55,0,IO1))*1)+SUMPRODUCT((OFFSET('Game Board'!I8:I55,0,IO1)=JG20)*(OFFSET('Game Board'!F8:F55,0,IO1)=JG21)*(OFFSET('Game Board'!H8:H55,0,IO1)&gt;OFFSET('Game Board'!G8:G55,0,IO1))*1)+SUMPRODUCT((OFFSET('Game Board'!F8:F55,0,IO1)=JG20)*(OFFSET('Game Board'!I8:I55,0,IO1)=JG22)*(OFFSET('Game Board'!G8:G55,0,IO1)&gt;OFFSET('Game Board'!H8:H55,0,IO1))*1)+SUMPRODUCT((OFFSET('Game Board'!I8:I55,0,IO1)=JG20)*(OFFSET('Game Board'!F8:F55,0,IO1)=JG22)*(OFFSET('Game Board'!H8:H55,0,IO1)&gt;OFFSET('Game Board'!G8:G55,0,IO1))*1)+SUMPRODUCT((OFFSET('Game Board'!F8:F55,0,IO1)=JG20)*(OFFSET('Game Board'!I8:I55,0,IO1)=JG23)*(OFFSET('Game Board'!G8:G55,0,IO1)&gt;OFFSET('Game Board'!H8:H55,0,IO1))*1)+SUMPRODUCT((OFFSET('Game Board'!I8:I55,0,IO1)=JG20)*(OFFSET('Game Board'!F8:F55,0,IO1)=JG23)*(OFFSET('Game Board'!H8:H55,0,IO1)&gt;OFFSET('Game Board'!G8:G55,0,IO1))*1)</f>
        <v>0</v>
      </c>
      <c r="JK20" s="420">
        <f ca="1">SUMPRODUCT((OFFSET('Game Board'!F8:F55,0,IO1)=JG20)*(OFFSET('Game Board'!I8:I55,0,IO1)=JG21)*(OFFSET('Game Board'!G8:G55,0,IO1)=OFFSET('Game Board'!H8:H55,0,IO1))*1)+SUMPRODUCT((OFFSET('Game Board'!I8:I55,0,IO1)=JG20)*(OFFSET('Game Board'!F8:F55,0,IO1)=JG21)*(OFFSET('Game Board'!G8:G55,0,IO1)=OFFSET('Game Board'!H8:H55,0,IO1))*1)+SUMPRODUCT((OFFSET('Game Board'!F8:F55,0,IO1)=JG20)*(OFFSET('Game Board'!I8:I55,0,IO1)=JG22)*(OFFSET('Game Board'!G8:G55,0,IO1)=OFFSET('Game Board'!H8:H55,0,IO1))*1)+SUMPRODUCT((OFFSET('Game Board'!I8:I55,0,IO1)=JG20)*(OFFSET('Game Board'!F8:F55,0,IO1)=JG22)*(OFFSET('Game Board'!G8:G55,0,IO1)=OFFSET('Game Board'!H8:H55,0,IO1))*1)+SUMPRODUCT((OFFSET('Game Board'!F8:F55,0,IO1)=JG20)*(OFFSET('Game Board'!I8:I55,0,IO1)=JG23)*(OFFSET('Game Board'!G8:G55,0,IO1)=OFFSET('Game Board'!H8:H55,0,IO1))*1)+SUMPRODUCT((OFFSET('Game Board'!I8:I55,0,IO1)=JG20)*(OFFSET('Game Board'!F8:F55,0,IO1)=JG23)*(OFFSET('Game Board'!G8:G55,0,IO1)=OFFSET('Game Board'!H8:H55,0,IO1))*1)</f>
        <v>3</v>
      </c>
      <c r="JL20" s="420">
        <f ca="1">SUMPRODUCT((OFFSET('Game Board'!F8:F55,0,IO1)=JG20)*(OFFSET('Game Board'!I8:I55,0,IO1)=JG21)*(OFFSET('Game Board'!G8:G55,0,IO1)&lt;OFFSET('Game Board'!H8:H55,0,IO1))*1)+SUMPRODUCT((OFFSET('Game Board'!I8:I55,0,IO1)=JG20)*(OFFSET('Game Board'!F8:F55,0,IO1)=JG21)*(OFFSET('Game Board'!H8:H55,0,IO1)&lt;OFFSET('Game Board'!G8:G55,0,IO1))*1)+SUMPRODUCT((OFFSET('Game Board'!F8:F55,0,IO1)=JG20)*(OFFSET('Game Board'!I8:I55,0,IO1)=JG22)*(OFFSET('Game Board'!G8:G55,0,IO1)&lt;OFFSET('Game Board'!H8:H55,0,IO1))*1)+SUMPRODUCT((OFFSET('Game Board'!I8:I55,0,IO1)=JG20)*(OFFSET('Game Board'!F8:F55,0,IO1)=JG22)*(OFFSET('Game Board'!H8:H55,0,IO1)&lt;OFFSET('Game Board'!G8:G55,0,IO1))*1)+SUMPRODUCT((OFFSET('Game Board'!F8:F55,0,IO1)=JG20)*(OFFSET('Game Board'!I8:I55,0,IO1)=JG23)*(OFFSET('Game Board'!G8:G55,0,IO1)&lt;OFFSET('Game Board'!H8:H55,0,IO1))*1)+SUMPRODUCT((OFFSET('Game Board'!I8:I55,0,IO1)=JG20)*(OFFSET('Game Board'!F8:F55,0,IO1)=JG23)*(OFFSET('Game Board'!H8:H55,0,IO1)&lt;OFFSET('Game Board'!G8:G55,0,IO1))*1)</f>
        <v>0</v>
      </c>
      <c r="JM20" s="420">
        <f ca="1">SUMIFS(OFFSET('Game Board'!G8:G55,0,IO1),OFFSET('Game Board'!F8:F55,0,IO1),JG20,OFFSET('Game Board'!I8:I55,0,IO1),JG21)+SUMIFS(OFFSET('Game Board'!G8:G55,0,IO1),OFFSET('Game Board'!F8:F55,0,IO1),JG20,OFFSET('Game Board'!I8:I55,0,IO1),JG22)+SUMIFS(OFFSET('Game Board'!G8:G55,0,IO1),OFFSET('Game Board'!F8:F55,0,IO1),JG20,OFFSET('Game Board'!I8:I55,0,IO1),JG23)+SUMIFS(OFFSET('Game Board'!H8:H55,0,IO1),OFFSET('Game Board'!I8:I55,0,IO1),JG20,OFFSET('Game Board'!F8:F55,0,IO1),JG21)+SUMIFS(OFFSET('Game Board'!H8:H55,0,IO1),OFFSET('Game Board'!I8:I55,0,IO1),JG20,OFFSET('Game Board'!F8:F55,0,IO1),JG22)+SUMIFS(OFFSET('Game Board'!H8:H55,0,IO1),OFFSET('Game Board'!I8:I55,0,IO1),JG20,OFFSET('Game Board'!F8:F55,0,IO1),JG23)</f>
        <v>0</v>
      </c>
      <c r="JN20" s="420">
        <f ca="1">SUMIFS(OFFSET('Game Board'!H8:H55,0,IO1),OFFSET('Game Board'!F8:F55,0,IO1),JG20,OFFSET('Game Board'!I8:I55,0,IO1),JG21)+SUMIFS(OFFSET('Game Board'!H8:H55,0,IO1),OFFSET('Game Board'!F8:F55,0,IO1),JG20,OFFSET('Game Board'!I8:I55,0,IO1),JG22)+SUMIFS(OFFSET('Game Board'!H8:H55,0,IO1),OFFSET('Game Board'!F8:F55,0,IO1),JG20,OFFSET('Game Board'!I8:I55,0,IO1),JG23)+SUMIFS(OFFSET('Game Board'!G8:G55,0,IO1),OFFSET('Game Board'!I8:I55,0,IO1),JG20,OFFSET('Game Board'!F8:F55,0,IO1),JG21)+SUMIFS(OFFSET('Game Board'!G8:G55,0,IO1),OFFSET('Game Board'!I8:I55,0,IO1),JG20,OFFSET('Game Board'!F8:F55,0,IO1),JG22)+SUMIFS(OFFSET('Game Board'!G8:G55,0,IO1),OFFSET('Game Board'!I8:I55,0,IO1),JG20,OFFSET('Game Board'!F8:F55,0,IO1),JG23)</f>
        <v>0</v>
      </c>
      <c r="JO20" s="420">
        <f t="shared" ca="1" si="38"/>
        <v>0</v>
      </c>
      <c r="JP20" s="420">
        <f t="shared" ca="1" si="39"/>
        <v>3</v>
      </c>
      <c r="JQ20" s="420">
        <f t="shared" ref="JQ20" ca="1" si="2731">IF(JG20&lt;&gt;"",SUMPRODUCT((JF20:JF23=JF20)*(JP20:JP23&gt;JP20)*1),0)</f>
        <v>0</v>
      </c>
      <c r="JR20" s="420">
        <f t="shared" ref="JR20" ca="1" si="2732">IF(JG20&lt;&gt;"",SUMPRODUCT((JQ20:JQ23=JQ20)*(JO20:JO23&gt;JO20)*1),0)</f>
        <v>0</v>
      </c>
      <c r="JS20" s="420">
        <f t="shared" ca="1" si="42"/>
        <v>0</v>
      </c>
      <c r="JT20" s="420">
        <f t="shared" ref="JT20" ca="1" si="2733">IF(JG20&lt;&gt;"",SUMPRODUCT((JS20:JS23=JS20)*(JQ20:JQ23=JQ20)*(JM20:JM23&gt;JM20)*1),0)</f>
        <v>0</v>
      </c>
      <c r="JU20" s="420">
        <f t="shared" ca="1" si="44"/>
        <v>1</v>
      </c>
      <c r="JV20" s="420">
        <v>0</v>
      </c>
      <c r="JW20" s="420">
        <v>0</v>
      </c>
      <c r="JX20" s="420">
        <v>0</v>
      </c>
      <c r="JY20" s="420">
        <v>0</v>
      </c>
      <c r="JZ20" s="420">
        <v>0</v>
      </c>
      <c r="KA20" s="420">
        <f t="shared" si="259"/>
        <v>0</v>
      </c>
      <c r="KB20" s="420">
        <f t="shared" si="260"/>
        <v>0</v>
      </c>
      <c r="KC20" s="420">
        <v>0</v>
      </c>
      <c r="KD20" s="420">
        <v>0</v>
      </c>
      <c r="KE20" s="420">
        <f t="shared" si="263"/>
        <v>0</v>
      </c>
      <c r="KF20" s="420">
        <v>0</v>
      </c>
      <c r="KG20" s="420">
        <f t="shared" ca="1" si="45"/>
        <v>1</v>
      </c>
      <c r="KH20" s="420">
        <v>0</v>
      </c>
      <c r="KI20" s="420">
        <v>0</v>
      </c>
      <c r="KJ20" s="420">
        <v>0</v>
      </c>
      <c r="KK20" s="420">
        <v>0</v>
      </c>
      <c r="KL20" s="420">
        <v>0</v>
      </c>
      <c r="KM20" s="420">
        <v>0</v>
      </c>
      <c r="KN20" s="420">
        <v>0</v>
      </c>
      <c r="KO20" s="420">
        <v>0</v>
      </c>
      <c r="KP20" s="420">
        <v>0</v>
      </c>
      <c r="KQ20" s="420">
        <v>0</v>
      </c>
      <c r="KR20" s="420">
        <v>0</v>
      </c>
      <c r="KS20" s="420">
        <f t="shared" ca="1" si="46"/>
        <v>1</v>
      </c>
      <c r="KT20" s="420">
        <f t="shared" ref="KT20" ca="1" si="2734">SUMPRODUCT((KS20:KS23=KS20)*(IV20:IV23&gt;IV20)*1)</f>
        <v>1</v>
      </c>
      <c r="KU20" s="420">
        <f t="shared" ca="1" si="48"/>
        <v>2</v>
      </c>
      <c r="KV20" s="420" t="str">
        <f t="shared" si="266"/>
        <v>Germany</v>
      </c>
      <c r="KW20" s="420">
        <f t="shared" ca="1" si="49"/>
        <v>0</v>
      </c>
      <c r="KX20" s="420">
        <f ca="1">SUMPRODUCT((OFFSET('Game Board'!G8:G55,0,KX1)&lt;&gt;"")*(OFFSET('Game Board'!F8:F55,0,KX1)=C20)*(OFFSET('Game Board'!G8:G55,0,KX1)&gt;OFFSET('Game Board'!H8:H55,0,KX1))*1)+SUMPRODUCT((OFFSET('Game Board'!G8:G55,0,KX1)&lt;&gt;"")*(OFFSET('Game Board'!I8:I55,0,KX1)=C20)*(OFFSET('Game Board'!H8:H55,0,KX1)&gt;OFFSET('Game Board'!G8:G55,0,KX1))*1)</f>
        <v>0</v>
      </c>
      <c r="KY20" s="420">
        <f ca="1">SUMPRODUCT((OFFSET('Game Board'!G8:G55,0,KX1)&lt;&gt;"")*(OFFSET('Game Board'!F8:F55,0,KX1)=C20)*(OFFSET('Game Board'!G8:G55,0,KX1)=OFFSET('Game Board'!H8:H55,0,KX1))*1)+SUMPRODUCT((OFFSET('Game Board'!G8:G55,0,KX1)&lt;&gt;"")*(OFFSET('Game Board'!I8:I55,0,KX1)=C20)*(OFFSET('Game Board'!G8:G55,0,KX1)=OFFSET('Game Board'!H8:H55,0,KX1))*1)</f>
        <v>0</v>
      </c>
      <c r="KZ20" s="420">
        <f ca="1">SUMPRODUCT((OFFSET('Game Board'!G8:G55,0,KX1)&lt;&gt;"")*(OFFSET('Game Board'!F8:F55,0,KX1)=C20)*(OFFSET('Game Board'!G8:G55,0,KX1)&lt;OFFSET('Game Board'!H8:H55,0,KX1))*1)+SUMPRODUCT((OFFSET('Game Board'!G8:G55,0,KX1)&lt;&gt;"")*(OFFSET('Game Board'!I8:I55,0,KX1)=C20)*(OFFSET('Game Board'!H8:H55,0,KX1)&lt;OFFSET('Game Board'!G8:G55,0,KX1))*1)</f>
        <v>0</v>
      </c>
      <c r="LA20" s="420">
        <f ca="1">SUMIF(OFFSET('Game Board'!F8:F55,0,KX1),C20,OFFSET('Game Board'!G8:G55,0,KX1))+SUMIF(OFFSET('Game Board'!I8:I55,0,KX1),C20,OFFSET('Game Board'!H8:H55,0,KX1))</f>
        <v>0</v>
      </c>
      <c r="LB20" s="420">
        <f ca="1">SUMIF(OFFSET('Game Board'!F8:F55,0,KX1),C20,OFFSET('Game Board'!H8:H55,0,KX1))+SUMIF(OFFSET('Game Board'!I8:I55,0,KX1),C20,OFFSET('Game Board'!G8:G55,0,KX1))</f>
        <v>0</v>
      </c>
      <c r="LC20" s="420">
        <f t="shared" ca="1" si="50"/>
        <v>0</v>
      </c>
      <c r="LD20" s="420">
        <f t="shared" ca="1" si="51"/>
        <v>0</v>
      </c>
      <c r="LE20" s="420">
        <f ca="1">INDEX(L4:L35,MATCH(LN20,C4:C35,0),0)</f>
        <v>1651</v>
      </c>
      <c r="LF20" s="424">
        <f>'Tournament Setup'!F22</f>
        <v>0</v>
      </c>
      <c r="LG20" s="420">
        <f t="shared" ref="LG20" ca="1" si="2735">RANK(LD20,LD20:LD23)</f>
        <v>1</v>
      </c>
      <c r="LH20" s="420">
        <f t="shared" ref="LH20" ca="1" si="2736">SUMPRODUCT((LG20:LG23=LG20)*(LC20:LC23&gt;LC20)*1)</f>
        <v>0</v>
      </c>
      <c r="LI20" s="420">
        <f t="shared" ca="1" si="54"/>
        <v>1</v>
      </c>
      <c r="LJ20" s="420">
        <f t="shared" ref="LJ20" ca="1" si="2737">SUMPRODUCT((LG20:LG23=LG20)*(LC20:LC23=LC20)*(LA20:LA23&gt;LA20)*1)</f>
        <v>0</v>
      </c>
      <c r="LK20" s="420">
        <f t="shared" ca="1" si="56"/>
        <v>1</v>
      </c>
      <c r="LL20" s="420">
        <f t="shared" ref="LL20" ca="1" si="2738">RANK(LK20,LK20:LK23,1)+COUNTIF(LK20:LK20,LK20)-1</f>
        <v>1</v>
      </c>
      <c r="LM20" s="420">
        <v>1</v>
      </c>
      <c r="LN20" s="420" t="str">
        <f t="shared" ref="LN20" ca="1" si="2739">INDEX(KV20:KV23,MATCH(LM20,LL20:LL23,0),0)</f>
        <v>Germany</v>
      </c>
      <c r="LO20" s="420">
        <f t="shared" ref="LO20" ca="1" si="2740">INDEX(LK20:LK23,MATCH(LN20,KV20:KV23,0),0)</f>
        <v>1</v>
      </c>
      <c r="LP20" s="420" t="str">
        <f t="shared" ref="LP20" ca="1" si="2741">IF(LO21=1,LN20,"")</f>
        <v>Germany</v>
      </c>
      <c r="LS20" s="420">
        <f ca="1">SUMPRODUCT((OFFSET('Game Board'!F8:F55,0,KX1)=LP20)*(OFFSET('Game Board'!I8:I55,0,KX1)=LP21)*(OFFSET('Game Board'!G8:G55,0,KX1)&gt;OFFSET('Game Board'!H8:H55,0,KX1))*1)+SUMPRODUCT((OFFSET('Game Board'!I8:I55,0,KX1)=LP20)*(OFFSET('Game Board'!F8:F55,0,KX1)=LP21)*(OFFSET('Game Board'!H8:H55,0,KX1)&gt;OFFSET('Game Board'!G8:G55,0,KX1))*1)+SUMPRODUCT((OFFSET('Game Board'!F8:F55,0,KX1)=LP20)*(OFFSET('Game Board'!I8:I55,0,KX1)=LP22)*(OFFSET('Game Board'!G8:G55,0,KX1)&gt;OFFSET('Game Board'!H8:H55,0,KX1))*1)+SUMPRODUCT((OFFSET('Game Board'!I8:I55,0,KX1)=LP20)*(OFFSET('Game Board'!F8:F55,0,KX1)=LP22)*(OFFSET('Game Board'!H8:H55,0,KX1)&gt;OFFSET('Game Board'!G8:G55,0,KX1))*1)+SUMPRODUCT((OFFSET('Game Board'!F8:F55,0,KX1)=LP20)*(OFFSET('Game Board'!I8:I55,0,KX1)=LP23)*(OFFSET('Game Board'!G8:G55,0,KX1)&gt;OFFSET('Game Board'!H8:H55,0,KX1))*1)+SUMPRODUCT((OFFSET('Game Board'!I8:I55,0,KX1)=LP20)*(OFFSET('Game Board'!F8:F55,0,KX1)=LP23)*(OFFSET('Game Board'!H8:H55,0,KX1)&gt;OFFSET('Game Board'!G8:G55,0,KX1))*1)</f>
        <v>0</v>
      </c>
      <c r="LT20" s="420">
        <f ca="1">SUMPRODUCT((OFFSET('Game Board'!F8:F55,0,KX1)=LP20)*(OFFSET('Game Board'!I8:I55,0,KX1)=LP21)*(OFFSET('Game Board'!G8:G55,0,KX1)=OFFSET('Game Board'!H8:H55,0,KX1))*1)+SUMPRODUCT((OFFSET('Game Board'!I8:I55,0,KX1)=LP20)*(OFFSET('Game Board'!F8:F55,0,KX1)=LP21)*(OFFSET('Game Board'!G8:G55,0,KX1)=OFFSET('Game Board'!H8:H55,0,KX1))*1)+SUMPRODUCT((OFFSET('Game Board'!F8:F55,0,KX1)=LP20)*(OFFSET('Game Board'!I8:I55,0,KX1)=LP22)*(OFFSET('Game Board'!G8:G55,0,KX1)=OFFSET('Game Board'!H8:H55,0,KX1))*1)+SUMPRODUCT((OFFSET('Game Board'!I8:I55,0,KX1)=LP20)*(OFFSET('Game Board'!F8:F55,0,KX1)=LP22)*(OFFSET('Game Board'!G8:G55,0,KX1)=OFFSET('Game Board'!H8:H55,0,KX1))*1)+SUMPRODUCT((OFFSET('Game Board'!F8:F55,0,KX1)=LP20)*(OFFSET('Game Board'!I8:I55,0,KX1)=LP23)*(OFFSET('Game Board'!G8:G55,0,KX1)=OFFSET('Game Board'!H8:H55,0,KX1))*1)+SUMPRODUCT((OFFSET('Game Board'!I8:I55,0,KX1)=LP20)*(OFFSET('Game Board'!F8:F55,0,KX1)=LP23)*(OFFSET('Game Board'!G8:G55,0,KX1)=OFFSET('Game Board'!H8:H55,0,KX1))*1)</f>
        <v>3</v>
      </c>
      <c r="LU20" s="420">
        <f ca="1">SUMPRODUCT((OFFSET('Game Board'!F8:F55,0,KX1)=LP20)*(OFFSET('Game Board'!I8:I55,0,KX1)=LP21)*(OFFSET('Game Board'!G8:G55,0,KX1)&lt;OFFSET('Game Board'!H8:H55,0,KX1))*1)+SUMPRODUCT((OFFSET('Game Board'!I8:I55,0,KX1)=LP20)*(OFFSET('Game Board'!F8:F55,0,KX1)=LP21)*(OFFSET('Game Board'!H8:H55,0,KX1)&lt;OFFSET('Game Board'!G8:G55,0,KX1))*1)+SUMPRODUCT((OFFSET('Game Board'!F8:F55,0,KX1)=LP20)*(OFFSET('Game Board'!I8:I55,0,KX1)=LP22)*(OFFSET('Game Board'!G8:G55,0,KX1)&lt;OFFSET('Game Board'!H8:H55,0,KX1))*1)+SUMPRODUCT((OFFSET('Game Board'!I8:I55,0,KX1)=LP20)*(OFFSET('Game Board'!F8:F55,0,KX1)=LP22)*(OFFSET('Game Board'!H8:H55,0,KX1)&lt;OFFSET('Game Board'!G8:G55,0,KX1))*1)+SUMPRODUCT((OFFSET('Game Board'!F8:F55,0,KX1)=LP20)*(OFFSET('Game Board'!I8:I55,0,KX1)=LP23)*(OFFSET('Game Board'!G8:G55,0,KX1)&lt;OFFSET('Game Board'!H8:H55,0,KX1))*1)+SUMPRODUCT((OFFSET('Game Board'!I8:I55,0,KX1)=LP20)*(OFFSET('Game Board'!F8:F55,0,KX1)=LP23)*(OFFSET('Game Board'!H8:H55,0,KX1)&lt;OFFSET('Game Board'!G8:G55,0,KX1))*1)</f>
        <v>0</v>
      </c>
      <c r="LV20" s="420">
        <f ca="1">SUMIFS(OFFSET('Game Board'!G8:G55,0,KX1),OFFSET('Game Board'!F8:F55,0,KX1),LP20,OFFSET('Game Board'!I8:I55,0,KX1),LP21)+SUMIFS(OFFSET('Game Board'!G8:G55,0,KX1),OFFSET('Game Board'!F8:F55,0,KX1),LP20,OFFSET('Game Board'!I8:I55,0,KX1),LP22)+SUMIFS(OFFSET('Game Board'!G8:G55,0,KX1),OFFSET('Game Board'!F8:F55,0,KX1),LP20,OFFSET('Game Board'!I8:I55,0,KX1),LP23)+SUMIFS(OFFSET('Game Board'!H8:H55,0,KX1),OFFSET('Game Board'!I8:I55,0,KX1),LP20,OFFSET('Game Board'!F8:F55,0,KX1),LP21)+SUMIFS(OFFSET('Game Board'!H8:H55,0,KX1),OFFSET('Game Board'!I8:I55,0,KX1),LP20,OFFSET('Game Board'!F8:F55,0,KX1),LP22)+SUMIFS(OFFSET('Game Board'!H8:H55,0,KX1),OFFSET('Game Board'!I8:I55,0,KX1),LP20,OFFSET('Game Board'!F8:F55,0,KX1),LP23)</f>
        <v>0</v>
      </c>
      <c r="LW20" s="420">
        <f ca="1">SUMIFS(OFFSET('Game Board'!H8:H55,0,KX1),OFFSET('Game Board'!F8:F55,0,KX1),LP20,OFFSET('Game Board'!I8:I55,0,KX1),LP21)+SUMIFS(OFFSET('Game Board'!H8:H55,0,KX1),OFFSET('Game Board'!F8:F55,0,KX1),LP20,OFFSET('Game Board'!I8:I55,0,KX1),LP22)+SUMIFS(OFFSET('Game Board'!H8:H55,0,KX1),OFFSET('Game Board'!F8:F55,0,KX1),LP20,OFFSET('Game Board'!I8:I55,0,KX1),LP23)+SUMIFS(OFFSET('Game Board'!G8:G55,0,KX1),OFFSET('Game Board'!I8:I55,0,KX1),LP20,OFFSET('Game Board'!F8:F55,0,KX1),LP21)+SUMIFS(OFFSET('Game Board'!G8:G55,0,KX1),OFFSET('Game Board'!I8:I55,0,KX1),LP20,OFFSET('Game Board'!F8:F55,0,KX1),LP22)+SUMIFS(OFFSET('Game Board'!G8:G55,0,KX1),OFFSET('Game Board'!I8:I55,0,KX1),LP20,OFFSET('Game Board'!F8:F55,0,KX1),LP23)</f>
        <v>0</v>
      </c>
      <c r="LX20" s="420">
        <f t="shared" ca="1" si="61"/>
        <v>0</v>
      </c>
      <c r="LY20" s="420">
        <f t="shared" ca="1" si="62"/>
        <v>3</v>
      </c>
      <c r="LZ20" s="420">
        <f t="shared" ref="LZ20" ca="1" si="2742">IF(LP20&lt;&gt;"",SUMPRODUCT((LO20:LO23=LO20)*(LY20:LY23&gt;LY20)*1),0)</f>
        <v>0</v>
      </c>
      <c r="MA20" s="420">
        <f t="shared" ref="MA20" ca="1" si="2743">IF(LP20&lt;&gt;"",SUMPRODUCT((LZ20:LZ23=LZ20)*(LX20:LX23&gt;LX20)*1),0)</f>
        <v>0</v>
      </c>
      <c r="MB20" s="420">
        <f t="shared" ca="1" si="65"/>
        <v>0</v>
      </c>
      <c r="MC20" s="420">
        <f t="shared" ref="MC20" ca="1" si="2744">IF(LP20&lt;&gt;"",SUMPRODUCT((MB20:MB23=MB20)*(LZ20:LZ23=LZ20)*(LV20:LV23&gt;LV20)*1),0)</f>
        <v>0</v>
      </c>
      <c r="MD20" s="420">
        <f t="shared" ca="1" si="67"/>
        <v>1</v>
      </c>
      <c r="ME20" s="420">
        <v>0</v>
      </c>
      <c r="MF20" s="420">
        <v>0</v>
      </c>
      <c r="MG20" s="420">
        <v>0</v>
      </c>
      <c r="MH20" s="420">
        <v>0</v>
      </c>
      <c r="MI20" s="420">
        <v>0</v>
      </c>
      <c r="MJ20" s="420">
        <f t="shared" si="278"/>
        <v>0</v>
      </c>
      <c r="MK20" s="420">
        <f t="shared" si="279"/>
        <v>0</v>
      </c>
      <c r="ML20" s="420">
        <v>0</v>
      </c>
      <c r="MM20" s="420">
        <v>0</v>
      </c>
      <c r="MN20" s="420">
        <f t="shared" si="282"/>
        <v>0</v>
      </c>
      <c r="MO20" s="420">
        <v>0</v>
      </c>
      <c r="MP20" s="420">
        <f t="shared" ca="1" si="68"/>
        <v>1</v>
      </c>
      <c r="MQ20" s="420">
        <v>0</v>
      </c>
      <c r="MR20" s="420">
        <v>0</v>
      </c>
      <c r="MS20" s="420">
        <v>0</v>
      </c>
      <c r="MT20" s="420">
        <v>0</v>
      </c>
      <c r="MU20" s="420">
        <v>0</v>
      </c>
      <c r="MV20" s="420">
        <v>0</v>
      </c>
      <c r="MW20" s="420">
        <v>0</v>
      </c>
      <c r="MX20" s="420">
        <v>0</v>
      </c>
      <c r="MY20" s="420">
        <v>0</v>
      </c>
      <c r="MZ20" s="420">
        <v>0</v>
      </c>
      <c r="NA20" s="420">
        <v>0</v>
      </c>
      <c r="NB20" s="420">
        <f t="shared" ca="1" si="69"/>
        <v>1</v>
      </c>
      <c r="NC20" s="420">
        <f t="shared" ref="NC20" ca="1" si="2745">SUMPRODUCT((NB20:NB23=NB20)*(LE20:LE23&gt;LE20)*1)</f>
        <v>1</v>
      </c>
      <c r="ND20" s="420">
        <f t="shared" ca="1" si="71"/>
        <v>2</v>
      </c>
      <c r="NE20" s="420" t="str">
        <f t="shared" si="285"/>
        <v>Germany</v>
      </c>
      <c r="NF20" s="420">
        <f t="shared" ca="1" si="72"/>
        <v>0</v>
      </c>
      <c r="NG20" s="420">
        <f ca="1">SUMPRODUCT((OFFSET('Game Board'!G8:G55,0,NG1)&lt;&gt;"")*(OFFSET('Game Board'!F8:F55,0,NG1)=C20)*(OFFSET('Game Board'!G8:G55,0,NG1)&gt;OFFSET('Game Board'!H8:H55,0,NG1))*1)+SUMPRODUCT((OFFSET('Game Board'!G8:G55,0,NG1)&lt;&gt;"")*(OFFSET('Game Board'!I8:I55,0,NG1)=C20)*(OFFSET('Game Board'!H8:H55,0,NG1)&gt;OFFSET('Game Board'!G8:G55,0,NG1))*1)</f>
        <v>0</v>
      </c>
      <c r="NH20" s="420">
        <f ca="1">SUMPRODUCT((OFFSET('Game Board'!G8:G55,0,NG1)&lt;&gt;"")*(OFFSET('Game Board'!F8:F55,0,NG1)=C20)*(OFFSET('Game Board'!G8:G55,0,NG1)=OFFSET('Game Board'!H8:H55,0,NG1))*1)+SUMPRODUCT((OFFSET('Game Board'!G8:G55,0,NG1)&lt;&gt;"")*(OFFSET('Game Board'!I8:I55,0,NG1)=C20)*(OFFSET('Game Board'!G8:G55,0,NG1)=OFFSET('Game Board'!H8:H55,0,NG1))*1)</f>
        <v>0</v>
      </c>
      <c r="NI20" s="420">
        <f ca="1">SUMPRODUCT((OFFSET('Game Board'!G8:G55,0,NG1)&lt;&gt;"")*(OFFSET('Game Board'!F8:F55,0,NG1)=C20)*(OFFSET('Game Board'!G8:G55,0,NG1)&lt;OFFSET('Game Board'!H8:H55,0,NG1))*1)+SUMPRODUCT((OFFSET('Game Board'!G8:G55,0,NG1)&lt;&gt;"")*(OFFSET('Game Board'!I8:I55,0,NG1)=C20)*(OFFSET('Game Board'!H8:H55,0,NG1)&lt;OFFSET('Game Board'!G8:G55,0,NG1))*1)</f>
        <v>0</v>
      </c>
      <c r="NJ20" s="420">
        <f ca="1">SUMIF(OFFSET('Game Board'!F8:F55,0,NG1),C20,OFFSET('Game Board'!G8:G55,0,NG1))+SUMIF(OFFSET('Game Board'!I8:I55,0,NG1),C20,OFFSET('Game Board'!H8:H55,0,NG1))</f>
        <v>0</v>
      </c>
      <c r="NK20" s="420">
        <f ca="1">SUMIF(OFFSET('Game Board'!F8:F55,0,NG1),C20,OFFSET('Game Board'!H8:H55,0,NG1))+SUMIF(OFFSET('Game Board'!I8:I55,0,NG1),C20,OFFSET('Game Board'!G8:G55,0,NG1))</f>
        <v>0</v>
      </c>
      <c r="NL20" s="420">
        <f t="shared" ca="1" si="73"/>
        <v>0</v>
      </c>
      <c r="NM20" s="420">
        <f t="shared" ca="1" si="74"/>
        <v>0</v>
      </c>
      <c r="NN20" s="420">
        <f ca="1">INDEX(L4:L35,MATCH(NW20,C4:C35,0),0)</f>
        <v>1651</v>
      </c>
      <c r="NO20" s="424">
        <f>'Tournament Setup'!F22</f>
        <v>0</v>
      </c>
      <c r="NP20" s="420">
        <f t="shared" ref="NP20" ca="1" si="2746">RANK(NM20,NM20:NM23)</f>
        <v>1</v>
      </c>
      <c r="NQ20" s="420">
        <f t="shared" ref="NQ20" ca="1" si="2747">SUMPRODUCT((NP20:NP23=NP20)*(NL20:NL23&gt;NL20)*1)</f>
        <v>0</v>
      </c>
      <c r="NR20" s="420">
        <f t="shared" ca="1" si="77"/>
        <v>1</v>
      </c>
      <c r="NS20" s="420">
        <f t="shared" ref="NS20" ca="1" si="2748">SUMPRODUCT((NP20:NP23=NP20)*(NL20:NL23=NL20)*(NJ20:NJ23&gt;NJ20)*1)</f>
        <v>0</v>
      </c>
      <c r="NT20" s="420">
        <f t="shared" ca="1" si="79"/>
        <v>1</v>
      </c>
      <c r="NU20" s="420">
        <f t="shared" ref="NU20" ca="1" si="2749">RANK(NT20,NT20:NT23,1)+COUNTIF(NT20:NT20,NT20)-1</f>
        <v>1</v>
      </c>
      <c r="NV20" s="420">
        <v>1</v>
      </c>
      <c r="NW20" s="420" t="str">
        <f t="shared" ref="NW20" ca="1" si="2750">INDEX(NE20:NE23,MATCH(NV20,NU20:NU23,0),0)</f>
        <v>Germany</v>
      </c>
      <c r="NX20" s="420">
        <f t="shared" ref="NX20" ca="1" si="2751">INDEX(NT20:NT23,MATCH(NW20,NE20:NE23,0),0)</f>
        <v>1</v>
      </c>
      <c r="NY20" s="420" t="str">
        <f t="shared" ref="NY20" ca="1" si="2752">IF(NX21=1,NW20,"")</f>
        <v>Germany</v>
      </c>
      <c r="OB20" s="420">
        <f ca="1">SUMPRODUCT((OFFSET('Game Board'!F8:F55,0,NG1)=NY20)*(OFFSET('Game Board'!I8:I55,0,NG1)=NY21)*(OFFSET('Game Board'!G8:G55,0,NG1)&gt;OFFSET('Game Board'!H8:H55,0,NG1))*1)+SUMPRODUCT((OFFSET('Game Board'!I8:I55,0,NG1)=NY20)*(OFFSET('Game Board'!F8:F55,0,NG1)=NY21)*(OFFSET('Game Board'!H8:H55,0,NG1)&gt;OFFSET('Game Board'!G8:G55,0,NG1))*1)+SUMPRODUCT((OFFSET('Game Board'!F8:F55,0,NG1)=NY20)*(OFFSET('Game Board'!I8:I55,0,NG1)=NY22)*(OFFSET('Game Board'!G8:G55,0,NG1)&gt;OFFSET('Game Board'!H8:H55,0,NG1))*1)+SUMPRODUCT((OFFSET('Game Board'!I8:I55,0,NG1)=NY20)*(OFFSET('Game Board'!F8:F55,0,NG1)=NY22)*(OFFSET('Game Board'!H8:H55,0,NG1)&gt;OFFSET('Game Board'!G8:G55,0,NG1))*1)+SUMPRODUCT((OFFSET('Game Board'!F8:F55,0,NG1)=NY20)*(OFFSET('Game Board'!I8:I55,0,NG1)=NY23)*(OFFSET('Game Board'!G8:G55,0,NG1)&gt;OFFSET('Game Board'!H8:H55,0,NG1))*1)+SUMPRODUCT((OFFSET('Game Board'!I8:I55,0,NG1)=NY20)*(OFFSET('Game Board'!F8:F55,0,NG1)=NY23)*(OFFSET('Game Board'!H8:H55,0,NG1)&gt;OFFSET('Game Board'!G8:G55,0,NG1))*1)</f>
        <v>0</v>
      </c>
      <c r="OC20" s="420">
        <f ca="1">SUMPRODUCT((OFFSET('Game Board'!F8:F55,0,NG1)=NY20)*(OFFSET('Game Board'!I8:I55,0,NG1)=NY21)*(OFFSET('Game Board'!G8:G55,0,NG1)=OFFSET('Game Board'!H8:H55,0,NG1))*1)+SUMPRODUCT((OFFSET('Game Board'!I8:I55,0,NG1)=NY20)*(OFFSET('Game Board'!F8:F55,0,NG1)=NY21)*(OFFSET('Game Board'!G8:G55,0,NG1)=OFFSET('Game Board'!H8:H55,0,NG1))*1)+SUMPRODUCT((OFFSET('Game Board'!F8:F55,0,NG1)=NY20)*(OFFSET('Game Board'!I8:I55,0,NG1)=NY22)*(OFFSET('Game Board'!G8:G55,0,NG1)=OFFSET('Game Board'!H8:H55,0,NG1))*1)+SUMPRODUCT((OFFSET('Game Board'!I8:I55,0,NG1)=NY20)*(OFFSET('Game Board'!F8:F55,0,NG1)=NY22)*(OFFSET('Game Board'!G8:G55,0,NG1)=OFFSET('Game Board'!H8:H55,0,NG1))*1)+SUMPRODUCT((OFFSET('Game Board'!F8:F55,0,NG1)=NY20)*(OFFSET('Game Board'!I8:I55,0,NG1)=NY23)*(OFFSET('Game Board'!G8:G55,0,NG1)=OFFSET('Game Board'!H8:H55,0,NG1))*1)+SUMPRODUCT((OFFSET('Game Board'!I8:I55,0,NG1)=NY20)*(OFFSET('Game Board'!F8:F55,0,NG1)=NY23)*(OFFSET('Game Board'!G8:G55,0,NG1)=OFFSET('Game Board'!H8:H55,0,NG1))*1)</f>
        <v>3</v>
      </c>
      <c r="OD20" s="420">
        <f ca="1">SUMPRODUCT((OFFSET('Game Board'!F8:F55,0,NG1)=NY20)*(OFFSET('Game Board'!I8:I55,0,NG1)=NY21)*(OFFSET('Game Board'!G8:G55,0,NG1)&lt;OFFSET('Game Board'!H8:H55,0,NG1))*1)+SUMPRODUCT((OFFSET('Game Board'!I8:I55,0,NG1)=NY20)*(OFFSET('Game Board'!F8:F55,0,NG1)=NY21)*(OFFSET('Game Board'!H8:H55,0,NG1)&lt;OFFSET('Game Board'!G8:G55,0,NG1))*1)+SUMPRODUCT((OFFSET('Game Board'!F8:F55,0,NG1)=NY20)*(OFFSET('Game Board'!I8:I55,0,NG1)=NY22)*(OFFSET('Game Board'!G8:G55,0,NG1)&lt;OFFSET('Game Board'!H8:H55,0,NG1))*1)+SUMPRODUCT((OFFSET('Game Board'!I8:I55,0,NG1)=NY20)*(OFFSET('Game Board'!F8:F55,0,NG1)=NY22)*(OFFSET('Game Board'!H8:H55,0,NG1)&lt;OFFSET('Game Board'!G8:G55,0,NG1))*1)+SUMPRODUCT((OFFSET('Game Board'!F8:F55,0,NG1)=NY20)*(OFFSET('Game Board'!I8:I55,0,NG1)=NY23)*(OFFSET('Game Board'!G8:G55,0,NG1)&lt;OFFSET('Game Board'!H8:H55,0,NG1))*1)+SUMPRODUCT((OFFSET('Game Board'!I8:I55,0,NG1)=NY20)*(OFFSET('Game Board'!F8:F55,0,NG1)=NY23)*(OFFSET('Game Board'!H8:H55,0,NG1)&lt;OFFSET('Game Board'!G8:G55,0,NG1))*1)</f>
        <v>0</v>
      </c>
      <c r="OE20" s="420">
        <f ca="1">SUMIFS(OFFSET('Game Board'!G8:G55,0,NG1),OFFSET('Game Board'!F8:F55,0,NG1),NY20,OFFSET('Game Board'!I8:I55,0,NG1),NY21)+SUMIFS(OFFSET('Game Board'!G8:G55,0,NG1),OFFSET('Game Board'!F8:F55,0,NG1),NY20,OFFSET('Game Board'!I8:I55,0,NG1),NY22)+SUMIFS(OFFSET('Game Board'!G8:G55,0,NG1),OFFSET('Game Board'!F8:F55,0,NG1),NY20,OFFSET('Game Board'!I8:I55,0,NG1),NY23)+SUMIFS(OFFSET('Game Board'!H8:H55,0,NG1),OFFSET('Game Board'!I8:I55,0,NG1),NY20,OFFSET('Game Board'!F8:F55,0,NG1),NY21)+SUMIFS(OFFSET('Game Board'!H8:H55,0,NG1),OFFSET('Game Board'!I8:I55,0,NG1),NY20,OFFSET('Game Board'!F8:F55,0,NG1),NY22)+SUMIFS(OFFSET('Game Board'!H8:H55,0,NG1),OFFSET('Game Board'!I8:I55,0,NG1),NY20,OFFSET('Game Board'!F8:F55,0,NG1),NY23)</f>
        <v>0</v>
      </c>
      <c r="OF20" s="420">
        <f ca="1">SUMIFS(OFFSET('Game Board'!H8:H55,0,NG1),OFFSET('Game Board'!F8:F55,0,NG1),NY20,OFFSET('Game Board'!I8:I55,0,NG1),NY21)+SUMIFS(OFFSET('Game Board'!H8:H55,0,NG1),OFFSET('Game Board'!F8:F55,0,NG1),NY20,OFFSET('Game Board'!I8:I55,0,NG1),NY22)+SUMIFS(OFFSET('Game Board'!H8:H55,0,NG1),OFFSET('Game Board'!F8:F55,0,NG1),NY20,OFFSET('Game Board'!I8:I55,0,NG1),NY23)+SUMIFS(OFFSET('Game Board'!G8:G55,0,NG1),OFFSET('Game Board'!I8:I55,0,NG1),NY20,OFFSET('Game Board'!F8:F55,0,NG1),NY21)+SUMIFS(OFFSET('Game Board'!G8:G55,0,NG1),OFFSET('Game Board'!I8:I55,0,NG1),NY20,OFFSET('Game Board'!F8:F55,0,NG1),NY22)+SUMIFS(OFFSET('Game Board'!G8:G55,0,NG1),OFFSET('Game Board'!I8:I55,0,NG1),NY20,OFFSET('Game Board'!F8:F55,0,NG1),NY23)</f>
        <v>0</v>
      </c>
      <c r="OG20" s="420">
        <f t="shared" ca="1" si="84"/>
        <v>0</v>
      </c>
      <c r="OH20" s="420">
        <f t="shared" ca="1" si="85"/>
        <v>3</v>
      </c>
      <c r="OI20" s="420">
        <f t="shared" ref="OI20" ca="1" si="2753">IF(NY20&lt;&gt;"",SUMPRODUCT((NX20:NX23=NX20)*(OH20:OH23&gt;OH20)*1),0)</f>
        <v>0</v>
      </c>
      <c r="OJ20" s="420">
        <f t="shared" ref="OJ20" ca="1" si="2754">IF(NY20&lt;&gt;"",SUMPRODUCT((OI20:OI23=OI20)*(OG20:OG23&gt;OG20)*1),0)</f>
        <v>0</v>
      </c>
      <c r="OK20" s="420">
        <f t="shared" ca="1" si="88"/>
        <v>0</v>
      </c>
      <c r="OL20" s="420">
        <f t="shared" ref="OL20" ca="1" si="2755">IF(NY20&lt;&gt;"",SUMPRODUCT((OK20:OK23=OK20)*(OI20:OI23=OI20)*(OE20:OE23&gt;OE20)*1),0)</f>
        <v>0</v>
      </c>
      <c r="OM20" s="420">
        <f t="shared" ca="1" si="90"/>
        <v>1</v>
      </c>
      <c r="ON20" s="420">
        <v>0</v>
      </c>
      <c r="OO20" s="420">
        <v>0</v>
      </c>
      <c r="OP20" s="420">
        <v>0</v>
      </c>
      <c r="OQ20" s="420">
        <v>0</v>
      </c>
      <c r="OR20" s="420">
        <v>0</v>
      </c>
      <c r="OS20" s="420">
        <f t="shared" si="297"/>
        <v>0</v>
      </c>
      <c r="OT20" s="420">
        <f t="shared" si="298"/>
        <v>0</v>
      </c>
      <c r="OU20" s="420">
        <v>0</v>
      </c>
      <c r="OV20" s="420">
        <v>0</v>
      </c>
      <c r="OW20" s="420">
        <f t="shared" si="301"/>
        <v>0</v>
      </c>
      <c r="OX20" s="420">
        <v>0</v>
      </c>
      <c r="OY20" s="420">
        <f t="shared" ca="1" si="91"/>
        <v>1</v>
      </c>
      <c r="OZ20" s="420">
        <v>0</v>
      </c>
      <c r="PA20" s="420">
        <v>0</v>
      </c>
      <c r="PB20" s="420">
        <v>0</v>
      </c>
      <c r="PC20" s="420">
        <v>0</v>
      </c>
      <c r="PD20" s="420">
        <v>0</v>
      </c>
      <c r="PE20" s="420">
        <v>0</v>
      </c>
      <c r="PF20" s="420">
        <v>0</v>
      </c>
      <c r="PG20" s="420">
        <v>0</v>
      </c>
      <c r="PH20" s="420">
        <v>0</v>
      </c>
      <c r="PI20" s="420">
        <v>0</v>
      </c>
      <c r="PJ20" s="420">
        <v>0</v>
      </c>
      <c r="PK20" s="420">
        <f t="shared" ca="1" si="92"/>
        <v>1</v>
      </c>
      <c r="PL20" s="420">
        <f t="shared" ref="PL20" ca="1" si="2756">SUMPRODUCT((PK20:PK23=PK20)*(NN20:NN23&gt;NN20)*1)</f>
        <v>1</v>
      </c>
      <c r="PM20" s="420">
        <f t="shared" ca="1" si="94"/>
        <v>2</v>
      </c>
      <c r="PN20" s="420" t="str">
        <f t="shared" si="304"/>
        <v>Germany</v>
      </c>
      <c r="PO20" s="420">
        <f t="shared" ca="1" si="95"/>
        <v>0</v>
      </c>
      <c r="PP20" s="420">
        <f ca="1">SUMPRODUCT((OFFSET('Game Board'!G8:G55,0,PP1)&lt;&gt;"")*(OFFSET('Game Board'!F8:F55,0,PP1)=C20)*(OFFSET('Game Board'!G8:G55,0,PP1)&gt;OFFSET('Game Board'!H8:H55,0,PP1))*1)+SUMPRODUCT((OFFSET('Game Board'!G8:G55,0,PP1)&lt;&gt;"")*(OFFSET('Game Board'!I8:I55,0,PP1)=C20)*(OFFSET('Game Board'!H8:H55,0,PP1)&gt;OFFSET('Game Board'!G8:G55,0,PP1))*1)</f>
        <v>0</v>
      </c>
      <c r="PQ20" s="420">
        <f ca="1">SUMPRODUCT((OFFSET('Game Board'!G8:G55,0,PP1)&lt;&gt;"")*(OFFSET('Game Board'!F8:F55,0,PP1)=C20)*(OFFSET('Game Board'!G8:G55,0,PP1)=OFFSET('Game Board'!H8:H55,0,PP1))*1)+SUMPRODUCT((OFFSET('Game Board'!G8:G55,0,PP1)&lt;&gt;"")*(OFFSET('Game Board'!I8:I55,0,PP1)=C20)*(OFFSET('Game Board'!G8:G55,0,PP1)=OFFSET('Game Board'!H8:H55,0,PP1))*1)</f>
        <v>0</v>
      </c>
      <c r="PR20" s="420">
        <f ca="1">SUMPRODUCT((OFFSET('Game Board'!G8:G55,0,PP1)&lt;&gt;"")*(OFFSET('Game Board'!F8:F55,0,PP1)=C20)*(OFFSET('Game Board'!G8:G55,0,PP1)&lt;OFFSET('Game Board'!H8:H55,0,PP1))*1)+SUMPRODUCT((OFFSET('Game Board'!G8:G55,0,PP1)&lt;&gt;"")*(OFFSET('Game Board'!I8:I55,0,PP1)=C20)*(OFFSET('Game Board'!H8:H55,0,PP1)&lt;OFFSET('Game Board'!G8:G55,0,PP1))*1)</f>
        <v>0</v>
      </c>
      <c r="PS20" s="420">
        <f ca="1">SUMIF(OFFSET('Game Board'!F8:F55,0,PP1),C20,OFFSET('Game Board'!G8:G55,0,PP1))+SUMIF(OFFSET('Game Board'!I8:I55,0,PP1),C20,OFFSET('Game Board'!H8:H55,0,PP1))</f>
        <v>0</v>
      </c>
      <c r="PT20" s="420">
        <f ca="1">SUMIF(OFFSET('Game Board'!F8:F55,0,PP1),C20,OFFSET('Game Board'!H8:H55,0,PP1))+SUMIF(OFFSET('Game Board'!I8:I55,0,PP1),C20,OFFSET('Game Board'!G8:G55,0,PP1))</f>
        <v>0</v>
      </c>
      <c r="PU20" s="420">
        <f t="shared" ca="1" si="96"/>
        <v>0</v>
      </c>
      <c r="PV20" s="420">
        <f t="shared" ca="1" si="97"/>
        <v>0</v>
      </c>
      <c r="PW20" s="420">
        <f ca="1">INDEX(L4:L35,MATCH(QF20,C4:C35,0),0)</f>
        <v>1651</v>
      </c>
      <c r="PX20" s="424">
        <f>'Tournament Setup'!F22</f>
        <v>0</v>
      </c>
      <c r="PY20" s="420">
        <f t="shared" ref="PY20" ca="1" si="2757">RANK(PV20,PV20:PV23)</f>
        <v>1</v>
      </c>
      <c r="PZ20" s="420">
        <f t="shared" ref="PZ20" ca="1" si="2758">SUMPRODUCT((PY20:PY23=PY20)*(PU20:PU23&gt;PU20)*1)</f>
        <v>0</v>
      </c>
      <c r="QA20" s="420">
        <f t="shared" ca="1" si="100"/>
        <v>1</v>
      </c>
      <c r="QB20" s="420">
        <f t="shared" ref="QB20" ca="1" si="2759">SUMPRODUCT((PY20:PY23=PY20)*(PU20:PU23=PU20)*(PS20:PS23&gt;PS20)*1)</f>
        <v>0</v>
      </c>
      <c r="QC20" s="420">
        <f t="shared" ca="1" si="102"/>
        <v>1</v>
      </c>
      <c r="QD20" s="420">
        <f t="shared" ref="QD20" ca="1" si="2760">RANK(QC20,QC20:QC23,1)+COUNTIF(QC20:QC20,QC20)-1</f>
        <v>1</v>
      </c>
      <c r="QE20" s="420">
        <v>1</v>
      </c>
      <c r="QF20" s="420" t="str">
        <f t="shared" ref="QF20" ca="1" si="2761">INDEX(PN20:PN23,MATCH(QE20,QD20:QD23,0),0)</f>
        <v>Germany</v>
      </c>
      <c r="QG20" s="420">
        <f t="shared" ref="QG20" ca="1" si="2762">INDEX(QC20:QC23,MATCH(QF20,PN20:PN23,0),0)</f>
        <v>1</v>
      </c>
      <c r="QH20" s="420" t="str">
        <f t="shared" ref="QH20" ca="1" si="2763">IF(QG21=1,QF20,"")</f>
        <v>Germany</v>
      </c>
      <c r="QK20" s="420">
        <f ca="1">SUMPRODUCT((OFFSET('Game Board'!F8:F55,0,PP1)=QH20)*(OFFSET('Game Board'!I8:I55,0,PP1)=QH21)*(OFFSET('Game Board'!G8:G55,0,PP1)&gt;OFFSET('Game Board'!H8:H55,0,PP1))*1)+SUMPRODUCT((OFFSET('Game Board'!I8:I55,0,PP1)=QH20)*(OFFSET('Game Board'!F8:F55,0,PP1)=QH21)*(OFFSET('Game Board'!H8:H55,0,PP1)&gt;OFFSET('Game Board'!G8:G55,0,PP1))*1)+SUMPRODUCT((OFFSET('Game Board'!F8:F55,0,PP1)=QH20)*(OFFSET('Game Board'!I8:I55,0,PP1)=QH22)*(OFFSET('Game Board'!G8:G55,0,PP1)&gt;OFFSET('Game Board'!H8:H55,0,PP1))*1)+SUMPRODUCT((OFFSET('Game Board'!I8:I55,0,PP1)=QH20)*(OFFSET('Game Board'!F8:F55,0,PP1)=QH22)*(OFFSET('Game Board'!H8:H55,0,PP1)&gt;OFFSET('Game Board'!G8:G55,0,PP1))*1)+SUMPRODUCT((OFFSET('Game Board'!F8:F55,0,PP1)=QH20)*(OFFSET('Game Board'!I8:I55,0,PP1)=QH23)*(OFFSET('Game Board'!G8:G55,0,PP1)&gt;OFFSET('Game Board'!H8:H55,0,PP1))*1)+SUMPRODUCT((OFFSET('Game Board'!I8:I55,0,PP1)=QH20)*(OFFSET('Game Board'!F8:F55,0,PP1)=QH23)*(OFFSET('Game Board'!H8:H55,0,PP1)&gt;OFFSET('Game Board'!G8:G55,0,PP1))*1)</f>
        <v>0</v>
      </c>
      <c r="QL20" s="420">
        <f ca="1">SUMPRODUCT((OFFSET('Game Board'!F8:F55,0,PP1)=QH20)*(OFFSET('Game Board'!I8:I55,0,PP1)=QH21)*(OFFSET('Game Board'!G8:G55,0,PP1)=OFFSET('Game Board'!H8:H55,0,PP1))*1)+SUMPRODUCT((OFFSET('Game Board'!I8:I55,0,PP1)=QH20)*(OFFSET('Game Board'!F8:F55,0,PP1)=QH21)*(OFFSET('Game Board'!G8:G55,0,PP1)=OFFSET('Game Board'!H8:H55,0,PP1))*1)+SUMPRODUCT((OFFSET('Game Board'!F8:F55,0,PP1)=QH20)*(OFFSET('Game Board'!I8:I55,0,PP1)=QH22)*(OFFSET('Game Board'!G8:G55,0,PP1)=OFFSET('Game Board'!H8:H55,0,PP1))*1)+SUMPRODUCT((OFFSET('Game Board'!I8:I55,0,PP1)=QH20)*(OFFSET('Game Board'!F8:F55,0,PP1)=QH22)*(OFFSET('Game Board'!G8:G55,0,PP1)=OFFSET('Game Board'!H8:H55,0,PP1))*1)+SUMPRODUCT((OFFSET('Game Board'!F8:F55,0,PP1)=QH20)*(OFFSET('Game Board'!I8:I55,0,PP1)=QH23)*(OFFSET('Game Board'!G8:G55,0,PP1)=OFFSET('Game Board'!H8:H55,0,PP1))*1)+SUMPRODUCT((OFFSET('Game Board'!I8:I55,0,PP1)=QH20)*(OFFSET('Game Board'!F8:F55,0,PP1)=QH23)*(OFFSET('Game Board'!G8:G55,0,PP1)=OFFSET('Game Board'!H8:H55,0,PP1))*1)</f>
        <v>3</v>
      </c>
      <c r="QM20" s="420">
        <f ca="1">SUMPRODUCT((OFFSET('Game Board'!F8:F55,0,PP1)=QH20)*(OFFSET('Game Board'!I8:I55,0,PP1)=QH21)*(OFFSET('Game Board'!G8:G55,0,PP1)&lt;OFFSET('Game Board'!H8:H55,0,PP1))*1)+SUMPRODUCT((OFFSET('Game Board'!I8:I55,0,PP1)=QH20)*(OFFSET('Game Board'!F8:F55,0,PP1)=QH21)*(OFFSET('Game Board'!H8:H55,0,PP1)&lt;OFFSET('Game Board'!G8:G55,0,PP1))*1)+SUMPRODUCT((OFFSET('Game Board'!F8:F55,0,PP1)=QH20)*(OFFSET('Game Board'!I8:I55,0,PP1)=QH22)*(OFFSET('Game Board'!G8:G55,0,PP1)&lt;OFFSET('Game Board'!H8:H55,0,PP1))*1)+SUMPRODUCT((OFFSET('Game Board'!I8:I55,0,PP1)=QH20)*(OFFSET('Game Board'!F8:F55,0,PP1)=QH22)*(OFFSET('Game Board'!H8:H55,0,PP1)&lt;OFFSET('Game Board'!G8:G55,0,PP1))*1)+SUMPRODUCT((OFFSET('Game Board'!F8:F55,0,PP1)=QH20)*(OFFSET('Game Board'!I8:I55,0,PP1)=QH23)*(OFFSET('Game Board'!G8:G55,0,PP1)&lt;OFFSET('Game Board'!H8:H55,0,PP1))*1)+SUMPRODUCT((OFFSET('Game Board'!I8:I55,0,PP1)=QH20)*(OFFSET('Game Board'!F8:F55,0,PP1)=QH23)*(OFFSET('Game Board'!H8:H55,0,PP1)&lt;OFFSET('Game Board'!G8:G55,0,PP1))*1)</f>
        <v>0</v>
      </c>
      <c r="QN20" s="420">
        <f ca="1">SUMIFS(OFFSET('Game Board'!G8:G55,0,PP1),OFFSET('Game Board'!F8:F55,0,PP1),QH20,OFFSET('Game Board'!I8:I55,0,PP1),QH21)+SUMIFS(OFFSET('Game Board'!G8:G55,0,PP1),OFFSET('Game Board'!F8:F55,0,PP1),QH20,OFFSET('Game Board'!I8:I55,0,PP1),QH22)+SUMIFS(OFFSET('Game Board'!G8:G55,0,PP1),OFFSET('Game Board'!F8:F55,0,PP1),QH20,OFFSET('Game Board'!I8:I55,0,PP1),QH23)+SUMIFS(OFFSET('Game Board'!H8:H55,0,PP1),OFFSET('Game Board'!I8:I55,0,PP1),QH20,OFFSET('Game Board'!F8:F55,0,PP1),QH21)+SUMIFS(OFFSET('Game Board'!H8:H55,0,PP1),OFFSET('Game Board'!I8:I55,0,PP1),QH20,OFFSET('Game Board'!F8:F55,0,PP1),QH22)+SUMIFS(OFFSET('Game Board'!H8:H55,0,PP1),OFFSET('Game Board'!I8:I55,0,PP1),QH20,OFFSET('Game Board'!F8:F55,0,PP1),QH23)</f>
        <v>0</v>
      </c>
      <c r="QO20" s="420">
        <f ca="1">SUMIFS(OFFSET('Game Board'!H8:H55,0,PP1),OFFSET('Game Board'!F8:F55,0,PP1),QH20,OFFSET('Game Board'!I8:I55,0,PP1),QH21)+SUMIFS(OFFSET('Game Board'!H8:H55,0,PP1),OFFSET('Game Board'!F8:F55,0,PP1),QH20,OFFSET('Game Board'!I8:I55,0,PP1),QH22)+SUMIFS(OFFSET('Game Board'!H8:H55,0,PP1),OFFSET('Game Board'!F8:F55,0,PP1),QH20,OFFSET('Game Board'!I8:I55,0,PP1),QH23)+SUMIFS(OFFSET('Game Board'!G8:G55,0,PP1),OFFSET('Game Board'!I8:I55,0,PP1),QH20,OFFSET('Game Board'!F8:F55,0,PP1),QH21)+SUMIFS(OFFSET('Game Board'!G8:G55,0,PP1),OFFSET('Game Board'!I8:I55,0,PP1),QH20,OFFSET('Game Board'!F8:F55,0,PP1),QH22)+SUMIFS(OFFSET('Game Board'!G8:G55,0,PP1),OFFSET('Game Board'!I8:I55,0,PP1),QH20,OFFSET('Game Board'!F8:F55,0,PP1),QH23)</f>
        <v>0</v>
      </c>
      <c r="QP20" s="420">
        <f t="shared" ca="1" si="107"/>
        <v>0</v>
      </c>
      <c r="QQ20" s="420">
        <f t="shared" ca="1" si="108"/>
        <v>3</v>
      </c>
      <c r="QR20" s="420">
        <f t="shared" ref="QR20" ca="1" si="2764">IF(QH20&lt;&gt;"",SUMPRODUCT((QG20:QG23=QG20)*(QQ20:QQ23&gt;QQ20)*1),0)</f>
        <v>0</v>
      </c>
      <c r="QS20" s="420">
        <f t="shared" ref="QS20" ca="1" si="2765">IF(QH20&lt;&gt;"",SUMPRODUCT((QR20:QR23=QR20)*(QP20:QP23&gt;QP20)*1),0)</f>
        <v>0</v>
      </c>
      <c r="QT20" s="420">
        <f t="shared" ca="1" si="111"/>
        <v>0</v>
      </c>
      <c r="QU20" s="420">
        <f t="shared" ref="QU20" ca="1" si="2766">IF(QH20&lt;&gt;"",SUMPRODUCT((QT20:QT23=QT20)*(QR20:QR23=QR20)*(QN20:QN23&gt;QN20)*1),0)</f>
        <v>0</v>
      </c>
      <c r="QV20" s="420">
        <f t="shared" ca="1" si="113"/>
        <v>1</v>
      </c>
      <c r="QW20" s="420">
        <v>0</v>
      </c>
      <c r="QX20" s="420">
        <v>0</v>
      </c>
      <c r="QY20" s="420">
        <v>0</v>
      </c>
      <c r="QZ20" s="420">
        <v>0</v>
      </c>
      <c r="RA20" s="420">
        <v>0</v>
      </c>
      <c r="RB20" s="420">
        <f t="shared" si="316"/>
        <v>0</v>
      </c>
      <c r="RC20" s="420">
        <f t="shared" si="317"/>
        <v>0</v>
      </c>
      <c r="RD20" s="420">
        <v>0</v>
      </c>
      <c r="RE20" s="420">
        <v>0</v>
      </c>
      <c r="RF20" s="420">
        <f t="shared" si="320"/>
        <v>0</v>
      </c>
      <c r="RG20" s="420">
        <v>0</v>
      </c>
      <c r="RH20" s="420">
        <f t="shared" ca="1" si="114"/>
        <v>1</v>
      </c>
      <c r="RI20" s="420">
        <v>0</v>
      </c>
      <c r="RJ20" s="420">
        <v>0</v>
      </c>
      <c r="RK20" s="420">
        <v>0</v>
      </c>
      <c r="RL20" s="420">
        <v>0</v>
      </c>
      <c r="RM20" s="420">
        <v>0</v>
      </c>
      <c r="RN20" s="420">
        <v>0</v>
      </c>
      <c r="RO20" s="420">
        <v>0</v>
      </c>
      <c r="RP20" s="420">
        <v>0</v>
      </c>
      <c r="RQ20" s="420">
        <v>0</v>
      </c>
      <c r="RR20" s="420">
        <v>0</v>
      </c>
      <c r="RS20" s="420">
        <v>0</v>
      </c>
      <c r="RT20" s="420">
        <f t="shared" ca="1" si="115"/>
        <v>1</v>
      </c>
      <c r="RU20" s="420">
        <f t="shared" ref="RU20" ca="1" si="2767">SUMPRODUCT((RT20:RT23=RT20)*(PW20:PW23&gt;PW20)*1)</f>
        <v>1</v>
      </c>
      <c r="RV20" s="420">
        <f t="shared" ca="1" si="117"/>
        <v>2</v>
      </c>
      <c r="RW20" s="420" t="str">
        <f t="shared" si="323"/>
        <v>Germany</v>
      </c>
      <c r="RX20" s="420">
        <f t="shared" ca="1" si="118"/>
        <v>0</v>
      </c>
      <c r="RY20" s="420">
        <f ca="1">SUMPRODUCT((OFFSET('Game Board'!G8:G55,0,RY1)&lt;&gt;"")*(OFFSET('Game Board'!F8:F55,0,RY1)=C20)*(OFFSET('Game Board'!G8:G55,0,RY1)&gt;OFFSET('Game Board'!H8:H55,0,RY1))*1)+SUMPRODUCT((OFFSET('Game Board'!G8:G55,0,RY1)&lt;&gt;"")*(OFFSET('Game Board'!I8:I55,0,RY1)=C20)*(OFFSET('Game Board'!H8:H55,0,RY1)&gt;OFFSET('Game Board'!G8:G55,0,RY1))*1)</f>
        <v>0</v>
      </c>
      <c r="RZ20" s="420">
        <f ca="1">SUMPRODUCT((OFFSET('Game Board'!G8:G55,0,RY1)&lt;&gt;"")*(OFFSET('Game Board'!F8:F55,0,RY1)=C20)*(OFFSET('Game Board'!G8:G55,0,RY1)=OFFSET('Game Board'!H8:H55,0,RY1))*1)+SUMPRODUCT((OFFSET('Game Board'!G8:G55,0,RY1)&lt;&gt;"")*(OFFSET('Game Board'!I8:I55,0,RY1)=C20)*(OFFSET('Game Board'!G8:G55,0,RY1)=OFFSET('Game Board'!H8:H55,0,RY1))*1)</f>
        <v>0</v>
      </c>
      <c r="SA20" s="420">
        <f ca="1">SUMPRODUCT((OFFSET('Game Board'!G8:G55,0,RY1)&lt;&gt;"")*(OFFSET('Game Board'!F8:F55,0,RY1)=C20)*(OFFSET('Game Board'!G8:G55,0,RY1)&lt;OFFSET('Game Board'!H8:H55,0,RY1))*1)+SUMPRODUCT((OFFSET('Game Board'!G8:G55,0,RY1)&lt;&gt;"")*(OFFSET('Game Board'!I8:I55,0,RY1)=C20)*(OFFSET('Game Board'!H8:H55,0,RY1)&lt;OFFSET('Game Board'!G8:G55,0,RY1))*1)</f>
        <v>0</v>
      </c>
      <c r="SB20" s="420">
        <f ca="1">SUMIF(OFFSET('Game Board'!F8:F55,0,RY1),C20,OFFSET('Game Board'!G8:G55,0,RY1))+SUMIF(OFFSET('Game Board'!I8:I55,0,RY1),C20,OFFSET('Game Board'!H8:H55,0,RY1))</f>
        <v>0</v>
      </c>
      <c r="SC20" s="420">
        <f ca="1">SUMIF(OFFSET('Game Board'!F8:F55,0,RY1),C20,OFFSET('Game Board'!H8:H55,0,RY1))+SUMIF(OFFSET('Game Board'!I8:I55,0,RY1),C20,OFFSET('Game Board'!G8:G55,0,RY1))</f>
        <v>0</v>
      </c>
      <c r="SD20" s="420">
        <f t="shared" ca="1" si="119"/>
        <v>0</v>
      </c>
      <c r="SE20" s="420">
        <f t="shared" ca="1" si="120"/>
        <v>0</v>
      </c>
      <c r="SF20" s="420">
        <f ca="1">INDEX(L4:L35,MATCH(SO20,C4:C35,0),0)</f>
        <v>1651</v>
      </c>
      <c r="SG20" s="424">
        <f>'Tournament Setup'!F22</f>
        <v>0</v>
      </c>
      <c r="SH20" s="420">
        <f t="shared" ref="SH20" ca="1" si="2768">RANK(SE20,SE20:SE23)</f>
        <v>1</v>
      </c>
      <c r="SI20" s="420">
        <f t="shared" ref="SI20" ca="1" si="2769">SUMPRODUCT((SH20:SH23=SH20)*(SD20:SD23&gt;SD20)*1)</f>
        <v>0</v>
      </c>
      <c r="SJ20" s="420">
        <f t="shared" ca="1" si="123"/>
        <v>1</v>
      </c>
      <c r="SK20" s="420">
        <f t="shared" ref="SK20" ca="1" si="2770">SUMPRODUCT((SH20:SH23=SH20)*(SD20:SD23=SD20)*(SB20:SB23&gt;SB20)*1)</f>
        <v>0</v>
      </c>
      <c r="SL20" s="420">
        <f t="shared" ca="1" si="125"/>
        <v>1</v>
      </c>
      <c r="SM20" s="420">
        <f t="shared" ref="SM20" ca="1" si="2771">RANK(SL20,SL20:SL23,1)+COUNTIF(SL20:SL20,SL20)-1</f>
        <v>1</v>
      </c>
      <c r="SN20" s="420">
        <v>1</v>
      </c>
      <c r="SO20" s="420" t="str">
        <f t="shared" ref="SO20" ca="1" si="2772">INDEX(RW20:RW23,MATCH(SN20,SM20:SM23,0),0)</f>
        <v>Germany</v>
      </c>
      <c r="SP20" s="420">
        <f t="shared" ref="SP20" ca="1" si="2773">INDEX(SL20:SL23,MATCH(SO20,RW20:RW23,0),0)</f>
        <v>1</v>
      </c>
      <c r="SQ20" s="420" t="str">
        <f t="shared" ref="SQ20" ca="1" si="2774">IF(SP21=1,SO20,"")</f>
        <v>Germany</v>
      </c>
      <c r="ST20" s="420">
        <f ca="1">SUMPRODUCT((OFFSET('Game Board'!F8:F55,0,RY1)=SQ20)*(OFFSET('Game Board'!I8:I55,0,RY1)=SQ21)*(OFFSET('Game Board'!G8:G55,0,RY1)&gt;OFFSET('Game Board'!H8:H55,0,RY1))*1)+SUMPRODUCT((OFFSET('Game Board'!I8:I55,0,RY1)=SQ20)*(OFFSET('Game Board'!F8:F55,0,RY1)=SQ21)*(OFFSET('Game Board'!H8:H55,0,RY1)&gt;OFFSET('Game Board'!G8:G55,0,RY1))*1)+SUMPRODUCT((OFFSET('Game Board'!F8:F55,0,RY1)=SQ20)*(OFFSET('Game Board'!I8:I55,0,RY1)=SQ22)*(OFFSET('Game Board'!G8:G55,0,RY1)&gt;OFFSET('Game Board'!H8:H55,0,RY1))*1)+SUMPRODUCT((OFFSET('Game Board'!I8:I55,0,RY1)=SQ20)*(OFFSET('Game Board'!F8:F55,0,RY1)=SQ22)*(OFFSET('Game Board'!H8:H55,0,RY1)&gt;OFFSET('Game Board'!G8:G55,0,RY1))*1)+SUMPRODUCT((OFFSET('Game Board'!F8:F55,0,RY1)=SQ20)*(OFFSET('Game Board'!I8:I55,0,RY1)=SQ23)*(OFFSET('Game Board'!G8:G55,0,RY1)&gt;OFFSET('Game Board'!H8:H55,0,RY1))*1)+SUMPRODUCT((OFFSET('Game Board'!I8:I55,0,RY1)=SQ20)*(OFFSET('Game Board'!F8:F55,0,RY1)=SQ23)*(OFFSET('Game Board'!H8:H55,0,RY1)&gt;OFFSET('Game Board'!G8:G55,0,RY1))*1)</f>
        <v>0</v>
      </c>
      <c r="SU20" s="420">
        <f ca="1">SUMPRODUCT((OFFSET('Game Board'!F8:F55,0,RY1)=SQ20)*(OFFSET('Game Board'!I8:I55,0,RY1)=SQ21)*(OFFSET('Game Board'!G8:G55,0,RY1)=OFFSET('Game Board'!H8:H55,0,RY1))*1)+SUMPRODUCT((OFFSET('Game Board'!I8:I55,0,RY1)=SQ20)*(OFFSET('Game Board'!F8:F55,0,RY1)=SQ21)*(OFFSET('Game Board'!G8:G55,0,RY1)=OFFSET('Game Board'!H8:H55,0,RY1))*1)+SUMPRODUCT((OFFSET('Game Board'!F8:F55,0,RY1)=SQ20)*(OFFSET('Game Board'!I8:I55,0,RY1)=SQ22)*(OFFSET('Game Board'!G8:G55,0,RY1)=OFFSET('Game Board'!H8:H55,0,RY1))*1)+SUMPRODUCT((OFFSET('Game Board'!I8:I55,0,RY1)=SQ20)*(OFFSET('Game Board'!F8:F55,0,RY1)=SQ22)*(OFFSET('Game Board'!G8:G55,0,RY1)=OFFSET('Game Board'!H8:H55,0,RY1))*1)+SUMPRODUCT((OFFSET('Game Board'!F8:F55,0,RY1)=SQ20)*(OFFSET('Game Board'!I8:I55,0,RY1)=SQ23)*(OFFSET('Game Board'!G8:G55,0,RY1)=OFFSET('Game Board'!H8:H55,0,RY1))*1)+SUMPRODUCT((OFFSET('Game Board'!I8:I55,0,RY1)=SQ20)*(OFFSET('Game Board'!F8:F55,0,RY1)=SQ23)*(OFFSET('Game Board'!G8:G55,0,RY1)=OFFSET('Game Board'!H8:H55,0,RY1))*1)</f>
        <v>3</v>
      </c>
      <c r="SV20" s="420">
        <f ca="1">SUMPRODUCT((OFFSET('Game Board'!F8:F55,0,RY1)=SQ20)*(OFFSET('Game Board'!I8:I55,0,RY1)=SQ21)*(OFFSET('Game Board'!G8:G55,0,RY1)&lt;OFFSET('Game Board'!H8:H55,0,RY1))*1)+SUMPRODUCT((OFFSET('Game Board'!I8:I55,0,RY1)=SQ20)*(OFFSET('Game Board'!F8:F55,0,RY1)=SQ21)*(OFFSET('Game Board'!H8:H55,0,RY1)&lt;OFFSET('Game Board'!G8:G55,0,RY1))*1)+SUMPRODUCT((OFFSET('Game Board'!F8:F55,0,RY1)=SQ20)*(OFFSET('Game Board'!I8:I55,0,RY1)=SQ22)*(OFFSET('Game Board'!G8:G55,0,RY1)&lt;OFFSET('Game Board'!H8:H55,0,RY1))*1)+SUMPRODUCT((OFFSET('Game Board'!I8:I55,0,RY1)=SQ20)*(OFFSET('Game Board'!F8:F55,0,RY1)=SQ22)*(OFFSET('Game Board'!H8:H55,0,RY1)&lt;OFFSET('Game Board'!G8:G55,0,RY1))*1)+SUMPRODUCT((OFFSET('Game Board'!F8:F55,0,RY1)=SQ20)*(OFFSET('Game Board'!I8:I55,0,RY1)=SQ23)*(OFFSET('Game Board'!G8:G55,0,RY1)&lt;OFFSET('Game Board'!H8:H55,0,RY1))*1)+SUMPRODUCT((OFFSET('Game Board'!I8:I55,0,RY1)=SQ20)*(OFFSET('Game Board'!F8:F55,0,RY1)=SQ23)*(OFFSET('Game Board'!H8:H55,0,RY1)&lt;OFFSET('Game Board'!G8:G55,0,RY1))*1)</f>
        <v>0</v>
      </c>
      <c r="SW20" s="420">
        <f ca="1">SUMIFS(OFFSET('Game Board'!G8:G55,0,RY1),OFFSET('Game Board'!F8:F55,0,RY1),SQ20,OFFSET('Game Board'!I8:I55,0,RY1),SQ21)+SUMIFS(OFFSET('Game Board'!G8:G55,0,RY1),OFFSET('Game Board'!F8:F55,0,RY1),SQ20,OFFSET('Game Board'!I8:I55,0,RY1),SQ22)+SUMIFS(OFFSET('Game Board'!G8:G55,0,RY1),OFFSET('Game Board'!F8:F55,0,RY1),SQ20,OFFSET('Game Board'!I8:I55,0,RY1),SQ23)+SUMIFS(OFFSET('Game Board'!H8:H55,0,RY1),OFFSET('Game Board'!I8:I55,0,RY1),SQ20,OFFSET('Game Board'!F8:F55,0,RY1),SQ21)+SUMIFS(OFFSET('Game Board'!H8:H55,0,RY1),OFFSET('Game Board'!I8:I55,0,RY1),SQ20,OFFSET('Game Board'!F8:F55,0,RY1),SQ22)+SUMIFS(OFFSET('Game Board'!H8:H55,0,RY1),OFFSET('Game Board'!I8:I55,0,RY1),SQ20,OFFSET('Game Board'!F8:F55,0,RY1),SQ23)</f>
        <v>0</v>
      </c>
      <c r="SX20" s="420">
        <f ca="1">SUMIFS(OFFSET('Game Board'!H8:H55,0,RY1),OFFSET('Game Board'!F8:F55,0,RY1),SQ20,OFFSET('Game Board'!I8:I55,0,RY1),SQ21)+SUMIFS(OFFSET('Game Board'!H8:H55,0,RY1),OFFSET('Game Board'!F8:F55,0,RY1),SQ20,OFFSET('Game Board'!I8:I55,0,RY1),SQ22)+SUMIFS(OFFSET('Game Board'!H8:H55,0,RY1),OFFSET('Game Board'!F8:F55,0,RY1),SQ20,OFFSET('Game Board'!I8:I55,0,RY1),SQ23)+SUMIFS(OFFSET('Game Board'!G8:G55,0,RY1),OFFSET('Game Board'!I8:I55,0,RY1),SQ20,OFFSET('Game Board'!F8:F55,0,RY1),SQ21)+SUMIFS(OFFSET('Game Board'!G8:G55,0,RY1),OFFSET('Game Board'!I8:I55,0,RY1),SQ20,OFFSET('Game Board'!F8:F55,0,RY1),SQ22)+SUMIFS(OFFSET('Game Board'!G8:G55,0,RY1),OFFSET('Game Board'!I8:I55,0,RY1),SQ20,OFFSET('Game Board'!F8:F55,0,RY1),SQ23)</f>
        <v>0</v>
      </c>
      <c r="SY20" s="420">
        <f t="shared" ca="1" si="130"/>
        <v>0</v>
      </c>
      <c r="SZ20" s="420">
        <f t="shared" ca="1" si="131"/>
        <v>3</v>
      </c>
      <c r="TA20" s="420">
        <f t="shared" ref="TA20" ca="1" si="2775">IF(SQ20&lt;&gt;"",SUMPRODUCT((SP20:SP23=SP20)*(SZ20:SZ23&gt;SZ20)*1),0)</f>
        <v>0</v>
      </c>
      <c r="TB20" s="420">
        <f t="shared" ref="TB20" ca="1" si="2776">IF(SQ20&lt;&gt;"",SUMPRODUCT((TA20:TA23=TA20)*(SY20:SY23&gt;SY20)*1),0)</f>
        <v>0</v>
      </c>
      <c r="TC20" s="420">
        <f t="shared" ca="1" si="134"/>
        <v>0</v>
      </c>
      <c r="TD20" s="420">
        <f t="shared" ref="TD20" ca="1" si="2777">IF(SQ20&lt;&gt;"",SUMPRODUCT((TC20:TC23=TC20)*(TA20:TA23=TA20)*(SW20:SW23&gt;SW20)*1),0)</f>
        <v>0</v>
      </c>
      <c r="TE20" s="420">
        <f t="shared" ca="1" si="136"/>
        <v>1</v>
      </c>
      <c r="TF20" s="420">
        <v>0</v>
      </c>
      <c r="TG20" s="420">
        <v>0</v>
      </c>
      <c r="TH20" s="420">
        <v>0</v>
      </c>
      <c r="TI20" s="420">
        <v>0</v>
      </c>
      <c r="TJ20" s="420">
        <v>0</v>
      </c>
      <c r="TK20" s="420">
        <f t="shared" si="335"/>
        <v>0</v>
      </c>
      <c r="TL20" s="420">
        <f t="shared" si="336"/>
        <v>0</v>
      </c>
      <c r="TM20" s="420">
        <v>0</v>
      </c>
      <c r="TN20" s="420">
        <v>0</v>
      </c>
      <c r="TO20" s="420">
        <f t="shared" si="339"/>
        <v>0</v>
      </c>
      <c r="TP20" s="420">
        <v>0</v>
      </c>
      <c r="TQ20" s="420">
        <f t="shared" ca="1" si="137"/>
        <v>1</v>
      </c>
      <c r="TR20" s="420">
        <v>0</v>
      </c>
      <c r="TS20" s="420">
        <v>0</v>
      </c>
      <c r="TT20" s="420">
        <v>0</v>
      </c>
      <c r="TU20" s="420">
        <v>0</v>
      </c>
      <c r="TV20" s="420">
        <v>0</v>
      </c>
      <c r="TW20" s="420">
        <v>0</v>
      </c>
      <c r="TX20" s="420">
        <v>0</v>
      </c>
      <c r="TY20" s="420">
        <v>0</v>
      </c>
      <c r="TZ20" s="420">
        <v>0</v>
      </c>
      <c r="UA20" s="420">
        <v>0</v>
      </c>
      <c r="UB20" s="420">
        <v>0</v>
      </c>
      <c r="UC20" s="420">
        <f t="shared" ca="1" si="138"/>
        <v>1</v>
      </c>
      <c r="UD20" s="420">
        <f t="shared" ref="UD20" ca="1" si="2778">SUMPRODUCT((UC20:UC23=UC20)*(SF20:SF23&gt;SF20)*1)</f>
        <v>1</v>
      </c>
      <c r="UE20" s="420">
        <f t="shared" ca="1" si="140"/>
        <v>2</v>
      </c>
      <c r="UF20" s="420" t="str">
        <f t="shared" si="342"/>
        <v>Germany</v>
      </c>
      <c r="UG20" s="420">
        <f t="shared" ca="1" si="141"/>
        <v>0</v>
      </c>
      <c r="UH20" s="420">
        <f ca="1">SUMPRODUCT((OFFSET('Game Board'!G8:G55,0,UH1)&lt;&gt;"")*(OFFSET('Game Board'!F8:F55,0,UH1)=C20)*(OFFSET('Game Board'!G8:G55,0,UH1)&gt;OFFSET('Game Board'!H8:H55,0,UH1))*1)+SUMPRODUCT((OFFSET('Game Board'!G8:G55,0,UH1)&lt;&gt;"")*(OFFSET('Game Board'!I8:I55,0,UH1)=C20)*(OFFSET('Game Board'!H8:H55,0,UH1)&gt;OFFSET('Game Board'!G8:G55,0,UH1))*1)</f>
        <v>0</v>
      </c>
      <c r="UI20" s="420">
        <f ca="1">SUMPRODUCT((OFFSET('Game Board'!G8:G55,0,UH1)&lt;&gt;"")*(OFFSET('Game Board'!F8:F55,0,UH1)=C20)*(OFFSET('Game Board'!G8:G55,0,UH1)=OFFSET('Game Board'!H8:H55,0,UH1))*1)+SUMPRODUCT((OFFSET('Game Board'!G8:G55,0,UH1)&lt;&gt;"")*(OFFSET('Game Board'!I8:I55,0,UH1)=C20)*(OFFSET('Game Board'!G8:G55,0,UH1)=OFFSET('Game Board'!H8:H55,0,UH1))*1)</f>
        <v>0</v>
      </c>
      <c r="UJ20" s="420">
        <f ca="1">SUMPRODUCT((OFFSET('Game Board'!G8:G55,0,UH1)&lt;&gt;"")*(OFFSET('Game Board'!F8:F55,0,UH1)=C20)*(OFFSET('Game Board'!G8:G55,0,UH1)&lt;OFFSET('Game Board'!H8:H55,0,UH1))*1)+SUMPRODUCT((OFFSET('Game Board'!G8:G55,0,UH1)&lt;&gt;"")*(OFFSET('Game Board'!I8:I55,0,UH1)=C20)*(OFFSET('Game Board'!H8:H55,0,UH1)&lt;OFFSET('Game Board'!G8:G55,0,UH1))*1)</f>
        <v>0</v>
      </c>
      <c r="UK20" s="420">
        <f ca="1">SUMIF(OFFSET('Game Board'!F8:F55,0,UH1),C20,OFFSET('Game Board'!G8:G55,0,UH1))+SUMIF(OFFSET('Game Board'!I8:I55,0,UH1),C20,OFFSET('Game Board'!H8:H55,0,UH1))</f>
        <v>0</v>
      </c>
      <c r="UL20" s="420">
        <f ca="1">SUMIF(OFFSET('Game Board'!F8:F55,0,UH1),C20,OFFSET('Game Board'!H8:H55,0,UH1))+SUMIF(OFFSET('Game Board'!I8:I55,0,UH1),C20,OFFSET('Game Board'!G8:G55,0,UH1))</f>
        <v>0</v>
      </c>
      <c r="UM20" s="420">
        <f t="shared" ca="1" si="142"/>
        <v>0</v>
      </c>
      <c r="UN20" s="420">
        <f t="shared" ca="1" si="143"/>
        <v>0</v>
      </c>
      <c r="UO20" s="420">
        <f ca="1">INDEX(L4:L35,MATCH(UX20,C4:C35,0),0)</f>
        <v>1651</v>
      </c>
      <c r="UP20" s="424">
        <f>'Tournament Setup'!F22</f>
        <v>0</v>
      </c>
      <c r="UQ20" s="420">
        <f t="shared" ref="UQ20" ca="1" si="2779">RANK(UN20,UN20:UN23)</f>
        <v>1</v>
      </c>
      <c r="UR20" s="420">
        <f t="shared" ref="UR20" ca="1" si="2780">SUMPRODUCT((UQ20:UQ23=UQ20)*(UM20:UM23&gt;UM20)*1)</f>
        <v>0</v>
      </c>
      <c r="US20" s="420">
        <f t="shared" ca="1" si="146"/>
        <v>1</v>
      </c>
      <c r="UT20" s="420">
        <f t="shared" ref="UT20" ca="1" si="2781">SUMPRODUCT((UQ20:UQ23=UQ20)*(UM20:UM23=UM20)*(UK20:UK23&gt;UK20)*1)</f>
        <v>0</v>
      </c>
      <c r="UU20" s="420">
        <f t="shared" ca="1" si="148"/>
        <v>1</v>
      </c>
      <c r="UV20" s="420">
        <f t="shared" ref="UV20" ca="1" si="2782">RANK(UU20,UU20:UU23,1)+COUNTIF(UU20:UU20,UU20)-1</f>
        <v>1</v>
      </c>
      <c r="UW20" s="420">
        <v>1</v>
      </c>
      <c r="UX20" s="420" t="str">
        <f t="shared" ref="UX20" ca="1" si="2783">INDEX(UF20:UF23,MATCH(UW20,UV20:UV23,0),0)</f>
        <v>Germany</v>
      </c>
      <c r="UY20" s="420">
        <f t="shared" ref="UY20" ca="1" si="2784">INDEX(UU20:UU23,MATCH(UX20,UF20:UF23,0),0)</f>
        <v>1</v>
      </c>
      <c r="UZ20" s="420" t="str">
        <f t="shared" ref="UZ20" ca="1" si="2785">IF(UY21=1,UX20,"")</f>
        <v>Germany</v>
      </c>
      <c r="VC20" s="420">
        <f ca="1">SUMPRODUCT((OFFSET('Game Board'!F8:F55,0,UH1)=UZ20)*(OFFSET('Game Board'!I8:I55,0,UH1)=UZ21)*(OFFSET('Game Board'!G8:G55,0,UH1)&gt;OFFSET('Game Board'!H8:H55,0,UH1))*1)+SUMPRODUCT((OFFSET('Game Board'!I8:I55,0,UH1)=UZ20)*(OFFSET('Game Board'!F8:F55,0,UH1)=UZ21)*(OFFSET('Game Board'!H8:H55,0,UH1)&gt;OFFSET('Game Board'!G8:G55,0,UH1))*1)+SUMPRODUCT((OFFSET('Game Board'!F8:F55,0,UH1)=UZ20)*(OFFSET('Game Board'!I8:I55,0,UH1)=UZ22)*(OFFSET('Game Board'!G8:G55,0,UH1)&gt;OFFSET('Game Board'!H8:H55,0,UH1))*1)+SUMPRODUCT((OFFSET('Game Board'!I8:I55,0,UH1)=UZ20)*(OFFSET('Game Board'!F8:F55,0,UH1)=UZ22)*(OFFSET('Game Board'!H8:H55,0,UH1)&gt;OFFSET('Game Board'!G8:G55,0,UH1))*1)+SUMPRODUCT((OFFSET('Game Board'!F8:F55,0,UH1)=UZ20)*(OFFSET('Game Board'!I8:I55,0,UH1)=UZ23)*(OFFSET('Game Board'!G8:G55,0,UH1)&gt;OFFSET('Game Board'!H8:H55,0,UH1))*1)+SUMPRODUCT((OFFSET('Game Board'!I8:I55,0,UH1)=UZ20)*(OFFSET('Game Board'!F8:F55,0,UH1)=UZ23)*(OFFSET('Game Board'!H8:H55,0,UH1)&gt;OFFSET('Game Board'!G8:G55,0,UH1))*1)</f>
        <v>0</v>
      </c>
      <c r="VD20" s="420">
        <f ca="1">SUMPRODUCT((OFFSET('Game Board'!F8:F55,0,UH1)=UZ20)*(OFFSET('Game Board'!I8:I55,0,UH1)=UZ21)*(OFFSET('Game Board'!G8:G55,0,UH1)=OFFSET('Game Board'!H8:H55,0,UH1))*1)+SUMPRODUCT((OFFSET('Game Board'!I8:I55,0,UH1)=UZ20)*(OFFSET('Game Board'!F8:F55,0,UH1)=UZ21)*(OFFSET('Game Board'!G8:G55,0,UH1)=OFFSET('Game Board'!H8:H55,0,UH1))*1)+SUMPRODUCT((OFFSET('Game Board'!F8:F55,0,UH1)=UZ20)*(OFFSET('Game Board'!I8:I55,0,UH1)=UZ22)*(OFFSET('Game Board'!G8:G55,0,UH1)=OFFSET('Game Board'!H8:H55,0,UH1))*1)+SUMPRODUCT((OFFSET('Game Board'!I8:I55,0,UH1)=UZ20)*(OFFSET('Game Board'!F8:F55,0,UH1)=UZ22)*(OFFSET('Game Board'!G8:G55,0,UH1)=OFFSET('Game Board'!H8:H55,0,UH1))*1)+SUMPRODUCT((OFFSET('Game Board'!F8:F55,0,UH1)=UZ20)*(OFFSET('Game Board'!I8:I55,0,UH1)=UZ23)*(OFFSET('Game Board'!G8:G55,0,UH1)=OFFSET('Game Board'!H8:H55,0,UH1))*1)+SUMPRODUCT((OFFSET('Game Board'!I8:I55,0,UH1)=UZ20)*(OFFSET('Game Board'!F8:F55,0,UH1)=UZ23)*(OFFSET('Game Board'!G8:G55,0,UH1)=OFFSET('Game Board'!H8:H55,0,UH1))*1)</f>
        <v>3</v>
      </c>
      <c r="VE20" s="420">
        <f ca="1">SUMPRODUCT((OFFSET('Game Board'!F8:F55,0,UH1)=UZ20)*(OFFSET('Game Board'!I8:I55,0,UH1)=UZ21)*(OFFSET('Game Board'!G8:G55,0,UH1)&lt;OFFSET('Game Board'!H8:H55,0,UH1))*1)+SUMPRODUCT((OFFSET('Game Board'!I8:I55,0,UH1)=UZ20)*(OFFSET('Game Board'!F8:F55,0,UH1)=UZ21)*(OFFSET('Game Board'!H8:H55,0,UH1)&lt;OFFSET('Game Board'!G8:G55,0,UH1))*1)+SUMPRODUCT((OFFSET('Game Board'!F8:F55,0,UH1)=UZ20)*(OFFSET('Game Board'!I8:I55,0,UH1)=UZ22)*(OFFSET('Game Board'!G8:G55,0,UH1)&lt;OFFSET('Game Board'!H8:H55,0,UH1))*1)+SUMPRODUCT((OFFSET('Game Board'!I8:I55,0,UH1)=UZ20)*(OFFSET('Game Board'!F8:F55,0,UH1)=UZ22)*(OFFSET('Game Board'!H8:H55,0,UH1)&lt;OFFSET('Game Board'!G8:G55,0,UH1))*1)+SUMPRODUCT((OFFSET('Game Board'!F8:F55,0,UH1)=UZ20)*(OFFSET('Game Board'!I8:I55,0,UH1)=UZ23)*(OFFSET('Game Board'!G8:G55,0,UH1)&lt;OFFSET('Game Board'!H8:H55,0,UH1))*1)+SUMPRODUCT((OFFSET('Game Board'!I8:I55,0,UH1)=UZ20)*(OFFSET('Game Board'!F8:F55,0,UH1)=UZ23)*(OFFSET('Game Board'!H8:H55,0,UH1)&lt;OFFSET('Game Board'!G8:G55,0,UH1))*1)</f>
        <v>0</v>
      </c>
      <c r="VF20" s="420">
        <f ca="1">SUMIFS(OFFSET('Game Board'!G8:G55,0,UH1),OFFSET('Game Board'!F8:F55,0,UH1),UZ20,OFFSET('Game Board'!I8:I55,0,UH1),UZ21)+SUMIFS(OFFSET('Game Board'!G8:G55,0,UH1),OFFSET('Game Board'!F8:F55,0,UH1),UZ20,OFFSET('Game Board'!I8:I55,0,UH1),UZ22)+SUMIFS(OFFSET('Game Board'!G8:G55,0,UH1),OFFSET('Game Board'!F8:F55,0,UH1),UZ20,OFFSET('Game Board'!I8:I55,0,UH1),UZ23)+SUMIFS(OFFSET('Game Board'!H8:H55,0,UH1),OFFSET('Game Board'!I8:I55,0,UH1),UZ20,OFFSET('Game Board'!F8:F55,0,UH1),UZ21)+SUMIFS(OFFSET('Game Board'!H8:H55,0,UH1),OFFSET('Game Board'!I8:I55,0,UH1),UZ20,OFFSET('Game Board'!F8:F55,0,UH1),UZ22)+SUMIFS(OFFSET('Game Board'!H8:H55,0,UH1),OFFSET('Game Board'!I8:I55,0,UH1),UZ20,OFFSET('Game Board'!F8:F55,0,UH1),UZ23)</f>
        <v>0</v>
      </c>
      <c r="VG20" s="420">
        <f ca="1">SUMIFS(OFFSET('Game Board'!H8:H55,0,UH1),OFFSET('Game Board'!F8:F55,0,UH1),UZ20,OFFSET('Game Board'!I8:I55,0,UH1),UZ21)+SUMIFS(OFFSET('Game Board'!H8:H55,0,UH1),OFFSET('Game Board'!F8:F55,0,UH1),UZ20,OFFSET('Game Board'!I8:I55,0,UH1),UZ22)+SUMIFS(OFFSET('Game Board'!H8:H55,0,UH1),OFFSET('Game Board'!F8:F55,0,UH1),UZ20,OFFSET('Game Board'!I8:I55,0,UH1),UZ23)+SUMIFS(OFFSET('Game Board'!G8:G55,0,UH1),OFFSET('Game Board'!I8:I55,0,UH1),UZ20,OFFSET('Game Board'!F8:F55,0,UH1),UZ21)+SUMIFS(OFFSET('Game Board'!G8:G55,0,UH1),OFFSET('Game Board'!I8:I55,0,UH1),UZ20,OFFSET('Game Board'!F8:F55,0,UH1),UZ22)+SUMIFS(OFFSET('Game Board'!G8:G55,0,UH1),OFFSET('Game Board'!I8:I55,0,UH1),UZ20,OFFSET('Game Board'!F8:F55,0,UH1),UZ23)</f>
        <v>0</v>
      </c>
      <c r="VH20" s="420">
        <f t="shared" ca="1" si="153"/>
        <v>0</v>
      </c>
      <c r="VI20" s="420">
        <f t="shared" ca="1" si="154"/>
        <v>3</v>
      </c>
      <c r="VJ20" s="420">
        <f t="shared" ref="VJ20" ca="1" si="2786">IF(UZ20&lt;&gt;"",SUMPRODUCT((UY20:UY23=UY20)*(VI20:VI23&gt;VI20)*1),0)</f>
        <v>0</v>
      </c>
      <c r="VK20" s="420">
        <f t="shared" ref="VK20" ca="1" si="2787">IF(UZ20&lt;&gt;"",SUMPRODUCT((VJ20:VJ23=VJ20)*(VH20:VH23&gt;VH20)*1),0)</f>
        <v>0</v>
      </c>
      <c r="VL20" s="420">
        <f t="shared" ca="1" si="157"/>
        <v>0</v>
      </c>
      <c r="VM20" s="420">
        <f t="shared" ref="VM20" ca="1" si="2788">IF(UZ20&lt;&gt;"",SUMPRODUCT((VL20:VL23=VL20)*(VJ20:VJ23=VJ20)*(VF20:VF23&gt;VF20)*1),0)</f>
        <v>0</v>
      </c>
      <c r="VN20" s="420">
        <f t="shared" ca="1" si="159"/>
        <v>1</v>
      </c>
      <c r="VO20" s="420">
        <v>0</v>
      </c>
      <c r="VP20" s="420">
        <v>0</v>
      </c>
      <c r="VQ20" s="420">
        <v>0</v>
      </c>
      <c r="VR20" s="420">
        <v>0</v>
      </c>
      <c r="VS20" s="420">
        <v>0</v>
      </c>
      <c r="VT20" s="420">
        <f t="shared" si="354"/>
        <v>0</v>
      </c>
      <c r="VU20" s="420">
        <f t="shared" si="355"/>
        <v>0</v>
      </c>
      <c r="VV20" s="420">
        <v>0</v>
      </c>
      <c r="VW20" s="420">
        <v>0</v>
      </c>
      <c r="VX20" s="420">
        <f t="shared" si="358"/>
        <v>0</v>
      </c>
      <c r="VY20" s="420">
        <v>0</v>
      </c>
      <c r="VZ20" s="420">
        <f t="shared" ca="1" si="160"/>
        <v>1</v>
      </c>
      <c r="WA20" s="420">
        <v>0</v>
      </c>
      <c r="WB20" s="420">
        <v>0</v>
      </c>
      <c r="WC20" s="420">
        <v>0</v>
      </c>
      <c r="WD20" s="420">
        <v>0</v>
      </c>
      <c r="WE20" s="420">
        <v>0</v>
      </c>
      <c r="WF20" s="420">
        <v>0</v>
      </c>
      <c r="WG20" s="420">
        <v>0</v>
      </c>
      <c r="WH20" s="420">
        <v>0</v>
      </c>
      <c r="WI20" s="420">
        <v>0</v>
      </c>
      <c r="WJ20" s="420">
        <v>0</v>
      </c>
      <c r="WK20" s="420">
        <v>0</v>
      </c>
      <c r="WL20" s="420">
        <f t="shared" ca="1" si="161"/>
        <v>1</v>
      </c>
      <c r="WM20" s="420">
        <f t="shared" ref="WM20" ca="1" si="2789">SUMPRODUCT((WL20:WL23=WL20)*(UO20:UO23&gt;UO20)*1)</f>
        <v>1</v>
      </c>
      <c r="WN20" s="420">
        <f t="shared" ca="1" si="163"/>
        <v>2</v>
      </c>
      <c r="WO20" s="420" t="str">
        <f t="shared" si="361"/>
        <v>Germany</v>
      </c>
      <c r="WP20" s="420">
        <f t="shared" ca="1" si="164"/>
        <v>0</v>
      </c>
      <c r="WQ20" s="420">
        <f ca="1">SUMPRODUCT((OFFSET('Game Board'!G8:G55,0,WQ1)&lt;&gt;"")*(OFFSET('Game Board'!F8:F55,0,WQ1)=C20)*(OFFSET('Game Board'!G8:G55,0,WQ1)&gt;OFFSET('Game Board'!H8:H55,0,WQ1))*1)+SUMPRODUCT((OFFSET('Game Board'!G8:G55,0,WQ1)&lt;&gt;"")*(OFFSET('Game Board'!I8:I55,0,WQ1)=C20)*(OFFSET('Game Board'!H8:H55,0,WQ1)&gt;OFFSET('Game Board'!G8:G55,0,WQ1))*1)</f>
        <v>0</v>
      </c>
      <c r="WR20" s="420">
        <f ca="1">SUMPRODUCT((OFFSET('Game Board'!G8:G55,0,WQ1)&lt;&gt;"")*(OFFSET('Game Board'!F8:F55,0,WQ1)=C20)*(OFFSET('Game Board'!G8:G55,0,WQ1)=OFFSET('Game Board'!H8:H55,0,WQ1))*1)+SUMPRODUCT((OFFSET('Game Board'!G8:G55,0,WQ1)&lt;&gt;"")*(OFFSET('Game Board'!I8:I55,0,WQ1)=C20)*(OFFSET('Game Board'!G8:G55,0,WQ1)=OFFSET('Game Board'!H8:H55,0,WQ1))*1)</f>
        <v>0</v>
      </c>
      <c r="WS20" s="420">
        <f ca="1">SUMPRODUCT((OFFSET('Game Board'!G8:G55,0,WQ1)&lt;&gt;"")*(OFFSET('Game Board'!F8:F55,0,WQ1)=C20)*(OFFSET('Game Board'!G8:G55,0,WQ1)&lt;OFFSET('Game Board'!H8:H55,0,WQ1))*1)+SUMPRODUCT((OFFSET('Game Board'!G8:G55,0,WQ1)&lt;&gt;"")*(OFFSET('Game Board'!I8:I55,0,WQ1)=C20)*(OFFSET('Game Board'!H8:H55,0,WQ1)&lt;OFFSET('Game Board'!G8:G55,0,WQ1))*1)</f>
        <v>0</v>
      </c>
      <c r="WT20" s="420">
        <f ca="1">SUMIF(OFFSET('Game Board'!F8:F55,0,WQ1),C20,OFFSET('Game Board'!G8:G55,0,WQ1))+SUMIF(OFFSET('Game Board'!I8:I55,0,WQ1),C20,OFFSET('Game Board'!H8:H55,0,WQ1))</f>
        <v>0</v>
      </c>
      <c r="WU20" s="420">
        <f ca="1">SUMIF(OFFSET('Game Board'!F8:F55,0,WQ1),C20,OFFSET('Game Board'!H8:H55,0,WQ1))+SUMIF(OFFSET('Game Board'!I8:I55,0,WQ1),C20,OFFSET('Game Board'!G8:G55,0,WQ1))</f>
        <v>0</v>
      </c>
      <c r="WV20" s="420">
        <f t="shared" ca="1" si="165"/>
        <v>0</v>
      </c>
      <c r="WW20" s="420">
        <f t="shared" ca="1" si="166"/>
        <v>0</v>
      </c>
      <c r="WX20" s="420">
        <f ca="1">INDEX(L4:L35,MATCH(XG20,C4:C35,0),0)</f>
        <v>1651</v>
      </c>
      <c r="WY20" s="424">
        <f>'Tournament Setup'!F22</f>
        <v>0</v>
      </c>
      <c r="WZ20" s="420">
        <f t="shared" ref="WZ20" ca="1" si="2790">RANK(WW20,WW20:WW23)</f>
        <v>1</v>
      </c>
      <c r="XA20" s="420">
        <f t="shared" ref="XA20" ca="1" si="2791">SUMPRODUCT((WZ20:WZ23=WZ20)*(WV20:WV23&gt;WV20)*1)</f>
        <v>0</v>
      </c>
      <c r="XB20" s="420">
        <f t="shared" ca="1" si="169"/>
        <v>1</v>
      </c>
      <c r="XC20" s="420">
        <f t="shared" ref="XC20" ca="1" si="2792">SUMPRODUCT((WZ20:WZ23=WZ20)*(WV20:WV23=WV20)*(WT20:WT23&gt;WT20)*1)</f>
        <v>0</v>
      </c>
      <c r="XD20" s="420">
        <f t="shared" ca="1" si="171"/>
        <v>1</v>
      </c>
      <c r="XE20" s="420">
        <f t="shared" ref="XE20" ca="1" si="2793">RANK(XD20,XD20:XD23,1)+COUNTIF(XD20:XD20,XD20)-1</f>
        <v>1</v>
      </c>
      <c r="XF20" s="420">
        <v>1</v>
      </c>
      <c r="XG20" s="420" t="str">
        <f t="shared" ref="XG20" ca="1" si="2794">INDEX(WO20:WO23,MATCH(XF20,XE20:XE23,0),0)</f>
        <v>Germany</v>
      </c>
      <c r="XH20" s="420">
        <f t="shared" ref="XH20" ca="1" si="2795">INDEX(XD20:XD23,MATCH(XG20,WO20:WO23,0),0)</f>
        <v>1</v>
      </c>
      <c r="XI20" s="420" t="str">
        <f t="shared" ref="XI20" ca="1" si="2796">IF(XH21=1,XG20,"")</f>
        <v>Germany</v>
      </c>
      <c r="XL20" s="420">
        <f ca="1">SUMPRODUCT((OFFSET('Game Board'!F8:F55,0,WQ1)=XI20)*(OFFSET('Game Board'!I8:I55,0,WQ1)=XI21)*(OFFSET('Game Board'!G8:G55,0,WQ1)&gt;OFFSET('Game Board'!H8:H55,0,WQ1))*1)+SUMPRODUCT((OFFSET('Game Board'!I8:I55,0,WQ1)=XI20)*(OFFSET('Game Board'!F8:F55,0,WQ1)=XI21)*(OFFSET('Game Board'!H8:H55,0,WQ1)&gt;OFFSET('Game Board'!G8:G55,0,WQ1))*1)+SUMPRODUCT((OFFSET('Game Board'!F8:F55,0,WQ1)=XI20)*(OFFSET('Game Board'!I8:I55,0,WQ1)=XI22)*(OFFSET('Game Board'!G8:G55,0,WQ1)&gt;OFFSET('Game Board'!H8:H55,0,WQ1))*1)+SUMPRODUCT((OFFSET('Game Board'!I8:I55,0,WQ1)=XI20)*(OFFSET('Game Board'!F8:F55,0,WQ1)=XI22)*(OFFSET('Game Board'!H8:H55,0,WQ1)&gt;OFFSET('Game Board'!G8:G55,0,WQ1))*1)+SUMPRODUCT((OFFSET('Game Board'!F8:F55,0,WQ1)=XI20)*(OFFSET('Game Board'!I8:I55,0,WQ1)=XI23)*(OFFSET('Game Board'!G8:G55,0,WQ1)&gt;OFFSET('Game Board'!H8:H55,0,WQ1))*1)+SUMPRODUCT((OFFSET('Game Board'!I8:I55,0,WQ1)=XI20)*(OFFSET('Game Board'!F8:F55,0,WQ1)=XI23)*(OFFSET('Game Board'!H8:H55,0,WQ1)&gt;OFFSET('Game Board'!G8:G55,0,WQ1))*1)</f>
        <v>0</v>
      </c>
      <c r="XM20" s="420">
        <f ca="1">SUMPRODUCT((OFFSET('Game Board'!F8:F55,0,WQ1)=XI20)*(OFFSET('Game Board'!I8:I55,0,WQ1)=XI21)*(OFFSET('Game Board'!G8:G55,0,WQ1)=OFFSET('Game Board'!H8:H55,0,WQ1))*1)+SUMPRODUCT((OFFSET('Game Board'!I8:I55,0,WQ1)=XI20)*(OFFSET('Game Board'!F8:F55,0,WQ1)=XI21)*(OFFSET('Game Board'!G8:G55,0,WQ1)=OFFSET('Game Board'!H8:H55,0,WQ1))*1)+SUMPRODUCT((OFFSET('Game Board'!F8:F55,0,WQ1)=XI20)*(OFFSET('Game Board'!I8:I55,0,WQ1)=XI22)*(OFFSET('Game Board'!G8:G55,0,WQ1)=OFFSET('Game Board'!H8:H55,0,WQ1))*1)+SUMPRODUCT((OFFSET('Game Board'!I8:I55,0,WQ1)=XI20)*(OFFSET('Game Board'!F8:F55,0,WQ1)=XI22)*(OFFSET('Game Board'!G8:G55,0,WQ1)=OFFSET('Game Board'!H8:H55,0,WQ1))*1)+SUMPRODUCT((OFFSET('Game Board'!F8:F55,0,WQ1)=XI20)*(OFFSET('Game Board'!I8:I55,0,WQ1)=XI23)*(OFFSET('Game Board'!G8:G55,0,WQ1)=OFFSET('Game Board'!H8:H55,0,WQ1))*1)+SUMPRODUCT((OFFSET('Game Board'!I8:I55,0,WQ1)=XI20)*(OFFSET('Game Board'!F8:F55,0,WQ1)=XI23)*(OFFSET('Game Board'!G8:G55,0,WQ1)=OFFSET('Game Board'!H8:H55,0,WQ1))*1)</f>
        <v>3</v>
      </c>
      <c r="XN20" s="420">
        <f ca="1">SUMPRODUCT((OFFSET('Game Board'!F8:F55,0,WQ1)=XI20)*(OFFSET('Game Board'!I8:I55,0,WQ1)=XI21)*(OFFSET('Game Board'!G8:G55,0,WQ1)&lt;OFFSET('Game Board'!H8:H55,0,WQ1))*1)+SUMPRODUCT((OFFSET('Game Board'!I8:I55,0,WQ1)=XI20)*(OFFSET('Game Board'!F8:F55,0,WQ1)=XI21)*(OFFSET('Game Board'!H8:H55,0,WQ1)&lt;OFFSET('Game Board'!G8:G55,0,WQ1))*1)+SUMPRODUCT((OFFSET('Game Board'!F8:F55,0,WQ1)=XI20)*(OFFSET('Game Board'!I8:I55,0,WQ1)=XI22)*(OFFSET('Game Board'!G8:G55,0,WQ1)&lt;OFFSET('Game Board'!H8:H55,0,WQ1))*1)+SUMPRODUCT((OFFSET('Game Board'!I8:I55,0,WQ1)=XI20)*(OFFSET('Game Board'!F8:F55,0,WQ1)=XI22)*(OFFSET('Game Board'!H8:H55,0,WQ1)&lt;OFFSET('Game Board'!G8:G55,0,WQ1))*1)+SUMPRODUCT((OFFSET('Game Board'!F8:F55,0,WQ1)=XI20)*(OFFSET('Game Board'!I8:I55,0,WQ1)=XI23)*(OFFSET('Game Board'!G8:G55,0,WQ1)&lt;OFFSET('Game Board'!H8:H55,0,WQ1))*1)+SUMPRODUCT((OFFSET('Game Board'!I8:I55,0,WQ1)=XI20)*(OFFSET('Game Board'!F8:F55,0,WQ1)=XI23)*(OFFSET('Game Board'!H8:H55,0,WQ1)&lt;OFFSET('Game Board'!G8:G55,0,WQ1))*1)</f>
        <v>0</v>
      </c>
      <c r="XO20" s="420">
        <f ca="1">SUMIFS(OFFSET('Game Board'!G8:G55,0,WQ1),OFFSET('Game Board'!F8:F55,0,WQ1),XI20,OFFSET('Game Board'!I8:I55,0,WQ1),XI21)+SUMIFS(OFFSET('Game Board'!G8:G55,0,WQ1),OFFSET('Game Board'!F8:F55,0,WQ1),XI20,OFFSET('Game Board'!I8:I55,0,WQ1),XI22)+SUMIFS(OFFSET('Game Board'!G8:G55,0,WQ1),OFFSET('Game Board'!F8:F55,0,WQ1),XI20,OFFSET('Game Board'!I8:I55,0,WQ1),XI23)+SUMIFS(OFFSET('Game Board'!H8:H55,0,WQ1),OFFSET('Game Board'!I8:I55,0,WQ1),XI20,OFFSET('Game Board'!F8:F55,0,WQ1),XI21)+SUMIFS(OFFSET('Game Board'!H8:H55,0,WQ1),OFFSET('Game Board'!I8:I55,0,WQ1),XI20,OFFSET('Game Board'!F8:F55,0,WQ1),XI22)+SUMIFS(OFFSET('Game Board'!H8:H55,0,WQ1),OFFSET('Game Board'!I8:I55,0,WQ1),XI20,OFFSET('Game Board'!F8:F55,0,WQ1),XI23)</f>
        <v>0</v>
      </c>
      <c r="XP20" s="420">
        <f ca="1">SUMIFS(OFFSET('Game Board'!H8:H55,0,WQ1),OFFSET('Game Board'!F8:F55,0,WQ1),XI20,OFFSET('Game Board'!I8:I55,0,WQ1),XI21)+SUMIFS(OFFSET('Game Board'!H8:H55,0,WQ1),OFFSET('Game Board'!F8:F55,0,WQ1),XI20,OFFSET('Game Board'!I8:I55,0,WQ1),XI22)+SUMIFS(OFFSET('Game Board'!H8:H55,0,WQ1),OFFSET('Game Board'!F8:F55,0,WQ1),XI20,OFFSET('Game Board'!I8:I55,0,WQ1),XI23)+SUMIFS(OFFSET('Game Board'!G8:G55,0,WQ1),OFFSET('Game Board'!I8:I55,0,WQ1),XI20,OFFSET('Game Board'!F8:F55,0,WQ1),XI21)+SUMIFS(OFFSET('Game Board'!G8:G55,0,WQ1),OFFSET('Game Board'!I8:I55,0,WQ1),XI20,OFFSET('Game Board'!F8:F55,0,WQ1),XI22)+SUMIFS(OFFSET('Game Board'!G8:G55,0,WQ1),OFFSET('Game Board'!I8:I55,0,WQ1),XI20,OFFSET('Game Board'!F8:F55,0,WQ1),XI23)</f>
        <v>0</v>
      </c>
      <c r="XQ20" s="420">
        <f t="shared" ca="1" si="176"/>
        <v>0</v>
      </c>
      <c r="XR20" s="420">
        <f t="shared" ca="1" si="177"/>
        <v>3</v>
      </c>
      <c r="XS20" s="420">
        <f t="shared" ref="XS20" ca="1" si="2797">IF(XI20&lt;&gt;"",SUMPRODUCT((XH20:XH23=XH20)*(XR20:XR23&gt;XR20)*1),0)</f>
        <v>0</v>
      </c>
      <c r="XT20" s="420">
        <f t="shared" ref="XT20" ca="1" si="2798">IF(XI20&lt;&gt;"",SUMPRODUCT((XS20:XS23=XS20)*(XQ20:XQ23&gt;XQ20)*1),0)</f>
        <v>0</v>
      </c>
      <c r="XU20" s="420">
        <f t="shared" ca="1" si="180"/>
        <v>0</v>
      </c>
      <c r="XV20" s="420">
        <f t="shared" ref="XV20" ca="1" si="2799">IF(XI20&lt;&gt;"",SUMPRODUCT((XU20:XU23=XU20)*(XS20:XS23=XS20)*(XO20:XO23&gt;XO20)*1),0)</f>
        <v>0</v>
      </c>
      <c r="XW20" s="420">
        <f t="shared" ca="1" si="182"/>
        <v>1</v>
      </c>
      <c r="XX20" s="420">
        <v>0</v>
      </c>
      <c r="XY20" s="420">
        <v>0</v>
      </c>
      <c r="XZ20" s="420">
        <v>0</v>
      </c>
      <c r="YA20" s="420">
        <v>0</v>
      </c>
      <c r="YB20" s="420">
        <v>0</v>
      </c>
      <c r="YC20" s="420">
        <f t="shared" si="373"/>
        <v>0</v>
      </c>
      <c r="YD20" s="420">
        <f t="shared" si="374"/>
        <v>0</v>
      </c>
      <c r="YE20" s="420">
        <v>0</v>
      </c>
      <c r="YF20" s="420">
        <v>0</v>
      </c>
      <c r="YG20" s="420">
        <f t="shared" si="377"/>
        <v>0</v>
      </c>
      <c r="YH20" s="420">
        <v>0</v>
      </c>
      <c r="YI20" s="420">
        <f t="shared" ca="1" si="183"/>
        <v>1</v>
      </c>
      <c r="YJ20" s="420">
        <v>0</v>
      </c>
      <c r="YK20" s="420">
        <v>0</v>
      </c>
      <c r="YL20" s="420">
        <v>0</v>
      </c>
      <c r="YM20" s="420">
        <v>0</v>
      </c>
      <c r="YN20" s="420">
        <v>0</v>
      </c>
      <c r="YO20" s="420">
        <v>0</v>
      </c>
      <c r="YP20" s="420">
        <v>0</v>
      </c>
      <c r="YQ20" s="420">
        <v>0</v>
      </c>
      <c r="YR20" s="420">
        <v>0</v>
      </c>
      <c r="YS20" s="420">
        <v>0</v>
      </c>
      <c r="YT20" s="420">
        <v>0</v>
      </c>
      <c r="YU20" s="420">
        <f t="shared" ca="1" si="184"/>
        <v>1</v>
      </c>
      <c r="YV20" s="420">
        <f t="shared" ref="YV20" ca="1" si="2800">SUMPRODUCT((YU20:YU23=YU20)*(WX20:WX23&gt;WX20)*1)</f>
        <v>1</v>
      </c>
      <c r="YW20" s="420">
        <f t="shared" ca="1" si="186"/>
        <v>2</v>
      </c>
      <c r="YX20" s="420" t="str">
        <f t="shared" si="380"/>
        <v>Germany</v>
      </c>
    </row>
    <row r="21" spans="1:674" x14ac:dyDescent="0.35">
      <c r="A21" s="420">
        <f>INDEX(M4:M35,MATCH(U21,C4:C35,0),0)</f>
        <v>1553</v>
      </c>
      <c r="B21" s="420">
        <f t="shared" si="815"/>
        <v>2</v>
      </c>
      <c r="C21" s="420" t="str">
        <f>'Tournament Setup'!D23</f>
        <v>Japan</v>
      </c>
      <c r="D21" s="420">
        <f t="shared" si="187"/>
        <v>0</v>
      </c>
      <c r="E21" s="420">
        <f>SUMPRODUCT(('Game Board'!G8:G55&lt;&gt;"")*('Game Board'!F8:F55=C21)*('Game Board'!G8:G55&gt;'Game Board'!H8:H55)*1)+SUMPRODUCT(('Game Board'!G8:G55&lt;&gt;"")*('Game Board'!I8:I55=C21)*('Game Board'!H8:H55&gt;'Game Board'!G8:G55)*1)</f>
        <v>0</v>
      </c>
      <c r="F21" s="420">
        <f>SUMPRODUCT(('Game Board'!G8:G55&lt;&gt;"")*('Game Board'!F8:F55=C21)*('Game Board'!G8:G55='Game Board'!H8:H55)*1)+SUMPRODUCT(('Game Board'!G8:G55&lt;&gt;"")*('Game Board'!I8:I55=C21)*('Game Board'!G8:G55='Game Board'!H8:H55)*1)</f>
        <v>0</v>
      </c>
      <c r="G21" s="420">
        <f>SUMPRODUCT(('Game Board'!G8:G55&lt;&gt;"")*('Game Board'!F8:F55=C21)*('Game Board'!G8:G55&lt;'Game Board'!H8:H55)*1)+SUMPRODUCT(('Game Board'!G8:G55&lt;&gt;"")*('Game Board'!I8:I55=C21)*('Game Board'!H8:H55&lt;'Game Board'!G8:G55)*1)</f>
        <v>0</v>
      </c>
      <c r="H21" s="420">
        <f>SUMIF('Game Board'!F8:F55,C21,'Game Board'!G8:G55)+SUMIF('Game Board'!I8:I55,C21,'Game Board'!H8:H55)</f>
        <v>0</v>
      </c>
      <c r="I21" s="420">
        <f>SUMIF('Game Board'!F8:F55,C21,'Game Board'!H8:H55)+SUMIF('Game Board'!I8:I55,C21,'Game Board'!G8:G55)</f>
        <v>0</v>
      </c>
      <c r="J21" s="420">
        <f t="shared" si="188"/>
        <v>0</v>
      </c>
      <c r="K21" s="420">
        <f t="shared" si="189"/>
        <v>0</v>
      </c>
      <c r="L21" s="424">
        <f>'Tournament Setup'!E23</f>
        <v>1553</v>
      </c>
      <c r="M21" s="420">
        <f>IF('Tournament Setup'!F23&lt;&gt;"",-'Tournament Setup'!F23,'Tournament Setup'!E23)</f>
        <v>1553</v>
      </c>
      <c r="N21" s="420">
        <f>RANK(K21,K20:K23)</f>
        <v>1</v>
      </c>
      <c r="O21" s="420">
        <f>SUMPRODUCT((N20:N23=N21)*(J20:J23&gt;J21)*1)</f>
        <v>0</v>
      </c>
      <c r="P21" s="420">
        <f t="shared" si="190"/>
        <v>1</v>
      </c>
      <c r="Q21" s="420">
        <f>SUMPRODUCT((N20:N23=N21)*(J20:J23=J21)*(H20:H23&gt;H21)*1)</f>
        <v>0</v>
      </c>
      <c r="R21" s="420">
        <f t="shared" si="191"/>
        <v>1</v>
      </c>
      <c r="S21" s="420">
        <f>RANK(R21,R20:R23,1)+COUNTIF(R20:R21,R21)-1</f>
        <v>2</v>
      </c>
      <c r="T21" s="420">
        <v>2</v>
      </c>
      <c r="U21" s="420" t="str">
        <f t="shared" ref="U21" si="2801">INDEX(C20:C23,MATCH(T21,S20:S23,0),0)</f>
        <v>Japan</v>
      </c>
      <c r="V21" s="420">
        <f>INDEX(R20:R23,MATCH(U21,C20:C23,0),0)</f>
        <v>1</v>
      </c>
      <c r="W21" s="420" t="str">
        <f t="shared" ref="W21" si="2802">IF(W20&lt;&gt;"",U21,"")</f>
        <v>Japan</v>
      </c>
      <c r="X21" s="420" t="str">
        <f t="shared" ref="X21" si="2803">IF(V22=2,U21,"")</f>
        <v/>
      </c>
      <c r="Z21" s="420">
        <f>SUMPRODUCT(('Game Board'!F8:F55=W21)*('Game Board'!I8:I55=W20)*('Game Board'!G8:G55&gt;'Game Board'!H8:H55)*1)+SUMPRODUCT(('Game Board'!I8:I55=W21)*('Game Board'!F8:F55=W20)*('Game Board'!H8:H55&gt;'Game Board'!G8:G55)*1)+SUMPRODUCT(('Game Board'!F8:F55=W21)*('Game Board'!I8:I55=W22)*('Game Board'!G8:G55&gt;'Game Board'!H8:H55)*1)+SUMPRODUCT(('Game Board'!I8:I55=W21)*('Game Board'!F8:F55=W22)*('Game Board'!H8:H55&gt;'Game Board'!G8:G55)*1)+SUMPRODUCT(('Game Board'!F8:F55=W21)*('Game Board'!I8:I55=W23)*('Game Board'!G8:G55&gt;'Game Board'!H8:H55)*1)+SUMPRODUCT(('Game Board'!I8:I55=W21)*('Game Board'!F8:F55=W23)*('Game Board'!H8:H55&gt;'Game Board'!G8:G55)*1)</f>
        <v>0</v>
      </c>
      <c r="AA21" s="420">
        <f>SUMPRODUCT(('Game Board'!F8:F55=W21)*('Game Board'!I8:I55=W20)*('Game Board'!G8:G55='Game Board'!H8:H55)*1)+SUMPRODUCT(('Game Board'!I8:I55=W21)*('Game Board'!F8:F55=W20)*('Game Board'!G8:G55='Game Board'!H8:H55)*1)+SUMPRODUCT(('Game Board'!F8:F55=W21)*('Game Board'!I8:I55=W22)*('Game Board'!G8:G55='Game Board'!H8:H55)*1)+SUMPRODUCT(('Game Board'!I8:I55=W21)*('Game Board'!F8:F55=W22)*('Game Board'!G8:G55='Game Board'!H8:H55)*1)+SUMPRODUCT(('Game Board'!F8:F55=W21)*('Game Board'!I8:I55=W23)*('Game Board'!G8:G55='Game Board'!H8:H55)*1)+SUMPRODUCT(('Game Board'!I8:I55=W21)*('Game Board'!F8:F55=W23)*('Game Board'!G8:G55='Game Board'!H8:H55)*1)</f>
        <v>3</v>
      </c>
      <c r="AB21" s="420">
        <f>SUMPRODUCT(('Game Board'!F8:F55=W21)*('Game Board'!I8:I55=W20)*('Game Board'!G8:G55&lt;'Game Board'!H8:H55)*1)+SUMPRODUCT(('Game Board'!I8:I55=W21)*('Game Board'!F8:F55=W20)*('Game Board'!H8:H55&lt;'Game Board'!G8:G55)*1)+SUMPRODUCT(('Game Board'!F8:F55=W21)*('Game Board'!I8:I55=W22)*('Game Board'!G8:G55&lt;'Game Board'!H8:H55)*1)+SUMPRODUCT(('Game Board'!I8:I55=W21)*('Game Board'!F8:F55=W22)*('Game Board'!H8:H55&lt;'Game Board'!G8:G55)*1)+SUMPRODUCT(('Game Board'!F8:F55=W21)*('Game Board'!I8:I55=W23)*('Game Board'!G8:G55&lt;'Game Board'!H8:H55)*1)+SUMPRODUCT(('Game Board'!I8:I55=W21)*('Game Board'!F8:F55=W23)*('Game Board'!H8:H55&lt;'Game Board'!G8:G55)*1)</f>
        <v>0</v>
      </c>
      <c r="AC21" s="420">
        <f>SUMIFS('Game Board'!G8:G55,'Game Board'!F8:F55,W21,'Game Board'!I8:I55,W20)+SUMIFS('Game Board'!G8:G55,'Game Board'!F8:F55,W21,'Game Board'!I8:I55,W22)+SUMIFS('Game Board'!G8:G55,'Game Board'!F8:F55,W21,'Game Board'!I8:I55,W23)+SUMIFS('Game Board'!H8:H55,'Game Board'!I8:I55,W21,'Game Board'!F8:F55,W20)+SUMIFS('Game Board'!H8:H55,'Game Board'!I8:I55,W21,'Game Board'!F8:F55,W22)+SUMIFS('Game Board'!H8:H55,'Game Board'!I8:I55,W21,'Game Board'!F8:F55,W23)</f>
        <v>0</v>
      </c>
      <c r="AD21" s="420">
        <f>SUMIFS('Game Board'!H8:H55,'Game Board'!F8:F55,W21,'Game Board'!I8:I55,W20)+SUMIFS('Game Board'!H8:H55,'Game Board'!F8:F55,W21,'Game Board'!I8:I55,W22)+SUMIFS('Game Board'!H8:H55,'Game Board'!F8:F55,W21,'Game Board'!I8:I55,W23)+SUMIFS('Game Board'!G8:G55,'Game Board'!I8:I55,W21,'Game Board'!F8:F55,W20)+SUMIFS('Game Board'!G8:G55,'Game Board'!I8:I55,W21,'Game Board'!F8:F55,W22)+SUMIFS('Game Board'!G8:G55,'Game Board'!I8:I55,W21,'Game Board'!F8:F55,W23)</f>
        <v>0</v>
      </c>
      <c r="AE21" s="420">
        <f t="shared" si="192"/>
        <v>0</v>
      </c>
      <c r="AF21" s="420">
        <f t="shared" si="193"/>
        <v>3</v>
      </c>
      <c r="AG21" s="420">
        <f t="shared" ref="AG21" si="2804">IF(W21&lt;&gt;"",SUMPRODUCT((V20:V23=V21)*(AF20:AF23&gt;AF21)*1),0)</f>
        <v>0</v>
      </c>
      <c r="AH21" s="420">
        <f t="shared" ref="AH21" si="2805">IF(W21&lt;&gt;"",SUMPRODUCT((AG20:AG23=AG21)*(AE20:AE23&gt;AE21)*1),0)</f>
        <v>0</v>
      </c>
      <c r="AI21" s="420">
        <f t="shared" si="0"/>
        <v>0</v>
      </c>
      <c r="AJ21" s="420">
        <f t="shared" ref="AJ21" si="2806">IF(W21&lt;&gt;"",SUMPRODUCT((AI20:AI23=AI21)*(AG20:AG23=AG21)*(AC20:AC23&gt;AC21)*1),0)</f>
        <v>0</v>
      </c>
      <c r="AK21" s="420">
        <f t="shared" si="194"/>
        <v>1</v>
      </c>
      <c r="AL21" s="420">
        <f>SUMPRODUCT(('Game Board'!F8:F55=X21)*('Game Board'!I8:I55=X22)*('Game Board'!G8:G55&gt;'Game Board'!H8:H55)*1)+SUMPRODUCT(('Game Board'!I8:I55=X21)*('Game Board'!F8:F55=X22)*('Game Board'!H8:H55&gt;'Game Board'!G8:G55)*1)+SUMPRODUCT(('Game Board'!F8:F55=X21)*('Game Board'!I8:I55=X23)*('Game Board'!G8:G55&gt;'Game Board'!H8:H55)*1)+SUMPRODUCT(('Game Board'!I8:I55=X21)*('Game Board'!F8:F55=X23)*('Game Board'!H8:H55&gt;'Game Board'!G8:G55)*1)</f>
        <v>0</v>
      </c>
      <c r="AM21" s="420">
        <f>SUMPRODUCT(('Game Board'!F8:F55=X21)*('Game Board'!I8:I55=X22)*('Game Board'!G8:G55='Game Board'!H8:H55)*1)+SUMPRODUCT(('Game Board'!I8:I55=X21)*('Game Board'!F8:F55=X22)*('Game Board'!G8:G55='Game Board'!H8:H55)*1)+SUMPRODUCT(('Game Board'!F8:F55=X21)*('Game Board'!I8:I55=X23)*('Game Board'!G8:G55='Game Board'!H8:H55)*1)+SUMPRODUCT(('Game Board'!I8:I55=X21)*('Game Board'!F8:F55=X23)*('Game Board'!G8:G55='Game Board'!H8:H55)*1)</f>
        <v>0</v>
      </c>
      <c r="AN21" s="420">
        <f>SUMPRODUCT(('Game Board'!F8:F55=X21)*('Game Board'!I8:I55=X22)*('Game Board'!G8:G55&lt;'Game Board'!H8:H55)*1)+SUMPRODUCT(('Game Board'!I8:I55=X21)*('Game Board'!F8:F55=X22)*('Game Board'!H8:H55&lt;'Game Board'!G8:G55)*1)+SUMPRODUCT(('Game Board'!F8:F55=X21)*('Game Board'!I8:I55=X23)*('Game Board'!G8:G55&lt;'Game Board'!H8:H55)*1)+SUMPRODUCT(('Game Board'!I8:I55=X21)*('Game Board'!F8:F55=X23)*('Game Board'!H8:H55&lt;'Game Board'!G8:G55)*1)</f>
        <v>0</v>
      </c>
      <c r="AO21" s="420">
        <f>SUMIFS('Game Board'!G8:G55,'Game Board'!F8:F55,X21,'Game Board'!I8:I55,X22)+SUMIFS('Game Board'!G8:G55,'Game Board'!F8:F55,X21,'Game Board'!I8:I55,X23)+SUMIFS('Game Board'!H8:H55,'Game Board'!I8:I55,X21,'Game Board'!F8:F55,X22)+SUMIFS('Game Board'!H8:H55,'Game Board'!I8:I55,X21,'Game Board'!F8:F55,X23)</f>
        <v>0</v>
      </c>
      <c r="AP21" s="420">
        <f>SUMIFS('Game Board'!H8:H55,'Game Board'!F8:F55,X21,'Game Board'!I8:I55,X22)+SUMIFS('Game Board'!H8:H55,'Game Board'!F8:F55,X21,'Game Board'!I8:I55,X23)+SUMIFS('Game Board'!G8:G55,'Game Board'!I8:I55,X21,'Game Board'!F8:F55,X22)+SUMIFS('Game Board'!G8:G55,'Game Board'!I8:I55,X21,'Game Board'!F8:F55,X23)</f>
        <v>0</v>
      </c>
      <c r="AQ21" s="420">
        <f t="shared" si="195"/>
        <v>0</v>
      </c>
      <c r="AR21" s="420">
        <f t="shared" si="196"/>
        <v>0</v>
      </c>
      <c r="AS21" s="420">
        <f t="shared" ref="AS21" si="2807">IF(X21&lt;&gt;"",SUMPRODUCT((V20:V23=V21)*(AR20:AR23&gt;AR21)*1),0)</f>
        <v>0</v>
      </c>
      <c r="AT21" s="420">
        <f t="shared" ref="AT21" si="2808">IF(X21&lt;&gt;"",SUMPRODUCT((AS20:AS23=AS21)*(AQ20:AQ23&gt;AQ21)*1),0)</f>
        <v>0</v>
      </c>
      <c r="AU21" s="420">
        <f t="shared" si="197"/>
        <v>0</v>
      </c>
      <c r="AV21" s="420">
        <f t="shared" ref="AV21" si="2809">IF(X21&lt;&gt;"",SUMPRODUCT((AU20:AU23=AU21)*(AS20:AS23=AS21)*(AO20:AO23&gt;AO21)*1),0)</f>
        <v>0</v>
      </c>
      <c r="AW21" s="420">
        <f t="shared" si="198"/>
        <v>1</v>
      </c>
      <c r="AX21" s="420">
        <v>0</v>
      </c>
      <c r="AY21" s="420">
        <v>0</v>
      </c>
      <c r="AZ21" s="420">
        <v>0</v>
      </c>
      <c r="BA21" s="420">
        <v>0</v>
      </c>
      <c r="BB21" s="420">
        <v>0</v>
      </c>
      <c r="BC21" s="420">
        <v>0</v>
      </c>
      <c r="BD21" s="420">
        <v>0</v>
      </c>
      <c r="BE21" s="420">
        <v>0</v>
      </c>
      <c r="BF21" s="420">
        <v>0</v>
      </c>
      <c r="BG21" s="420">
        <v>0</v>
      </c>
      <c r="BH21" s="420">
        <v>0</v>
      </c>
      <c r="BI21" s="420">
        <f t="shared" si="383"/>
        <v>1</v>
      </c>
      <c r="BJ21" s="420">
        <f>SUMPRODUCT((BI20:BI23=BI21)*(A20:A23&gt;A21)*1)</f>
        <v>2</v>
      </c>
      <c r="BK21" s="420">
        <f t="shared" si="199"/>
        <v>3</v>
      </c>
      <c r="BL21" s="420" t="str">
        <f t="shared" si="200"/>
        <v>Japan</v>
      </c>
      <c r="BM21" s="420">
        <f t="shared" ca="1" si="201"/>
        <v>0</v>
      </c>
      <c r="BN21" s="420">
        <f ca="1">SUMPRODUCT((OFFSET('Game Board'!G8:G55,0,BN1)&lt;&gt;"")*(OFFSET('Game Board'!F8:F55,0,BN1)=C21)*(OFFSET('Game Board'!G8:G55,0,BN1)&gt;OFFSET('Game Board'!H8:H55,0,BN1))*1)+SUMPRODUCT((OFFSET('Game Board'!G8:G55,0,BN1)&lt;&gt;"")*(OFFSET('Game Board'!I8:I55,0,BN1)=C21)*(OFFSET('Game Board'!H8:H55,0,BN1)&gt;OFFSET('Game Board'!G8:G55,0,BN1))*1)</f>
        <v>0</v>
      </c>
      <c r="BO21" s="420">
        <f ca="1">SUMPRODUCT((OFFSET('Game Board'!G8:G55,0,BN1)&lt;&gt;"")*(OFFSET('Game Board'!F8:F55,0,BN1)=C21)*(OFFSET('Game Board'!G8:G55,0,BN1)=OFFSET('Game Board'!H8:H55,0,BN1))*1)+SUMPRODUCT((OFFSET('Game Board'!G8:G55,0,BN1)&lt;&gt;"")*(OFFSET('Game Board'!I8:I55,0,BN1)=C21)*(OFFSET('Game Board'!G8:G55,0,BN1)=OFFSET('Game Board'!H8:H55,0,BN1))*1)</f>
        <v>0</v>
      </c>
      <c r="BP21" s="420">
        <f ca="1">SUMPRODUCT((OFFSET('Game Board'!G8:G55,0,BN1)&lt;&gt;"")*(OFFSET('Game Board'!F8:F55,0,BN1)=C21)*(OFFSET('Game Board'!G8:G55,0,BN1)&lt;OFFSET('Game Board'!H8:H55,0,BN1))*1)+SUMPRODUCT((OFFSET('Game Board'!G8:G55,0,BN1)&lt;&gt;"")*(OFFSET('Game Board'!I8:I55,0,BN1)=C21)*(OFFSET('Game Board'!H8:H55,0,BN1)&lt;OFFSET('Game Board'!G8:G55,0,BN1))*1)</f>
        <v>0</v>
      </c>
      <c r="BQ21" s="420">
        <f ca="1">SUMIF(OFFSET('Game Board'!F8:F55,0,BN1),C21,OFFSET('Game Board'!G8:G55,0,BN1))+SUMIF(OFFSET('Game Board'!I8:I55,0,BN1),C21,OFFSET('Game Board'!H8:H55,0,BN1))</f>
        <v>0</v>
      </c>
      <c r="BR21" s="420">
        <f ca="1">SUMIF(OFFSET('Game Board'!F8:F55,0,BN1),C21,OFFSET('Game Board'!H8:H55,0,BN1))+SUMIF(OFFSET('Game Board'!I8:I55,0,BN1),C21,OFFSET('Game Board'!G8:G55,0,BN1))</f>
        <v>0</v>
      </c>
      <c r="BS21" s="420">
        <f t="shared" ca="1" si="202"/>
        <v>0</v>
      </c>
      <c r="BT21" s="420">
        <f t="shared" ca="1" si="203"/>
        <v>0</v>
      </c>
      <c r="BU21" s="420">
        <f ca="1">INDEX(L4:L35,MATCH(CD21,C4:C35,0),0)</f>
        <v>1553</v>
      </c>
      <c r="BV21" s="424">
        <f>'Tournament Setup'!F23</f>
        <v>0</v>
      </c>
      <c r="BW21" s="420">
        <f ca="1">RANK(BT21,BT20:BT23)</f>
        <v>1</v>
      </c>
      <c r="BX21" s="420">
        <f ca="1">SUMPRODUCT((BW20:BW23=BW21)*(BS20:BS23&gt;BS21)*1)</f>
        <v>0</v>
      </c>
      <c r="BY21" s="420">
        <f t="shared" ca="1" si="204"/>
        <v>1</v>
      </c>
      <c r="BZ21" s="420">
        <f ca="1">SUMPRODUCT((BW20:BW23=BW21)*(BS20:BS23=BS21)*(BQ20:BQ23&gt;BQ21)*1)</f>
        <v>0</v>
      </c>
      <c r="CA21" s="420">
        <f t="shared" ca="1" si="205"/>
        <v>1</v>
      </c>
      <c r="CB21" s="420">
        <f ca="1">RANK(CA21,CA20:CA23,1)+COUNTIF(CA20:CA21,CA21)-1</f>
        <v>2</v>
      </c>
      <c r="CC21" s="420">
        <v>2</v>
      </c>
      <c r="CD21" s="420" t="str">
        <f t="shared" ref="CD21" ca="1" si="2810">INDEX(BL20:BL23,MATCH(CC21,CB20:CB23,0),0)</f>
        <v>Japan</v>
      </c>
      <c r="CE21" s="420">
        <f ca="1">INDEX(CA20:CA23,MATCH(CD21,BL20:BL23,0),0)</f>
        <v>1</v>
      </c>
      <c r="CF21" s="420" t="str">
        <f t="shared" ref="CF21" ca="1" si="2811">IF(CF20&lt;&gt;"",CD21,"")</f>
        <v>Japan</v>
      </c>
      <c r="CG21" s="420" t="str">
        <f t="shared" ref="CG21" ca="1" si="2812">IF(CE22=2,CD21,"")</f>
        <v/>
      </c>
      <c r="CI21" s="420">
        <f ca="1">SUMPRODUCT((OFFSET('Game Board'!F8:F55,0,BN1)=CF21)*(OFFSET('Game Board'!I8:I55,0,BN1)=CF20)*(OFFSET('Game Board'!G8:G55,0,BN1)&gt;OFFSET('Game Board'!H8:H55,0,BN1))*1)+SUMPRODUCT((OFFSET('Game Board'!I8:I55,0,BN1)=CF21)*(OFFSET('Game Board'!F8:F55,0,BN1)=CF20)*(OFFSET('Game Board'!H8:H55,0,BN1)&gt;OFFSET('Game Board'!G8:G55,0,BN1))*1)+SUMPRODUCT((OFFSET('Game Board'!F8:F55,0,BN1)=CF21)*(OFFSET('Game Board'!I8:I55,0,BN1)=CF22)*(OFFSET('Game Board'!G8:G55,0,BN1)&gt;OFFSET('Game Board'!H8:H55,0,BN1))*1)+SUMPRODUCT((OFFSET('Game Board'!I8:I55,0,BN1)=CF21)*(OFFSET('Game Board'!F8:F55,0,BN1)=CF22)*(OFFSET('Game Board'!H8:H55,0,BN1)&gt;OFFSET('Game Board'!G8:G55,0,BN1))*1)+SUMPRODUCT((OFFSET('Game Board'!F8:F55,0,BN1)=CF21)*(OFFSET('Game Board'!I8:I55,0,BN1)=CF23)*(OFFSET('Game Board'!G8:G55,0,BN1)&gt;OFFSET('Game Board'!H8:H55,0,BN1))*1)+SUMPRODUCT((OFFSET('Game Board'!I8:I55,0,BN1)=CF21)*(OFFSET('Game Board'!F8:F55,0,BN1)=CF23)*(OFFSET('Game Board'!H8:H55,0,BN1)&gt;OFFSET('Game Board'!G8:G55,0,BN1))*1)</f>
        <v>0</v>
      </c>
      <c r="CJ21" s="420">
        <f ca="1">SUMPRODUCT((OFFSET('Game Board'!F8:F55,0,BN1)=CF21)*(OFFSET('Game Board'!I8:I55,0,BN1)=CF20)*(OFFSET('Game Board'!G8:G55,0,BN1)=OFFSET('Game Board'!H8:H55,0,BN1))*1)+SUMPRODUCT((OFFSET('Game Board'!I8:I55,0,BN1)=CF21)*(OFFSET('Game Board'!F8:F55,0,BN1)=CF20)*(OFFSET('Game Board'!G8:G55,0,BN1)=OFFSET('Game Board'!H8:H55,0,BN1))*1)+SUMPRODUCT((OFFSET('Game Board'!F8:F55,0,BN1)=CF21)*(OFFSET('Game Board'!I8:I55,0,BN1)=CF22)*(OFFSET('Game Board'!G8:G55,0,BN1)=OFFSET('Game Board'!H8:H55,0,BN1))*1)+SUMPRODUCT((OFFSET('Game Board'!I8:I55,0,BN1)=CF21)*(OFFSET('Game Board'!F8:F55,0,BN1)=CF22)*(OFFSET('Game Board'!G8:G55,0,BN1)=OFFSET('Game Board'!H8:H55,0,BN1))*1)+SUMPRODUCT((OFFSET('Game Board'!F8:F55,0,BN1)=CF21)*(OFFSET('Game Board'!I8:I55,0,BN1)=CF23)*(OFFSET('Game Board'!G8:G55,0,BN1)=OFFSET('Game Board'!H8:H55,0,BN1))*1)+SUMPRODUCT((OFFSET('Game Board'!I8:I55,0,BN1)=CF21)*(OFFSET('Game Board'!F8:F55,0,BN1)=CF23)*(OFFSET('Game Board'!G8:G55,0,BN1)=OFFSET('Game Board'!H8:H55,0,BN1))*1)</f>
        <v>3</v>
      </c>
      <c r="CK21" s="420">
        <f ca="1">SUMPRODUCT((OFFSET('Game Board'!F8:F55,0,BN1)=CF21)*(OFFSET('Game Board'!I8:I55,0,BN1)=CF20)*(OFFSET('Game Board'!G8:G55,0,BN1)&lt;OFFSET('Game Board'!H8:H55,0,BN1))*1)+SUMPRODUCT((OFFSET('Game Board'!I8:I55,0,BN1)=CF21)*(OFFSET('Game Board'!F8:F55,0,BN1)=CF20)*(OFFSET('Game Board'!H8:H55,0,BN1)&lt;OFFSET('Game Board'!G8:G55,0,BN1))*1)+SUMPRODUCT((OFFSET('Game Board'!F8:F55,0,BN1)=CF21)*(OFFSET('Game Board'!I8:I55,0,BN1)=CF22)*(OFFSET('Game Board'!G8:G55,0,BN1)&lt;OFFSET('Game Board'!H8:H55,0,BN1))*1)+SUMPRODUCT((OFFSET('Game Board'!I8:I55,0,BN1)=CF21)*(OFFSET('Game Board'!F8:F55,0,BN1)=CF22)*(OFFSET('Game Board'!H8:H55,0,BN1)&lt;OFFSET('Game Board'!G8:G55,0,BN1))*1)+SUMPRODUCT((OFFSET('Game Board'!F8:F55,0,BN1)=CF21)*(OFFSET('Game Board'!I8:I55,0,BN1)=CF23)*(OFFSET('Game Board'!G8:G55,0,BN1)&lt;OFFSET('Game Board'!H8:H55,0,BN1))*1)+SUMPRODUCT((OFFSET('Game Board'!I8:I55,0,BN1)=CF21)*(OFFSET('Game Board'!F8:F55,0,BN1)=CF23)*(OFFSET('Game Board'!H8:H55,0,BN1)&lt;OFFSET('Game Board'!G8:G55,0,BN1))*1)</f>
        <v>0</v>
      </c>
      <c r="CL21" s="420">
        <f ca="1">SUMIFS(OFFSET('Game Board'!G8:G55,0,BN1),OFFSET('Game Board'!F8:F55,0,BN1),CF21,OFFSET('Game Board'!I8:I55,0,BN1),CF20)+SUMIFS(OFFSET('Game Board'!G8:G55,0,BN1),OFFSET('Game Board'!F8:F55,0,BN1),CF21,OFFSET('Game Board'!I8:I55,0,BN1),CF22)+SUMIFS(OFFSET('Game Board'!G8:G55,0,BN1),OFFSET('Game Board'!F8:F55,0,BN1),CF21,OFFSET('Game Board'!I8:I55,0,BN1),CF23)+SUMIFS(OFFSET('Game Board'!H8:H55,0,BN1),OFFSET('Game Board'!I8:I55,0,BN1),CF21,OFFSET('Game Board'!F8:F55,0,BN1),CF20)+SUMIFS(OFFSET('Game Board'!H8:H55,0,BN1),OFFSET('Game Board'!I8:I55,0,BN1),CF21,OFFSET('Game Board'!F8:F55,0,BN1),CF22)+SUMIFS(OFFSET('Game Board'!H8:H55,0,BN1),OFFSET('Game Board'!I8:I55,0,BN1),CF21,OFFSET('Game Board'!F8:F55,0,BN1),CF23)</f>
        <v>0</v>
      </c>
      <c r="CM21" s="420">
        <f ca="1">SUMIFS(OFFSET('Game Board'!H8:H55,0,BN1),OFFSET('Game Board'!F8:F55,0,BN1),CF21,OFFSET('Game Board'!I8:I55,0,BN1),CF20)+SUMIFS(OFFSET('Game Board'!H8:H55,0,BN1),OFFSET('Game Board'!F8:F55,0,BN1),CF21,OFFSET('Game Board'!I8:I55,0,BN1),CF22)+SUMIFS(OFFSET('Game Board'!H8:H55,0,BN1),OFFSET('Game Board'!F8:F55,0,BN1),CF21,OFFSET('Game Board'!I8:I55,0,BN1),CF23)+SUMIFS(OFFSET('Game Board'!G8:G55,0,BN1),OFFSET('Game Board'!I8:I55,0,BN1),CF21,OFFSET('Game Board'!F8:F55,0,BN1),CF20)+SUMIFS(OFFSET('Game Board'!G8:G55,0,BN1),OFFSET('Game Board'!I8:I55,0,BN1),CF21,OFFSET('Game Board'!F8:F55,0,BN1),CF22)+SUMIFS(OFFSET('Game Board'!G8:G55,0,BN1),OFFSET('Game Board'!I8:I55,0,BN1),CF21,OFFSET('Game Board'!F8:F55,0,BN1),CF23)</f>
        <v>0</v>
      </c>
      <c r="CN21" s="420">
        <f t="shared" ca="1" si="206"/>
        <v>0</v>
      </c>
      <c r="CO21" s="420">
        <f t="shared" ca="1" si="207"/>
        <v>3</v>
      </c>
      <c r="CP21" s="420">
        <f t="shared" ref="CP21" ca="1" si="2813">IF(CF21&lt;&gt;"",SUMPRODUCT((CE20:CE23=CE21)*(CO20:CO23&gt;CO21)*1),0)</f>
        <v>0</v>
      </c>
      <c r="CQ21" s="420">
        <f t="shared" ref="CQ21" ca="1" si="2814">IF(CF21&lt;&gt;"",SUMPRODUCT((CP20:CP23=CP21)*(CN20:CN23&gt;CN21)*1),0)</f>
        <v>0</v>
      </c>
      <c r="CR21" s="420">
        <f t="shared" ca="1" si="1"/>
        <v>0</v>
      </c>
      <c r="CS21" s="420">
        <f t="shared" ref="CS21" ca="1" si="2815">IF(CF21&lt;&gt;"",SUMPRODUCT((CR20:CR23=CR21)*(CP20:CP23=CP21)*(CL20:CL23&gt;CL21)*1),0)</f>
        <v>0</v>
      </c>
      <c r="CT21" s="420">
        <f t="shared" ca="1" si="208"/>
        <v>1</v>
      </c>
      <c r="CU21" s="420">
        <f ca="1">SUMPRODUCT((OFFSET('Game Board'!F8:F55,0,BN1)=CG21)*(OFFSET('Game Board'!I8:I55,0,BN1)=CG22)*(OFFSET('Game Board'!G8:G55,0,BN1)&gt;OFFSET('Game Board'!H8:H55,0,BN1))*1)+SUMPRODUCT((OFFSET('Game Board'!I8:I55,0,BN1)=CG21)*(OFFSET('Game Board'!F8:F55,0,BN1)=CG22)*(OFFSET('Game Board'!H8:H55,0,BN1)&gt;OFFSET('Game Board'!G8:G55,0,BN1))*1)+SUMPRODUCT((OFFSET('Game Board'!F8:F55,0,BN1)=CG21)*(OFFSET('Game Board'!I8:I55,0,BN1)=CG23)*(OFFSET('Game Board'!G8:G55,0,BN1)&gt;OFFSET('Game Board'!H8:H55,0,BN1))*1)+SUMPRODUCT((OFFSET('Game Board'!I8:I55,0,BN1)=CG21)*(OFFSET('Game Board'!F8:F55,0,BN1)=CG23)*(OFFSET('Game Board'!H8:H55,0,BN1)&gt;OFFSET('Game Board'!G8:G55,0,BN1))*1)</f>
        <v>0</v>
      </c>
      <c r="CV21" s="420">
        <f ca="1">SUMPRODUCT((OFFSET('Game Board'!F8:F55,0,BN1)=CG21)*(OFFSET('Game Board'!I8:I55,0,BN1)=CG22)*(OFFSET('Game Board'!G8:G55,0,BN1)=OFFSET('Game Board'!H8:H55,0,BN1))*1)+SUMPRODUCT((OFFSET('Game Board'!I8:I55,0,BN1)=CG21)*(OFFSET('Game Board'!F8:F55,0,BN1)=CG22)*(OFFSET('Game Board'!G8:G55,0,BN1)=OFFSET('Game Board'!H8:H55,0,BN1))*1)+SUMPRODUCT((OFFSET('Game Board'!F8:F55,0,BN1)=CG21)*(OFFSET('Game Board'!I8:I55,0,BN1)=CG23)*(OFFSET('Game Board'!G8:G55,0,BN1)=OFFSET('Game Board'!H8:H55,0,BN1))*1)+SUMPRODUCT((OFFSET('Game Board'!I8:I55,0,BN1)=CG21)*(OFFSET('Game Board'!F8:F55,0,BN1)=CG23)*(OFFSET('Game Board'!G8:G55,0,BN1)=OFFSET('Game Board'!H8:H55,0,BN1))*1)</f>
        <v>0</v>
      </c>
      <c r="CW21" s="420">
        <f ca="1">SUMPRODUCT((OFFSET('Game Board'!F8:F55,0,BN1)=CG21)*(OFFSET('Game Board'!I8:I55,0,BN1)=CG22)*(OFFSET('Game Board'!G8:G55,0,BN1)&lt;OFFSET('Game Board'!H8:H55,0,BN1))*1)+SUMPRODUCT((OFFSET('Game Board'!I8:I55,0,BN1)=CG21)*(OFFSET('Game Board'!F8:F55,0,BN1)=CG22)*(OFFSET('Game Board'!H8:H55,0,BN1)&lt;OFFSET('Game Board'!G8:G55,0,BN1))*1)+SUMPRODUCT((OFFSET('Game Board'!F8:F55,0,BN1)=CG21)*(OFFSET('Game Board'!I8:I55,0,BN1)=CG23)*(OFFSET('Game Board'!G8:G55,0,BN1)&lt;OFFSET('Game Board'!H8:H55,0,BN1))*1)+SUMPRODUCT((OFFSET('Game Board'!I8:I55,0,BN1)=CG21)*(OFFSET('Game Board'!F8:F55,0,BN1)=CG23)*(OFFSET('Game Board'!H8:H55,0,BN1)&lt;OFFSET('Game Board'!G8:G55,0,BN1))*1)</f>
        <v>0</v>
      </c>
      <c r="CX21" s="420">
        <f ca="1">SUMIFS(OFFSET('Game Board'!G8:G55,0,BN1),OFFSET('Game Board'!F8:F55,0,BN1),CG21,OFFSET('Game Board'!I8:I55,0,BN1),CG22)+SUMIFS(OFFSET('Game Board'!G8:G55,0,BN1),OFFSET('Game Board'!F8:F55,0,BN1),CG21,OFFSET('Game Board'!I8:I55,0,BN1),CG23)+SUMIFS(OFFSET('Game Board'!H8:H55,0,BN1),OFFSET('Game Board'!I8:I55,0,BN1),CG21,OFFSET('Game Board'!F8:F55,0,BN1),CG22)+SUMIFS(OFFSET('Game Board'!H8:H55,0,BN1),OFFSET('Game Board'!I8:I55,0,BN1),CG21,OFFSET('Game Board'!F8:F55,0,BN1),CG23)</f>
        <v>0</v>
      </c>
      <c r="CY21" s="420">
        <f ca="1">SUMIFS(OFFSET('Game Board'!H8:H55,0,BN1),OFFSET('Game Board'!F8:F55,0,BN1),CG21,OFFSET('Game Board'!I8:I55,0,BN1),CG22)+SUMIFS(OFFSET('Game Board'!H8:H55,0,BN1),OFFSET('Game Board'!F8:F55,0,BN1),CG21,OFFSET('Game Board'!I8:I55,0,BN1),CG23)+SUMIFS(OFFSET('Game Board'!G8:G55,0,BN1),OFFSET('Game Board'!I8:I55,0,BN1),CG21,OFFSET('Game Board'!F8:F55,0,BN1),CG22)+SUMIFS(OFFSET('Game Board'!G8:G55,0,BN1),OFFSET('Game Board'!I8:I55,0,BN1),CG21,OFFSET('Game Board'!F8:F55,0,BN1),CG23)</f>
        <v>0</v>
      </c>
      <c r="CZ21" s="420">
        <f t="shared" ca="1" si="209"/>
        <v>0</v>
      </c>
      <c r="DA21" s="420">
        <f t="shared" ca="1" si="210"/>
        <v>0</v>
      </c>
      <c r="DB21" s="420">
        <f t="shared" ref="DB21" ca="1" si="2816">IF(CG21&lt;&gt;"",SUMPRODUCT((CE20:CE23=CE21)*(DA20:DA23&gt;DA21)*1),0)</f>
        <v>0</v>
      </c>
      <c r="DC21" s="420">
        <f t="shared" ref="DC21" ca="1" si="2817">IF(CG21&lt;&gt;"",SUMPRODUCT((DB20:DB23=DB21)*(CZ20:CZ23&gt;CZ21)*1),0)</f>
        <v>0</v>
      </c>
      <c r="DD21" s="420">
        <f t="shared" ca="1" si="211"/>
        <v>0</v>
      </c>
      <c r="DE21" s="420">
        <f t="shared" ref="DE21" ca="1" si="2818">IF(CG21&lt;&gt;"",SUMPRODUCT((DD20:DD23=DD21)*(DB20:DB23=DB21)*(CX20:CX23&gt;CX21)*1),0)</f>
        <v>0</v>
      </c>
      <c r="DF21" s="420">
        <f t="shared" ca="1" si="212"/>
        <v>1</v>
      </c>
      <c r="DG21" s="420">
        <v>0</v>
      </c>
      <c r="DH21" s="420">
        <v>0</v>
      </c>
      <c r="DI21" s="420">
        <v>0</v>
      </c>
      <c r="DJ21" s="420">
        <v>0</v>
      </c>
      <c r="DK21" s="420">
        <v>0</v>
      </c>
      <c r="DL21" s="420">
        <v>0</v>
      </c>
      <c r="DM21" s="420">
        <v>0</v>
      </c>
      <c r="DN21" s="420">
        <v>0</v>
      </c>
      <c r="DO21" s="420">
        <v>0</v>
      </c>
      <c r="DP21" s="420">
        <v>0</v>
      </c>
      <c r="DQ21" s="420">
        <v>0</v>
      </c>
      <c r="DR21" s="420">
        <f t="shared" ca="1" si="386"/>
        <v>1</v>
      </c>
      <c r="DS21" s="420">
        <f t="shared" ref="DS21" ca="1" si="2819">SUMPRODUCT((DR20:DR23=DR21)*(BU20:BU23&gt;BU21)*1)</f>
        <v>2</v>
      </c>
      <c r="DT21" s="420">
        <f t="shared" ca="1" si="213"/>
        <v>3</v>
      </c>
      <c r="DU21" s="420" t="str">
        <f t="shared" si="214"/>
        <v>Japan</v>
      </c>
      <c r="DV21" s="420">
        <f t="shared" ca="1" si="215"/>
        <v>0</v>
      </c>
      <c r="DW21" s="420">
        <f ca="1">SUMPRODUCT((OFFSET('Game Board'!G8:G55,0,DW1)&lt;&gt;"")*(OFFSET('Game Board'!F8:F55,0,DW1)=C21)*(OFFSET('Game Board'!G8:G55,0,DW1)&gt;OFFSET('Game Board'!H8:H55,0,DW1))*1)+SUMPRODUCT((OFFSET('Game Board'!G8:G55,0,DW1)&lt;&gt;"")*(OFFSET('Game Board'!I8:I55,0,DW1)=C21)*(OFFSET('Game Board'!H8:H55,0,DW1)&gt;OFFSET('Game Board'!G8:G55,0,DW1))*1)</f>
        <v>0</v>
      </c>
      <c r="DX21" s="420">
        <f ca="1">SUMPRODUCT((OFFSET('Game Board'!G8:G55,0,DW1)&lt;&gt;"")*(OFFSET('Game Board'!F8:F55,0,DW1)=C21)*(OFFSET('Game Board'!G8:G55,0,DW1)=OFFSET('Game Board'!H8:H55,0,DW1))*1)+SUMPRODUCT((OFFSET('Game Board'!G8:G55,0,DW1)&lt;&gt;"")*(OFFSET('Game Board'!I8:I55,0,DW1)=C21)*(OFFSET('Game Board'!G8:G55,0,DW1)=OFFSET('Game Board'!H8:H55,0,DW1))*1)</f>
        <v>0</v>
      </c>
      <c r="DY21" s="420">
        <f ca="1">SUMPRODUCT((OFFSET('Game Board'!G8:G55,0,DW1)&lt;&gt;"")*(OFFSET('Game Board'!F8:F55,0,DW1)=C21)*(OFFSET('Game Board'!G8:G55,0,DW1)&lt;OFFSET('Game Board'!H8:H55,0,DW1))*1)+SUMPRODUCT((OFFSET('Game Board'!G8:G55,0,DW1)&lt;&gt;"")*(OFFSET('Game Board'!I8:I55,0,DW1)=C21)*(OFFSET('Game Board'!H8:H55,0,DW1)&lt;OFFSET('Game Board'!G8:G55,0,DW1))*1)</f>
        <v>0</v>
      </c>
      <c r="DZ21" s="420">
        <f ca="1">SUMIF(OFFSET('Game Board'!F8:F55,0,DW1),C21,OFFSET('Game Board'!G8:G55,0,DW1))+SUMIF(OFFSET('Game Board'!I8:I55,0,DW1),C21,OFFSET('Game Board'!H8:H55,0,DW1))</f>
        <v>0</v>
      </c>
      <c r="EA21" s="420">
        <f ca="1">SUMIF(OFFSET('Game Board'!F8:F55,0,DW1),C21,OFFSET('Game Board'!H8:H55,0,DW1))+SUMIF(OFFSET('Game Board'!I8:I55,0,DW1),C21,OFFSET('Game Board'!G8:G55,0,DW1))</f>
        <v>0</v>
      </c>
      <c r="EB21" s="420">
        <f t="shared" ca="1" si="216"/>
        <v>0</v>
      </c>
      <c r="EC21" s="420">
        <f t="shared" ca="1" si="217"/>
        <v>0</v>
      </c>
      <c r="ED21" s="420">
        <f ca="1">INDEX(L4:L35,MATCH(EM21,C4:C35,0),0)</f>
        <v>1553</v>
      </c>
      <c r="EE21" s="424">
        <f>'Tournament Setup'!F23</f>
        <v>0</v>
      </c>
      <c r="EF21" s="420">
        <f ca="1">RANK(EC21,EC20:EC23)</f>
        <v>1</v>
      </c>
      <c r="EG21" s="420">
        <f ca="1">SUMPRODUCT((EF20:EF23=EF21)*(EB20:EB23&gt;EB21)*1)</f>
        <v>0</v>
      </c>
      <c r="EH21" s="420">
        <f t="shared" ca="1" si="218"/>
        <v>1</v>
      </c>
      <c r="EI21" s="420">
        <f ca="1">SUMPRODUCT((EF20:EF23=EF21)*(EB20:EB23=EB21)*(DZ20:DZ23&gt;DZ21)*1)</f>
        <v>0</v>
      </c>
      <c r="EJ21" s="420">
        <f t="shared" ca="1" si="219"/>
        <v>1</v>
      </c>
      <c r="EK21" s="420">
        <f ca="1">RANK(EJ21,EJ20:EJ23,1)+COUNTIF(EJ20:EJ21,EJ21)-1</f>
        <v>2</v>
      </c>
      <c r="EL21" s="420">
        <v>2</v>
      </c>
      <c r="EM21" s="420" t="str">
        <f t="shared" ref="EM21" ca="1" si="2820">INDEX(DU20:DU23,MATCH(EL21,EK20:EK23,0),0)</f>
        <v>Japan</v>
      </c>
      <c r="EN21" s="420">
        <f ca="1">INDEX(EJ20:EJ23,MATCH(EM21,DU20:DU23,0),0)</f>
        <v>1</v>
      </c>
      <c r="EO21" s="420" t="str">
        <f t="shared" ref="EO21" ca="1" si="2821">IF(EO20&lt;&gt;"",EM21,"")</f>
        <v>Japan</v>
      </c>
      <c r="EP21" s="420" t="str">
        <f t="shared" ref="EP21" ca="1" si="2822">IF(EN22=2,EM21,"")</f>
        <v/>
      </c>
      <c r="ER21" s="420">
        <f ca="1">SUMPRODUCT((OFFSET('Game Board'!F8:F55,0,DW1)=EO21)*(OFFSET('Game Board'!I8:I55,0,DW1)=EO20)*(OFFSET('Game Board'!G8:G55,0,DW1)&gt;OFFSET('Game Board'!H8:H55,0,DW1))*1)+SUMPRODUCT((OFFSET('Game Board'!I8:I55,0,DW1)=EO21)*(OFFSET('Game Board'!F8:F55,0,DW1)=EO20)*(OFFSET('Game Board'!H8:H55,0,DW1)&gt;OFFSET('Game Board'!G8:G55,0,DW1))*1)+SUMPRODUCT((OFFSET('Game Board'!F8:F55,0,DW1)=EO21)*(OFFSET('Game Board'!I8:I55,0,DW1)=EO22)*(OFFSET('Game Board'!G8:G55,0,DW1)&gt;OFFSET('Game Board'!H8:H55,0,DW1))*1)+SUMPRODUCT((OFFSET('Game Board'!I8:I55,0,DW1)=EO21)*(OFFSET('Game Board'!F8:F55,0,DW1)=EO22)*(OFFSET('Game Board'!H8:H55,0,DW1)&gt;OFFSET('Game Board'!G8:G55,0,DW1))*1)+SUMPRODUCT((OFFSET('Game Board'!F8:F55,0,DW1)=EO21)*(OFFSET('Game Board'!I8:I55,0,DW1)=EO23)*(OFFSET('Game Board'!G8:G55,0,DW1)&gt;OFFSET('Game Board'!H8:H55,0,DW1))*1)+SUMPRODUCT((OFFSET('Game Board'!I8:I55,0,DW1)=EO21)*(OFFSET('Game Board'!F8:F55,0,DW1)=EO23)*(OFFSET('Game Board'!H8:H55,0,DW1)&gt;OFFSET('Game Board'!G8:G55,0,DW1))*1)</f>
        <v>0</v>
      </c>
      <c r="ES21" s="420">
        <f ca="1">SUMPRODUCT((OFFSET('Game Board'!F8:F55,0,DW1)=EO21)*(OFFSET('Game Board'!I8:I55,0,DW1)=EO20)*(OFFSET('Game Board'!G8:G55,0,DW1)=OFFSET('Game Board'!H8:H55,0,DW1))*1)+SUMPRODUCT((OFFSET('Game Board'!I8:I55,0,DW1)=EO21)*(OFFSET('Game Board'!F8:F55,0,DW1)=EO20)*(OFFSET('Game Board'!G8:G55,0,DW1)=OFFSET('Game Board'!H8:H55,0,DW1))*1)+SUMPRODUCT((OFFSET('Game Board'!F8:F55,0,DW1)=EO21)*(OFFSET('Game Board'!I8:I55,0,DW1)=EO22)*(OFFSET('Game Board'!G8:G55,0,DW1)=OFFSET('Game Board'!H8:H55,0,DW1))*1)+SUMPRODUCT((OFFSET('Game Board'!I8:I55,0,DW1)=EO21)*(OFFSET('Game Board'!F8:F55,0,DW1)=EO22)*(OFFSET('Game Board'!G8:G55,0,DW1)=OFFSET('Game Board'!H8:H55,0,DW1))*1)+SUMPRODUCT((OFFSET('Game Board'!F8:F55,0,DW1)=EO21)*(OFFSET('Game Board'!I8:I55,0,DW1)=EO23)*(OFFSET('Game Board'!G8:G55,0,DW1)=OFFSET('Game Board'!H8:H55,0,DW1))*1)+SUMPRODUCT((OFFSET('Game Board'!I8:I55,0,DW1)=EO21)*(OFFSET('Game Board'!F8:F55,0,DW1)=EO23)*(OFFSET('Game Board'!G8:G55,0,DW1)=OFFSET('Game Board'!H8:H55,0,DW1))*1)</f>
        <v>3</v>
      </c>
      <c r="ET21" s="420">
        <f ca="1">SUMPRODUCT((OFFSET('Game Board'!F8:F55,0,DW1)=EO21)*(OFFSET('Game Board'!I8:I55,0,DW1)=EO20)*(OFFSET('Game Board'!G8:G55,0,DW1)&lt;OFFSET('Game Board'!H8:H55,0,DW1))*1)+SUMPRODUCT((OFFSET('Game Board'!I8:I55,0,DW1)=EO21)*(OFFSET('Game Board'!F8:F55,0,DW1)=EO20)*(OFFSET('Game Board'!H8:H55,0,DW1)&lt;OFFSET('Game Board'!G8:G55,0,DW1))*1)+SUMPRODUCT((OFFSET('Game Board'!F8:F55,0,DW1)=EO21)*(OFFSET('Game Board'!I8:I55,0,DW1)=EO22)*(OFFSET('Game Board'!G8:G55,0,DW1)&lt;OFFSET('Game Board'!H8:H55,0,DW1))*1)+SUMPRODUCT((OFFSET('Game Board'!I8:I55,0,DW1)=EO21)*(OFFSET('Game Board'!F8:F55,0,DW1)=EO22)*(OFFSET('Game Board'!H8:H55,0,DW1)&lt;OFFSET('Game Board'!G8:G55,0,DW1))*1)+SUMPRODUCT((OFFSET('Game Board'!F8:F55,0,DW1)=EO21)*(OFFSET('Game Board'!I8:I55,0,DW1)=EO23)*(OFFSET('Game Board'!G8:G55,0,DW1)&lt;OFFSET('Game Board'!H8:H55,0,DW1))*1)+SUMPRODUCT((OFFSET('Game Board'!I8:I55,0,DW1)=EO21)*(OFFSET('Game Board'!F8:F55,0,DW1)=EO23)*(OFFSET('Game Board'!H8:H55,0,DW1)&lt;OFFSET('Game Board'!G8:G55,0,DW1))*1)</f>
        <v>0</v>
      </c>
      <c r="EU21" s="420">
        <f ca="1">SUMIFS(OFFSET('Game Board'!G8:G55,0,DW1),OFFSET('Game Board'!F8:F55,0,DW1),EO21,OFFSET('Game Board'!I8:I55,0,DW1),EO20)+SUMIFS(OFFSET('Game Board'!G8:G55,0,DW1),OFFSET('Game Board'!F8:F55,0,DW1),EO21,OFFSET('Game Board'!I8:I55,0,DW1),EO22)+SUMIFS(OFFSET('Game Board'!G8:G55,0,DW1),OFFSET('Game Board'!F8:F55,0,DW1),EO21,OFFSET('Game Board'!I8:I55,0,DW1),EO23)+SUMIFS(OFFSET('Game Board'!H8:H55,0,DW1),OFFSET('Game Board'!I8:I55,0,DW1),EO21,OFFSET('Game Board'!F8:F55,0,DW1),EO20)+SUMIFS(OFFSET('Game Board'!H8:H55,0,DW1),OFFSET('Game Board'!I8:I55,0,DW1),EO21,OFFSET('Game Board'!F8:F55,0,DW1),EO22)+SUMIFS(OFFSET('Game Board'!H8:H55,0,DW1),OFFSET('Game Board'!I8:I55,0,DW1),EO21,OFFSET('Game Board'!F8:F55,0,DW1),EO23)</f>
        <v>0</v>
      </c>
      <c r="EV21" s="420">
        <f ca="1">SUMIFS(OFFSET('Game Board'!H8:H55,0,DW1),OFFSET('Game Board'!F8:F55,0,DW1),EO21,OFFSET('Game Board'!I8:I55,0,DW1),EO20)+SUMIFS(OFFSET('Game Board'!H8:H55,0,DW1),OFFSET('Game Board'!F8:F55,0,DW1),EO21,OFFSET('Game Board'!I8:I55,0,DW1),EO22)+SUMIFS(OFFSET('Game Board'!H8:H55,0,DW1),OFFSET('Game Board'!F8:F55,0,DW1),EO21,OFFSET('Game Board'!I8:I55,0,DW1),EO23)+SUMIFS(OFFSET('Game Board'!G8:G55,0,DW1),OFFSET('Game Board'!I8:I55,0,DW1),EO21,OFFSET('Game Board'!F8:F55,0,DW1),EO20)+SUMIFS(OFFSET('Game Board'!G8:G55,0,DW1),OFFSET('Game Board'!I8:I55,0,DW1),EO21,OFFSET('Game Board'!F8:F55,0,DW1),EO22)+SUMIFS(OFFSET('Game Board'!G8:G55,0,DW1),OFFSET('Game Board'!I8:I55,0,DW1),EO21,OFFSET('Game Board'!F8:F55,0,DW1),EO23)</f>
        <v>0</v>
      </c>
      <c r="EW21" s="420">
        <f t="shared" ca="1" si="220"/>
        <v>0</v>
      </c>
      <c r="EX21" s="420">
        <f t="shared" ca="1" si="221"/>
        <v>3</v>
      </c>
      <c r="EY21" s="420">
        <f t="shared" ref="EY21" ca="1" si="2823">IF(EO21&lt;&gt;"",SUMPRODUCT((EN20:EN23=EN21)*(EX20:EX23&gt;EX21)*1),0)</f>
        <v>0</v>
      </c>
      <c r="EZ21" s="420">
        <f t="shared" ref="EZ21" ca="1" si="2824">IF(EO21&lt;&gt;"",SUMPRODUCT((EY20:EY23=EY21)*(EW20:EW23&gt;EW21)*1),0)</f>
        <v>0</v>
      </c>
      <c r="FA21" s="420">
        <f t="shared" ca="1" si="2"/>
        <v>0</v>
      </c>
      <c r="FB21" s="420">
        <f t="shared" ref="FB21" ca="1" si="2825">IF(EO21&lt;&gt;"",SUMPRODUCT((FA20:FA23=FA21)*(EY20:EY23=EY21)*(EU20:EU23&gt;EU21)*1),0)</f>
        <v>0</v>
      </c>
      <c r="FC21" s="420">
        <f t="shared" ca="1" si="222"/>
        <v>1</v>
      </c>
      <c r="FD21" s="420">
        <f ca="1">SUMPRODUCT((OFFSET('Game Board'!F8:F55,0,DW1)=EP21)*(OFFSET('Game Board'!I8:I55,0,DW1)=EP22)*(OFFSET('Game Board'!G8:G55,0,DW1)&gt;OFFSET('Game Board'!H8:H55,0,DW1))*1)+SUMPRODUCT((OFFSET('Game Board'!I8:I55,0,DW1)=EP21)*(OFFSET('Game Board'!F8:F55,0,DW1)=EP22)*(OFFSET('Game Board'!H8:H55,0,DW1)&gt;OFFSET('Game Board'!G8:G55,0,DW1))*1)+SUMPRODUCT((OFFSET('Game Board'!F8:F55,0,DW1)=EP21)*(OFFSET('Game Board'!I8:I55,0,DW1)=EP23)*(OFFSET('Game Board'!G8:G55,0,DW1)&gt;OFFSET('Game Board'!H8:H55,0,DW1))*1)+SUMPRODUCT((OFFSET('Game Board'!I8:I55,0,DW1)=EP21)*(OFFSET('Game Board'!F8:F55,0,DW1)=EP23)*(OFFSET('Game Board'!H8:H55,0,DW1)&gt;OFFSET('Game Board'!G8:G55,0,DW1))*1)</f>
        <v>0</v>
      </c>
      <c r="FE21" s="420">
        <f ca="1">SUMPRODUCT((OFFSET('Game Board'!F8:F55,0,DW1)=EP21)*(OFFSET('Game Board'!I8:I55,0,DW1)=EP22)*(OFFSET('Game Board'!G8:G55,0,DW1)=OFFSET('Game Board'!H8:H55,0,DW1))*1)+SUMPRODUCT((OFFSET('Game Board'!I8:I55,0,DW1)=EP21)*(OFFSET('Game Board'!F8:F55,0,DW1)=EP22)*(OFFSET('Game Board'!G8:G55,0,DW1)=OFFSET('Game Board'!H8:H55,0,DW1))*1)+SUMPRODUCT((OFFSET('Game Board'!F8:F55,0,DW1)=EP21)*(OFFSET('Game Board'!I8:I55,0,DW1)=EP23)*(OFFSET('Game Board'!G8:G55,0,DW1)=OFFSET('Game Board'!H8:H55,0,DW1))*1)+SUMPRODUCT((OFFSET('Game Board'!I8:I55,0,DW1)=EP21)*(OFFSET('Game Board'!F8:F55,0,DW1)=EP23)*(OFFSET('Game Board'!G8:G55,0,DW1)=OFFSET('Game Board'!H8:H55,0,DW1))*1)</f>
        <v>0</v>
      </c>
      <c r="FF21" s="420">
        <f ca="1">SUMPRODUCT((OFFSET('Game Board'!F8:F55,0,DW1)=EP21)*(OFFSET('Game Board'!I8:I55,0,DW1)=EP22)*(OFFSET('Game Board'!G8:G55,0,DW1)&lt;OFFSET('Game Board'!H8:H55,0,DW1))*1)+SUMPRODUCT((OFFSET('Game Board'!I8:I55,0,DW1)=EP21)*(OFFSET('Game Board'!F8:F55,0,DW1)=EP22)*(OFFSET('Game Board'!H8:H55,0,DW1)&lt;OFFSET('Game Board'!G8:G55,0,DW1))*1)+SUMPRODUCT((OFFSET('Game Board'!F8:F55,0,DW1)=EP21)*(OFFSET('Game Board'!I8:I55,0,DW1)=EP23)*(OFFSET('Game Board'!G8:G55,0,DW1)&lt;OFFSET('Game Board'!H8:H55,0,DW1))*1)+SUMPRODUCT((OFFSET('Game Board'!I8:I55,0,DW1)=EP21)*(OFFSET('Game Board'!F8:F55,0,DW1)=EP23)*(OFFSET('Game Board'!H8:H55,0,DW1)&lt;OFFSET('Game Board'!G8:G55,0,DW1))*1)</f>
        <v>0</v>
      </c>
      <c r="FG21" s="420">
        <f ca="1">SUMIFS(OFFSET('Game Board'!G8:G55,0,DW1),OFFSET('Game Board'!F8:F55,0,DW1),EP21,OFFSET('Game Board'!I8:I55,0,DW1),EP22)+SUMIFS(OFFSET('Game Board'!G8:G55,0,DW1),OFFSET('Game Board'!F8:F55,0,DW1),EP21,OFFSET('Game Board'!I8:I55,0,DW1),EP23)+SUMIFS(OFFSET('Game Board'!H8:H55,0,DW1),OFFSET('Game Board'!I8:I55,0,DW1),EP21,OFFSET('Game Board'!F8:F55,0,DW1),EP22)+SUMIFS(OFFSET('Game Board'!H8:H55,0,DW1),OFFSET('Game Board'!I8:I55,0,DW1),EP21,OFFSET('Game Board'!F8:F55,0,DW1),EP23)</f>
        <v>0</v>
      </c>
      <c r="FH21" s="420">
        <f ca="1">SUMIFS(OFFSET('Game Board'!H8:H55,0,DW1),OFFSET('Game Board'!F8:F55,0,DW1),EP21,OFFSET('Game Board'!I8:I55,0,DW1),EP22)+SUMIFS(OFFSET('Game Board'!H8:H55,0,DW1),OFFSET('Game Board'!F8:F55,0,DW1),EP21,OFFSET('Game Board'!I8:I55,0,DW1),EP23)+SUMIFS(OFFSET('Game Board'!G8:G55,0,DW1),OFFSET('Game Board'!I8:I55,0,DW1),EP21,OFFSET('Game Board'!F8:F55,0,DW1),EP22)+SUMIFS(OFFSET('Game Board'!G8:G55,0,DW1),OFFSET('Game Board'!I8:I55,0,DW1),EP21,OFFSET('Game Board'!F8:F55,0,DW1),EP23)</f>
        <v>0</v>
      </c>
      <c r="FI21" s="420">
        <f t="shared" ca="1" si="223"/>
        <v>0</v>
      </c>
      <c r="FJ21" s="420">
        <f t="shared" ca="1" si="224"/>
        <v>0</v>
      </c>
      <c r="FK21" s="420">
        <f t="shared" ref="FK21" ca="1" si="2826">IF(EP21&lt;&gt;"",SUMPRODUCT((EN20:EN23=EN21)*(FJ20:FJ23&gt;FJ21)*1),0)</f>
        <v>0</v>
      </c>
      <c r="FL21" s="420">
        <f t="shared" ref="FL21" ca="1" si="2827">IF(EP21&lt;&gt;"",SUMPRODUCT((FK20:FK23=FK21)*(FI20:FI23&gt;FI21)*1),0)</f>
        <v>0</v>
      </c>
      <c r="FM21" s="420">
        <f t="shared" ca="1" si="225"/>
        <v>0</v>
      </c>
      <c r="FN21" s="420">
        <f t="shared" ref="FN21" ca="1" si="2828">IF(EP21&lt;&gt;"",SUMPRODUCT((FM20:FM23=FM21)*(FK20:FK23=FK21)*(FG20:FG23&gt;FG21)*1),0)</f>
        <v>0</v>
      </c>
      <c r="FO21" s="420">
        <f t="shared" ca="1" si="226"/>
        <v>1</v>
      </c>
      <c r="FP21" s="420">
        <v>0</v>
      </c>
      <c r="FQ21" s="420">
        <v>0</v>
      </c>
      <c r="FR21" s="420">
        <v>0</v>
      </c>
      <c r="FS21" s="420">
        <v>0</v>
      </c>
      <c r="FT21" s="420">
        <v>0</v>
      </c>
      <c r="FU21" s="420">
        <v>0</v>
      </c>
      <c r="FV21" s="420">
        <v>0</v>
      </c>
      <c r="FW21" s="420">
        <v>0</v>
      </c>
      <c r="FX21" s="420">
        <v>0</v>
      </c>
      <c r="FY21" s="420">
        <v>0</v>
      </c>
      <c r="FZ21" s="420">
        <v>0</v>
      </c>
      <c r="GA21" s="420">
        <f t="shared" ca="1" si="389"/>
        <v>1</v>
      </c>
      <c r="GB21" s="420">
        <f t="shared" ref="GB21" ca="1" si="2829">SUMPRODUCT((GA20:GA23=GA21)*(ED20:ED23&gt;ED21)*1)</f>
        <v>2</v>
      </c>
      <c r="GC21" s="420">
        <f t="shared" ca="1" si="227"/>
        <v>3</v>
      </c>
      <c r="GD21" s="420" t="str">
        <f t="shared" si="228"/>
        <v>Japan</v>
      </c>
      <c r="GE21" s="420">
        <f t="shared" ca="1" si="3"/>
        <v>0</v>
      </c>
      <c r="GF21" s="420">
        <f ca="1">SUMPRODUCT((OFFSET('Game Board'!G8:G55,0,GF1)&lt;&gt;"")*(OFFSET('Game Board'!F8:F55,0,GF1)=C21)*(OFFSET('Game Board'!G8:G55,0,GF1)&gt;OFFSET('Game Board'!H8:H55,0,GF1))*1)+SUMPRODUCT((OFFSET('Game Board'!G8:G55,0,GF1)&lt;&gt;"")*(OFFSET('Game Board'!I8:I55,0,GF1)=C21)*(OFFSET('Game Board'!H8:H55,0,GF1)&gt;OFFSET('Game Board'!G8:G55,0,GF1))*1)</f>
        <v>0</v>
      </c>
      <c r="GG21" s="420">
        <f ca="1">SUMPRODUCT((OFFSET('Game Board'!G8:G55,0,GF1)&lt;&gt;"")*(OFFSET('Game Board'!F8:F55,0,GF1)=C21)*(OFFSET('Game Board'!G8:G55,0,GF1)=OFFSET('Game Board'!H8:H55,0,GF1))*1)+SUMPRODUCT((OFFSET('Game Board'!G8:G55,0,GF1)&lt;&gt;"")*(OFFSET('Game Board'!I8:I55,0,GF1)=C21)*(OFFSET('Game Board'!G8:G55,0,GF1)=OFFSET('Game Board'!H8:H55,0,GF1))*1)</f>
        <v>0</v>
      </c>
      <c r="GH21" s="420">
        <f ca="1">SUMPRODUCT((OFFSET('Game Board'!G8:G55,0,GF1)&lt;&gt;"")*(OFFSET('Game Board'!F8:F55,0,GF1)=C21)*(OFFSET('Game Board'!G8:G55,0,GF1)&lt;OFFSET('Game Board'!H8:H55,0,GF1))*1)+SUMPRODUCT((OFFSET('Game Board'!G8:G55,0,GF1)&lt;&gt;"")*(OFFSET('Game Board'!I8:I55,0,GF1)=C21)*(OFFSET('Game Board'!H8:H55,0,GF1)&lt;OFFSET('Game Board'!G8:G55,0,GF1))*1)</f>
        <v>0</v>
      </c>
      <c r="GI21" s="420">
        <f ca="1">SUMIF(OFFSET('Game Board'!F8:F55,0,GF1),C21,OFFSET('Game Board'!G8:G55,0,GF1))+SUMIF(OFFSET('Game Board'!I8:I55,0,GF1),C21,OFFSET('Game Board'!H8:H55,0,GF1))</f>
        <v>0</v>
      </c>
      <c r="GJ21" s="420">
        <f ca="1">SUMIF(OFFSET('Game Board'!F8:F55,0,GF1),C21,OFFSET('Game Board'!H8:H55,0,GF1))+SUMIF(OFFSET('Game Board'!I8:I55,0,GF1),C21,OFFSET('Game Board'!G8:G55,0,GF1))</f>
        <v>0</v>
      </c>
      <c r="GK21" s="420">
        <f t="shared" ca="1" si="4"/>
        <v>0</v>
      </c>
      <c r="GL21" s="420">
        <f t="shared" ca="1" si="5"/>
        <v>0</v>
      </c>
      <c r="GM21" s="420">
        <f ca="1">INDEX(L4:L35,MATCH(GV21,C4:C35,0),0)</f>
        <v>1553</v>
      </c>
      <c r="GN21" s="424">
        <f>'Tournament Setup'!F23</f>
        <v>0</v>
      </c>
      <c r="GO21" s="420">
        <f t="shared" ref="GO21" ca="1" si="2830">RANK(GL21,GL20:GL23)</f>
        <v>1</v>
      </c>
      <c r="GP21" s="420">
        <f t="shared" ref="GP21" ca="1" si="2831">SUMPRODUCT((GO20:GO23=GO21)*(GK20:GK23&gt;GK21)*1)</f>
        <v>0</v>
      </c>
      <c r="GQ21" s="420">
        <f t="shared" ca="1" si="8"/>
        <v>1</v>
      </c>
      <c r="GR21" s="420">
        <f t="shared" ref="GR21" ca="1" si="2832">SUMPRODUCT((GO20:GO23=GO21)*(GK20:GK23=GK21)*(GI20:GI23&gt;GI21)*1)</f>
        <v>0</v>
      </c>
      <c r="GS21" s="420">
        <f t="shared" ca="1" si="10"/>
        <v>1</v>
      </c>
      <c r="GT21" s="420">
        <f t="shared" ref="GT21" ca="1" si="2833">RANK(GS21,GS20:GS23,1)+COUNTIF(GS20:GS21,GS21)-1</f>
        <v>2</v>
      </c>
      <c r="GU21" s="420">
        <v>2</v>
      </c>
      <c r="GV21" s="420" t="str">
        <f t="shared" ref="GV21" ca="1" si="2834">INDEX(GD20:GD23,MATCH(GU21,GT20:GT23,0),0)</f>
        <v>Japan</v>
      </c>
      <c r="GW21" s="420">
        <f t="shared" ref="GW21" ca="1" si="2835">INDEX(GS20:GS23,MATCH(GV21,GD20:GD23,0),0)</f>
        <v>1</v>
      </c>
      <c r="GX21" s="420" t="str">
        <f t="shared" ref="GX21" ca="1" si="2836">IF(GX20&lt;&gt;"",GV21,"")</f>
        <v>Japan</v>
      </c>
      <c r="GY21" s="420" t="str">
        <f t="shared" ref="GY21" ca="1" si="2837">IF(GW22=2,GV21,"")</f>
        <v/>
      </c>
      <c r="HA21" s="420">
        <f ca="1">SUMPRODUCT((OFFSET('Game Board'!F8:F55,0,GF1)=GX21)*(OFFSET('Game Board'!I8:I55,0,GF1)=GX20)*(OFFSET('Game Board'!G8:G55,0,GF1)&gt;OFFSET('Game Board'!H8:H55,0,GF1))*1)+SUMPRODUCT((OFFSET('Game Board'!I8:I55,0,GF1)=GX21)*(OFFSET('Game Board'!F8:F55,0,GF1)=GX20)*(OFFSET('Game Board'!H8:H55,0,GF1)&gt;OFFSET('Game Board'!G8:G55,0,GF1))*1)+SUMPRODUCT((OFFSET('Game Board'!F8:F55,0,GF1)=GX21)*(OFFSET('Game Board'!I8:I55,0,GF1)=GX22)*(OFFSET('Game Board'!G8:G55,0,GF1)&gt;OFFSET('Game Board'!H8:H55,0,GF1))*1)+SUMPRODUCT((OFFSET('Game Board'!I8:I55,0,GF1)=GX21)*(OFFSET('Game Board'!F8:F55,0,GF1)=GX22)*(OFFSET('Game Board'!H8:H55,0,GF1)&gt;OFFSET('Game Board'!G8:G55,0,GF1))*1)+SUMPRODUCT((OFFSET('Game Board'!F8:F55,0,GF1)=GX21)*(OFFSET('Game Board'!I8:I55,0,GF1)=GX23)*(OFFSET('Game Board'!G8:G55,0,GF1)&gt;OFFSET('Game Board'!H8:H55,0,GF1))*1)+SUMPRODUCT((OFFSET('Game Board'!I8:I55,0,GF1)=GX21)*(OFFSET('Game Board'!F8:F55,0,GF1)=GX23)*(OFFSET('Game Board'!H8:H55,0,GF1)&gt;OFFSET('Game Board'!G8:G55,0,GF1))*1)</f>
        <v>0</v>
      </c>
      <c r="HB21" s="420">
        <f ca="1">SUMPRODUCT((OFFSET('Game Board'!F8:F55,0,GF1)=GX21)*(OFFSET('Game Board'!I8:I55,0,GF1)=GX20)*(OFFSET('Game Board'!G8:G55,0,GF1)=OFFSET('Game Board'!H8:H55,0,GF1))*1)+SUMPRODUCT((OFFSET('Game Board'!I8:I55,0,GF1)=GX21)*(OFFSET('Game Board'!F8:F55,0,GF1)=GX20)*(OFFSET('Game Board'!G8:G55,0,GF1)=OFFSET('Game Board'!H8:H55,0,GF1))*1)+SUMPRODUCT((OFFSET('Game Board'!F8:F55,0,GF1)=GX21)*(OFFSET('Game Board'!I8:I55,0,GF1)=GX22)*(OFFSET('Game Board'!G8:G55,0,GF1)=OFFSET('Game Board'!H8:H55,0,GF1))*1)+SUMPRODUCT((OFFSET('Game Board'!I8:I55,0,GF1)=GX21)*(OFFSET('Game Board'!F8:F55,0,GF1)=GX22)*(OFFSET('Game Board'!G8:G55,0,GF1)=OFFSET('Game Board'!H8:H55,0,GF1))*1)+SUMPRODUCT((OFFSET('Game Board'!F8:F55,0,GF1)=GX21)*(OFFSET('Game Board'!I8:I55,0,GF1)=GX23)*(OFFSET('Game Board'!G8:G55,0,GF1)=OFFSET('Game Board'!H8:H55,0,GF1))*1)+SUMPRODUCT((OFFSET('Game Board'!I8:I55,0,GF1)=GX21)*(OFFSET('Game Board'!F8:F55,0,GF1)=GX23)*(OFFSET('Game Board'!G8:G55,0,GF1)=OFFSET('Game Board'!H8:H55,0,GF1))*1)</f>
        <v>3</v>
      </c>
      <c r="HC21" s="420">
        <f ca="1">SUMPRODUCT((OFFSET('Game Board'!F8:F55,0,GF1)=GX21)*(OFFSET('Game Board'!I8:I55,0,GF1)=GX20)*(OFFSET('Game Board'!G8:G55,0,GF1)&lt;OFFSET('Game Board'!H8:H55,0,GF1))*1)+SUMPRODUCT((OFFSET('Game Board'!I8:I55,0,GF1)=GX21)*(OFFSET('Game Board'!F8:F55,0,GF1)=GX20)*(OFFSET('Game Board'!H8:H55,0,GF1)&lt;OFFSET('Game Board'!G8:G55,0,GF1))*1)+SUMPRODUCT((OFFSET('Game Board'!F8:F55,0,GF1)=GX21)*(OFFSET('Game Board'!I8:I55,0,GF1)=GX22)*(OFFSET('Game Board'!G8:G55,0,GF1)&lt;OFFSET('Game Board'!H8:H55,0,GF1))*1)+SUMPRODUCT((OFFSET('Game Board'!I8:I55,0,GF1)=GX21)*(OFFSET('Game Board'!F8:F55,0,GF1)=GX22)*(OFFSET('Game Board'!H8:H55,0,GF1)&lt;OFFSET('Game Board'!G8:G55,0,GF1))*1)+SUMPRODUCT((OFFSET('Game Board'!F8:F55,0,GF1)=GX21)*(OFFSET('Game Board'!I8:I55,0,GF1)=GX23)*(OFFSET('Game Board'!G8:G55,0,GF1)&lt;OFFSET('Game Board'!H8:H55,0,GF1))*1)+SUMPRODUCT((OFFSET('Game Board'!I8:I55,0,GF1)=GX21)*(OFFSET('Game Board'!F8:F55,0,GF1)=GX23)*(OFFSET('Game Board'!H8:H55,0,GF1)&lt;OFFSET('Game Board'!G8:G55,0,GF1))*1)</f>
        <v>0</v>
      </c>
      <c r="HD21" s="420">
        <f ca="1">SUMIFS(OFFSET('Game Board'!G8:G55,0,GF1),OFFSET('Game Board'!F8:F55,0,GF1),GX21,OFFSET('Game Board'!I8:I55,0,GF1),GX20)+SUMIFS(OFFSET('Game Board'!G8:G55,0,GF1),OFFSET('Game Board'!F8:F55,0,GF1),GX21,OFFSET('Game Board'!I8:I55,0,GF1),GX22)+SUMIFS(OFFSET('Game Board'!G8:G55,0,GF1),OFFSET('Game Board'!F8:F55,0,GF1),GX21,OFFSET('Game Board'!I8:I55,0,GF1),GX23)+SUMIFS(OFFSET('Game Board'!H8:H55,0,GF1),OFFSET('Game Board'!I8:I55,0,GF1),GX21,OFFSET('Game Board'!F8:F55,0,GF1),GX20)+SUMIFS(OFFSET('Game Board'!H8:H55,0,GF1),OFFSET('Game Board'!I8:I55,0,GF1),GX21,OFFSET('Game Board'!F8:F55,0,GF1),GX22)+SUMIFS(OFFSET('Game Board'!H8:H55,0,GF1),OFFSET('Game Board'!I8:I55,0,GF1),GX21,OFFSET('Game Board'!F8:F55,0,GF1),GX23)</f>
        <v>0</v>
      </c>
      <c r="HE21" s="420">
        <f ca="1">SUMIFS(OFFSET('Game Board'!H8:H55,0,GF1),OFFSET('Game Board'!F8:F55,0,GF1),GX21,OFFSET('Game Board'!I8:I55,0,GF1),GX20)+SUMIFS(OFFSET('Game Board'!H8:H55,0,GF1),OFFSET('Game Board'!F8:F55,0,GF1),GX21,OFFSET('Game Board'!I8:I55,0,GF1),GX22)+SUMIFS(OFFSET('Game Board'!H8:H55,0,GF1),OFFSET('Game Board'!F8:F55,0,GF1),GX21,OFFSET('Game Board'!I8:I55,0,GF1),GX23)+SUMIFS(OFFSET('Game Board'!G8:G55,0,GF1),OFFSET('Game Board'!I8:I55,0,GF1),GX21,OFFSET('Game Board'!F8:F55,0,GF1),GX20)+SUMIFS(OFFSET('Game Board'!G8:G55,0,GF1),OFFSET('Game Board'!I8:I55,0,GF1),GX21,OFFSET('Game Board'!F8:F55,0,GF1),GX22)+SUMIFS(OFFSET('Game Board'!G8:G55,0,GF1),OFFSET('Game Board'!I8:I55,0,GF1),GX21,OFFSET('Game Board'!F8:F55,0,GF1),GX23)</f>
        <v>0</v>
      </c>
      <c r="HF21" s="420">
        <f t="shared" ca="1" si="15"/>
        <v>0</v>
      </c>
      <c r="HG21" s="420">
        <f t="shared" ca="1" si="16"/>
        <v>3</v>
      </c>
      <c r="HH21" s="420">
        <f t="shared" ref="HH21" ca="1" si="2838">IF(GX21&lt;&gt;"",SUMPRODUCT((GW20:GW23=GW21)*(HG20:HG23&gt;HG21)*1),0)</f>
        <v>0</v>
      </c>
      <c r="HI21" s="420">
        <f t="shared" ref="HI21" ca="1" si="2839">IF(GX21&lt;&gt;"",SUMPRODUCT((HH20:HH23=HH21)*(HF20:HF23&gt;HF21)*1),0)</f>
        <v>0</v>
      </c>
      <c r="HJ21" s="420">
        <f t="shared" ca="1" si="19"/>
        <v>0</v>
      </c>
      <c r="HK21" s="420">
        <f t="shared" ref="HK21" ca="1" si="2840">IF(GX21&lt;&gt;"",SUMPRODUCT((HJ20:HJ23=HJ21)*(HH20:HH23=HH21)*(HD20:HD23&gt;HD21)*1),0)</f>
        <v>0</v>
      </c>
      <c r="HL21" s="420">
        <f t="shared" ca="1" si="21"/>
        <v>1</v>
      </c>
      <c r="HM21" s="420">
        <f ca="1">SUMPRODUCT((OFFSET('Game Board'!F8:F55,0,GF1)=GY21)*(OFFSET('Game Board'!I8:I55,0,GF1)=GY22)*(OFFSET('Game Board'!G8:G55,0,GF1)&gt;OFFSET('Game Board'!H8:H55,0,GF1))*1)+SUMPRODUCT((OFFSET('Game Board'!I8:I55,0,GF1)=GY21)*(OFFSET('Game Board'!F8:F55,0,GF1)=GY22)*(OFFSET('Game Board'!H8:H55,0,GF1)&gt;OFFSET('Game Board'!G8:G55,0,GF1))*1)+SUMPRODUCT((OFFSET('Game Board'!F8:F55,0,GF1)=GY21)*(OFFSET('Game Board'!I8:I55,0,GF1)=GY23)*(OFFSET('Game Board'!G8:G55,0,GF1)&gt;OFFSET('Game Board'!H8:H55,0,GF1))*1)+SUMPRODUCT((OFFSET('Game Board'!I8:I55,0,GF1)=GY21)*(OFFSET('Game Board'!F8:F55,0,GF1)=GY23)*(OFFSET('Game Board'!H8:H55,0,GF1)&gt;OFFSET('Game Board'!G8:G55,0,GF1))*1)</f>
        <v>0</v>
      </c>
      <c r="HN21" s="420">
        <f ca="1">SUMPRODUCT((OFFSET('Game Board'!F8:F55,0,GF1)=GY21)*(OFFSET('Game Board'!I8:I55,0,GF1)=GY22)*(OFFSET('Game Board'!G8:G55,0,GF1)=OFFSET('Game Board'!H8:H55,0,GF1))*1)+SUMPRODUCT((OFFSET('Game Board'!I8:I55,0,GF1)=GY21)*(OFFSET('Game Board'!F8:F55,0,GF1)=GY22)*(OFFSET('Game Board'!G8:G55,0,GF1)=OFFSET('Game Board'!H8:H55,0,GF1))*1)+SUMPRODUCT((OFFSET('Game Board'!F8:F55,0,GF1)=GY21)*(OFFSET('Game Board'!I8:I55,0,GF1)=GY23)*(OFFSET('Game Board'!G8:G55,0,GF1)=OFFSET('Game Board'!H8:H55,0,GF1))*1)+SUMPRODUCT((OFFSET('Game Board'!I8:I55,0,GF1)=GY21)*(OFFSET('Game Board'!F8:F55,0,GF1)=GY23)*(OFFSET('Game Board'!G8:G55,0,GF1)=OFFSET('Game Board'!H8:H55,0,GF1))*1)</f>
        <v>0</v>
      </c>
      <c r="HO21" s="420">
        <f ca="1">SUMPRODUCT((OFFSET('Game Board'!F8:F55,0,GF1)=GY21)*(OFFSET('Game Board'!I8:I55,0,GF1)=GY22)*(OFFSET('Game Board'!G8:G55,0,GF1)&lt;OFFSET('Game Board'!H8:H55,0,GF1))*1)+SUMPRODUCT((OFFSET('Game Board'!I8:I55,0,GF1)=GY21)*(OFFSET('Game Board'!F8:F55,0,GF1)=GY22)*(OFFSET('Game Board'!H8:H55,0,GF1)&lt;OFFSET('Game Board'!G8:G55,0,GF1))*1)+SUMPRODUCT((OFFSET('Game Board'!F8:F55,0,GF1)=GY21)*(OFFSET('Game Board'!I8:I55,0,GF1)=GY23)*(OFFSET('Game Board'!G8:G55,0,GF1)&lt;OFFSET('Game Board'!H8:H55,0,GF1))*1)+SUMPRODUCT((OFFSET('Game Board'!I8:I55,0,GF1)=GY21)*(OFFSET('Game Board'!F8:F55,0,GF1)=GY23)*(OFFSET('Game Board'!H8:H55,0,GF1)&lt;OFFSET('Game Board'!G8:G55,0,GF1))*1)</f>
        <v>0</v>
      </c>
      <c r="HP21" s="420">
        <f ca="1">SUMIFS(OFFSET('Game Board'!G8:G55,0,GF1),OFFSET('Game Board'!F8:F55,0,GF1),GY21,OFFSET('Game Board'!I8:I55,0,GF1),GY22)+SUMIFS(OFFSET('Game Board'!G8:G55,0,GF1),OFFSET('Game Board'!F8:F55,0,GF1),GY21,OFFSET('Game Board'!I8:I55,0,GF1),GY23)+SUMIFS(OFFSET('Game Board'!H8:H55,0,GF1),OFFSET('Game Board'!I8:I55,0,GF1),GY21,OFFSET('Game Board'!F8:F55,0,GF1),GY22)+SUMIFS(OFFSET('Game Board'!H8:H55,0,GF1),OFFSET('Game Board'!I8:I55,0,GF1),GY21,OFFSET('Game Board'!F8:F55,0,GF1),GY23)</f>
        <v>0</v>
      </c>
      <c r="HQ21" s="420">
        <f ca="1">SUMIFS(OFFSET('Game Board'!H8:H55,0,GF1),OFFSET('Game Board'!F8:F55,0,GF1),GY21,OFFSET('Game Board'!I8:I55,0,GF1),GY22)+SUMIFS(OFFSET('Game Board'!H8:H55,0,GF1),OFFSET('Game Board'!F8:F55,0,GF1),GY21,OFFSET('Game Board'!I8:I55,0,GF1),GY23)+SUMIFS(OFFSET('Game Board'!G8:G55,0,GF1),OFFSET('Game Board'!I8:I55,0,GF1),GY21,OFFSET('Game Board'!F8:F55,0,GF1),GY22)+SUMIFS(OFFSET('Game Board'!G8:G55,0,GF1),OFFSET('Game Board'!I8:I55,0,GF1),GY21,OFFSET('Game Board'!F8:F55,0,GF1),GY23)</f>
        <v>0</v>
      </c>
      <c r="HR21" s="420">
        <f t="shared" ca="1" si="240"/>
        <v>0</v>
      </c>
      <c r="HS21" s="420">
        <f t="shared" ca="1" si="241"/>
        <v>0</v>
      </c>
      <c r="HT21" s="420">
        <f t="shared" ref="HT21" ca="1" si="2841">IF(GY21&lt;&gt;"",SUMPRODUCT((GW20:GW23=GW21)*(HS20:HS23&gt;HS21)*1),0)</f>
        <v>0</v>
      </c>
      <c r="HU21" s="420">
        <f t="shared" ref="HU21" ca="1" si="2842">IF(GY21&lt;&gt;"",SUMPRODUCT((HT20:HT23=HT21)*(HR20:HR23&gt;HR21)*1),0)</f>
        <v>0</v>
      </c>
      <c r="HV21" s="420">
        <f t="shared" ca="1" si="244"/>
        <v>0</v>
      </c>
      <c r="HW21" s="420">
        <f t="shared" ref="HW21" ca="1" si="2843">IF(GY21&lt;&gt;"",SUMPRODUCT((HV20:HV23=HV21)*(HT20:HT23=HT21)*(HP20:HP23&gt;HP21)*1),0)</f>
        <v>0</v>
      </c>
      <c r="HX21" s="420">
        <f t="shared" ca="1" si="22"/>
        <v>1</v>
      </c>
      <c r="HY21" s="420">
        <v>0</v>
      </c>
      <c r="HZ21" s="420">
        <v>0</v>
      </c>
      <c r="IA21" s="420">
        <v>0</v>
      </c>
      <c r="IB21" s="420">
        <v>0</v>
      </c>
      <c r="IC21" s="420">
        <v>0</v>
      </c>
      <c r="ID21" s="420">
        <v>0</v>
      </c>
      <c r="IE21" s="420">
        <v>0</v>
      </c>
      <c r="IF21" s="420">
        <v>0</v>
      </c>
      <c r="IG21" s="420">
        <v>0</v>
      </c>
      <c r="IH21" s="420">
        <v>0</v>
      </c>
      <c r="II21" s="420">
        <v>0</v>
      </c>
      <c r="IJ21" s="420">
        <f t="shared" ca="1" si="23"/>
        <v>1</v>
      </c>
      <c r="IK21" s="420">
        <f t="shared" ref="IK21" ca="1" si="2844">SUMPRODUCT((IJ20:IJ23=IJ21)*(GM20:GM23&gt;GM21)*1)</f>
        <v>2</v>
      </c>
      <c r="IL21" s="420">
        <f t="shared" ca="1" si="25"/>
        <v>3</v>
      </c>
      <c r="IM21" s="420" t="str">
        <f t="shared" si="247"/>
        <v>Japan</v>
      </c>
      <c r="IN21" s="420">
        <f t="shared" ca="1" si="26"/>
        <v>0</v>
      </c>
      <c r="IO21" s="420">
        <f ca="1">SUMPRODUCT((OFFSET('Game Board'!G8:G55,0,IO1)&lt;&gt;"")*(OFFSET('Game Board'!F8:F55,0,IO1)=C21)*(OFFSET('Game Board'!G8:G55,0,IO1)&gt;OFFSET('Game Board'!H8:H55,0,IO1))*1)+SUMPRODUCT((OFFSET('Game Board'!G8:G55,0,IO1)&lt;&gt;"")*(OFFSET('Game Board'!I8:I55,0,IO1)=C21)*(OFFSET('Game Board'!H8:H55,0,IO1)&gt;OFFSET('Game Board'!G8:G55,0,IO1))*1)</f>
        <v>0</v>
      </c>
      <c r="IP21" s="420">
        <f ca="1">SUMPRODUCT((OFFSET('Game Board'!G8:G55,0,IO1)&lt;&gt;"")*(OFFSET('Game Board'!F8:F55,0,IO1)=C21)*(OFFSET('Game Board'!G8:G55,0,IO1)=OFFSET('Game Board'!H8:H55,0,IO1))*1)+SUMPRODUCT((OFFSET('Game Board'!G8:G55,0,IO1)&lt;&gt;"")*(OFFSET('Game Board'!I8:I55,0,IO1)=C21)*(OFFSET('Game Board'!G8:G55,0,IO1)=OFFSET('Game Board'!H8:H55,0,IO1))*1)</f>
        <v>0</v>
      </c>
      <c r="IQ21" s="420">
        <f ca="1">SUMPRODUCT((OFFSET('Game Board'!G8:G55,0,IO1)&lt;&gt;"")*(OFFSET('Game Board'!F8:F55,0,IO1)=C21)*(OFFSET('Game Board'!G8:G55,0,IO1)&lt;OFFSET('Game Board'!H8:H55,0,IO1))*1)+SUMPRODUCT((OFFSET('Game Board'!G8:G55,0,IO1)&lt;&gt;"")*(OFFSET('Game Board'!I8:I55,0,IO1)=C21)*(OFFSET('Game Board'!H8:H55,0,IO1)&lt;OFFSET('Game Board'!G8:G55,0,IO1))*1)</f>
        <v>0</v>
      </c>
      <c r="IR21" s="420">
        <f ca="1">SUMIF(OFFSET('Game Board'!F8:F55,0,IO1),C21,OFFSET('Game Board'!G8:G55,0,IO1))+SUMIF(OFFSET('Game Board'!I8:I55,0,IO1),C21,OFFSET('Game Board'!H8:H55,0,IO1))</f>
        <v>0</v>
      </c>
      <c r="IS21" s="420">
        <f ca="1">SUMIF(OFFSET('Game Board'!F8:F55,0,IO1),C21,OFFSET('Game Board'!H8:H55,0,IO1))+SUMIF(OFFSET('Game Board'!I8:I55,0,IO1),C21,OFFSET('Game Board'!G8:G55,0,IO1))</f>
        <v>0</v>
      </c>
      <c r="IT21" s="420">
        <f t="shared" ca="1" si="27"/>
        <v>0</v>
      </c>
      <c r="IU21" s="420">
        <f t="shared" ca="1" si="28"/>
        <v>0</v>
      </c>
      <c r="IV21" s="420">
        <f ca="1">INDEX(L4:L35,MATCH(JE21,C4:C35,0),0)</f>
        <v>1553</v>
      </c>
      <c r="IW21" s="424">
        <f>'Tournament Setup'!F23</f>
        <v>0</v>
      </c>
      <c r="IX21" s="420">
        <f t="shared" ref="IX21" ca="1" si="2845">RANK(IU21,IU20:IU23)</f>
        <v>1</v>
      </c>
      <c r="IY21" s="420">
        <f t="shared" ref="IY21" ca="1" si="2846">SUMPRODUCT((IX20:IX23=IX21)*(IT20:IT23&gt;IT21)*1)</f>
        <v>0</v>
      </c>
      <c r="IZ21" s="420">
        <f t="shared" ca="1" si="31"/>
        <v>1</v>
      </c>
      <c r="JA21" s="420">
        <f t="shared" ref="JA21" ca="1" si="2847">SUMPRODUCT((IX20:IX23=IX21)*(IT20:IT23=IT21)*(IR20:IR23&gt;IR21)*1)</f>
        <v>0</v>
      </c>
      <c r="JB21" s="420">
        <f t="shared" ca="1" si="33"/>
        <v>1</v>
      </c>
      <c r="JC21" s="420">
        <f t="shared" ref="JC21" ca="1" si="2848">RANK(JB21,JB20:JB23,1)+COUNTIF(JB20:JB21,JB21)-1</f>
        <v>2</v>
      </c>
      <c r="JD21" s="420">
        <v>2</v>
      </c>
      <c r="JE21" s="420" t="str">
        <f t="shared" ref="JE21" ca="1" si="2849">INDEX(IM20:IM23,MATCH(JD21,JC20:JC23,0),0)</f>
        <v>Japan</v>
      </c>
      <c r="JF21" s="420">
        <f t="shared" ref="JF21" ca="1" si="2850">INDEX(JB20:JB23,MATCH(JE21,IM20:IM23,0),0)</f>
        <v>1</v>
      </c>
      <c r="JG21" s="420" t="str">
        <f t="shared" ref="JG21" ca="1" si="2851">IF(JG20&lt;&gt;"",JE21,"")</f>
        <v>Japan</v>
      </c>
      <c r="JH21" s="420" t="str">
        <f t="shared" ref="JH21" ca="1" si="2852">IF(JF22=2,JE21,"")</f>
        <v/>
      </c>
      <c r="JJ21" s="420">
        <f ca="1">SUMPRODUCT((OFFSET('Game Board'!F8:F55,0,IO1)=JG21)*(OFFSET('Game Board'!I8:I55,0,IO1)=JG20)*(OFFSET('Game Board'!G8:G55,0,IO1)&gt;OFFSET('Game Board'!H8:H55,0,IO1))*1)+SUMPRODUCT((OFFSET('Game Board'!I8:I55,0,IO1)=JG21)*(OFFSET('Game Board'!F8:F55,0,IO1)=JG20)*(OFFSET('Game Board'!H8:H55,0,IO1)&gt;OFFSET('Game Board'!G8:G55,0,IO1))*1)+SUMPRODUCT((OFFSET('Game Board'!F8:F55,0,IO1)=JG21)*(OFFSET('Game Board'!I8:I55,0,IO1)=JG22)*(OFFSET('Game Board'!G8:G55,0,IO1)&gt;OFFSET('Game Board'!H8:H55,0,IO1))*1)+SUMPRODUCT((OFFSET('Game Board'!I8:I55,0,IO1)=JG21)*(OFFSET('Game Board'!F8:F55,0,IO1)=JG22)*(OFFSET('Game Board'!H8:H55,0,IO1)&gt;OFFSET('Game Board'!G8:G55,0,IO1))*1)+SUMPRODUCT((OFFSET('Game Board'!F8:F55,0,IO1)=JG21)*(OFFSET('Game Board'!I8:I55,0,IO1)=JG23)*(OFFSET('Game Board'!G8:G55,0,IO1)&gt;OFFSET('Game Board'!H8:H55,0,IO1))*1)+SUMPRODUCT((OFFSET('Game Board'!I8:I55,0,IO1)=JG21)*(OFFSET('Game Board'!F8:F55,0,IO1)=JG23)*(OFFSET('Game Board'!H8:H55,0,IO1)&gt;OFFSET('Game Board'!G8:G55,0,IO1))*1)</f>
        <v>0</v>
      </c>
      <c r="JK21" s="420">
        <f ca="1">SUMPRODUCT((OFFSET('Game Board'!F8:F55,0,IO1)=JG21)*(OFFSET('Game Board'!I8:I55,0,IO1)=JG20)*(OFFSET('Game Board'!G8:G55,0,IO1)=OFFSET('Game Board'!H8:H55,0,IO1))*1)+SUMPRODUCT((OFFSET('Game Board'!I8:I55,0,IO1)=JG21)*(OFFSET('Game Board'!F8:F55,0,IO1)=JG20)*(OFFSET('Game Board'!G8:G55,0,IO1)=OFFSET('Game Board'!H8:H55,0,IO1))*1)+SUMPRODUCT((OFFSET('Game Board'!F8:F55,0,IO1)=JG21)*(OFFSET('Game Board'!I8:I55,0,IO1)=JG22)*(OFFSET('Game Board'!G8:G55,0,IO1)=OFFSET('Game Board'!H8:H55,0,IO1))*1)+SUMPRODUCT((OFFSET('Game Board'!I8:I55,0,IO1)=JG21)*(OFFSET('Game Board'!F8:F55,0,IO1)=JG22)*(OFFSET('Game Board'!G8:G55,0,IO1)=OFFSET('Game Board'!H8:H55,0,IO1))*1)+SUMPRODUCT((OFFSET('Game Board'!F8:F55,0,IO1)=JG21)*(OFFSET('Game Board'!I8:I55,0,IO1)=JG23)*(OFFSET('Game Board'!G8:G55,0,IO1)=OFFSET('Game Board'!H8:H55,0,IO1))*1)+SUMPRODUCT((OFFSET('Game Board'!I8:I55,0,IO1)=JG21)*(OFFSET('Game Board'!F8:F55,0,IO1)=JG23)*(OFFSET('Game Board'!G8:G55,0,IO1)=OFFSET('Game Board'!H8:H55,0,IO1))*1)</f>
        <v>3</v>
      </c>
      <c r="JL21" s="420">
        <f ca="1">SUMPRODUCT((OFFSET('Game Board'!F8:F55,0,IO1)=JG21)*(OFFSET('Game Board'!I8:I55,0,IO1)=JG20)*(OFFSET('Game Board'!G8:G55,0,IO1)&lt;OFFSET('Game Board'!H8:H55,0,IO1))*1)+SUMPRODUCT((OFFSET('Game Board'!I8:I55,0,IO1)=JG21)*(OFFSET('Game Board'!F8:F55,0,IO1)=JG20)*(OFFSET('Game Board'!H8:H55,0,IO1)&lt;OFFSET('Game Board'!G8:G55,0,IO1))*1)+SUMPRODUCT((OFFSET('Game Board'!F8:F55,0,IO1)=JG21)*(OFFSET('Game Board'!I8:I55,0,IO1)=JG22)*(OFFSET('Game Board'!G8:G55,0,IO1)&lt;OFFSET('Game Board'!H8:H55,0,IO1))*1)+SUMPRODUCT((OFFSET('Game Board'!I8:I55,0,IO1)=JG21)*(OFFSET('Game Board'!F8:F55,0,IO1)=JG22)*(OFFSET('Game Board'!H8:H55,0,IO1)&lt;OFFSET('Game Board'!G8:G55,0,IO1))*1)+SUMPRODUCT((OFFSET('Game Board'!F8:F55,0,IO1)=JG21)*(OFFSET('Game Board'!I8:I55,0,IO1)=JG23)*(OFFSET('Game Board'!G8:G55,0,IO1)&lt;OFFSET('Game Board'!H8:H55,0,IO1))*1)+SUMPRODUCT((OFFSET('Game Board'!I8:I55,0,IO1)=JG21)*(OFFSET('Game Board'!F8:F55,0,IO1)=JG23)*(OFFSET('Game Board'!H8:H55,0,IO1)&lt;OFFSET('Game Board'!G8:G55,0,IO1))*1)</f>
        <v>0</v>
      </c>
      <c r="JM21" s="420">
        <f ca="1">SUMIFS(OFFSET('Game Board'!G8:G55,0,IO1),OFFSET('Game Board'!F8:F55,0,IO1),JG21,OFFSET('Game Board'!I8:I55,0,IO1),JG20)+SUMIFS(OFFSET('Game Board'!G8:G55,0,IO1),OFFSET('Game Board'!F8:F55,0,IO1),JG21,OFFSET('Game Board'!I8:I55,0,IO1),JG22)+SUMIFS(OFFSET('Game Board'!G8:G55,0,IO1),OFFSET('Game Board'!F8:F55,0,IO1),JG21,OFFSET('Game Board'!I8:I55,0,IO1),JG23)+SUMIFS(OFFSET('Game Board'!H8:H55,0,IO1),OFFSET('Game Board'!I8:I55,0,IO1),JG21,OFFSET('Game Board'!F8:F55,0,IO1),JG20)+SUMIFS(OFFSET('Game Board'!H8:H55,0,IO1),OFFSET('Game Board'!I8:I55,0,IO1),JG21,OFFSET('Game Board'!F8:F55,0,IO1),JG22)+SUMIFS(OFFSET('Game Board'!H8:H55,0,IO1),OFFSET('Game Board'!I8:I55,0,IO1),JG21,OFFSET('Game Board'!F8:F55,0,IO1),JG23)</f>
        <v>0</v>
      </c>
      <c r="JN21" s="420">
        <f ca="1">SUMIFS(OFFSET('Game Board'!H8:H55,0,IO1),OFFSET('Game Board'!F8:F55,0,IO1),JG21,OFFSET('Game Board'!I8:I55,0,IO1),JG20)+SUMIFS(OFFSET('Game Board'!H8:H55,0,IO1),OFFSET('Game Board'!F8:F55,0,IO1),JG21,OFFSET('Game Board'!I8:I55,0,IO1),JG22)+SUMIFS(OFFSET('Game Board'!H8:H55,0,IO1),OFFSET('Game Board'!F8:F55,0,IO1),JG21,OFFSET('Game Board'!I8:I55,0,IO1),JG23)+SUMIFS(OFFSET('Game Board'!G8:G55,0,IO1),OFFSET('Game Board'!I8:I55,0,IO1),JG21,OFFSET('Game Board'!F8:F55,0,IO1),JG20)+SUMIFS(OFFSET('Game Board'!G8:G55,0,IO1),OFFSET('Game Board'!I8:I55,0,IO1),JG21,OFFSET('Game Board'!F8:F55,0,IO1),JG22)+SUMIFS(OFFSET('Game Board'!G8:G55,0,IO1),OFFSET('Game Board'!I8:I55,0,IO1),JG21,OFFSET('Game Board'!F8:F55,0,IO1),JG23)</f>
        <v>0</v>
      </c>
      <c r="JO21" s="420">
        <f t="shared" ca="1" si="38"/>
        <v>0</v>
      </c>
      <c r="JP21" s="420">
        <f t="shared" ca="1" si="39"/>
        <v>3</v>
      </c>
      <c r="JQ21" s="420">
        <f t="shared" ref="JQ21" ca="1" si="2853">IF(JG21&lt;&gt;"",SUMPRODUCT((JF20:JF23=JF21)*(JP20:JP23&gt;JP21)*1),0)</f>
        <v>0</v>
      </c>
      <c r="JR21" s="420">
        <f t="shared" ref="JR21" ca="1" si="2854">IF(JG21&lt;&gt;"",SUMPRODUCT((JQ20:JQ23=JQ21)*(JO20:JO23&gt;JO21)*1),0)</f>
        <v>0</v>
      </c>
      <c r="JS21" s="420">
        <f t="shared" ca="1" si="42"/>
        <v>0</v>
      </c>
      <c r="JT21" s="420">
        <f t="shared" ref="JT21" ca="1" si="2855">IF(JG21&lt;&gt;"",SUMPRODUCT((JS20:JS23=JS21)*(JQ20:JQ23=JQ21)*(JM20:JM23&gt;JM21)*1),0)</f>
        <v>0</v>
      </c>
      <c r="JU21" s="420">
        <f t="shared" ca="1" si="44"/>
        <v>1</v>
      </c>
      <c r="JV21" s="420">
        <f ca="1">SUMPRODUCT((OFFSET('Game Board'!F8:F55,0,IO1)=JH21)*(OFFSET('Game Board'!I8:I55,0,IO1)=JH22)*(OFFSET('Game Board'!G8:G55,0,IO1)&gt;OFFSET('Game Board'!H8:H55,0,IO1))*1)+SUMPRODUCT((OFFSET('Game Board'!I8:I55,0,IO1)=JH21)*(OFFSET('Game Board'!F8:F55,0,IO1)=JH22)*(OFFSET('Game Board'!H8:H55,0,IO1)&gt;OFFSET('Game Board'!G8:G55,0,IO1))*1)+SUMPRODUCT((OFFSET('Game Board'!F8:F55,0,IO1)=JH21)*(OFFSET('Game Board'!I8:I55,0,IO1)=JH23)*(OFFSET('Game Board'!G8:G55,0,IO1)&gt;OFFSET('Game Board'!H8:H55,0,IO1))*1)+SUMPRODUCT((OFFSET('Game Board'!I8:I55,0,IO1)=JH21)*(OFFSET('Game Board'!F8:F55,0,IO1)=JH23)*(OFFSET('Game Board'!H8:H55,0,IO1)&gt;OFFSET('Game Board'!G8:G55,0,IO1))*1)</f>
        <v>0</v>
      </c>
      <c r="JW21" s="420">
        <f ca="1">SUMPRODUCT((OFFSET('Game Board'!F8:F55,0,IO1)=JH21)*(OFFSET('Game Board'!I8:I55,0,IO1)=JH22)*(OFFSET('Game Board'!G8:G55,0,IO1)=OFFSET('Game Board'!H8:H55,0,IO1))*1)+SUMPRODUCT((OFFSET('Game Board'!I8:I55,0,IO1)=JH21)*(OFFSET('Game Board'!F8:F55,0,IO1)=JH22)*(OFFSET('Game Board'!G8:G55,0,IO1)=OFFSET('Game Board'!H8:H55,0,IO1))*1)+SUMPRODUCT((OFFSET('Game Board'!F8:F55,0,IO1)=JH21)*(OFFSET('Game Board'!I8:I55,0,IO1)=JH23)*(OFFSET('Game Board'!G8:G55,0,IO1)=OFFSET('Game Board'!H8:H55,0,IO1))*1)+SUMPRODUCT((OFFSET('Game Board'!I8:I55,0,IO1)=JH21)*(OFFSET('Game Board'!F8:F55,0,IO1)=JH23)*(OFFSET('Game Board'!G8:G55,0,IO1)=OFFSET('Game Board'!H8:H55,0,IO1))*1)</f>
        <v>0</v>
      </c>
      <c r="JX21" s="420">
        <f ca="1">SUMPRODUCT((OFFSET('Game Board'!F8:F55,0,IO1)=JH21)*(OFFSET('Game Board'!I8:I55,0,IO1)=JH22)*(OFFSET('Game Board'!G8:G55,0,IO1)&lt;OFFSET('Game Board'!H8:H55,0,IO1))*1)+SUMPRODUCT((OFFSET('Game Board'!I8:I55,0,IO1)=JH21)*(OFFSET('Game Board'!F8:F55,0,IO1)=JH22)*(OFFSET('Game Board'!H8:H55,0,IO1)&lt;OFFSET('Game Board'!G8:G55,0,IO1))*1)+SUMPRODUCT((OFFSET('Game Board'!F8:F55,0,IO1)=JH21)*(OFFSET('Game Board'!I8:I55,0,IO1)=JH23)*(OFFSET('Game Board'!G8:G55,0,IO1)&lt;OFFSET('Game Board'!H8:H55,0,IO1))*1)+SUMPRODUCT((OFFSET('Game Board'!I8:I55,0,IO1)=JH21)*(OFFSET('Game Board'!F8:F55,0,IO1)=JH23)*(OFFSET('Game Board'!H8:H55,0,IO1)&lt;OFFSET('Game Board'!G8:G55,0,IO1))*1)</f>
        <v>0</v>
      </c>
      <c r="JY21" s="420">
        <f ca="1">SUMIFS(OFFSET('Game Board'!G8:G55,0,IO1),OFFSET('Game Board'!F8:F55,0,IO1),JH21,OFFSET('Game Board'!I8:I55,0,IO1),JH22)+SUMIFS(OFFSET('Game Board'!G8:G55,0,IO1),OFFSET('Game Board'!F8:F55,0,IO1),JH21,OFFSET('Game Board'!I8:I55,0,IO1),JH23)+SUMIFS(OFFSET('Game Board'!H8:H55,0,IO1),OFFSET('Game Board'!I8:I55,0,IO1),JH21,OFFSET('Game Board'!F8:F55,0,IO1),JH22)+SUMIFS(OFFSET('Game Board'!H8:H55,0,IO1),OFFSET('Game Board'!I8:I55,0,IO1),JH21,OFFSET('Game Board'!F8:F55,0,IO1),JH23)</f>
        <v>0</v>
      </c>
      <c r="JZ21" s="420">
        <f ca="1">SUMIFS(OFFSET('Game Board'!H8:H55,0,IO1),OFFSET('Game Board'!F8:F55,0,IO1),JH21,OFFSET('Game Board'!I8:I55,0,IO1),JH22)+SUMIFS(OFFSET('Game Board'!H8:H55,0,IO1),OFFSET('Game Board'!F8:F55,0,IO1),JH21,OFFSET('Game Board'!I8:I55,0,IO1),JH23)+SUMIFS(OFFSET('Game Board'!G8:G55,0,IO1),OFFSET('Game Board'!I8:I55,0,IO1),JH21,OFFSET('Game Board'!F8:F55,0,IO1),JH22)+SUMIFS(OFFSET('Game Board'!G8:G55,0,IO1),OFFSET('Game Board'!I8:I55,0,IO1),JH21,OFFSET('Game Board'!F8:F55,0,IO1),JH23)</f>
        <v>0</v>
      </c>
      <c r="KA21" s="420">
        <f t="shared" ca="1" si="259"/>
        <v>0</v>
      </c>
      <c r="KB21" s="420">
        <f t="shared" ca="1" si="260"/>
        <v>0</v>
      </c>
      <c r="KC21" s="420">
        <f t="shared" ref="KC21" ca="1" si="2856">IF(JH21&lt;&gt;"",SUMPRODUCT((JF20:JF23=JF21)*(KB20:KB23&gt;KB21)*1),0)</f>
        <v>0</v>
      </c>
      <c r="KD21" s="420">
        <f t="shared" ref="KD21" ca="1" si="2857">IF(JH21&lt;&gt;"",SUMPRODUCT((KC20:KC23=KC21)*(KA20:KA23&gt;KA21)*1),0)</f>
        <v>0</v>
      </c>
      <c r="KE21" s="420">
        <f t="shared" ca="1" si="263"/>
        <v>0</v>
      </c>
      <c r="KF21" s="420">
        <f t="shared" ref="KF21" ca="1" si="2858">IF(JH21&lt;&gt;"",SUMPRODUCT((KE20:KE23=KE21)*(KC20:KC23=KC21)*(JY20:JY23&gt;JY21)*1),0)</f>
        <v>0</v>
      </c>
      <c r="KG21" s="420">
        <f t="shared" ca="1" si="45"/>
        <v>1</v>
      </c>
      <c r="KH21" s="420">
        <v>0</v>
      </c>
      <c r="KI21" s="420">
        <v>0</v>
      </c>
      <c r="KJ21" s="420">
        <v>0</v>
      </c>
      <c r="KK21" s="420">
        <v>0</v>
      </c>
      <c r="KL21" s="420">
        <v>0</v>
      </c>
      <c r="KM21" s="420">
        <v>0</v>
      </c>
      <c r="KN21" s="420">
        <v>0</v>
      </c>
      <c r="KO21" s="420">
        <v>0</v>
      </c>
      <c r="KP21" s="420">
        <v>0</v>
      </c>
      <c r="KQ21" s="420">
        <v>0</v>
      </c>
      <c r="KR21" s="420">
        <v>0</v>
      </c>
      <c r="KS21" s="420">
        <f t="shared" ca="1" si="46"/>
        <v>1</v>
      </c>
      <c r="KT21" s="420">
        <f t="shared" ref="KT21" ca="1" si="2859">SUMPRODUCT((KS20:KS23=KS21)*(IV20:IV23&gt;IV21)*1)</f>
        <v>2</v>
      </c>
      <c r="KU21" s="420">
        <f t="shared" ca="1" si="48"/>
        <v>3</v>
      </c>
      <c r="KV21" s="420" t="str">
        <f t="shared" si="266"/>
        <v>Japan</v>
      </c>
      <c r="KW21" s="420">
        <f t="shared" ca="1" si="49"/>
        <v>0</v>
      </c>
      <c r="KX21" s="420">
        <f ca="1">SUMPRODUCT((OFFSET('Game Board'!G8:G55,0,KX1)&lt;&gt;"")*(OFFSET('Game Board'!F8:F55,0,KX1)=C21)*(OFFSET('Game Board'!G8:G55,0,KX1)&gt;OFFSET('Game Board'!H8:H55,0,KX1))*1)+SUMPRODUCT((OFFSET('Game Board'!G8:G55,0,KX1)&lt;&gt;"")*(OFFSET('Game Board'!I8:I55,0,KX1)=C21)*(OFFSET('Game Board'!H8:H55,0,KX1)&gt;OFFSET('Game Board'!G8:G55,0,KX1))*1)</f>
        <v>0</v>
      </c>
      <c r="KY21" s="420">
        <f ca="1">SUMPRODUCT((OFFSET('Game Board'!G8:G55,0,KX1)&lt;&gt;"")*(OFFSET('Game Board'!F8:F55,0,KX1)=C21)*(OFFSET('Game Board'!G8:G55,0,KX1)=OFFSET('Game Board'!H8:H55,0,KX1))*1)+SUMPRODUCT((OFFSET('Game Board'!G8:G55,0,KX1)&lt;&gt;"")*(OFFSET('Game Board'!I8:I55,0,KX1)=C21)*(OFFSET('Game Board'!G8:G55,0,KX1)=OFFSET('Game Board'!H8:H55,0,KX1))*1)</f>
        <v>0</v>
      </c>
      <c r="KZ21" s="420">
        <f ca="1">SUMPRODUCT((OFFSET('Game Board'!G8:G55,0,KX1)&lt;&gt;"")*(OFFSET('Game Board'!F8:F55,0,KX1)=C21)*(OFFSET('Game Board'!G8:G55,0,KX1)&lt;OFFSET('Game Board'!H8:H55,0,KX1))*1)+SUMPRODUCT((OFFSET('Game Board'!G8:G55,0,KX1)&lt;&gt;"")*(OFFSET('Game Board'!I8:I55,0,KX1)=C21)*(OFFSET('Game Board'!H8:H55,0,KX1)&lt;OFFSET('Game Board'!G8:G55,0,KX1))*1)</f>
        <v>0</v>
      </c>
      <c r="LA21" s="420">
        <f ca="1">SUMIF(OFFSET('Game Board'!F8:F55,0,KX1),C21,OFFSET('Game Board'!G8:G55,0,KX1))+SUMIF(OFFSET('Game Board'!I8:I55,0,KX1),C21,OFFSET('Game Board'!H8:H55,0,KX1))</f>
        <v>0</v>
      </c>
      <c r="LB21" s="420">
        <f ca="1">SUMIF(OFFSET('Game Board'!F8:F55,0,KX1),C21,OFFSET('Game Board'!H8:H55,0,KX1))+SUMIF(OFFSET('Game Board'!I8:I55,0,KX1),C21,OFFSET('Game Board'!G8:G55,0,KX1))</f>
        <v>0</v>
      </c>
      <c r="LC21" s="420">
        <f t="shared" ca="1" si="50"/>
        <v>0</v>
      </c>
      <c r="LD21" s="420">
        <f t="shared" ca="1" si="51"/>
        <v>0</v>
      </c>
      <c r="LE21" s="420">
        <f ca="1">INDEX(L4:L35,MATCH(LN21,C4:C35,0),0)</f>
        <v>1553</v>
      </c>
      <c r="LF21" s="424">
        <f>'Tournament Setup'!F23</f>
        <v>0</v>
      </c>
      <c r="LG21" s="420">
        <f t="shared" ref="LG21" ca="1" si="2860">RANK(LD21,LD20:LD23)</f>
        <v>1</v>
      </c>
      <c r="LH21" s="420">
        <f t="shared" ref="LH21" ca="1" si="2861">SUMPRODUCT((LG20:LG23=LG21)*(LC20:LC23&gt;LC21)*1)</f>
        <v>0</v>
      </c>
      <c r="LI21" s="420">
        <f t="shared" ca="1" si="54"/>
        <v>1</v>
      </c>
      <c r="LJ21" s="420">
        <f t="shared" ref="LJ21" ca="1" si="2862">SUMPRODUCT((LG20:LG23=LG21)*(LC20:LC23=LC21)*(LA20:LA23&gt;LA21)*1)</f>
        <v>0</v>
      </c>
      <c r="LK21" s="420">
        <f t="shared" ca="1" si="56"/>
        <v>1</v>
      </c>
      <c r="LL21" s="420">
        <f t="shared" ref="LL21" ca="1" si="2863">RANK(LK21,LK20:LK23,1)+COUNTIF(LK20:LK21,LK21)-1</f>
        <v>2</v>
      </c>
      <c r="LM21" s="420">
        <v>2</v>
      </c>
      <c r="LN21" s="420" t="str">
        <f t="shared" ref="LN21" ca="1" si="2864">INDEX(KV20:KV23,MATCH(LM21,LL20:LL23,0),0)</f>
        <v>Japan</v>
      </c>
      <c r="LO21" s="420">
        <f t="shared" ref="LO21" ca="1" si="2865">INDEX(LK20:LK23,MATCH(LN21,KV20:KV23,0),0)</f>
        <v>1</v>
      </c>
      <c r="LP21" s="420" t="str">
        <f t="shared" ref="LP21" ca="1" si="2866">IF(LP20&lt;&gt;"",LN21,"")</f>
        <v>Japan</v>
      </c>
      <c r="LQ21" s="420" t="str">
        <f t="shared" ref="LQ21" ca="1" si="2867">IF(LO22=2,LN21,"")</f>
        <v/>
      </c>
      <c r="LS21" s="420">
        <f ca="1">SUMPRODUCT((OFFSET('Game Board'!F8:F55,0,KX1)=LP21)*(OFFSET('Game Board'!I8:I55,0,KX1)=LP20)*(OFFSET('Game Board'!G8:G55,0,KX1)&gt;OFFSET('Game Board'!H8:H55,0,KX1))*1)+SUMPRODUCT((OFFSET('Game Board'!I8:I55,0,KX1)=LP21)*(OFFSET('Game Board'!F8:F55,0,KX1)=LP20)*(OFFSET('Game Board'!H8:H55,0,KX1)&gt;OFFSET('Game Board'!G8:G55,0,KX1))*1)+SUMPRODUCT((OFFSET('Game Board'!F8:F55,0,KX1)=LP21)*(OFFSET('Game Board'!I8:I55,0,KX1)=LP22)*(OFFSET('Game Board'!G8:G55,0,KX1)&gt;OFFSET('Game Board'!H8:H55,0,KX1))*1)+SUMPRODUCT((OFFSET('Game Board'!I8:I55,0,KX1)=LP21)*(OFFSET('Game Board'!F8:F55,0,KX1)=LP22)*(OFFSET('Game Board'!H8:H55,0,KX1)&gt;OFFSET('Game Board'!G8:G55,0,KX1))*1)+SUMPRODUCT((OFFSET('Game Board'!F8:F55,0,KX1)=LP21)*(OFFSET('Game Board'!I8:I55,0,KX1)=LP23)*(OFFSET('Game Board'!G8:G55,0,KX1)&gt;OFFSET('Game Board'!H8:H55,0,KX1))*1)+SUMPRODUCT((OFFSET('Game Board'!I8:I55,0,KX1)=LP21)*(OFFSET('Game Board'!F8:F55,0,KX1)=LP23)*(OFFSET('Game Board'!H8:H55,0,KX1)&gt;OFFSET('Game Board'!G8:G55,0,KX1))*1)</f>
        <v>0</v>
      </c>
      <c r="LT21" s="420">
        <f ca="1">SUMPRODUCT((OFFSET('Game Board'!F8:F55,0,KX1)=LP21)*(OFFSET('Game Board'!I8:I55,0,KX1)=LP20)*(OFFSET('Game Board'!G8:G55,0,KX1)=OFFSET('Game Board'!H8:H55,0,KX1))*1)+SUMPRODUCT((OFFSET('Game Board'!I8:I55,0,KX1)=LP21)*(OFFSET('Game Board'!F8:F55,0,KX1)=LP20)*(OFFSET('Game Board'!G8:G55,0,KX1)=OFFSET('Game Board'!H8:H55,0,KX1))*1)+SUMPRODUCT((OFFSET('Game Board'!F8:F55,0,KX1)=LP21)*(OFFSET('Game Board'!I8:I55,0,KX1)=LP22)*(OFFSET('Game Board'!G8:G55,0,KX1)=OFFSET('Game Board'!H8:H55,0,KX1))*1)+SUMPRODUCT((OFFSET('Game Board'!I8:I55,0,KX1)=LP21)*(OFFSET('Game Board'!F8:F55,0,KX1)=LP22)*(OFFSET('Game Board'!G8:G55,0,KX1)=OFFSET('Game Board'!H8:H55,0,KX1))*1)+SUMPRODUCT((OFFSET('Game Board'!F8:F55,0,KX1)=LP21)*(OFFSET('Game Board'!I8:I55,0,KX1)=LP23)*(OFFSET('Game Board'!G8:G55,0,KX1)=OFFSET('Game Board'!H8:H55,0,KX1))*1)+SUMPRODUCT((OFFSET('Game Board'!I8:I55,0,KX1)=LP21)*(OFFSET('Game Board'!F8:F55,0,KX1)=LP23)*(OFFSET('Game Board'!G8:G55,0,KX1)=OFFSET('Game Board'!H8:H55,0,KX1))*1)</f>
        <v>3</v>
      </c>
      <c r="LU21" s="420">
        <f ca="1">SUMPRODUCT((OFFSET('Game Board'!F8:F55,0,KX1)=LP21)*(OFFSET('Game Board'!I8:I55,0,KX1)=LP20)*(OFFSET('Game Board'!G8:G55,0,KX1)&lt;OFFSET('Game Board'!H8:H55,0,KX1))*1)+SUMPRODUCT((OFFSET('Game Board'!I8:I55,0,KX1)=LP21)*(OFFSET('Game Board'!F8:F55,0,KX1)=LP20)*(OFFSET('Game Board'!H8:H55,0,KX1)&lt;OFFSET('Game Board'!G8:G55,0,KX1))*1)+SUMPRODUCT((OFFSET('Game Board'!F8:F55,0,KX1)=LP21)*(OFFSET('Game Board'!I8:I55,0,KX1)=LP22)*(OFFSET('Game Board'!G8:G55,0,KX1)&lt;OFFSET('Game Board'!H8:H55,0,KX1))*1)+SUMPRODUCT((OFFSET('Game Board'!I8:I55,0,KX1)=LP21)*(OFFSET('Game Board'!F8:F55,0,KX1)=LP22)*(OFFSET('Game Board'!H8:H55,0,KX1)&lt;OFFSET('Game Board'!G8:G55,0,KX1))*1)+SUMPRODUCT((OFFSET('Game Board'!F8:F55,0,KX1)=LP21)*(OFFSET('Game Board'!I8:I55,0,KX1)=LP23)*(OFFSET('Game Board'!G8:G55,0,KX1)&lt;OFFSET('Game Board'!H8:H55,0,KX1))*1)+SUMPRODUCT((OFFSET('Game Board'!I8:I55,0,KX1)=LP21)*(OFFSET('Game Board'!F8:F55,0,KX1)=LP23)*(OFFSET('Game Board'!H8:H55,0,KX1)&lt;OFFSET('Game Board'!G8:G55,0,KX1))*1)</f>
        <v>0</v>
      </c>
      <c r="LV21" s="420">
        <f ca="1">SUMIFS(OFFSET('Game Board'!G8:G55,0,KX1),OFFSET('Game Board'!F8:F55,0,KX1),LP21,OFFSET('Game Board'!I8:I55,0,KX1),LP20)+SUMIFS(OFFSET('Game Board'!G8:G55,0,KX1),OFFSET('Game Board'!F8:F55,0,KX1),LP21,OFFSET('Game Board'!I8:I55,0,KX1),LP22)+SUMIFS(OFFSET('Game Board'!G8:G55,0,KX1),OFFSET('Game Board'!F8:F55,0,KX1),LP21,OFFSET('Game Board'!I8:I55,0,KX1),LP23)+SUMIFS(OFFSET('Game Board'!H8:H55,0,KX1),OFFSET('Game Board'!I8:I55,0,KX1),LP21,OFFSET('Game Board'!F8:F55,0,KX1),LP20)+SUMIFS(OFFSET('Game Board'!H8:H55,0,KX1),OFFSET('Game Board'!I8:I55,0,KX1),LP21,OFFSET('Game Board'!F8:F55,0,KX1),LP22)+SUMIFS(OFFSET('Game Board'!H8:H55,0,KX1),OFFSET('Game Board'!I8:I55,0,KX1),LP21,OFFSET('Game Board'!F8:F55,0,KX1),LP23)</f>
        <v>0</v>
      </c>
      <c r="LW21" s="420">
        <f ca="1">SUMIFS(OFFSET('Game Board'!H8:H55,0,KX1),OFFSET('Game Board'!F8:F55,0,KX1),LP21,OFFSET('Game Board'!I8:I55,0,KX1),LP20)+SUMIFS(OFFSET('Game Board'!H8:H55,0,KX1),OFFSET('Game Board'!F8:F55,0,KX1),LP21,OFFSET('Game Board'!I8:I55,0,KX1),LP22)+SUMIFS(OFFSET('Game Board'!H8:H55,0,KX1),OFFSET('Game Board'!F8:F55,0,KX1),LP21,OFFSET('Game Board'!I8:I55,0,KX1),LP23)+SUMIFS(OFFSET('Game Board'!G8:G55,0,KX1),OFFSET('Game Board'!I8:I55,0,KX1),LP21,OFFSET('Game Board'!F8:F55,0,KX1),LP20)+SUMIFS(OFFSET('Game Board'!G8:G55,0,KX1),OFFSET('Game Board'!I8:I55,0,KX1),LP21,OFFSET('Game Board'!F8:F55,0,KX1),LP22)+SUMIFS(OFFSET('Game Board'!G8:G55,0,KX1),OFFSET('Game Board'!I8:I55,0,KX1),LP21,OFFSET('Game Board'!F8:F55,0,KX1),LP23)</f>
        <v>0</v>
      </c>
      <c r="LX21" s="420">
        <f t="shared" ca="1" si="61"/>
        <v>0</v>
      </c>
      <c r="LY21" s="420">
        <f t="shared" ca="1" si="62"/>
        <v>3</v>
      </c>
      <c r="LZ21" s="420">
        <f t="shared" ref="LZ21" ca="1" si="2868">IF(LP21&lt;&gt;"",SUMPRODUCT((LO20:LO23=LO21)*(LY20:LY23&gt;LY21)*1),0)</f>
        <v>0</v>
      </c>
      <c r="MA21" s="420">
        <f t="shared" ref="MA21" ca="1" si="2869">IF(LP21&lt;&gt;"",SUMPRODUCT((LZ20:LZ23=LZ21)*(LX20:LX23&gt;LX21)*1),0)</f>
        <v>0</v>
      </c>
      <c r="MB21" s="420">
        <f t="shared" ca="1" si="65"/>
        <v>0</v>
      </c>
      <c r="MC21" s="420">
        <f t="shared" ref="MC21" ca="1" si="2870">IF(LP21&lt;&gt;"",SUMPRODUCT((MB20:MB23=MB21)*(LZ20:LZ23=LZ21)*(LV20:LV23&gt;LV21)*1),0)</f>
        <v>0</v>
      </c>
      <c r="MD21" s="420">
        <f t="shared" ca="1" si="67"/>
        <v>1</v>
      </c>
      <c r="ME21" s="420">
        <f ca="1">SUMPRODUCT((OFFSET('Game Board'!F8:F55,0,KX1)=LQ21)*(OFFSET('Game Board'!I8:I55,0,KX1)=LQ22)*(OFFSET('Game Board'!G8:G55,0,KX1)&gt;OFFSET('Game Board'!H8:H55,0,KX1))*1)+SUMPRODUCT((OFFSET('Game Board'!I8:I55,0,KX1)=LQ21)*(OFFSET('Game Board'!F8:F55,0,KX1)=LQ22)*(OFFSET('Game Board'!H8:H55,0,KX1)&gt;OFFSET('Game Board'!G8:G55,0,KX1))*1)+SUMPRODUCT((OFFSET('Game Board'!F8:F55,0,KX1)=LQ21)*(OFFSET('Game Board'!I8:I55,0,KX1)=LQ23)*(OFFSET('Game Board'!G8:G55,0,KX1)&gt;OFFSET('Game Board'!H8:H55,0,KX1))*1)+SUMPRODUCT((OFFSET('Game Board'!I8:I55,0,KX1)=LQ21)*(OFFSET('Game Board'!F8:F55,0,KX1)=LQ23)*(OFFSET('Game Board'!H8:H55,0,KX1)&gt;OFFSET('Game Board'!G8:G55,0,KX1))*1)</f>
        <v>0</v>
      </c>
      <c r="MF21" s="420">
        <f ca="1">SUMPRODUCT((OFFSET('Game Board'!F8:F55,0,KX1)=LQ21)*(OFFSET('Game Board'!I8:I55,0,KX1)=LQ22)*(OFFSET('Game Board'!G8:G55,0,KX1)=OFFSET('Game Board'!H8:H55,0,KX1))*1)+SUMPRODUCT((OFFSET('Game Board'!I8:I55,0,KX1)=LQ21)*(OFFSET('Game Board'!F8:F55,0,KX1)=LQ22)*(OFFSET('Game Board'!G8:G55,0,KX1)=OFFSET('Game Board'!H8:H55,0,KX1))*1)+SUMPRODUCT((OFFSET('Game Board'!F8:F55,0,KX1)=LQ21)*(OFFSET('Game Board'!I8:I55,0,KX1)=LQ23)*(OFFSET('Game Board'!G8:G55,0,KX1)=OFFSET('Game Board'!H8:H55,0,KX1))*1)+SUMPRODUCT((OFFSET('Game Board'!I8:I55,0,KX1)=LQ21)*(OFFSET('Game Board'!F8:F55,0,KX1)=LQ23)*(OFFSET('Game Board'!G8:G55,0,KX1)=OFFSET('Game Board'!H8:H55,0,KX1))*1)</f>
        <v>0</v>
      </c>
      <c r="MG21" s="420">
        <f ca="1">SUMPRODUCT((OFFSET('Game Board'!F8:F55,0,KX1)=LQ21)*(OFFSET('Game Board'!I8:I55,0,KX1)=LQ22)*(OFFSET('Game Board'!G8:G55,0,KX1)&lt;OFFSET('Game Board'!H8:H55,0,KX1))*1)+SUMPRODUCT((OFFSET('Game Board'!I8:I55,0,KX1)=LQ21)*(OFFSET('Game Board'!F8:F55,0,KX1)=LQ22)*(OFFSET('Game Board'!H8:H55,0,KX1)&lt;OFFSET('Game Board'!G8:G55,0,KX1))*1)+SUMPRODUCT((OFFSET('Game Board'!F8:F55,0,KX1)=LQ21)*(OFFSET('Game Board'!I8:I55,0,KX1)=LQ23)*(OFFSET('Game Board'!G8:G55,0,KX1)&lt;OFFSET('Game Board'!H8:H55,0,KX1))*1)+SUMPRODUCT((OFFSET('Game Board'!I8:I55,0,KX1)=LQ21)*(OFFSET('Game Board'!F8:F55,0,KX1)=LQ23)*(OFFSET('Game Board'!H8:H55,0,KX1)&lt;OFFSET('Game Board'!G8:G55,0,KX1))*1)</f>
        <v>0</v>
      </c>
      <c r="MH21" s="420">
        <f ca="1">SUMIFS(OFFSET('Game Board'!G8:G55,0,KX1),OFFSET('Game Board'!F8:F55,0,KX1),LQ21,OFFSET('Game Board'!I8:I55,0,KX1),LQ22)+SUMIFS(OFFSET('Game Board'!G8:G55,0,KX1),OFFSET('Game Board'!F8:F55,0,KX1),LQ21,OFFSET('Game Board'!I8:I55,0,KX1),LQ23)+SUMIFS(OFFSET('Game Board'!H8:H55,0,KX1),OFFSET('Game Board'!I8:I55,0,KX1),LQ21,OFFSET('Game Board'!F8:F55,0,KX1),LQ22)+SUMIFS(OFFSET('Game Board'!H8:H55,0,KX1),OFFSET('Game Board'!I8:I55,0,KX1),LQ21,OFFSET('Game Board'!F8:F55,0,KX1),LQ23)</f>
        <v>0</v>
      </c>
      <c r="MI21" s="420">
        <f ca="1">SUMIFS(OFFSET('Game Board'!H8:H55,0,KX1),OFFSET('Game Board'!F8:F55,0,KX1),LQ21,OFFSET('Game Board'!I8:I55,0,KX1),LQ22)+SUMIFS(OFFSET('Game Board'!H8:H55,0,KX1),OFFSET('Game Board'!F8:F55,0,KX1),LQ21,OFFSET('Game Board'!I8:I55,0,KX1),LQ23)+SUMIFS(OFFSET('Game Board'!G8:G55,0,KX1),OFFSET('Game Board'!I8:I55,0,KX1),LQ21,OFFSET('Game Board'!F8:F55,0,KX1),LQ22)+SUMIFS(OFFSET('Game Board'!G8:G55,0,KX1),OFFSET('Game Board'!I8:I55,0,KX1),LQ21,OFFSET('Game Board'!F8:F55,0,KX1),LQ23)</f>
        <v>0</v>
      </c>
      <c r="MJ21" s="420">
        <f t="shared" ca="1" si="278"/>
        <v>0</v>
      </c>
      <c r="MK21" s="420">
        <f t="shared" ca="1" si="279"/>
        <v>0</v>
      </c>
      <c r="ML21" s="420">
        <f t="shared" ref="ML21" ca="1" si="2871">IF(LQ21&lt;&gt;"",SUMPRODUCT((LO20:LO23=LO21)*(MK20:MK23&gt;MK21)*1),0)</f>
        <v>0</v>
      </c>
      <c r="MM21" s="420">
        <f t="shared" ref="MM21" ca="1" si="2872">IF(LQ21&lt;&gt;"",SUMPRODUCT((ML20:ML23=ML21)*(MJ20:MJ23&gt;MJ21)*1),0)</f>
        <v>0</v>
      </c>
      <c r="MN21" s="420">
        <f t="shared" ca="1" si="282"/>
        <v>0</v>
      </c>
      <c r="MO21" s="420">
        <f t="shared" ref="MO21" ca="1" si="2873">IF(LQ21&lt;&gt;"",SUMPRODUCT((MN20:MN23=MN21)*(ML20:ML23=ML21)*(MH20:MH23&gt;MH21)*1),0)</f>
        <v>0</v>
      </c>
      <c r="MP21" s="420">
        <f t="shared" ca="1" si="68"/>
        <v>1</v>
      </c>
      <c r="MQ21" s="420">
        <v>0</v>
      </c>
      <c r="MR21" s="420">
        <v>0</v>
      </c>
      <c r="MS21" s="420">
        <v>0</v>
      </c>
      <c r="MT21" s="420">
        <v>0</v>
      </c>
      <c r="MU21" s="420">
        <v>0</v>
      </c>
      <c r="MV21" s="420">
        <v>0</v>
      </c>
      <c r="MW21" s="420">
        <v>0</v>
      </c>
      <c r="MX21" s="420">
        <v>0</v>
      </c>
      <c r="MY21" s="420">
        <v>0</v>
      </c>
      <c r="MZ21" s="420">
        <v>0</v>
      </c>
      <c r="NA21" s="420">
        <v>0</v>
      </c>
      <c r="NB21" s="420">
        <f t="shared" ca="1" si="69"/>
        <v>1</v>
      </c>
      <c r="NC21" s="420">
        <f t="shared" ref="NC21" ca="1" si="2874">SUMPRODUCT((NB20:NB23=NB21)*(LE20:LE23&gt;LE21)*1)</f>
        <v>2</v>
      </c>
      <c r="ND21" s="420">
        <f t="shared" ca="1" si="71"/>
        <v>3</v>
      </c>
      <c r="NE21" s="420" t="str">
        <f t="shared" si="285"/>
        <v>Japan</v>
      </c>
      <c r="NF21" s="420">
        <f t="shared" ca="1" si="72"/>
        <v>0</v>
      </c>
      <c r="NG21" s="420">
        <f ca="1">SUMPRODUCT((OFFSET('Game Board'!G8:G55,0,NG1)&lt;&gt;"")*(OFFSET('Game Board'!F8:F55,0,NG1)=C21)*(OFFSET('Game Board'!G8:G55,0,NG1)&gt;OFFSET('Game Board'!H8:H55,0,NG1))*1)+SUMPRODUCT((OFFSET('Game Board'!G8:G55,0,NG1)&lt;&gt;"")*(OFFSET('Game Board'!I8:I55,0,NG1)=C21)*(OFFSET('Game Board'!H8:H55,0,NG1)&gt;OFFSET('Game Board'!G8:G55,0,NG1))*1)</f>
        <v>0</v>
      </c>
      <c r="NH21" s="420">
        <f ca="1">SUMPRODUCT((OFFSET('Game Board'!G8:G55,0,NG1)&lt;&gt;"")*(OFFSET('Game Board'!F8:F55,0,NG1)=C21)*(OFFSET('Game Board'!G8:G55,0,NG1)=OFFSET('Game Board'!H8:H55,0,NG1))*1)+SUMPRODUCT((OFFSET('Game Board'!G8:G55,0,NG1)&lt;&gt;"")*(OFFSET('Game Board'!I8:I55,0,NG1)=C21)*(OFFSET('Game Board'!G8:G55,0,NG1)=OFFSET('Game Board'!H8:H55,0,NG1))*1)</f>
        <v>0</v>
      </c>
      <c r="NI21" s="420">
        <f ca="1">SUMPRODUCT((OFFSET('Game Board'!G8:G55,0,NG1)&lt;&gt;"")*(OFFSET('Game Board'!F8:F55,0,NG1)=C21)*(OFFSET('Game Board'!G8:G55,0,NG1)&lt;OFFSET('Game Board'!H8:H55,0,NG1))*1)+SUMPRODUCT((OFFSET('Game Board'!G8:G55,0,NG1)&lt;&gt;"")*(OFFSET('Game Board'!I8:I55,0,NG1)=C21)*(OFFSET('Game Board'!H8:H55,0,NG1)&lt;OFFSET('Game Board'!G8:G55,0,NG1))*1)</f>
        <v>0</v>
      </c>
      <c r="NJ21" s="420">
        <f ca="1">SUMIF(OFFSET('Game Board'!F8:F55,0,NG1),C21,OFFSET('Game Board'!G8:G55,0,NG1))+SUMIF(OFFSET('Game Board'!I8:I55,0,NG1),C21,OFFSET('Game Board'!H8:H55,0,NG1))</f>
        <v>0</v>
      </c>
      <c r="NK21" s="420">
        <f ca="1">SUMIF(OFFSET('Game Board'!F8:F55,0,NG1),C21,OFFSET('Game Board'!H8:H55,0,NG1))+SUMIF(OFFSET('Game Board'!I8:I55,0,NG1),C21,OFFSET('Game Board'!G8:G55,0,NG1))</f>
        <v>0</v>
      </c>
      <c r="NL21" s="420">
        <f t="shared" ca="1" si="73"/>
        <v>0</v>
      </c>
      <c r="NM21" s="420">
        <f t="shared" ca="1" si="74"/>
        <v>0</v>
      </c>
      <c r="NN21" s="420">
        <f ca="1">INDEX(L4:L35,MATCH(NW21,C4:C35,0),0)</f>
        <v>1553</v>
      </c>
      <c r="NO21" s="424">
        <f>'Tournament Setup'!F23</f>
        <v>0</v>
      </c>
      <c r="NP21" s="420">
        <f t="shared" ref="NP21" ca="1" si="2875">RANK(NM21,NM20:NM23)</f>
        <v>1</v>
      </c>
      <c r="NQ21" s="420">
        <f t="shared" ref="NQ21" ca="1" si="2876">SUMPRODUCT((NP20:NP23=NP21)*(NL20:NL23&gt;NL21)*1)</f>
        <v>0</v>
      </c>
      <c r="NR21" s="420">
        <f t="shared" ca="1" si="77"/>
        <v>1</v>
      </c>
      <c r="NS21" s="420">
        <f t="shared" ref="NS21" ca="1" si="2877">SUMPRODUCT((NP20:NP23=NP21)*(NL20:NL23=NL21)*(NJ20:NJ23&gt;NJ21)*1)</f>
        <v>0</v>
      </c>
      <c r="NT21" s="420">
        <f t="shared" ca="1" si="79"/>
        <v>1</v>
      </c>
      <c r="NU21" s="420">
        <f t="shared" ref="NU21" ca="1" si="2878">RANK(NT21,NT20:NT23,1)+COUNTIF(NT20:NT21,NT21)-1</f>
        <v>2</v>
      </c>
      <c r="NV21" s="420">
        <v>2</v>
      </c>
      <c r="NW21" s="420" t="str">
        <f t="shared" ref="NW21" ca="1" si="2879">INDEX(NE20:NE23,MATCH(NV21,NU20:NU23,0),0)</f>
        <v>Japan</v>
      </c>
      <c r="NX21" s="420">
        <f t="shared" ref="NX21" ca="1" si="2880">INDEX(NT20:NT23,MATCH(NW21,NE20:NE23,0),0)</f>
        <v>1</v>
      </c>
      <c r="NY21" s="420" t="str">
        <f t="shared" ref="NY21" ca="1" si="2881">IF(NY20&lt;&gt;"",NW21,"")</f>
        <v>Japan</v>
      </c>
      <c r="NZ21" s="420" t="str">
        <f t="shared" ref="NZ21" ca="1" si="2882">IF(NX22=2,NW21,"")</f>
        <v/>
      </c>
      <c r="OB21" s="420">
        <f ca="1">SUMPRODUCT((OFFSET('Game Board'!F8:F55,0,NG1)=NY21)*(OFFSET('Game Board'!I8:I55,0,NG1)=NY20)*(OFFSET('Game Board'!G8:G55,0,NG1)&gt;OFFSET('Game Board'!H8:H55,0,NG1))*1)+SUMPRODUCT((OFFSET('Game Board'!I8:I55,0,NG1)=NY21)*(OFFSET('Game Board'!F8:F55,0,NG1)=NY20)*(OFFSET('Game Board'!H8:H55,0,NG1)&gt;OFFSET('Game Board'!G8:G55,0,NG1))*1)+SUMPRODUCT((OFFSET('Game Board'!F8:F55,0,NG1)=NY21)*(OFFSET('Game Board'!I8:I55,0,NG1)=NY22)*(OFFSET('Game Board'!G8:G55,0,NG1)&gt;OFFSET('Game Board'!H8:H55,0,NG1))*1)+SUMPRODUCT((OFFSET('Game Board'!I8:I55,0,NG1)=NY21)*(OFFSET('Game Board'!F8:F55,0,NG1)=NY22)*(OFFSET('Game Board'!H8:H55,0,NG1)&gt;OFFSET('Game Board'!G8:G55,0,NG1))*1)+SUMPRODUCT((OFFSET('Game Board'!F8:F55,0,NG1)=NY21)*(OFFSET('Game Board'!I8:I55,0,NG1)=NY23)*(OFFSET('Game Board'!G8:G55,0,NG1)&gt;OFFSET('Game Board'!H8:H55,0,NG1))*1)+SUMPRODUCT((OFFSET('Game Board'!I8:I55,0,NG1)=NY21)*(OFFSET('Game Board'!F8:F55,0,NG1)=NY23)*(OFFSET('Game Board'!H8:H55,0,NG1)&gt;OFFSET('Game Board'!G8:G55,0,NG1))*1)</f>
        <v>0</v>
      </c>
      <c r="OC21" s="420">
        <f ca="1">SUMPRODUCT((OFFSET('Game Board'!F8:F55,0,NG1)=NY21)*(OFFSET('Game Board'!I8:I55,0,NG1)=NY20)*(OFFSET('Game Board'!G8:G55,0,NG1)=OFFSET('Game Board'!H8:H55,0,NG1))*1)+SUMPRODUCT((OFFSET('Game Board'!I8:I55,0,NG1)=NY21)*(OFFSET('Game Board'!F8:F55,0,NG1)=NY20)*(OFFSET('Game Board'!G8:G55,0,NG1)=OFFSET('Game Board'!H8:H55,0,NG1))*1)+SUMPRODUCT((OFFSET('Game Board'!F8:F55,0,NG1)=NY21)*(OFFSET('Game Board'!I8:I55,0,NG1)=NY22)*(OFFSET('Game Board'!G8:G55,0,NG1)=OFFSET('Game Board'!H8:H55,0,NG1))*1)+SUMPRODUCT((OFFSET('Game Board'!I8:I55,0,NG1)=NY21)*(OFFSET('Game Board'!F8:F55,0,NG1)=NY22)*(OFFSET('Game Board'!G8:G55,0,NG1)=OFFSET('Game Board'!H8:H55,0,NG1))*1)+SUMPRODUCT((OFFSET('Game Board'!F8:F55,0,NG1)=NY21)*(OFFSET('Game Board'!I8:I55,0,NG1)=NY23)*(OFFSET('Game Board'!G8:G55,0,NG1)=OFFSET('Game Board'!H8:H55,0,NG1))*1)+SUMPRODUCT((OFFSET('Game Board'!I8:I55,0,NG1)=NY21)*(OFFSET('Game Board'!F8:F55,0,NG1)=NY23)*(OFFSET('Game Board'!G8:G55,0,NG1)=OFFSET('Game Board'!H8:H55,0,NG1))*1)</f>
        <v>3</v>
      </c>
      <c r="OD21" s="420">
        <f ca="1">SUMPRODUCT((OFFSET('Game Board'!F8:F55,0,NG1)=NY21)*(OFFSET('Game Board'!I8:I55,0,NG1)=NY20)*(OFFSET('Game Board'!G8:G55,0,NG1)&lt;OFFSET('Game Board'!H8:H55,0,NG1))*1)+SUMPRODUCT((OFFSET('Game Board'!I8:I55,0,NG1)=NY21)*(OFFSET('Game Board'!F8:F55,0,NG1)=NY20)*(OFFSET('Game Board'!H8:H55,0,NG1)&lt;OFFSET('Game Board'!G8:G55,0,NG1))*1)+SUMPRODUCT((OFFSET('Game Board'!F8:F55,0,NG1)=NY21)*(OFFSET('Game Board'!I8:I55,0,NG1)=NY22)*(OFFSET('Game Board'!G8:G55,0,NG1)&lt;OFFSET('Game Board'!H8:H55,0,NG1))*1)+SUMPRODUCT((OFFSET('Game Board'!I8:I55,0,NG1)=NY21)*(OFFSET('Game Board'!F8:F55,0,NG1)=NY22)*(OFFSET('Game Board'!H8:H55,0,NG1)&lt;OFFSET('Game Board'!G8:G55,0,NG1))*1)+SUMPRODUCT((OFFSET('Game Board'!F8:F55,0,NG1)=NY21)*(OFFSET('Game Board'!I8:I55,0,NG1)=NY23)*(OFFSET('Game Board'!G8:G55,0,NG1)&lt;OFFSET('Game Board'!H8:H55,0,NG1))*1)+SUMPRODUCT((OFFSET('Game Board'!I8:I55,0,NG1)=NY21)*(OFFSET('Game Board'!F8:F55,0,NG1)=NY23)*(OFFSET('Game Board'!H8:H55,0,NG1)&lt;OFFSET('Game Board'!G8:G55,0,NG1))*1)</f>
        <v>0</v>
      </c>
      <c r="OE21" s="420">
        <f ca="1">SUMIFS(OFFSET('Game Board'!G8:G55,0,NG1),OFFSET('Game Board'!F8:F55,0,NG1),NY21,OFFSET('Game Board'!I8:I55,0,NG1),NY20)+SUMIFS(OFFSET('Game Board'!G8:G55,0,NG1),OFFSET('Game Board'!F8:F55,0,NG1),NY21,OFFSET('Game Board'!I8:I55,0,NG1),NY22)+SUMIFS(OFFSET('Game Board'!G8:G55,0,NG1),OFFSET('Game Board'!F8:F55,0,NG1),NY21,OFFSET('Game Board'!I8:I55,0,NG1),NY23)+SUMIFS(OFFSET('Game Board'!H8:H55,0,NG1),OFFSET('Game Board'!I8:I55,0,NG1),NY21,OFFSET('Game Board'!F8:F55,0,NG1),NY20)+SUMIFS(OFFSET('Game Board'!H8:H55,0,NG1),OFFSET('Game Board'!I8:I55,0,NG1),NY21,OFFSET('Game Board'!F8:F55,0,NG1),NY22)+SUMIFS(OFFSET('Game Board'!H8:H55,0,NG1),OFFSET('Game Board'!I8:I55,0,NG1),NY21,OFFSET('Game Board'!F8:F55,0,NG1),NY23)</f>
        <v>0</v>
      </c>
      <c r="OF21" s="420">
        <f ca="1">SUMIFS(OFFSET('Game Board'!H8:H55,0,NG1),OFFSET('Game Board'!F8:F55,0,NG1),NY21,OFFSET('Game Board'!I8:I55,0,NG1),NY20)+SUMIFS(OFFSET('Game Board'!H8:H55,0,NG1),OFFSET('Game Board'!F8:F55,0,NG1),NY21,OFFSET('Game Board'!I8:I55,0,NG1),NY22)+SUMIFS(OFFSET('Game Board'!H8:H55,0,NG1),OFFSET('Game Board'!F8:F55,0,NG1),NY21,OFFSET('Game Board'!I8:I55,0,NG1),NY23)+SUMIFS(OFFSET('Game Board'!G8:G55,0,NG1),OFFSET('Game Board'!I8:I55,0,NG1),NY21,OFFSET('Game Board'!F8:F55,0,NG1),NY20)+SUMIFS(OFFSET('Game Board'!G8:G55,0,NG1),OFFSET('Game Board'!I8:I55,0,NG1),NY21,OFFSET('Game Board'!F8:F55,0,NG1),NY22)+SUMIFS(OFFSET('Game Board'!G8:G55,0,NG1),OFFSET('Game Board'!I8:I55,0,NG1),NY21,OFFSET('Game Board'!F8:F55,0,NG1),NY23)</f>
        <v>0</v>
      </c>
      <c r="OG21" s="420">
        <f t="shared" ca="1" si="84"/>
        <v>0</v>
      </c>
      <c r="OH21" s="420">
        <f t="shared" ca="1" si="85"/>
        <v>3</v>
      </c>
      <c r="OI21" s="420">
        <f t="shared" ref="OI21" ca="1" si="2883">IF(NY21&lt;&gt;"",SUMPRODUCT((NX20:NX23=NX21)*(OH20:OH23&gt;OH21)*1),0)</f>
        <v>0</v>
      </c>
      <c r="OJ21" s="420">
        <f t="shared" ref="OJ21" ca="1" si="2884">IF(NY21&lt;&gt;"",SUMPRODUCT((OI20:OI23=OI21)*(OG20:OG23&gt;OG21)*1),0)</f>
        <v>0</v>
      </c>
      <c r="OK21" s="420">
        <f t="shared" ca="1" si="88"/>
        <v>0</v>
      </c>
      <c r="OL21" s="420">
        <f t="shared" ref="OL21" ca="1" si="2885">IF(NY21&lt;&gt;"",SUMPRODUCT((OK20:OK23=OK21)*(OI20:OI23=OI21)*(OE20:OE23&gt;OE21)*1),0)</f>
        <v>0</v>
      </c>
      <c r="OM21" s="420">
        <f t="shared" ca="1" si="90"/>
        <v>1</v>
      </c>
      <c r="ON21" s="420">
        <f ca="1">SUMPRODUCT((OFFSET('Game Board'!F8:F55,0,NG1)=NZ21)*(OFFSET('Game Board'!I8:I55,0,NG1)=NZ22)*(OFFSET('Game Board'!G8:G55,0,NG1)&gt;OFFSET('Game Board'!H8:H55,0,NG1))*1)+SUMPRODUCT((OFFSET('Game Board'!I8:I55,0,NG1)=NZ21)*(OFFSET('Game Board'!F8:F55,0,NG1)=NZ22)*(OFFSET('Game Board'!H8:H55,0,NG1)&gt;OFFSET('Game Board'!G8:G55,0,NG1))*1)+SUMPRODUCT((OFFSET('Game Board'!F8:F55,0,NG1)=NZ21)*(OFFSET('Game Board'!I8:I55,0,NG1)=NZ23)*(OFFSET('Game Board'!G8:G55,0,NG1)&gt;OFFSET('Game Board'!H8:H55,0,NG1))*1)+SUMPRODUCT((OFFSET('Game Board'!I8:I55,0,NG1)=NZ21)*(OFFSET('Game Board'!F8:F55,0,NG1)=NZ23)*(OFFSET('Game Board'!H8:H55,0,NG1)&gt;OFFSET('Game Board'!G8:G55,0,NG1))*1)</f>
        <v>0</v>
      </c>
      <c r="OO21" s="420">
        <f ca="1">SUMPRODUCT((OFFSET('Game Board'!F8:F55,0,NG1)=NZ21)*(OFFSET('Game Board'!I8:I55,0,NG1)=NZ22)*(OFFSET('Game Board'!G8:G55,0,NG1)=OFFSET('Game Board'!H8:H55,0,NG1))*1)+SUMPRODUCT((OFFSET('Game Board'!I8:I55,0,NG1)=NZ21)*(OFFSET('Game Board'!F8:F55,0,NG1)=NZ22)*(OFFSET('Game Board'!G8:G55,0,NG1)=OFFSET('Game Board'!H8:H55,0,NG1))*1)+SUMPRODUCT((OFFSET('Game Board'!F8:F55,0,NG1)=NZ21)*(OFFSET('Game Board'!I8:I55,0,NG1)=NZ23)*(OFFSET('Game Board'!G8:G55,0,NG1)=OFFSET('Game Board'!H8:H55,0,NG1))*1)+SUMPRODUCT((OFFSET('Game Board'!I8:I55,0,NG1)=NZ21)*(OFFSET('Game Board'!F8:F55,0,NG1)=NZ23)*(OFFSET('Game Board'!G8:G55,0,NG1)=OFFSET('Game Board'!H8:H55,0,NG1))*1)</f>
        <v>0</v>
      </c>
      <c r="OP21" s="420">
        <f ca="1">SUMPRODUCT((OFFSET('Game Board'!F8:F55,0,NG1)=NZ21)*(OFFSET('Game Board'!I8:I55,0,NG1)=NZ22)*(OFFSET('Game Board'!G8:G55,0,NG1)&lt;OFFSET('Game Board'!H8:H55,0,NG1))*1)+SUMPRODUCT((OFFSET('Game Board'!I8:I55,0,NG1)=NZ21)*(OFFSET('Game Board'!F8:F55,0,NG1)=NZ22)*(OFFSET('Game Board'!H8:H55,0,NG1)&lt;OFFSET('Game Board'!G8:G55,0,NG1))*1)+SUMPRODUCT((OFFSET('Game Board'!F8:F55,0,NG1)=NZ21)*(OFFSET('Game Board'!I8:I55,0,NG1)=NZ23)*(OFFSET('Game Board'!G8:G55,0,NG1)&lt;OFFSET('Game Board'!H8:H55,0,NG1))*1)+SUMPRODUCT((OFFSET('Game Board'!I8:I55,0,NG1)=NZ21)*(OFFSET('Game Board'!F8:F55,0,NG1)=NZ23)*(OFFSET('Game Board'!H8:H55,0,NG1)&lt;OFFSET('Game Board'!G8:G55,0,NG1))*1)</f>
        <v>0</v>
      </c>
      <c r="OQ21" s="420">
        <f ca="1">SUMIFS(OFFSET('Game Board'!G8:G55,0,NG1),OFFSET('Game Board'!F8:F55,0,NG1),NZ21,OFFSET('Game Board'!I8:I55,0,NG1),NZ22)+SUMIFS(OFFSET('Game Board'!G8:G55,0,NG1),OFFSET('Game Board'!F8:F55,0,NG1),NZ21,OFFSET('Game Board'!I8:I55,0,NG1),NZ23)+SUMIFS(OFFSET('Game Board'!H8:H55,0,NG1),OFFSET('Game Board'!I8:I55,0,NG1),NZ21,OFFSET('Game Board'!F8:F55,0,NG1),NZ22)+SUMIFS(OFFSET('Game Board'!H8:H55,0,NG1),OFFSET('Game Board'!I8:I55,0,NG1),NZ21,OFFSET('Game Board'!F8:F55,0,NG1),NZ23)</f>
        <v>0</v>
      </c>
      <c r="OR21" s="420">
        <f ca="1">SUMIFS(OFFSET('Game Board'!H8:H55,0,NG1),OFFSET('Game Board'!F8:F55,0,NG1),NZ21,OFFSET('Game Board'!I8:I55,0,NG1),NZ22)+SUMIFS(OFFSET('Game Board'!H8:H55,0,NG1),OFFSET('Game Board'!F8:F55,0,NG1),NZ21,OFFSET('Game Board'!I8:I55,0,NG1),NZ23)+SUMIFS(OFFSET('Game Board'!G8:G55,0,NG1),OFFSET('Game Board'!I8:I55,0,NG1),NZ21,OFFSET('Game Board'!F8:F55,0,NG1),NZ22)+SUMIFS(OFFSET('Game Board'!G8:G55,0,NG1),OFFSET('Game Board'!I8:I55,0,NG1),NZ21,OFFSET('Game Board'!F8:F55,0,NG1),NZ23)</f>
        <v>0</v>
      </c>
      <c r="OS21" s="420">
        <f t="shared" ca="1" si="297"/>
        <v>0</v>
      </c>
      <c r="OT21" s="420">
        <f t="shared" ca="1" si="298"/>
        <v>0</v>
      </c>
      <c r="OU21" s="420">
        <f t="shared" ref="OU21" ca="1" si="2886">IF(NZ21&lt;&gt;"",SUMPRODUCT((NX20:NX23=NX21)*(OT20:OT23&gt;OT21)*1),0)</f>
        <v>0</v>
      </c>
      <c r="OV21" s="420">
        <f t="shared" ref="OV21" ca="1" si="2887">IF(NZ21&lt;&gt;"",SUMPRODUCT((OU20:OU23=OU21)*(OS20:OS23&gt;OS21)*1),0)</f>
        <v>0</v>
      </c>
      <c r="OW21" s="420">
        <f t="shared" ca="1" si="301"/>
        <v>0</v>
      </c>
      <c r="OX21" s="420">
        <f t="shared" ref="OX21" ca="1" si="2888">IF(NZ21&lt;&gt;"",SUMPRODUCT((OW20:OW23=OW21)*(OU20:OU23=OU21)*(OQ20:OQ23&gt;OQ21)*1),0)</f>
        <v>0</v>
      </c>
      <c r="OY21" s="420">
        <f t="shared" ca="1" si="91"/>
        <v>1</v>
      </c>
      <c r="OZ21" s="420">
        <v>0</v>
      </c>
      <c r="PA21" s="420">
        <v>0</v>
      </c>
      <c r="PB21" s="420">
        <v>0</v>
      </c>
      <c r="PC21" s="420">
        <v>0</v>
      </c>
      <c r="PD21" s="420">
        <v>0</v>
      </c>
      <c r="PE21" s="420">
        <v>0</v>
      </c>
      <c r="PF21" s="420">
        <v>0</v>
      </c>
      <c r="PG21" s="420">
        <v>0</v>
      </c>
      <c r="PH21" s="420">
        <v>0</v>
      </c>
      <c r="PI21" s="420">
        <v>0</v>
      </c>
      <c r="PJ21" s="420">
        <v>0</v>
      </c>
      <c r="PK21" s="420">
        <f t="shared" ca="1" si="92"/>
        <v>1</v>
      </c>
      <c r="PL21" s="420">
        <f t="shared" ref="PL21" ca="1" si="2889">SUMPRODUCT((PK20:PK23=PK21)*(NN20:NN23&gt;NN21)*1)</f>
        <v>2</v>
      </c>
      <c r="PM21" s="420">
        <f t="shared" ca="1" si="94"/>
        <v>3</v>
      </c>
      <c r="PN21" s="420" t="str">
        <f t="shared" si="304"/>
        <v>Japan</v>
      </c>
      <c r="PO21" s="420">
        <f t="shared" ca="1" si="95"/>
        <v>0</v>
      </c>
      <c r="PP21" s="420">
        <f ca="1">SUMPRODUCT((OFFSET('Game Board'!G8:G55,0,PP1)&lt;&gt;"")*(OFFSET('Game Board'!F8:F55,0,PP1)=C21)*(OFFSET('Game Board'!G8:G55,0,PP1)&gt;OFFSET('Game Board'!H8:H55,0,PP1))*1)+SUMPRODUCT((OFFSET('Game Board'!G8:G55,0,PP1)&lt;&gt;"")*(OFFSET('Game Board'!I8:I55,0,PP1)=C21)*(OFFSET('Game Board'!H8:H55,0,PP1)&gt;OFFSET('Game Board'!G8:G55,0,PP1))*1)</f>
        <v>0</v>
      </c>
      <c r="PQ21" s="420">
        <f ca="1">SUMPRODUCT((OFFSET('Game Board'!G8:G55,0,PP1)&lt;&gt;"")*(OFFSET('Game Board'!F8:F55,0,PP1)=C21)*(OFFSET('Game Board'!G8:G55,0,PP1)=OFFSET('Game Board'!H8:H55,0,PP1))*1)+SUMPRODUCT((OFFSET('Game Board'!G8:G55,0,PP1)&lt;&gt;"")*(OFFSET('Game Board'!I8:I55,0,PP1)=C21)*(OFFSET('Game Board'!G8:G55,0,PP1)=OFFSET('Game Board'!H8:H55,0,PP1))*1)</f>
        <v>0</v>
      </c>
      <c r="PR21" s="420">
        <f ca="1">SUMPRODUCT((OFFSET('Game Board'!G8:G55,0,PP1)&lt;&gt;"")*(OFFSET('Game Board'!F8:F55,0,PP1)=C21)*(OFFSET('Game Board'!G8:G55,0,PP1)&lt;OFFSET('Game Board'!H8:H55,0,PP1))*1)+SUMPRODUCT((OFFSET('Game Board'!G8:G55,0,PP1)&lt;&gt;"")*(OFFSET('Game Board'!I8:I55,0,PP1)=C21)*(OFFSET('Game Board'!H8:H55,0,PP1)&lt;OFFSET('Game Board'!G8:G55,0,PP1))*1)</f>
        <v>0</v>
      </c>
      <c r="PS21" s="420">
        <f ca="1">SUMIF(OFFSET('Game Board'!F8:F55,0,PP1),C21,OFFSET('Game Board'!G8:G55,0,PP1))+SUMIF(OFFSET('Game Board'!I8:I55,0,PP1),C21,OFFSET('Game Board'!H8:H55,0,PP1))</f>
        <v>0</v>
      </c>
      <c r="PT21" s="420">
        <f ca="1">SUMIF(OFFSET('Game Board'!F8:F55,0,PP1),C21,OFFSET('Game Board'!H8:H55,0,PP1))+SUMIF(OFFSET('Game Board'!I8:I55,0,PP1),C21,OFFSET('Game Board'!G8:G55,0,PP1))</f>
        <v>0</v>
      </c>
      <c r="PU21" s="420">
        <f t="shared" ca="1" si="96"/>
        <v>0</v>
      </c>
      <c r="PV21" s="420">
        <f t="shared" ca="1" si="97"/>
        <v>0</v>
      </c>
      <c r="PW21" s="420">
        <f ca="1">INDEX(L4:L35,MATCH(QF21,C4:C35,0),0)</f>
        <v>1553</v>
      </c>
      <c r="PX21" s="424">
        <f>'Tournament Setup'!F23</f>
        <v>0</v>
      </c>
      <c r="PY21" s="420">
        <f t="shared" ref="PY21" ca="1" si="2890">RANK(PV21,PV20:PV23)</f>
        <v>1</v>
      </c>
      <c r="PZ21" s="420">
        <f t="shared" ref="PZ21" ca="1" si="2891">SUMPRODUCT((PY20:PY23=PY21)*(PU20:PU23&gt;PU21)*1)</f>
        <v>0</v>
      </c>
      <c r="QA21" s="420">
        <f t="shared" ca="1" si="100"/>
        <v>1</v>
      </c>
      <c r="QB21" s="420">
        <f t="shared" ref="QB21" ca="1" si="2892">SUMPRODUCT((PY20:PY23=PY21)*(PU20:PU23=PU21)*(PS20:PS23&gt;PS21)*1)</f>
        <v>0</v>
      </c>
      <c r="QC21" s="420">
        <f t="shared" ca="1" si="102"/>
        <v>1</v>
      </c>
      <c r="QD21" s="420">
        <f t="shared" ref="QD21" ca="1" si="2893">RANK(QC21,QC20:QC23,1)+COUNTIF(QC20:QC21,QC21)-1</f>
        <v>2</v>
      </c>
      <c r="QE21" s="420">
        <v>2</v>
      </c>
      <c r="QF21" s="420" t="str">
        <f t="shared" ref="QF21" ca="1" si="2894">INDEX(PN20:PN23,MATCH(QE21,QD20:QD23,0),0)</f>
        <v>Japan</v>
      </c>
      <c r="QG21" s="420">
        <f t="shared" ref="QG21" ca="1" si="2895">INDEX(QC20:QC23,MATCH(QF21,PN20:PN23,0),0)</f>
        <v>1</v>
      </c>
      <c r="QH21" s="420" t="str">
        <f t="shared" ref="QH21" ca="1" si="2896">IF(QH20&lt;&gt;"",QF21,"")</f>
        <v>Japan</v>
      </c>
      <c r="QI21" s="420" t="str">
        <f t="shared" ref="QI21" ca="1" si="2897">IF(QG22=2,QF21,"")</f>
        <v/>
      </c>
      <c r="QK21" s="420">
        <f ca="1">SUMPRODUCT((OFFSET('Game Board'!F8:F55,0,PP1)=QH21)*(OFFSET('Game Board'!I8:I55,0,PP1)=QH20)*(OFFSET('Game Board'!G8:G55,0,PP1)&gt;OFFSET('Game Board'!H8:H55,0,PP1))*1)+SUMPRODUCT((OFFSET('Game Board'!I8:I55,0,PP1)=QH21)*(OFFSET('Game Board'!F8:F55,0,PP1)=QH20)*(OFFSET('Game Board'!H8:H55,0,PP1)&gt;OFFSET('Game Board'!G8:G55,0,PP1))*1)+SUMPRODUCT((OFFSET('Game Board'!F8:F55,0,PP1)=QH21)*(OFFSET('Game Board'!I8:I55,0,PP1)=QH22)*(OFFSET('Game Board'!G8:G55,0,PP1)&gt;OFFSET('Game Board'!H8:H55,0,PP1))*1)+SUMPRODUCT((OFFSET('Game Board'!I8:I55,0,PP1)=QH21)*(OFFSET('Game Board'!F8:F55,0,PP1)=QH22)*(OFFSET('Game Board'!H8:H55,0,PP1)&gt;OFFSET('Game Board'!G8:G55,0,PP1))*1)+SUMPRODUCT((OFFSET('Game Board'!F8:F55,0,PP1)=QH21)*(OFFSET('Game Board'!I8:I55,0,PP1)=QH23)*(OFFSET('Game Board'!G8:G55,0,PP1)&gt;OFFSET('Game Board'!H8:H55,0,PP1))*1)+SUMPRODUCT((OFFSET('Game Board'!I8:I55,0,PP1)=QH21)*(OFFSET('Game Board'!F8:F55,0,PP1)=QH23)*(OFFSET('Game Board'!H8:H55,0,PP1)&gt;OFFSET('Game Board'!G8:G55,0,PP1))*1)</f>
        <v>0</v>
      </c>
      <c r="QL21" s="420">
        <f ca="1">SUMPRODUCT((OFFSET('Game Board'!F8:F55,0,PP1)=QH21)*(OFFSET('Game Board'!I8:I55,0,PP1)=QH20)*(OFFSET('Game Board'!G8:G55,0,PP1)=OFFSET('Game Board'!H8:H55,0,PP1))*1)+SUMPRODUCT((OFFSET('Game Board'!I8:I55,0,PP1)=QH21)*(OFFSET('Game Board'!F8:F55,0,PP1)=QH20)*(OFFSET('Game Board'!G8:G55,0,PP1)=OFFSET('Game Board'!H8:H55,0,PP1))*1)+SUMPRODUCT((OFFSET('Game Board'!F8:F55,0,PP1)=QH21)*(OFFSET('Game Board'!I8:I55,0,PP1)=QH22)*(OFFSET('Game Board'!G8:G55,0,PP1)=OFFSET('Game Board'!H8:H55,0,PP1))*1)+SUMPRODUCT((OFFSET('Game Board'!I8:I55,0,PP1)=QH21)*(OFFSET('Game Board'!F8:F55,0,PP1)=QH22)*(OFFSET('Game Board'!G8:G55,0,PP1)=OFFSET('Game Board'!H8:H55,0,PP1))*1)+SUMPRODUCT((OFFSET('Game Board'!F8:F55,0,PP1)=QH21)*(OFFSET('Game Board'!I8:I55,0,PP1)=QH23)*(OFFSET('Game Board'!G8:G55,0,PP1)=OFFSET('Game Board'!H8:H55,0,PP1))*1)+SUMPRODUCT((OFFSET('Game Board'!I8:I55,0,PP1)=QH21)*(OFFSET('Game Board'!F8:F55,0,PP1)=QH23)*(OFFSET('Game Board'!G8:G55,0,PP1)=OFFSET('Game Board'!H8:H55,0,PP1))*1)</f>
        <v>3</v>
      </c>
      <c r="QM21" s="420">
        <f ca="1">SUMPRODUCT((OFFSET('Game Board'!F8:F55,0,PP1)=QH21)*(OFFSET('Game Board'!I8:I55,0,PP1)=QH20)*(OFFSET('Game Board'!G8:G55,0,PP1)&lt;OFFSET('Game Board'!H8:H55,0,PP1))*1)+SUMPRODUCT((OFFSET('Game Board'!I8:I55,0,PP1)=QH21)*(OFFSET('Game Board'!F8:F55,0,PP1)=QH20)*(OFFSET('Game Board'!H8:H55,0,PP1)&lt;OFFSET('Game Board'!G8:G55,0,PP1))*1)+SUMPRODUCT((OFFSET('Game Board'!F8:F55,0,PP1)=QH21)*(OFFSET('Game Board'!I8:I55,0,PP1)=QH22)*(OFFSET('Game Board'!G8:G55,0,PP1)&lt;OFFSET('Game Board'!H8:H55,0,PP1))*1)+SUMPRODUCT((OFFSET('Game Board'!I8:I55,0,PP1)=QH21)*(OFFSET('Game Board'!F8:F55,0,PP1)=QH22)*(OFFSET('Game Board'!H8:H55,0,PP1)&lt;OFFSET('Game Board'!G8:G55,0,PP1))*1)+SUMPRODUCT((OFFSET('Game Board'!F8:F55,0,PP1)=QH21)*(OFFSET('Game Board'!I8:I55,0,PP1)=QH23)*(OFFSET('Game Board'!G8:G55,0,PP1)&lt;OFFSET('Game Board'!H8:H55,0,PP1))*1)+SUMPRODUCT((OFFSET('Game Board'!I8:I55,0,PP1)=QH21)*(OFFSET('Game Board'!F8:F55,0,PP1)=QH23)*(OFFSET('Game Board'!H8:H55,0,PP1)&lt;OFFSET('Game Board'!G8:G55,0,PP1))*1)</f>
        <v>0</v>
      </c>
      <c r="QN21" s="420">
        <f ca="1">SUMIFS(OFFSET('Game Board'!G8:G55,0,PP1),OFFSET('Game Board'!F8:F55,0,PP1),QH21,OFFSET('Game Board'!I8:I55,0,PP1),QH20)+SUMIFS(OFFSET('Game Board'!G8:G55,0,PP1),OFFSET('Game Board'!F8:F55,0,PP1),QH21,OFFSET('Game Board'!I8:I55,0,PP1),QH22)+SUMIFS(OFFSET('Game Board'!G8:G55,0,PP1),OFFSET('Game Board'!F8:F55,0,PP1),QH21,OFFSET('Game Board'!I8:I55,0,PP1),QH23)+SUMIFS(OFFSET('Game Board'!H8:H55,0,PP1),OFFSET('Game Board'!I8:I55,0,PP1),QH21,OFFSET('Game Board'!F8:F55,0,PP1),QH20)+SUMIFS(OFFSET('Game Board'!H8:H55,0,PP1),OFFSET('Game Board'!I8:I55,0,PP1),QH21,OFFSET('Game Board'!F8:F55,0,PP1),QH22)+SUMIFS(OFFSET('Game Board'!H8:H55,0,PP1),OFFSET('Game Board'!I8:I55,0,PP1),QH21,OFFSET('Game Board'!F8:F55,0,PP1),QH23)</f>
        <v>0</v>
      </c>
      <c r="QO21" s="420">
        <f ca="1">SUMIFS(OFFSET('Game Board'!H8:H55,0,PP1),OFFSET('Game Board'!F8:F55,0,PP1),QH21,OFFSET('Game Board'!I8:I55,0,PP1),QH20)+SUMIFS(OFFSET('Game Board'!H8:H55,0,PP1),OFFSET('Game Board'!F8:F55,0,PP1),QH21,OFFSET('Game Board'!I8:I55,0,PP1),QH22)+SUMIFS(OFFSET('Game Board'!H8:H55,0,PP1),OFFSET('Game Board'!F8:F55,0,PP1),QH21,OFFSET('Game Board'!I8:I55,0,PP1),QH23)+SUMIFS(OFFSET('Game Board'!G8:G55,0,PP1),OFFSET('Game Board'!I8:I55,0,PP1),QH21,OFFSET('Game Board'!F8:F55,0,PP1),QH20)+SUMIFS(OFFSET('Game Board'!G8:G55,0,PP1),OFFSET('Game Board'!I8:I55,0,PP1),QH21,OFFSET('Game Board'!F8:F55,0,PP1),QH22)+SUMIFS(OFFSET('Game Board'!G8:G55,0,PP1),OFFSET('Game Board'!I8:I55,0,PP1),QH21,OFFSET('Game Board'!F8:F55,0,PP1),QH23)</f>
        <v>0</v>
      </c>
      <c r="QP21" s="420">
        <f t="shared" ca="1" si="107"/>
        <v>0</v>
      </c>
      <c r="QQ21" s="420">
        <f t="shared" ca="1" si="108"/>
        <v>3</v>
      </c>
      <c r="QR21" s="420">
        <f t="shared" ref="QR21" ca="1" si="2898">IF(QH21&lt;&gt;"",SUMPRODUCT((QG20:QG23=QG21)*(QQ20:QQ23&gt;QQ21)*1),0)</f>
        <v>0</v>
      </c>
      <c r="QS21" s="420">
        <f t="shared" ref="QS21" ca="1" si="2899">IF(QH21&lt;&gt;"",SUMPRODUCT((QR20:QR23=QR21)*(QP20:QP23&gt;QP21)*1),0)</f>
        <v>0</v>
      </c>
      <c r="QT21" s="420">
        <f t="shared" ca="1" si="111"/>
        <v>0</v>
      </c>
      <c r="QU21" s="420">
        <f t="shared" ref="QU21" ca="1" si="2900">IF(QH21&lt;&gt;"",SUMPRODUCT((QT20:QT23=QT21)*(QR20:QR23=QR21)*(QN20:QN23&gt;QN21)*1),0)</f>
        <v>0</v>
      </c>
      <c r="QV21" s="420">
        <f t="shared" ca="1" si="113"/>
        <v>1</v>
      </c>
      <c r="QW21" s="420">
        <f ca="1">SUMPRODUCT((OFFSET('Game Board'!F8:F55,0,PP1)=QI21)*(OFFSET('Game Board'!I8:I55,0,PP1)=QI22)*(OFFSET('Game Board'!G8:G55,0,PP1)&gt;OFFSET('Game Board'!H8:H55,0,PP1))*1)+SUMPRODUCT((OFFSET('Game Board'!I8:I55,0,PP1)=QI21)*(OFFSET('Game Board'!F8:F55,0,PP1)=QI22)*(OFFSET('Game Board'!H8:H55,0,PP1)&gt;OFFSET('Game Board'!G8:G55,0,PP1))*1)+SUMPRODUCT((OFFSET('Game Board'!F8:F55,0,PP1)=QI21)*(OFFSET('Game Board'!I8:I55,0,PP1)=QI23)*(OFFSET('Game Board'!G8:G55,0,PP1)&gt;OFFSET('Game Board'!H8:H55,0,PP1))*1)+SUMPRODUCT((OFFSET('Game Board'!I8:I55,0,PP1)=QI21)*(OFFSET('Game Board'!F8:F55,0,PP1)=QI23)*(OFFSET('Game Board'!H8:H55,0,PP1)&gt;OFFSET('Game Board'!G8:G55,0,PP1))*1)</f>
        <v>0</v>
      </c>
      <c r="QX21" s="420">
        <f ca="1">SUMPRODUCT((OFFSET('Game Board'!F8:F55,0,PP1)=QI21)*(OFFSET('Game Board'!I8:I55,0,PP1)=QI22)*(OFFSET('Game Board'!G8:G55,0,PP1)=OFFSET('Game Board'!H8:H55,0,PP1))*1)+SUMPRODUCT((OFFSET('Game Board'!I8:I55,0,PP1)=QI21)*(OFFSET('Game Board'!F8:F55,0,PP1)=QI22)*(OFFSET('Game Board'!G8:G55,0,PP1)=OFFSET('Game Board'!H8:H55,0,PP1))*1)+SUMPRODUCT((OFFSET('Game Board'!F8:F55,0,PP1)=QI21)*(OFFSET('Game Board'!I8:I55,0,PP1)=QI23)*(OFFSET('Game Board'!G8:G55,0,PP1)=OFFSET('Game Board'!H8:H55,0,PP1))*1)+SUMPRODUCT((OFFSET('Game Board'!I8:I55,0,PP1)=QI21)*(OFFSET('Game Board'!F8:F55,0,PP1)=QI23)*(OFFSET('Game Board'!G8:G55,0,PP1)=OFFSET('Game Board'!H8:H55,0,PP1))*1)</f>
        <v>0</v>
      </c>
      <c r="QY21" s="420">
        <f ca="1">SUMPRODUCT((OFFSET('Game Board'!F8:F55,0,PP1)=QI21)*(OFFSET('Game Board'!I8:I55,0,PP1)=QI22)*(OFFSET('Game Board'!G8:G55,0,PP1)&lt;OFFSET('Game Board'!H8:H55,0,PP1))*1)+SUMPRODUCT((OFFSET('Game Board'!I8:I55,0,PP1)=QI21)*(OFFSET('Game Board'!F8:F55,0,PP1)=QI22)*(OFFSET('Game Board'!H8:H55,0,PP1)&lt;OFFSET('Game Board'!G8:G55,0,PP1))*1)+SUMPRODUCT((OFFSET('Game Board'!F8:F55,0,PP1)=QI21)*(OFFSET('Game Board'!I8:I55,0,PP1)=QI23)*(OFFSET('Game Board'!G8:G55,0,PP1)&lt;OFFSET('Game Board'!H8:H55,0,PP1))*1)+SUMPRODUCT((OFFSET('Game Board'!I8:I55,0,PP1)=QI21)*(OFFSET('Game Board'!F8:F55,0,PP1)=QI23)*(OFFSET('Game Board'!H8:H55,0,PP1)&lt;OFFSET('Game Board'!G8:G55,0,PP1))*1)</f>
        <v>0</v>
      </c>
      <c r="QZ21" s="420">
        <f ca="1">SUMIFS(OFFSET('Game Board'!G8:G55,0,PP1),OFFSET('Game Board'!F8:F55,0,PP1),QI21,OFFSET('Game Board'!I8:I55,0,PP1),QI22)+SUMIFS(OFFSET('Game Board'!G8:G55,0,PP1),OFFSET('Game Board'!F8:F55,0,PP1),QI21,OFFSET('Game Board'!I8:I55,0,PP1),QI23)+SUMIFS(OFFSET('Game Board'!H8:H55,0,PP1),OFFSET('Game Board'!I8:I55,0,PP1),QI21,OFFSET('Game Board'!F8:F55,0,PP1),QI22)+SUMIFS(OFFSET('Game Board'!H8:H55,0,PP1),OFFSET('Game Board'!I8:I55,0,PP1),QI21,OFFSET('Game Board'!F8:F55,0,PP1),QI23)</f>
        <v>0</v>
      </c>
      <c r="RA21" s="420">
        <f ca="1">SUMIFS(OFFSET('Game Board'!H8:H55,0,PP1),OFFSET('Game Board'!F8:F55,0,PP1),QI21,OFFSET('Game Board'!I8:I55,0,PP1),QI22)+SUMIFS(OFFSET('Game Board'!H8:H55,0,PP1),OFFSET('Game Board'!F8:F55,0,PP1),QI21,OFFSET('Game Board'!I8:I55,0,PP1),QI23)+SUMIFS(OFFSET('Game Board'!G8:G55,0,PP1),OFFSET('Game Board'!I8:I55,0,PP1),QI21,OFFSET('Game Board'!F8:F55,0,PP1),QI22)+SUMIFS(OFFSET('Game Board'!G8:G55,0,PP1),OFFSET('Game Board'!I8:I55,0,PP1),QI21,OFFSET('Game Board'!F8:F55,0,PP1),QI23)</f>
        <v>0</v>
      </c>
      <c r="RB21" s="420">
        <f t="shared" ca="1" si="316"/>
        <v>0</v>
      </c>
      <c r="RC21" s="420">
        <f t="shared" ca="1" si="317"/>
        <v>0</v>
      </c>
      <c r="RD21" s="420">
        <f t="shared" ref="RD21" ca="1" si="2901">IF(QI21&lt;&gt;"",SUMPRODUCT((QG20:QG23=QG21)*(RC20:RC23&gt;RC21)*1),0)</f>
        <v>0</v>
      </c>
      <c r="RE21" s="420">
        <f t="shared" ref="RE21" ca="1" si="2902">IF(QI21&lt;&gt;"",SUMPRODUCT((RD20:RD23=RD21)*(RB20:RB23&gt;RB21)*1),0)</f>
        <v>0</v>
      </c>
      <c r="RF21" s="420">
        <f t="shared" ca="1" si="320"/>
        <v>0</v>
      </c>
      <c r="RG21" s="420">
        <f t="shared" ref="RG21" ca="1" si="2903">IF(QI21&lt;&gt;"",SUMPRODUCT((RF20:RF23=RF21)*(RD20:RD23=RD21)*(QZ20:QZ23&gt;QZ21)*1),0)</f>
        <v>0</v>
      </c>
      <c r="RH21" s="420">
        <f t="shared" ca="1" si="114"/>
        <v>1</v>
      </c>
      <c r="RI21" s="420">
        <v>0</v>
      </c>
      <c r="RJ21" s="420">
        <v>0</v>
      </c>
      <c r="RK21" s="420">
        <v>0</v>
      </c>
      <c r="RL21" s="420">
        <v>0</v>
      </c>
      <c r="RM21" s="420">
        <v>0</v>
      </c>
      <c r="RN21" s="420">
        <v>0</v>
      </c>
      <c r="RO21" s="420">
        <v>0</v>
      </c>
      <c r="RP21" s="420">
        <v>0</v>
      </c>
      <c r="RQ21" s="420">
        <v>0</v>
      </c>
      <c r="RR21" s="420">
        <v>0</v>
      </c>
      <c r="RS21" s="420">
        <v>0</v>
      </c>
      <c r="RT21" s="420">
        <f t="shared" ca="1" si="115"/>
        <v>1</v>
      </c>
      <c r="RU21" s="420">
        <f t="shared" ref="RU21" ca="1" si="2904">SUMPRODUCT((RT20:RT23=RT21)*(PW20:PW23&gt;PW21)*1)</f>
        <v>2</v>
      </c>
      <c r="RV21" s="420">
        <f t="shared" ca="1" si="117"/>
        <v>3</v>
      </c>
      <c r="RW21" s="420" t="str">
        <f t="shared" si="323"/>
        <v>Japan</v>
      </c>
      <c r="RX21" s="420">
        <f t="shared" ca="1" si="118"/>
        <v>0</v>
      </c>
      <c r="RY21" s="420">
        <f ca="1">SUMPRODUCT((OFFSET('Game Board'!G8:G55,0,RY1)&lt;&gt;"")*(OFFSET('Game Board'!F8:F55,0,RY1)=C21)*(OFFSET('Game Board'!G8:G55,0,RY1)&gt;OFFSET('Game Board'!H8:H55,0,RY1))*1)+SUMPRODUCT((OFFSET('Game Board'!G8:G55,0,RY1)&lt;&gt;"")*(OFFSET('Game Board'!I8:I55,0,RY1)=C21)*(OFFSET('Game Board'!H8:H55,0,RY1)&gt;OFFSET('Game Board'!G8:G55,0,RY1))*1)</f>
        <v>0</v>
      </c>
      <c r="RZ21" s="420">
        <f ca="1">SUMPRODUCT((OFFSET('Game Board'!G8:G55,0,RY1)&lt;&gt;"")*(OFFSET('Game Board'!F8:F55,0,RY1)=C21)*(OFFSET('Game Board'!G8:G55,0,RY1)=OFFSET('Game Board'!H8:H55,0,RY1))*1)+SUMPRODUCT((OFFSET('Game Board'!G8:G55,0,RY1)&lt;&gt;"")*(OFFSET('Game Board'!I8:I55,0,RY1)=C21)*(OFFSET('Game Board'!G8:G55,0,RY1)=OFFSET('Game Board'!H8:H55,0,RY1))*1)</f>
        <v>0</v>
      </c>
      <c r="SA21" s="420">
        <f ca="1">SUMPRODUCT((OFFSET('Game Board'!G8:G55,0,RY1)&lt;&gt;"")*(OFFSET('Game Board'!F8:F55,0,RY1)=C21)*(OFFSET('Game Board'!G8:G55,0,RY1)&lt;OFFSET('Game Board'!H8:H55,0,RY1))*1)+SUMPRODUCT((OFFSET('Game Board'!G8:G55,0,RY1)&lt;&gt;"")*(OFFSET('Game Board'!I8:I55,0,RY1)=C21)*(OFFSET('Game Board'!H8:H55,0,RY1)&lt;OFFSET('Game Board'!G8:G55,0,RY1))*1)</f>
        <v>0</v>
      </c>
      <c r="SB21" s="420">
        <f ca="1">SUMIF(OFFSET('Game Board'!F8:F55,0,RY1),C21,OFFSET('Game Board'!G8:G55,0,RY1))+SUMIF(OFFSET('Game Board'!I8:I55,0,RY1),C21,OFFSET('Game Board'!H8:H55,0,RY1))</f>
        <v>0</v>
      </c>
      <c r="SC21" s="420">
        <f ca="1">SUMIF(OFFSET('Game Board'!F8:F55,0,RY1),C21,OFFSET('Game Board'!H8:H55,0,RY1))+SUMIF(OFFSET('Game Board'!I8:I55,0,RY1),C21,OFFSET('Game Board'!G8:G55,0,RY1))</f>
        <v>0</v>
      </c>
      <c r="SD21" s="420">
        <f t="shared" ca="1" si="119"/>
        <v>0</v>
      </c>
      <c r="SE21" s="420">
        <f t="shared" ca="1" si="120"/>
        <v>0</v>
      </c>
      <c r="SF21" s="420">
        <f ca="1">INDEX(L4:L35,MATCH(SO21,C4:C35,0),0)</f>
        <v>1553</v>
      </c>
      <c r="SG21" s="424">
        <f>'Tournament Setup'!F23</f>
        <v>0</v>
      </c>
      <c r="SH21" s="420">
        <f t="shared" ref="SH21" ca="1" si="2905">RANK(SE21,SE20:SE23)</f>
        <v>1</v>
      </c>
      <c r="SI21" s="420">
        <f t="shared" ref="SI21" ca="1" si="2906">SUMPRODUCT((SH20:SH23=SH21)*(SD20:SD23&gt;SD21)*1)</f>
        <v>0</v>
      </c>
      <c r="SJ21" s="420">
        <f t="shared" ca="1" si="123"/>
        <v>1</v>
      </c>
      <c r="SK21" s="420">
        <f t="shared" ref="SK21" ca="1" si="2907">SUMPRODUCT((SH20:SH23=SH21)*(SD20:SD23=SD21)*(SB20:SB23&gt;SB21)*1)</f>
        <v>0</v>
      </c>
      <c r="SL21" s="420">
        <f t="shared" ca="1" si="125"/>
        <v>1</v>
      </c>
      <c r="SM21" s="420">
        <f t="shared" ref="SM21" ca="1" si="2908">RANK(SL21,SL20:SL23,1)+COUNTIF(SL20:SL21,SL21)-1</f>
        <v>2</v>
      </c>
      <c r="SN21" s="420">
        <v>2</v>
      </c>
      <c r="SO21" s="420" t="str">
        <f t="shared" ref="SO21" ca="1" si="2909">INDEX(RW20:RW23,MATCH(SN21,SM20:SM23,0),0)</f>
        <v>Japan</v>
      </c>
      <c r="SP21" s="420">
        <f t="shared" ref="SP21" ca="1" si="2910">INDEX(SL20:SL23,MATCH(SO21,RW20:RW23,0),0)</f>
        <v>1</v>
      </c>
      <c r="SQ21" s="420" t="str">
        <f t="shared" ref="SQ21" ca="1" si="2911">IF(SQ20&lt;&gt;"",SO21,"")</f>
        <v>Japan</v>
      </c>
      <c r="SR21" s="420" t="str">
        <f t="shared" ref="SR21" ca="1" si="2912">IF(SP22=2,SO21,"")</f>
        <v/>
      </c>
      <c r="ST21" s="420">
        <f ca="1">SUMPRODUCT((OFFSET('Game Board'!F8:F55,0,RY1)=SQ21)*(OFFSET('Game Board'!I8:I55,0,RY1)=SQ20)*(OFFSET('Game Board'!G8:G55,0,RY1)&gt;OFFSET('Game Board'!H8:H55,0,RY1))*1)+SUMPRODUCT((OFFSET('Game Board'!I8:I55,0,RY1)=SQ21)*(OFFSET('Game Board'!F8:F55,0,RY1)=SQ20)*(OFFSET('Game Board'!H8:H55,0,RY1)&gt;OFFSET('Game Board'!G8:G55,0,RY1))*1)+SUMPRODUCT((OFFSET('Game Board'!F8:F55,0,RY1)=SQ21)*(OFFSET('Game Board'!I8:I55,0,RY1)=SQ22)*(OFFSET('Game Board'!G8:G55,0,RY1)&gt;OFFSET('Game Board'!H8:H55,0,RY1))*1)+SUMPRODUCT((OFFSET('Game Board'!I8:I55,0,RY1)=SQ21)*(OFFSET('Game Board'!F8:F55,0,RY1)=SQ22)*(OFFSET('Game Board'!H8:H55,0,RY1)&gt;OFFSET('Game Board'!G8:G55,0,RY1))*1)+SUMPRODUCT((OFFSET('Game Board'!F8:F55,0,RY1)=SQ21)*(OFFSET('Game Board'!I8:I55,0,RY1)=SQ23)*(OFFSET('Game Board'!G8:G55,0,RY1)&gt;OFFSET('Game Board'!H8:H55,0,RY1))*1)+SUMPRODUCT((OFFSET('Game Board'!I8:I55,0,RY1)=SQ21)*(OFFSET('Game Board'!F8:F55,0,RY1)=SQ23)*(OFFSET('Game Board'!H8:H55,0,RY1)&gt;OFFSET('Game Board'!G8:G55,0,RY1))*1)</f>
        <v>0</v>
      </c>
      <c r="SU21" s="420">
        <f ca="1">SUMPRODUCT((OFFSET('Game Board'!F8:F55,0,RY1)=SQ21)*(OFFSET('Game Board'!I8:I55,0,RY1)=SQ20)*(OFFSET('Game Board'!G8:G55,0,RY1)=OFFSET('Game Board'!H8:H55,0,RY1))*1)+SUMPRODUCT((OFFSET('Game Board'!I8:I55,0,RY1)=SQ21)*(OFFSET('Game Board'!F8:F55,0,RY1)=SQ20)*(OFFSET('Game Board'!G8:G55,0,RY1)=OFFSET('Game Board'!H8:H55,0,RY1))*1)+SUMPRODUCT((OFFSET('Game Board'!F8:F55,0,RY1)=SQ21)*(OFFSET('Game Board'!I8:I55,0,RY1)=SQ22)*(OFFSET('Game Board'!G8:G55,0,RY1)=OFFSET('Game Board'!H8:H55,0,RY1))*1)+SUMPRODUCT((OFFSET('Game Board'!I8:I55,0,RY1)=SQ21)*(OFFSET('Game Board'!F8:F55,0,RY1)=SQ22)*(OFFSET('Game Board'!G8:G55,0,RY1)=OFFSET('Game Board'!H8:H55,0,RY1))*1)+SUMPRODUCT((OFFSET('Game Board'!F8:F55,0,RY1)=SQ21)*(OFFSET('Game Board'!I8:I55,0,RY1)=SQ23)*(OFFSET('Game Board'!G8:G55,0,RY1)=OFFSET('Game Board'!H8:H55,0,RY1))*1)+SUMPRODUCT((OFFSET('Game Board'!I8:I55,0,RY1)=SQ21)*(OFFSET('Game Board'!F8:F55,0,RY1)=SQ23)*(OFFSET('Game Board'!G8:G55,0,RY1)=OFFSET('Game Board'!H8:H55,0,RY1))*1)</f>
        <v>3</v>
      </c>
      <c r="SV21" s="420">
        <f ca="1">SUMPRODUCT((OFFSET('Game Board'!F8:F55,0,RY1)=SQ21)*(OFFSET('Game Board'!I8:I55,0,RY1)=SQ20)*(OFFSET('Game Board'!G8:G55,0,RY1)&lt;OFFSET('Game Board'!H8:H55,0,RY1))*1)+SUMPRODUCT((OFFSET('Game Board'!I8:I55,0,RY1)=SQ21)*(OFFSET('Game Board'!F8:F55,0,RY1)=SQ20)*(OFFSET('Game Board'!H8:H55,0,RY1)&lt;OFFSET('Game Board'!G8:G55,0,RY1))*1)+SUMPRODUCT((OFFSET('Game Board'!F8:F55,0,RY1)=SQ21)*(OFFSET('Game Board'!I8:I55,0,RY1)=SQ22)*(OFFSET('Game Board'!G8:G55,0,RY1)&lt;OFFSET('Game Board'!H8:H55,0,RY1))*1)+SUMPRODUCT((OFFSET('Game Board'!I8:I55,0,RY1)=SQ21)*(OFFSET('Game Board'!F8:F55,0,RY1)=SQ22)*(OFFSET('Game Board'!H8:H55,0,RY1)&lt;OFFSET('Game Board'!G8:G55,0,RY1))*1)+SUMPRODUCT((OFFSET('Game Board'!F8:F55,0,RY1)=SQ21)*(OFFSET('Game Board'!I8:I55,0,RY1)=SQ23)*(OFFSET('Game Board'!G8:G55,0,RY1)&lt;OFFSET('Game Board'!H8:H55,0,RY1))*1)+SUMPRODUCT((OFFSET('Game Board'!I8:I55,0,RY1)=SQ21)*(OFFSET('Game Board'!F8:F55,0,RY1)=SQ23)*(OFFSET('Game Board'!H8:H55,0,RY1)&lt;OFFSET('Game Board'!G8:G55,0,RY1))*1)</f>
        <v>0</v>
      </c>
      <c r="SW21" s="420">
        <f ca="1">SUMIFS(OFFSET('Game Board'!G8:G55,0,RY1),OFFSET('Game Board'!F8:F55,0,RY1),SQ21,OFFSET('Game Board'!I8:I55,0,RY1),SQ20)+SUMIFS(OFFSET('Game Board'!G8:G55,0,RY1),OFFSET('Game Board'!F8:F55,0,RY1),SQ21,OFFSET('Game Board'!I8:I55,0,RY1),SQ22)+SUMIFS(OFFSET('Game Board'!G8:G55,0,RY1),OFFSET('Game Board'!F8:F55,0,RY1),SQ21,OFFSET('Game Board'!I8:I55,0,RY1),SQ23)+SUMIFS(OFFSET('Game Board'!H8:H55,0,RY1),OFFSET('Game Board'!I8:I55,0,RY1),SQ21,OFFSET('Game Board'!F8:F55,0,RY1),SQ20)+SUMIFS(OFFSET('Game Board'!H8:H55,0,RY1),OFFSET('Game Board'!I8:I55,0,RY1),SQ21,OFFSET('Game Board'!F8:F55,0,RY1),SQ22)+SUMIFS(OFFSET('Game Board'!H8:H55,0,RY1),OFFSET('Game Board'!I8:I55,0,RY1),SQ21,OFFSET('Game Board'!F8:F55,0,RY1),SQ23)</f>
        <v>0</v>
      </c>
      <c r="SX21" s="420">
        <f ca="1">SUMIFS(OFFSET('Game Board'!H8:H55,0,RY1),OFFSET('Game Board'!F8:F55,0,RY1),SQ21,OFFSET('Game Board'!I8:I55,0,RY1),SQ20)+SUMIFS(OFFSET('Game Board'!H8:H55,0,RY1),OFFSET('Game Board'!F8:F55,0,RY1),SQ21,OFFSET('Game Board'!I8:I55,0,RY1),SQ22)+SUMIFS(OFFSET('Game Board'!H8:H55,0,RY1),OFFSET('Game Board'!F8:F55,0,RY1),SQ21,OFFSET('Game Board'!I8:I55,0,RY1),SQ23)+SUMIFS(OFFSET('Game Board'!G8:G55,0,RY1),OFFSET('Game Board'!I8:I55,0,RY1),SQ21,OFFSET('Game Board'!F8:F55,0,RY1),SQ20)+SUMIFS(OFFSET('Game Board'!G8:G55,0,RY1),OFFSET('Game Board'!I8:I55,0,RY1),SQ21,OFFSET('Game Board'!F8:F55,0,RY1),SQ22)+SUMIFS(OFFSET('Game Board'!G8:G55,0,RY1),OFFSET('Game Board'!I8:I55,0,RY1),SQ21,OFFSET('Game Board'!F8:F55,0,RY1),SQ23)</f>
        <v>0</v>
      </c>
      <c r="SY21" s="420">
        <f t="shared" ca="1" si="130"/>
        <v>0</v>
      </c>
      <c r="SZ21" s="420">
        <f t="shared" ca="1" si="131"/>
        <v>3</v>
      </c>
      <c r="TA21" s="420">
        <f t="shared" ref="TA21" ca="1" si="2913">IF(SQ21&lt;&gt;"",SUMPRODUCT((SP20:SP23=SP21)*(SZ20:SZ23&gt;SZ21)*1),0)</f>
        <v>0</v>
      </c>
      <c r="TB21" s="420">
        <f t="shared" ref="TB21" ca="1" si="2914">IF(SQ21&lt;&gt;"",SUMPRODUCT((TA20:TA23=TA21)*(SY20:SY23&gt;SY21)*1),0)</f>
        <v>0</v>
      </c>
      <c r="TC21" s="420">
        <f t="shared" ca="1" si="134"/>
        <v>0</v>
      </c>
      <c r="TD21" s="420">
        <f t="shared" ref="TD21" ca="1" si="2915">IF(SQ21&lt;&gt;"",SUMPRODUCT((TC20:TC23=TC21)*(TA20:TA23=TA21)*(SW20:SW23&gt;SW21)*1),0)</f>
        <v>0</v>
      </c>
      <c r="TE21" s="420">
        <f t="shared" ca="1" si="136"/>
        <v>1</v>
      </c>
      <c r="TF21" s="420">
        <f ca="1">SUMPRODUCT((OFFSET('Game Board'!F8:F55,0,RY1)=SR21)*(OFFSET('Game Board'!I8:I55,0,RY1)=SR22)*(OFFSET('Game Board'!G8:G55,0,RY1)&gt;OFFSET('Game Board'!H8:H55,0,RY1))*1)+SUMPRODUCT((OFFSET('Game Board'!I8:I55,0,RY1)=SR21)*(OFFSET('Game Board'!F8:F55,0,RY1)=SR22)*(OFFSET('Game Board'!H8:H55,0,RY1)&gt;OFFSET('Game Board'!G8:G55,0,RY1))*1)+SUMPRODUCT((OFFSET('Game Board'!F8:F55,0,RY1)=SR21)*(OFFSET('Game Board'!I8:I55,0,RY1)=SR23)*(OFFSET('Game Board'!G8:G55,0,RY1)&gt;OFFSET('Game Board'!H8:H55,0,RY1))*1)+SUMPRODUCT((OFFSET('Game Board'!I8:I55,0,RY1)=SR21)*(OFFSET('Game Board'!F8:F55,0,RY1)=SR23)*(OFFSET('Game Board'!H8:H55,0,RY1)&gt;OFFSET('Game Board'!G8:G55,0,RY1))*1)</f>
        <v>0</v>
      </c>
      <c r="TG21" s="420">
        <f ca="1">SUMPRODUCT((OFFSET('Game Board'!F8:F55,0,RY1)=SR21)*(OFFSET('Game Board'!I8:I55,0,RY1)=SR22)*(OFFSET('Game Board'!G8:G55,0,RY1)=OFFSET('Game Board'!H8:H55,0,RY1))*1)+SUMPRODUCT((OFFSET('Game Board'!I8:I55,0,RY1)=SR21)*(OFFSET('Game Board'!F8:F55,0,RY1)=SR22)*(OFFSET('Game Board'!G8:G55,0,RY1)=OFFSET('Game Board'!H8:H55,0,RY1))*1)+SUMPRODUCT((OFFSET('Game Board'!F8:F55,0,RY1)=SR21)*(OFFSET('Game Board'!I8:I55,0,RY1)=SR23)*(OFFSET('Game Board'!G8:G55,0,RY1)=OFFSET('Game Board'!H8:H55,0,RY1))*1)+SUMPRODUCT((OFFSET('Game Board'!I8:I55,0,RY1)=SR21)*(OFFSET('Game Board'!F8:F55,0,RY1)=SR23)*(OFFSET('Game Board'!G8:G55,0,RY1)=OFFSET('Game Board'!H8:H55,0,RY1))*1)</f>
        <v>0</v>
      </c>
      <c r="TH21" s="420">
        <f ca="1">SUMPRODUCT((OFFSET('Game Board'!F8:F55,0,RY1)=SR21)*(OFFSET('Game Board'!I8:I55,0,RY1)=SR22)*(OFFSET('Game Board'!G8:G55,0,RY1)&lt;OFFSET('Game Board'!H8:H55,0,RY1))*1)+SUMPRODUCT((OFFSET('Game Board'!I8:I55,0,RY1)=SR21)*(OFFSET('Game Board'!F8:F55,0,RY1)=SR22)*(OFFSET('Game Board'!H8:H55,0,RY1)&lt;OFFSET('Game Board'!G8:G55,0,RY1))*1)+SUMPRODUCT((OFFSET('Game Board'!F8:F55,0,RY1)=SR21)*(OFFSET('Game Board'!I8:I55,0,RY1)=SR23)*(OFFSET('Game Board'!G8:G55,0,RY1)&lt;OFFSET('Game Board'!H8:H55,0,RY1))*1)+SUMPRODUCT((OFFSET('Game Board'!I8:I55,0,RY1)=SR21)*(OFFSET('Game Board'!F8:F55,0,RY1)=SR23)*(OFFSET('Game Board'!H8:H55,0,RY1)&lt;OFFSET('Game Board'!G8:G55,0,RY1))*1)</f>
        <v>0</v>
      </c>
      <c r="TI21" s="420">
        <f ca="1">SUMIFS(OFFSET('Game Board'!G8:G55,0,RY1),OFFSET('Game Board'!F8:F55,0,RY1),SR21,OFFSET('Game Board'!I8:I55,0,RY1),SR22)+SUMIFS(OFFSET('Game Board'!G8:G55,0,RY1),OFFSET('Game Board'!F8:F55,0,RY1),SR21,OFFSET('Game Board'!I8:I55,0,RY1),SR23)+SUMIFS(OFFSET('Game Board'!H8:H55,0,RY1),OFFSET('Game Board'!I8:I55,0,RY1),SR21,OFFSET('Game Board'!F8:F55,0,RY1),SR22)+SUMIFS(OFFSET('Game Board'!H8:H55,0,RY1),OFFSET('Game Board'!I8:I55,0,RY1),SR21,OFFSET('Game Board'!F8:F55,0,RY1),SR23)</f>
        <v>0</v>
      </c>
      <c r="TJ21" s="420">
        <f ca="1">SUMIFS(OFFSET('Game Board'!H8:H55,0,RY1),OFFSET('Game Board'!F8:F55,0,RY1),SR21,OFFSET('Game Board'!I8:I55,0,RY1),SR22)+SUMIFS(OFFSET('Game Board'!H8:H55,0,RY1),OFFSET('Game Board'!F8:F55,0,RY1),SR21,OFFSET('Game Board'!I8:I55,0,RY1),SR23)+SUMIFS(OFFSET('Game Board'!G8:G55,0,RY1),OFFSET('Game Board'!I8:I55,0,RY1),SR21,OFFSET('Game Board'!F8:F55,0,RY1),SR22)+SUMIFS(OFFSET('Game Board'!G8:G55,0,RY1),OFFSET('Game Board'!I8:I55,0,RY1),SR21,OFFSET('Game Board'!F8:F55,0,RY1),SR23)</f>
        <v>0</v>
      </c>
      <c r="TK21" s="420">
        <f t="shared" ca="1" si="335"/>
        <v>0</v>
      </c>
      <c r="TL21" s="420">
        <f t="shared" ca="1" si="336"/>
        <v>0</v>
      </c>
      <c r="TM21" s="420">
        <f t="shared" ref="TM21" ca="1" si="2916">IF(SR21&lt;&gt;"",SUMPRODUCT((SP20:SP23=SP21)*(TL20:TL23&gt;TL21)*1),0)</f>
        <v>0</v>
      </c>
      <c r="TN21" s="420">
        <f t="shared" ref="TN21" ca="1" si="2917">IF(SR21&lt;&gt;"",SUMPRODUCT((TM20:TM23=TM21)*(TK20:TK23&gt;TK21)*1),0)</f>
        <v>0</v>
      </c>
      <c r="TO21" s="420">
        <f t="shared" ca="1" si="339"/>
        <v>0</v>
      </c>
      <c r="TP21" s="420">
        <f t="shared" ref="TP21" ca="1" si="2918">IF(SR21&lt;&gt;"",SUMPRODUCT((TO20:TO23=TO21)*(TM20:TM23=TM21)*(TI20:TI23&gt;TI21)*1),0)</f>
        <v>0</v>
      </c>
      <c r="TQ21" s="420">
        <f t="shared" ca="1" si="137"/>
        <v>1</v>
      </c>
      <c r="TR21" s="420">
        <v>0</v>
      </c>
      <c r="TS21" s="420">
        <v>0</v>
      </c>
      <c r="TT21" s="420">
        <v>0</v>
      </c>
      <c r="TU21" s="420">
        <v>0</v>
      </c>
      <c r="TV21" s="420">
        <v>0</v>
      </c>
      <c r="TW21" s="420">
        <v>0</v>
      </c>
      <c r="TX21" s="420">
        <v>0</v>
      </c>
      <c r="TY21" s="420">
        <v>0</v>
      </c>
      <c r="TZ21" s="420">
        <v>0</v>
      </c>
      <c r="UA21" s="420">
        <v>0</v>
      </c>
      <c r="UB21" s="420">
        <v>0</v>
      </c>
      <c r="UC21" s="420">
        <f t="shared" ca="1" si="138"/>
        <v>1</v>
      </c>
      <c r="UD21" s="420">
        <f t="shared" ref="UD21" ca="1" si="2919">SUMPRODUCT((UC20:UC23=UC21)*(SF20:SF23&gt;SF21)*1)</f>
        <v>2</v>
      </c>
      <c r="UE21" s="420">
        <f t="shared" ca="1" si="140"/>
        <v>3</v>
      </c>
      <c r="UF21" s="420" t="str">
        <f t="shared" si="342"/>
        <v>Japan</v>
      </c>
      <c r="UG21" s="420">
        <f t="shared" ca="1" si="141"/>
        <v>0</v>
      </c>
      <c r="UH21" s="420">
        <f ca="1">SUMPRODUCT((OFFSET('Game Board'!G8:G55,0,UH1)&lt;&gt;"")*(OFFSET('Game Board'!F8:F55,0,UH1)=C21)*(OFFSET('Game Board'!G8:G55,0,UH1)&gt;OFFSET('Game Board'!H8:H55,0,UH1))*1)+SUMPRODUCT((OFFSET('Game Board'!G8:G55,0,UH1)&lt;&gt;"")*(OFFSET('Game Board'!I8:I55,0,UH1)=C21)*(OFFSET('Game Board'!H8:H55,0,UH1)&gt;OFFSET('Game Board'!G8:G55,0,UH1))*1)</f>
        <v>0</v>
      </c>
      <c r="UI21" s="420">
        <f ca="1">SUMPRODUCT((OFFSET('Game Board'!G8:G55,0,UH1)&lt;&gt;"")*(OFFSET('Game Board'!F8:F55,0,UH1)=C21)*(OFFSET('Game Board'!G8:G55,0,UH1)=OFFSET('Game Board'!H8:H55,0,UH1))*1)+SUMPRODUCT((OFFSET('Game Board'!G8:G55,0,UH1)&lt;&gt;"")*(OFFSET('Game Board'!I8:I55,0,UH1)=C21)*(OFFSET('Game Board'!G8:G55,0,UH1)=OFFSET('Game Board'!H8:H55,0,UH1))*1)</f>
        <v>0</v>
      </c>
      <c r="UJ21" s="420">
        <f ca="1">SUMPRODUCT((OFFSET('Game Board'!G8:G55,0,UH1)&lt;&gt;"")*(OFFSET('Game Board'!F8:F55,0,UH1)=C21)*(OFFSET('Game Board'!G8:G55,0,UH1)&lt;OFFSET('Game Board'!H8:H55,0,UH1))*1)+SUMPRODUCT((OFFSET('Game Board'!G8:G55,0,UH1)&lt;&gt;"")*(OFFSET('Game Board'!I8:I55,0,UH1)=C21)*(OFFSET('Game Board'!H8:H55,0,UH1)&lt;OFFSET('Game Board'!G8:G55,0,UH1))*1)</f>
        <v>0</v>
      </c>
      <c r="UK21" s="420">
        <f ca="1">SUMIF(OFFSET('Game Board'!F8:F55,0,UH1),C21,OFFSET('Game Board'!G8:G55,0,UH1))+SUMIF(OFFSET('Game Board'!I8:I55,0,UH1),C21,OFFSET('Game Board'!H8:H55,0,UH1))</f>
        <v>0</v>
      </c>
      <c r="UL21" s="420">
        <f ca="1">SUMIF(OFFSET('Game Board'!F8:F55,0,UH1),C21,OFFSET('Game Board'!H8:H55,0,UH1))+SUMIF(OFFSET('Game Board'!I8:I55,0,UH1),C21,OFFSET('Game Board'!G8:G55,0,UH1))</f>
        <v>0</v>
      </c>
      <c r="UM21" s="420">
        <f t="shared" ca="1" si="142"/>
        <v>0</v>
      </c>
      <c r="UN21" s="420">
        <f t="shared" ca="1" si="143"/>
        <v>0</v>
      </c>
      <c r="UO21" s="420">
        <f ca="1">INDEX(L4:L35,MATCH(UX21,C4:C35,0),0)</f>
        <v>1553</v>
      </c>
      <c r="UP21" s="424">
        <f>'Tournament Setup'!F23</f>
        <v>0</v>
      </c>
      <c r="UQ21" s="420">
        <f t="shared" ref="UQ21" ca="1" si="2920">RANK(UN21,UN20:UN23)</f>
        <v>1</v>
      </c>
      <c r="UR21" s="420">
        <f t="shared" ref="UR21" ca="1" si="2921">SUMPRODUCT((UQ20:UQ23=UQ21)*(UM20:UM23&gt;UM21)*1)</f>
        <v>0</v>
      </c>
      <c r="US21" s="420">
        <f t="shared" ca="1" si="146"/>
        <v>1</v>
      </c>
      <c r="UT21" s="420">
        <f t="shared" ref="UT21" ca="1" si="2922">SUMPRODUCT((UQ20:UQ23=UQ21)*(UM20:UM23=UM21)*(UK20:UK23&gt;UK21)*1)</f>
        <v>0</v>
      </c>
      <c r="UU21" s="420">
        <f t="shared" ca="1" si="148"/>
        <v>1</v>
      </c>
      <c r="UV21" s="420">
        <f t="shared" ref="UV21" ca="1" si="2923">RANK(UU21,UU20:UU23,1)+COUNTIF(UU20:UU21,UU21)-1</f>
        <v>2</v>
      </c>
      <c r="UW21" s="420">
        <v>2</v>
      </c>
      <c r="UX21" s="420" t="str">
        <f t="shared" ref="UX21" ca="1" si="2924">INDEX(UF20:UF23,MATCH(UW21,UV20:UV23,0),0)</f>
        <v>Japan</v>
      </c>
      <c r="UY21" s="420">
        <f t="shared" ref="UY21" ca="1" si="2925">INDEX(UU20:UU23,MATCH(UX21,UF20:UF23,0),0)</f>
        <v>1</v>
      </c>
      <c r="UZ21" s="420" t="str">
        <f t="shared" ref="UZ21" ca="1" si="2926">IF(UZ20&lt;&gt;"",UX21,"")</f>
        <v>Japan</v>
      </c>
      <c r="VA21" s="420" t="str">
        <f t="shared" ref="VA21" ca="1" si="2927">IF(UY22=2,UX21,"")</f>
        <v/>
      </c>
      <c r="VC21" s="420">
        <f ca="1">SUMPRODUCT((OFFSET('Game Board'!F8:F55,0,UH1)=UZ21)*(OFFSET('Game Board'!I8:I55,0,UH1)=UZ20)*(OFFSET('Game Board'!G8:G55,0,UH1)&gt;OFFSET('Game Board'!H8:H55,0,UH1))*1)+SUMPRODUCT((OFFSET('Game Board'!I8:I55,0,UH1)=UZ21)*(OFFSET('Game Board'!F8:F55,0,UH1)=UZ20)*(OFFSET('Game Board'!H8:H55,0,UH1)&gt;OFFSET('Game Board'!G8:G55,0,UH1))*1)+SUMPRODUCT((OFFSET('Game Board'!F8:F55,0,UH1)=UZ21)*(OFFSET('Game Board'!I8:I55,0,UH1)=UZ22)*(OFFSET('Game Board'!G8:G55,0,UH1)&gt;OFFSET('Game Board'!H8:H55,0,UH1))*1)+SUMPRODUCT((OFFSET('Game Board'!I8:I55,0,UH1)=UZ21)*(OFFSET('Game Board'!F8:F55,0,UH1)=UZ22)*(OFFSET('Game Board'!H8:H55,0,UH1)&gt;OFFSET('Game Board'!G8:G55,0,UH1))*1)+SUMPRODUCT((OFFSET('Game Board'!F8:F55,0,UH1)=UZ21)*(OFFSET('Game Board'!I8:I55,0,UH1)=UZ23)*(OFFSET('Game Board'!G8:G55,0,UH1)&gt;OFFSET('Game Board'!H8:H55,0,UH1))*1)+SUMPRODUCT((OFFSET('Game Board'!I8:I55,0,UH1)=UZ21)*(OFFSET('Game Board'!F8:F55,0,UH1)=UZ23)*(OFFSET('Game Board'!H8:H55,0,UH1)&gt;OFFSET('Game Board'!G8:G55,0,UH1))*1)</f>
        <v>0</v>
      </c>
      <c r="VD21" s="420">
        <f ca="1">SUMPRODUCT((OFFSET('Game Board'!F8:F55,0,UH1)=UZ21)*(OFFSET('Game Board'!I8:I55,0,UH1)=UZ20)*(OFFSET('Game Board'!G8:G55,0,UH1)=OFFSET('Game Board'!H8:H55,0,UH1))*1)+SUMPRODUCT((OFFSET('Game Board'!I8:I55,0,UH1)=UZ21)*(OFFSET('Game Board'!F8:F55,0,UH1)=UZ20)*(OFFSET('Game Board'!G8:G55,0,UH1)=OFFSET('Game Board'!H8:H55,0,UH1))*1)+SUMPRODUCT((OFFSET('Game Board'!F8:F55,0,UH1)=UZ21)*(OFFSET('Game Board'!I8:I55,0,UH1)=UZ22)*(OFFSET('Game Board'!G8:G55,0,UH1)=OFFSET('Game Board'!H8:H55,0,UH1))*1)+SUMPRODUCT((OFFSET('Game Board'!I8:I55,0,UH1)=UZ21)*(OFFSET('Game Board'!F8:F55,0,UH1)=UZ22)*(OFFSET('Game Board'!G8:G55,0,UH1)=OFFSET('Game Board'!H8:H55,0,UH1))*1)+SUMPRODUCT((OFFSET('Game Board'!F8:F55,0,UH1)=UZ21)*(OFFSET('Game Board'!I8:I55,0,UH1)=UZ23)*(OFFSET('Game Board'!G8:G55,0,UH1)=OFFSET('Game Board'!H8:H55,0,UH1))*1)+SUMPRODUCT((OFFSET('Game Board'!I8:I55,0,UH1)=UZ21)*(OFFSET('Game Board'!F8:F55,0,UH1)=UZ23)*(OFFSET('Game Board'!G8:G55,0,UH1)=OFFSET('Game Board'!H8:H55,0,UH1))*1)</f>
        <v>3</v>
      </c>
      <c r="VE21" s="420">
        <f ca="1">SUMPRODUCT((OFFSET('Game Board'!F8:F55,0,UH1)=UZ21)*(OFFSET('Game Board'!I8:I55,0,UH1)=UZ20)*(OFFSET('Game Board'!G8:G55,0,UH1)&lt;OFFSET('Game Board'!H8:H55,0,UH1))*1)+SUMPRODUCT((OFFSET('Game Board'!I8:I55,0,UH1)=UZ21)*(OFFSET('Game Board'!F8:F55,0,UH1)=UZ20)*(OFFSET('Game Board'!H8:H55,0,UH1)&lt;OFFSET('Game Board'!G8:G55,0,UH1))*1)+SUMPRODUCT((OFFSET('Game Board'!F8:F55,0,UH1)=UZ21)*(OFFSET('Game Board'!I8:I55,0,UH1)=UZ22)*(OFFSET('Game Board'!G8:G55,0,UH1)&lt;OFFSET('Game Board'!H8:H55,0,UH1))*1)+SUMPRODUCT((OFFSET('Game Board'!I8:I55,0,UH1)=UZ21)*(OFFSET('Game Board'!F8:F55,0,UH1)=UZ22)*(OFFSET('Game Board'!H8:H55,0,UH1)&lt;OFFSET('Game Board'!G8:G55,0,UH1))*1)+SUMPRODUCT((OFFSET('Game Board'!F8:F55,0,UH1)=UZ21)*(OFFSET('Game Board'!I8:I55,0,UH1)=UZ23)*(OFFSET('Game Board'!G8:G55,0,UH1)&lt;OFFSET('Game Board'!H8:H55,0,UH1))*1)+SUMPRODUCT((OFFSET('Game Board'!I8:I55,0,UH1)=UZ21)*(OFFSET('Game Board'!F8:F55,0,UH1)=UZ23)*(OFFSET('Game Board'!H8:H55,0,UH1)&lt;OFFSET('Game Board'!G8:G55,0,UH1))*1)</f>
        <v>0</v>
      </c>
      <c r="VF21" s="420">
        <f ca="1">SUMIFS(OFFSET('Game Board'!G8:G55,0,UH1),OFFSET('Game Board'!F8:F55,0,UH1),UZ21,OFFSET('Game Board'!I8:I55,0,UH1),UZ20)+SUMIFS(OFFSET('Game Board'!G8:G55,0,UH1),OFFSET('Game Board'!F8:F55,0,UH1),UZ21,OFFSET('Game Board'!I8:I55,0,UH1),UZ22)+SUMIFS(OFFSET('Game Board'!G8:G55,0,UH1),OFFSET('Game Board'!F8:F55,0,UH1),UZ21,OFFSET('Game Board'!I8:I55,0,UH1),UZ23)+SUMIFS(OFFSET('Game Board'!H8:H55,0,UH1),OFFSET('Game Board'!I8:I55,0,UH1),UZ21,OFFSET('Game Board'!F8:F55,0,UH1),UZ20)+SUMIFS(OFFSET('Game Board'!H8:H55,0,UH1),OFFSET('Game Board'!I8:I55,0,UH1),UZ21,OFFSET('Game Board'!F8:F55,0,UH1),UZ22)+SUMIFS(OFFSET('Game Board'!H8:H55,0,UH1),OFFSET('Game Board'!I8:I55,0,UH1),UZ21,OFFSET('Game Board'!F8:F55,0,UH1),UZ23)</f>
        <v>0</v>
      </c>
      <c r="VG21" s="420">
        <f ca="1">SUMIFS(OFFSET('Game Board'!H8:H55,0,UH1),OFFSET('Game Board'!F8:F55,0,UH1),UZ21,OFFSET('Game Board'!I8:I55,0,UH1),UZ20)+SUMIFS(OFFSET('Game Board'!H8:H55,0,UH1),OFFSET('Game Board'!F8:F55,0,UH1),UZ21,OFFSET('Game Board'!I8:I55,0,UH1),UZ22)+SUMIFS(OFFSET('Game Board'!H8:H55,0,UH1),OFFSET('Game Board'!F8:F55,0,UH1),UZ21,OFFSET('Game Board'!I8:I55,0,UH1),UZ23)+SUMIFS(OFFSET('Game Board'!G8:G55,0,UH1),OFFSET('Game Board'!I8:I55,0,UH1),UZ21,OFFSET('Game Board'!F8:F55,0,UH1),UZ20)+SUMIFS(OFFSET('Game Board'!G8:G55,0,UH1),OFFSET('Game Board'!I8:I55,0,UH1),UZ21,OFFSET('Game Board'!F8:F55,0,UH1),UZ22)+SUMIFS(OFFSET('Game Board'!G8:G55,0,UH1),OFFSET('Game Board'!I8:I55,0,UH1),UZ21,OFFSET('Game Board'!F8:F55,0,UH1),UZ23)</f>
        <v>0</v>
      </c>
      <c r="VH21" s="420">
        <f t="shared" ca="1" si="153"/>
        <v>0</v>
      </c>
      <c r="VI21" s="420">
        <f t="shared" ca="1" si="154"/>
        <v>3</v>
      </c>
      <c r="VJ21" s="420">
        <f t="shared" ref="VJ21" ca="1" si="2928">IF(UZ21&lt;&gt;"",SUMPRODUCT((UY20:UY23=UY21)*(VI20:VI23&gt;VI21)*1),0)</f>
        <v>0</v>
      </c>
      <c r="VK21" s="420">
        <f t="shared" ref="VK21" ca="1" si="2929">IF(UZ21&lt;&gt;"",SUMPRODUCT((VJ20:VJ23=VJ21)*(VH20:VH23&gt;VH21)*1),0)</f>
        <v>0</v>
      </c>
      <c r="VL21" s="420">
        <f t="shared" ca="1" si="157"/>
        <v>0</v>
      </c>
      <c r="VM21" s="420">
        <f t="shared" ref="VM21" ca="1" si="2930">IF(UZ21&lt;&gt;"",SUMPRODUCT((VL20:VL23=VL21)*(VJ20:VJ23=VJ21)*(VF20:VF23&gt;VF21)*1),0)</f>
        <v>0</v>
      </c>
      <c r="VN21" s="420">
        <f t="shared" ca="1" si="159"/>
        <v>1</v>
      </c>
      <c r="VO21" s="420">
        <f ca="1">SUMPRODUCT((OFFSET('Game Board'!F8:F55,0,UH1)=VA21)*(OFFSET('Game Board'!I8:I55,0,UH1)=VA22)*(OFFSET('Game Board'!G8:G55,0,UH1)&gt;OFFSET('Game Board'!H8:H55,0,UH1))*1)+SUMPRODUCT((OFFSET('Game Board'!I8:I55,0,UH1)=VA21)*(OFFSET('Game Board'!F8:F55,0,UH1)=VA22)*(OFFSET('Game Board'!H8:H55,0,UH1)&gt;OFFSET('Game Board'!G8:G55,0,UH1))*1)+SUMPRODUCT((OFFSET('Game Board'!F8:F55,0,UH1)=VA21)*(OFFSET('Game Board'!I8:I55,0,UH1)=VA23)*(OFFSET('Game Board'!G8:G55,0,UH1)&gt;OFFSET('Game Board'!H8:H55,0,UH1))*1)+SUMPRODUCT((OFFSET('Game Board'!I8:I55,0,UH1)=VA21)*(OFFSET('Game Board'!F8:F55,0,UH1)=VA23)*(OFFSET('Game Board'!H8:H55,0,UH1)&gt;OFFSET('Game Board'!G8:G55,0,UH1))*1)</f>
        <v>0</v>
      </c>
      <c r="VP21" s="420">
        <f ca="1">SUMPRODUCT((OFFSET('Game Board'!F8:F55,0,UH1)=VA21)*(OFFSET('Game Board'!I8:I55,0,UH1)=VA22)*(OFFSET('Game Board'!G8:G55,0,UH1)=OFFSET('Game Board'!H8:H55,0,UH1))*1)+SUMPRODUCT((OFFSET('Game Board'!I8:I55,0,UH1)=VA21)*(OFFSET('Game Board'!F8:F55,0,UH1)=VA22)*(OFFSET('Game Board'!G8:G55,0,UH1)=OFFSET('Game Board'!H8:H55,0,UH1))*1)+SUMPRODUCT((OFFSET('Game Board'!F8:F55,0,UH1)=VA21)*(OFFSET('Game Board'!I8:I55,0,UH1)=VA23)*(OFFSET('Game Board'!G8:G55,0,UH1)=OFFSET('Game Board'!H8:H55,0,UH1))*1)+SUMPRODUCT((OFFSET('Game Board'!I8:I55,0,UH1)=VA21)*(OFFSET('Game Board'!F8:F55,0,UH1)=VA23)*(OFFSET('Game Board'!G8:G55,0,UH1)=OFFSET('Game Board'!H8:H55,0,UH1))*1)</f>
        <v>0</v>
      </c>
      <c r="VQ21" s="420">
        <f ca="1">SUMPRODUCT((OFFSET('Game Board'!F8:F55,0,UH1)=VA21)*(OFFSET('Game Board'!I8:I55,0,UH1)=VA22)*(OFFSET('Game Board'!G8:G55,0,UH1)&lt;OFFSET('Game Board'!H8:H55,0,UH1))*1)+SUMPRODUCT((OFFSET('Game Board'!I8:I55,0,UH1)=VA21)*(OFFSET('Game Board'!F8:F55,0,UH1)=VA22)*(OFFSET('Game Board'!H8:H55,0,UH1)&lt;OFFSET('Game Board'!G8:G55,0,UH1))*1)+SUMPRODUCT((OFFSET('Game Board'!F8:F55,0,UH1)=VA21)*(OFFSET('Game Board'!I8:I55,0,UH1)=VA23)*(OFFSET('Game Board'!G8:G55,0,UH1)&lt;OFFSET('Game Board'!H8:H55,0,UH1))*1)+SUMPRODUCT((OFFSET('Game Board'!I8:I55,0,UH1)=VA21)*(OFFSET('Game Board'!F8:F55,0,UH1)=VA23)*(OFFSET('Game Board'!H8:H55,0,UH1)&lt;OFFSET('Game Board'!G8:G55,0,UH1))*1)</f>
        <v>0</v>
      </c>
      <c r="VR21" s="420">
        <f ca="1">SUMIFS(OFFSET('Game Board'!G8:G55,0,UH1),OFFSET('Game Board'!F8:F55,0,UH1),VA21,OFFSET('Game Board'!I8:I55,0,UH1),VA22)+SUMIFS(OFFSET('Game Board'!G8:G55,0,UH1),OFFSET('Game Board'!F8:F55,0,UH1),VA21,OFFSET('Game Board'!I8:I55,0,UH1),VA23)+SUMIFS(OFFSET('Game Board'!H8:H55,0,UH1),OFFSET('Game Board'!I8:I55,0,UH1),VA21,OFFSET('Game Board'!F8:F55,0,UH1),VA22)+SUMIFS(OFFSET('Game Board'!H8:H55,0,UH1),OFFSET('Game Board'!I8:I55,0,UH1),VA21,OFFSET('Game Board'!F8:F55,0,UH1),VA23)</f>
        <v>0</v>
      </c>
      <c r="VS21" s="420">
        <f ca="1">SUMIFS(OFFSET('Game Board'!H8:H55,0,UH1),OFFSET('Game Board'!F8:F55,0,UH1),VA21,OFFSET('Game Board'!I8:I55,0,UH1),VA22)+SUMIFS(OFFSET('Game Board'!H8:H55,0,UH1),OFFSET('Game Board'!F8:F55,0,UH1),VA21,OFFSET('Game Board'!I8:I55,0,UH1),VA23)+SUMIFS(OFFSET('Game Board'!G8:G55,0,UH1),OFFSET('Game Board'!I8:I55,0,UH1),VA21,OFFSET('Game Board'!F8:F55,0,UH1),VA22)+SUMIFS(OFFSET('Game Board'!G8:G55,0,UH1),OFFSET('Game Board'!I8:I55,0,UH1),VA21,OFFSET('Game Board'!F8:F55,0,UH1),VA23)</f>
        <v>0</v>
      </c>
      <c r="VT21" s="420">
        <f t="shared" ca="1" si="354"/>
        <v>0</v>
      </c>
      <c r="VU21" s="420">
        <f t="shared" ca="1" si="355"/>
        <v>0</v>
      </c>
      <c r="VV21" s="420">
        <f t="shared" ref="VV21" ca="1" si="2931">IF(VA21&lt;&gt;"",SUMPRODUCT((UY20:UY23=UY21)*(VU20:VU23&gt;VU21)*1),0)</f>
        <v>0</v>
      </c>
      <c r="VW21" s="420">
        <f t="shared" ref="VW21" ca="1" si="2932">IF(VA21&lt;&gt;"",SUMPRODUCT((VV20:VV23=VV21)*(VT20:VT23&gt;VT21)*1),0)</f>
        <v>0</v>
      </c>
      <c r="VX21" s="420">
        <f t="shared" ca="1" si="358"/>
        <v>0</v>
      </c>
      <c r="VY21" s="420">
        <f t="shared" ref="VY21" ca="1" si="2933">IF(VA21&lt;&gt;"",SUMPRODUCT((VX20:VX23=VX21)*(VV20:VV23=VV21)*(VR20:VR23&gt;VR21)*1),0)</f>
        <v>0</v>
      </c>
      <c r="VZ21" s="420">
        <f t="shared" ca="1" si="160"/>
        <v>1</v>
      </c>
      <c r="WA21" s="420">
        <v>0</v>
      </c>
      <c r="WB21" s="420">
        <v>0</v>
      </c>
      <c r="WC21" s="420">
        <v>0</v>
      </c>
      <c r="WD21" s="420">
        <v>0</v>
      </c>
      <c r="WE21" s="420">
        <v>0</v>
      </c>
      <c r="WF21" s="420">
        <v>0</v>
      </c>
      <c r="WG21" s="420">
        <v>0</v>
      </c>
      <c r="WH21" s="420">
        <v>0</v>
      </c>
      <c r="WI21" s="420">
        <v>0</v>
      </c>
      <c r="WJ21" s="420">
        <v>0</v>
      </c>
      <c r="WK21" s="420">
        <v>0</v>
      </c>
      <c r="WL21" s="420">
        <f t="shared" ca="1" si="161"/>
        <v>1</v>
      </c>
      <c r="WM21" s="420">
        <f t="shared" ref="WM21" ca="1" si="2934">SUMPRODUCT((WL20:WL23=WL21)*(UO20:UO23&gt;UO21)*1)</f>
        <v>2</v>
      </c>
      <c r="WN21" s="420">
        <f t="shared" ca="1" si="163"/>
        <v>3</v>
      </c>
      <c r="WO21" s="420" t="str">
        <f t="shared" si="361"/>
        <v>Japan</v>
      </c>
      <c r="WP21" s="420">
        <f t="shared" ca="1" si="164"/>
        <v>0</v>
      </c>
      <c r="WQ21" s="420">
        <f ca="1">SUMPRODUCT((OFFSET('Game Board'!G8:G55,0,WQ1)&lt;&gt;"")*(OFFSET('Game Board'!F8:F55,0,WQ1)=C21)*(OFFSET('Game Board'!G8:G55,0,WQ1)&gt;OFFSET('Game Board'!H8:H55,0,WQ1))*1)+SUMPRODUCT((OFFSET('Game Board'!G8:G55,0,WQ1)&lt;&gt;"")*(OFFSET('Game Board'!I8:I55,0,WQ1)=C21)*(OFFSET('Game Board'!H8:H55,0,WQ1)&gt;OFFSET('Game Board'!G8:G55,0,WQ1))*1)</f>
        <v>0</v>
      </c>
      <c r="WR21" s="420">
        <f ca="1">SUMPRODUCT((OFFSET('Game Board'!G8:G55,0,WQ1)&lt;&gt;"")*(OFFSET('Game Board'!F8:F55,0,WQ1)=C21)*(OFFSET('Game Board'!G8:G55,0,WQ1)=OFFSET('Game Board'!H8:H55,0,WQ1))*1)+SUMPRODUCT((OFFSET('Game Board'!G8:G55,0,WQ1)&lt;&gt;"")*(OFFSET('Game Board'!I8:I55,0,WQ1)=C21)*(OFFSET('Game Board'!G8:G55,0,WQ1)=OFFSET('Game Board'!H8:H55,0,WQ1))*1)</f>
        <v>0</v>
      </c>
      <c r="WS21" s="420">
        <f ca="1">SUMPRODUCT((OFFSET('Game Board'!G8:G55,0,WQ1)&lt;&gt;"")*(OFFSET('Game Board'!F8:F55,0,WQ1)=C21)*(OFFSET('Game Board'!G8:G55,0,WQ1)&lt;OFFSET('Game Board'!H8:H55,0,WQ1))*1)+SUMPRODUCT((OFFSET('Game Board'!G8:G55,0,WQ1)&lt;&gt;"")*(OFFSET('Game Board'!I8:I55,0,WQ1)=C21)*(OFFSET('Game Board'!H8:H55,0,WQ1)&lt;OFFSET('Game Board'!G8:G55,0,WQ1))*1)</f>
        <v>0</v>
      </c>
      <c r="WT21" s="420">
        <f ca="1">SUMIF(OFFSET('Game Board'!F8:F55,0,WQ1),C21,OFFSET('Game Board'!G8:G55,0,WQ1))+SUMIF(OFFSET('Game Board'!I8:I55,0,WQ1),C21,OFFSET('Game Board'!H8:H55,0,WQ1))</f>
        <v>0</v>
      </c>
      <c r="WU21" s="420">
        <f ca="1">SUMIF(OFFSET('Game Board'!F8:F55,0,WQ1),C21,OFFSET('Game Board'!H8:H55,0,WQ1))+SUMIF(OFFSET('Game Board'!I8:I55,0,WQ1),C21,OFFSET('Game Board'!G8:G55,0,WQ1))</f>
        <v>0</v>
      </c>
      <c r="WV21" s="420">
        <f t="shared" ca="1" si="165"/>
        <v>0</v>
      </c>
      <c r="WW21" s="420">
        <f t="shared" ca="1" si="166"/>
        <v>0</v>
      </c>
      <c r="WX21" s="420">
        <f ca="1">INDEX(L4:L35,MATCH(XG21,C4:C35,0),0)</f>
        <v>1553</v>
      </c>
      <c r="WY21" s="424">
        <f>'Tournament Setup'!F23</f>
        <v>0</v>
      </c>
      <c r="WZ21" s="420">
        <f t="shared" ref="WZ21" ca="1" si="2935">RANK(WW21,WW20:WW23)</f>
        <v>1</v>
      </c>
      <c r="XA21" s="420">
        <f t="shared" ref="XA21" ca="1" si="2936">SUMPRODUCT((WZ20:WZ23=WZ21)*(WV20:WV23&gt;WV21)*1)</f>
        <v>0</v>
      </c>
      <c r="XB21" s="420">
        <f t="shared" ca="1" si="169"/>
        <v>1</v>
      </c>
      <c r="XC21" s="420">
        <f t="shared" ref="XC21" ca="1" si="2937">SUMPRODUCT((WZ20:WZ23=WZ21)*(WV20:WV23=WV21)*(WT20:WT23&gt;WT21)*1)</f>
        <v>0</v>
      </c>
      <c r="XD21" s="420">
        <f t="shared" ca="1" si="171"/>
        <v>1</v>
      </c>
      <c r="XE21" s="420">
        <f t="shared" ref="XE21" ca="1" si="2938">RANK(XD21,XD20:XD23,1)+COUNTIF(XD20:XD21,XD21)-1</f>
        <v>2</v>
      </c>
      <c r="XF21" s="420">
        <v>2</v>
      </c>
      <c r="XG21" s="420" t="str">
        <f t="shared" ref="XG21" ca="1" si="2939">INDEX(WO20:WO23,MATCH(XF21,XE20:XE23,0),0)</f>
        <v>Japan</v>
      </c>
      <c r="XH21" s="420">
        <f t="shared" ref="XH21" ca="1" si="2940">INDEX(XD20:XD23,MATCH(XG21,WO20:WO23,0),0)</f>
        <v>1</v>
      </c>
      <c r="XI21" s="420" t="str">
        <f t="shared" ref="XI21" ca="1" si="2941">IF(XI20&lt;&gt;"",XG21,"")</f>
        <v>Japan</v>
      </c>
      <c r="XJ21" s="420" t="str">
        <f t="shared" ref="XJ21" ca="1" si="2942">IF(XH22=2,XG21,"")</f>
        <v/>
      </c>
      <c r="XL21" s="420">
        <f ca="1">SUMPRODUCT((OFFSET('Game Board'!F8:F55,0,WQ1)=XI21)*(OFFSET('Game Board'!I8:I55,0,WQ1)=XI20)*(OFFSET('Game Board'!G8:G55,0,WQ1)&gt;OFFSET('Game Board'!H8:H55,0,WQ1))*1)+SUMPRODUCT((OFFSET('Game Board'!I8:I55,0,WQ1)=XI21)*(OFFSET('Game Board'!F8:F55,0,WQ1)=XI20)*(OFFSET('Game Board'!H8:H55,0,WQ1)&gt;OFFSET('Game Board'!G8:G55,0,WQ1))*1)+SUMPRODUCT((OFFSET('Game Board'!F8:F55,0,WQ1)=XI21)*(OFFSET('Game Board'!I8:I55,0,WQ1)=XI22)*(OFFSET('Game Board'!G8:G55,0,WQ1)&gt;OFFSET('Game Board'!H8:H55,0,WQ1))*1)+SUMPRODUCT((OFFSET('Game Board'!I8:I55,0,WQ1)=XI21)*(OFFSET('Game Board'!F8:F55,0,WQ1)=XI22)*(OFFSET('Game Board'!H8:H55,0,WQ1)&gt;OFFSET('Game Board'!G8:G55,0,WQ1))*1)+SUMPRODUCT((OFFSET('Game Board'!F8:F55,0,WQ1)=XI21)*(OFFSET('Game Board'!I8:I55,0,WQ1)=XI23)*(OFFSET('Game Board'!G8:G55,0,WQ1)&gt;OFFSET('Game Board'!H8:H55,0,WQ1))*1)+SUMPRODUCT((OFFSET('Game Board'!I8:I55,0,WQ1)=XI21)*(OFFSET('Game Board'!F8:F55,0,WQ1)=XI23)*(OFFSET('Game Board'!H8:H55,0,WQ1)&gt;OFFSET('Game Board'!G8:G55,0,WQ1))*1)</f>
        <v>0</v>
      </c>
      <c r="XM21" s="420">
        <f ca="1">SUMPRODUCT((OFFSET('Game Board'!F8:F55,0,WQ1)=XI21)*(OFFSET('Game Board'!I8:I55,0,WQ1)=XI20)*(OFFSET('Game Board'!G8:G55,0,WQ1)=OFFSET('Game Board'!H8:H55,0,WQ1))*1)+SUMPRODUCT((OFFSET('Game Board'!I8:I55,0,WQ1)=XI21)*(OFFSET('Game Board'!F8:F55,0,WQ1)=XI20)*(OFFSET('Game Board'!G8:G55,0,WQ1)=OFFSET('Game Board'!H8:H55,0,WQ1))*1)+SUMPRODUCT((OFFSET('Game Board'!F8:F55,0,WQ1)=XI21)*(OFFSET('Game Board'!I8:I55,0,WQ1)=XI22)*(OFFSET('Game Board'!G8:G55,0,WQ1)=OFFSET('Game Board'!H8:H55,0,WQ1))*1)+SUMPRODUCT((OFFSET('Game Board'!I8:I55,0,WQ1)=XI21)*(OFFSET('Game Board'!F8:F55,0,WQ1)=XI22)*(OFFSET('Game Board'!G8:G55,0,WQ1)=OFFSET('Game Board'!H8:H55,0,WQ1))*1)+SUMPRODUCT((OFFSET('Game Board'!F8:F55,0,WQ1)=XI21)*(OFFSET('Game Board'!I8:I55,0,WQ1)=XI23)*(OFFSET('Game Board'!G8:G55,0,WQ1)=OFFSET('Game Board'!H8:H55,0,WQ1))*1)+SUMPRODUCT((OFFSET('Game Board'!I8:I55,0,WQ1)=XI21)*(OFFSET('Game Board'!F8:F55,0,WQ1)=XI23)*(OFFSET('Game Board'!G8:G55,0,WQ1)=OFFSET('Game Board'!H8:H55,0,WQ1))*1)</f>
        <v>3</v>
      </c>
      <c r="XN21" s="420">
        <f ca="1">SUMPRODUCT((OFFSET('Game Board'!F8:F55,0,WQ1)=XI21)*(OFFSET('Game Board'!I8:I55,0,WQ1)=XI20)*(OFFSET('Game Board'!G8:G55,0,WQ1)&lt;OFFSET('Game Board'!H8:H55,0,WQ1))*1)+SUMPRODUCT((OFFSET('Game Board'!I8:I55,0,WQ1)=XI21)*(OFFSET('Game Board'!F8:F55,0,WQ1)=XI20)*(OFFSET('Game Board'!H8:H55,0,WQ1)&lt;OFFSET('Game Board'!G8:G55,0,WQ1))*1)+SUMPRODUCT((OFFSET('Game Board'!F8:F55,0,WQ1)=XI21)*(OFFSET('Game Board'!I8:I55,0,WQ1)=XI22)*(OFFSET('Game Board'!G8:G55,0,WQ1)&lt;OFFSET('Game Board'!H8:H55,0,WQ1))*1)+SUMPRODUCT((OFFSET('Game Board'!I8:I55,0,WQ1)=XI21)*(OFFSET('Game Board'!F8:F55,0,WQ1)=XI22)*(OFFSET('Game Board'!H8:H55,0,WQ1)&lt;OFFSET('Game Board'!G8:G55,0,WQ1))*1)+SUMPRODUCT((OFFSET('Game Board'!F8:F55,0,WQ1)=XI21)*(OFFSET('Game Board'!I8:I55,0,WQ1)=XI23)*(OFFSET('Game Board'!G8:G55,0,WQ1)&lt;OFFSET('Game Board'!H8:H55,0,WQ1))*1)+SUMPRODUCT((OFFSET('Game Board'!I8:I55,0,WQ1)=XI21)*(OFFSET('Game Board'!F8:F55,0,WQ1)=XI23)*(OFFSET('Game Board'!H8:H55,0,WQ1)&lt;OFFSET('Game Board'!G8:G55,0,WQ1))*1)</f>
        <v>0</v>
      </c>
      <c r="XO21" s="420">
        <f ca="1">SUMIFS(OFFSET('Game Board'!G8:G55,0,WQ1),OFFSET('Game Board'!F8:F55,0,WQ1),XI21,OFFSET('Game Board'!I8:I55,0,WQ1),XI20)+SUMIFS(OFFSET('Game Board'!G8:G55,0,WQ1),OFFSET('Game Board'!F8:F55,0,WQ1),XI21,OFFSET('Game Board'!I8:I55,0,WQ1),XI22)+SUMIFS(OFFSET('Game Board'!G8:G55,0,WQ1),OFFSET('Game Board'!F8:F55,0,WQ1),XI21,OFFSET('Game Board'!I8:I55,0,WQ1),XI23)+SUMIFS(OFFSET('Game Board'!H8:H55,0,WQ1),OFFSET('Game Board'!I8:I55,0,WQ1),XI21,OFFSET('Game Board'!F8:F55,0,WQ1),XI20)+SUMIFS(OFFSET('Game Board'!H8:H55,0,WQ1),OFFSET('Game Board'!I8:I55,0,WQ1),XI21,OFFSET('Game Board'!F8:F55,0,WQ1),XI22)+SUMIFS(OFFSET('Game Board'!H8:H55,0,WQ1),OFFSET('Game Board'!I8:I55,0,WQ1),XI21,OFFSET('Game Board'!F8:F55,0,WQ1),XI23)</f>
        <v>0</v>
      </c>
      <c r="XP21" s="420">
        <f ca="1">SUMIFS(OFFSET('Game Board'!H8:H55,0,WQ1),OFFSET('Game Board'!F8:F55,0,WQ1),XI21,OFFSET('Game Board'!I8:I55,0,WQ1),XI20)+SUMIFS(OFFSET('Game Board'!H8:H55,0,WQ1),OFFSET('Game Board'!F8:F55,0,WQ1),XI21,OFFSET('Game Board'!I8:I55,0,WQ1),XI22)+SUMIFS(OFFSET('Game Board'!H8:H55,0,WQ1),OFFSET('Game Board'!F8:F55,0,WQ1),XI21,OFFSET('Game Board'!I8:I55,0,WQ1),XI23)+SUMIFS(OFFSET('Game Board'!G8:G55,0,WQ1),OFFSET('Game Board'!I8:I55,0,WQ1),XI21,OFFSET('Game Board'!F8:F55,0,WQ1),XI20)+SUMIFS(OFFSET('Game Board'!G8:G55,0,WQ1),OFFSET('Game Board'!I8:I55,0,WQ1),XI21,OFFSET('Game Board'!F8:F55,0,WQ1),XI22)+SUMIFS(OFFSET('Game Board'!G8:G55,0,WQ1),OFFSET('Game Board'!I8:I55,0,WQ1),XI21,OFFSET('Game Board'!F8:F55,0,WQ1),XI23)</f>
        <v>0</v>
      </c>
      <c r="XQ21" s="420">
        <f t="shared" ca="1" si="176"/>
        <v>0</v>
      </c>
      <c r="XR21" s="420">
        <f t="shared" ca="1" si="177"/>
        <v>3</v>
      </c>
      <c r="XS21" s="420">
        <f t="shared" ref="XS21" ca="1" si="2943">IF(XI21&lt;&gt;"",SUMPRODUCT((XH20:XH23=XH21)*(XR20:XR23&gt;XR21)*1),0)</f>
        <v>0</v>
      </c>
      <c r="XT21" s="420">
        <f t="shared" ref="XT21" ca="1" si="2944">IF(XI21&lt;&gt;"",SUMPRODUCT((XS20:XS23=XS21)*(XQ20:XQ23&gt;XQ21)*1),0)</f>
        <v>0</v>
      </c>
      <c r="XU21" s="420">
        <f t="shared" ca="1" si="180"/>
        <v>0</v>
      </c>
      <c r="XV21" s="420">
        <f t="shared" ref="XV21" ca="1" si="2945">IF(XI21&lt;&gt;"",SUMPRODUCT((XU20:XU23=XU21)*(XS20:XS23=XS21)*(XO20:XO23&gt;XO21)*1),0)</f>
        <v>0</v>
      </c>
      <c r="XW21" s="420">
        <f t="shared" ca="1" si="182"/>
        <v>1</v>
      </c>
      <c r="XX21" s="420">
        <f ca="1">SUMPRODUCT((OFFSET('Game Board'!F8:F55,0,WQ1)=XJ21)*(OFFSET('Game Board'!I8:I55,0,WQ1)=XJ22)*(OFFSET('Game Board'!G8:G55,0,WQ1)&gt;OFFSET('Game Board'!H8:H55,0,WQ1))*1)+SUMPRODUCT((OFFSET('Game Board'!I8:I55,0,WQ1)=XJ21)*(OFFSET('Game Board'!F8:F55,0,WQ1)=XJ22)*(OFFSET('Game Board'!H8:H55,0,WQ1)&gt;OFFSET('Game Board'!G8:G55,0,WQ1))*1)+SUMPRODUCT((OFFSET('Game Board'!F8:F55,0,WQ1)=XJ21)*(OFFSET('Game Board'!I8:I55,0,WQ1)=XJ23)*(OFFSET('Game Board'!G8:G55,0,WQ1)&gt;OFFSET('Game Board'!H8:H55,0,WQ1))*1)+SUMPRODUCT((OFFSET('Game Board'!I8:I55,0,WQ1)=XJ21)*(OFFSET('Game Board'!F8:F55,0,WQ1)=XJ23)*(OFFSET('Game Board'!H8:H55,0,WQ1)&gt;OFFSET('Game Board'!G8:G55,0,WQ1))*1)</f>
        <v>0</v>
      </c>
      <c r="XY21" s="420">
        <f ca="1">SUMPRODUCT((OFFSET('Game Board'!F8:F55,0,WQ1)=XJ21)*(OFFSET('Game Board'!I8:I55,0,WQ1)=XJ22)*(OFFSET('Game Board'!G8:G55,0,WQ1)=OFFSET('Game Board'!H8:H55,0,WQ1))*1)+SUMPRODUCT((OFFSET('Game Board'!I8:I55,0,WQ1)=XJ21)*(OFFSET('Game Board'!F8:F55,0,WQ1)=XJ22)*(OFFSET('Game Board'!G8:G55,0,WQ1)=OFFSET('Game Board'!H8:H55,0,WQ1))*1)+SUMPRODUCT((OFFSET('Game Board'!F8:F55,0,WQ1)=XJ21)*(OFFSET('Game Board'!I8:I55,0,WQ1)=XJ23)*(OFFSET('Game Board'!G8:G55,0,WQ1)=OFFSET('Game Board'!H8:H55,0,WQ1))*1)+SUMPRODUCT((OFFSET('Game Board'!I8:I55,0,WQ1)=XJ21)*(OFFSET('Game Board'!F8:F55,0,WQ1)=XJ23)*(OFFSET('Game Board'!G8:G55,0,WQ1)=OFFSET('Game Board'!H8:H55,0,WQ1))*1)</f>
        <v>0</v>
      </c>
      <c r="XZ21" s="420">
        <f ca="1">SUMPRODUCT((OFFSET('Game Board'!F8:F55,0,WQ1)=XJ21)*(OFFSET('Game Board'!I8:I55,0,WQ1)=XJ22)*(OFFSET('Game Board'!G8:G55,0,WQ1)&lt;OFFSET('Game Board'!H8:H55,0,WQ1))*1)+SUMPRODUCT((OFFSET('Game Board'!I8:I55,0,WQ1)=XJ21)*(OFFSET('Game Board'!F8:F55,0,WQ1)=XJ22)*(OFFSET('Game Board'!H8:H55,0,WQ1)&lt;OFFSET('Game Board'!G8:G55,0,WQ1))*1)+SUMPRODUCT((OFFSET('Game Board'!F8:F55,0,WQ1)=XJ21)*(OFFSET('Game Board'!I8:I55,0,WQ1)=XJ23)*(OFFSET('Game Board'!G8:G55,0,WQ1)&lt;OFFSET('Game Board'!H8:H55,0,WQ1))*1)+SUMPRODUCT((OFFSET('Game Board'!I8:I55,0,WQ1)=XJ21)*(OFFSET('Game Board'!F8:F55,0,WQ1)=XJ23)*(OFFSET('Game Board'!H8:H55,0,WQ1)&lt;OFFSET('Game Board'!G8:G55,0,WQ1))*1)</f>
        <v>0</v>
      </c>
      <c r="YA21" s="420">
        <f ca="1">SUMIFS(OFFSET('Game Board'!G8:G55,0,WQ1),OFFSET('Game Board'!F8:F55,0,WQ1),XJ21,OFFSET('Game Board'!I8:I55,0,WQ1),XJ22)+SUMIFS(OFFSET('Game Board'!G8:G55,0,WQ1),OFFSET('Game Board'!F8:F55,0,WQ1),XJ21,OFFSET('Game Board'!I8:I55,0,WQ1),XJ23)+SUMIFS(OFFSET('Game Board'!H8:H55,0,WQ1),OFFSET('Game Board'!I8:I55,0,WQ1),XJ21,OFFSET('Game Board'!F8:F55,0,WQ1),XJ22)+SUMIFS(OFFSET('Game Board'!H8:H55,0,WQ1),OFFSET('Game Board'!I8:I55,0,WQ1),XJ21,OFFSET('Game Board'!F8:F55,0,WQ1),XJ23)</f>
        <v>0</v>
      </c>
      <c r="YB21" s="420">
        <f ca="1">SUMIFS(OFFSET('Game Board'!H8:H55,0,WQ1),OFFSET('Game Board'!F8:F55,0,WQ1),XJ21,OFFSET('Game Board'!I8:I55,0,WQ1),XJ22)+SUMIFS(OFFSET('Game Board'!H8:H55,0,WQ1),OFFSET('Game Board'!F8:F55,0,WQ1),XJ21,OFFSET('Game Board'!I8:I55,0,WQ1),XJ23)+SUMIFS(OFFSET('Game Board'!G8:G55,0,WQ1),OFFSET('Game Board'!I8:I55,0,WQ1),XJ21,OFFSET('Game Board'!F8:F55,0,WQ1),XJ22)+SUMIFS(OFFSET('Game Board'!G8:G55,0,WQ1),OFFSET('Game Board'!I8:I55,0,WQ1),XJ21,OFFSET('Game Board'!F8:F55,0,WQ1),XJ23)</f>
        <v>0</v>
      </c>
      <c r="YC21" s="420">
        <f t="shared" ca="1" si="373"/>
        <v>0</v>
      </c>
      <c r="YD21" s="420">
        <f t="shared" ca="1" si="374"/>
        <v>0</v>
      </c>
      <c r="YE21" s="420">
        <f t="shared" ref="YE21" ca="1" si="2946">IF(XJ21&lt;&gt;"",SUMPRODUCT((XH20:XH23=XH21)*(YD20:YD23&gt;YD21)*1),0)</f>
        <v>0</v>
      </c>
      <c r="YF21" s="420">
        <f t="shared" ref="YF21" ca="1" si="2947">IF(XJ21&lt;&gt;"",SUMPRODUCT((YE20:YE23=YE21)*(YC20:YC23&gt;YC21)*1),0)</f>
        <v>0</v>
      </c>
      <c r="YG21" s="420">
        <f t="shared" ca="1" si="377"/>
        <v>0</v>
      </c>
      <c r="YH21" s="420">
        <f t="shared" ref="YH21" ca="1" si="2948">IF(XJ21&lt;&gt;"",SUMPRODUCT((YG20:YG23=YG21)*(YE20:YE23=YE21)*(YA20:YA23&gt;YA21)*1),0)</f>
        <v>0</v>
      </c>
      <c r="YI21" s="420">
        <f t="shared" ca="1" si="183"/>
        <v>1</v>
      </c>
      <c r="YJ21" s="420">
        <v>0</v>
      </c>
      <c r="YK21" s="420">
        <v>0</v>
      </c>
      <c r="YL21" s="420">
        <v>0</v>
      </c>
      <c r="YM21" s="420">
        <v>0</v>
      </c>
      <c r="YN21" s="420">
        <v>0</v>
      </c>
      <c r="YO21" s="420">
        <v>0</v>
      </c>
      <c r="YP21" s="420">
        <v>0</v>
      </c>
      <c r="YQ21" s="420">
        <v>0</v>
      </c>
      <c r="YR21" s="420">
        <v>0</v>
      </c>
      <c r="YS21" s="420">
        <v>0</v>
      </c>
      <c r="YT21" s="420">
        <v>0</v>
      </c>
      <c r="YU21" s="420">
        <f t="shared" ca="1" si="184"/>
        <v>1</v>
      </c>
      <c r="YV21" s="420">
        <f t="shared" ref="YV21" ca="1" si="2949">SUMPRODUCT((YU20:YU23=YU21)*(WX20:WX23&gt;WX21)*1)</f>
        <v>2</v>
      </c>
      <c r="YW21" s="420">
        <f t="shared" ca="1" si="186"/>
        <v>3</v>
      </c>
      <c r="YX21" s="420" t="str">
        <f t="shared" si="380"/>
        <v>Japan</v>
      </c>
    </row>
    <row r="22" spans="1:674" x14ac:dyDescent="0.35">
      <c r="A22" s="420">
        <f>INDEX(M4:M35,MATCH(U22,C4:C35,0),0)</f>
        <v>1709</v>
      </c>
      <c r="B22" s="420">
        <f t="shared" si="815"/>
        <v>3</v>
      </c>
      <c r="C22" s="420" t="str">
        <f>'Tournament Setup'!D24</f>
        <v>Spain</v>
      </c>
      <c r="D22" s="420">
        <f t="shared" si="187"/>
        <v>0</v>
      </c>
      <c r="E22" s="420">
        <f>SUMPRODUCT(('Game Board'!G8:G55&lt;&gt;"")*('Game Board'!F8:F55=C22)*('Game Board'!G8:G55&gt;'Game Board'!H8:H55)*1)+SUMPRODUCT(('Game Board'!G8:G55&lt;&gt;"")*('Game Board'!I8:I55=C22)*('Game Board'!H8:H55&gt;'Game Board'!G8:G55)*1)</f>
        <v>0</v>
      </c>
      <c r="F22" s="420">
        <f>SUMPRODUCT(('Game Board'!G8:G55&lt;&gt;"")*('Game Board'!F8:F55=C22)*('Game Board'!G8:G55='Game Board'!H8:H55)*1)+SUMPRODUCT(('Game Board'!G8:G55&lt;&gt;"")*('Game Board'!I8:I55=C22)*('Game Board'!G8:G55='Game Board'!H8:H55)*1)</f>
        <v>0</v>
      </c>
      <c r="G22" s="420">
        <f>SUMPRODUCT(('Game Board'!G8:G55&lt;&gt;"")*('Game Board'!F8:F55=C22)*('Game Board'!G8:G55&lt;'Game Board'!H8:H55)*1)+SUMPRODUCT(('Game Board'!G8:G55&lt;&gt;"")*('Game Board'!I8:I55=C22)*('Game Board'!H8:H55&lt;'Game Board'!G8:G55)*1)</f>
        <v>0</v>
      </c>
      <c r="H22" s="420">
        <f>SUMIF('Game Board'!F8:F55,C22,'Game Board'!G8:G55)+SUMIF('Game Board'!I8:I55,C22,'Game Board'!H8:H55)</f>
        <v>0</v>
      </c>
      <c r="I22" s="420">
        <f>SUMIF('Game Board'!F8:F55,C22,'Game Board'!H8:H55)+SUMIF('Game Board'!I8:I55,C22,'Game Board'!G8:G55)</f>
        <v>0</v>
      </c>
      <c r="J22" s="420">
        <f t="shared" si="188"/>
        <v>0</v>
      </c>
      <c r="K22" s="420">
        <f t="shared" si="189"/>
        <v>0</v>
      </c>
      <c r="L22" s="424">
        <f>'Tournament Setup'!E24</f>
        <v>1709</v>
      </c>
      <c r="M22" s="420">
        <f>IF('Tournament Setup'!F24&lt;&gt;"",-'Tournament Setup'!F24,'Tournament Setup'!E24)</f>
        <v>1709</v>
      </c>
      <c r="N22" s="420">
        <f>RANK(K22,K20:K23)</f>
        <v>1</v>
      </c>
      <c r="O22" s="420">
        <f>SUMPRODUCT((N20:N23=N22)*(J20:J23&gt;J22)*1)</f>
        <v>0</v>
      </c>
      <c r="P22" s="420">
        <f t="shared" si="190"/>
        <v>1</v>
      </c>
      <c r="Q22" s="420">
        <f>SUMPRODUCT((N20:N23=N22)*(J20:J23=J22)*(H20:H23&gt;H22)*1)</f>
        <v>0</v>
      </c>
      <c r="R22" s="420">
        <f t="shared" si="191"/>
        <v>1</v>
      </c>
      <c r="S22" s="420">
        <f>RANK(R22,R20:R23,1)+COUNTIF(R20:R22,R22)-1</f>
        <v>3</v>
      </c>
      <c r="T22" s="420">
        <v>3</v>
      </c>
      <c r="U22" s="420" t="str">
        <f t="shared" ref="U22" si="2950">INDEX(C20:C23,MATCH(T22,S20:S23,0),0)</f>
        <v>Spain</v>
      </c>
      <c r="V22" s="420">
        <f>INDEX(R20:R23,MATCH(U22,C20:C23,0),0)</f>
        <v>1</v>
      </c>
      <c r="W22" s="420" t="str">
        <f t="shared" ref="W22:W23" si="2951">IF(AND(W21&lt;&gt;"",V22=1),U22,"")</f>
        <v>Spain</v>
      </c>
      <c r="X22" s="420" t="str">
        <f t="shared" ref="X22" si="2952">IF(X21&lt;&gt;"",U22,"")</f>
        <v/>
      </c>
      <c r="Y22" s="420" t="str">
        <f t="shared" ref="Y22" si="2953">IF(V23=3,U22,"")</f>
        <v/>
      </c>
      <c r="Z22" s="420">
        <f>SUMPRODUCT(('Game Board'!F8:F55=W22)*('Game Board'!I8:I55=W20)*('Game Board'!G8:G55&gt;'Game Board'!H8:H55)*1)+SUMPRODUCT(('Game Board'!I8:I55=W22)*('Game Board'!F8:F55=W20)*('Game Board'!H8:H55&gt;'Game Board'!G8:G55)*1)+SUMPRODUCT(('Game Board'!F8:F55=W22)*('Game Board'!I8:I55=W21)*('Game Board'!G8:G55&gt;'Game Board'!H8:H55)*1)+SUMPRODUCT(('Game Board'!I8:I55=W22)*('Game Board'!F8:F55=W21)*('Game Board'!H8:H55&gt;'Game Board'!G8:G55)*1)+SUMPRODUCT(('Game Board'!F8:F55=W22)*('Game Board'!I8:I55=W23)*('Game Board'!G8:G55&gt;'Game Board'!H8:H55)*1)+SUMPRODUCT(('Game Board'!I8:I55=W22)*('Game Board'!F8:F55=W23)*('Game Board'!H8:H55&gt;'Game Board'!G8:G55)*1)</f>
        <v>0</v>
      </c>
      <c r="AA22" s="420">
        <f>SUMPRODUCT(('Game Board'!F8:F55=W22)*('Game Board'!I8:I55=W20)*('Game Board'!G8:G55='Game Board'!H8:H55)*1)+SUMPRODUCT(('Game Board'!I8:I55=W22)*('Game Board'!F8:F55=W20)*('Game Board'!G8:G55='Game Board'!H8:H55)*1)+SUMPRODUCT(('Game Board'!F8:F55=W22)*('Game Board'!I8:I55=W21)*('Game Board'!G8:G55='Game Board'!H8:H55)*1)+SUMPRODUCT(('Game Board'!I8:I55=W22)*('Game Board'!F8:F55=W21)*('Game Board'!G8:G55='Game Board'!H8:H55)*1)+SUMPRODUCT(('Game Board'!F8:F55=W22)*('Game Board'!I8:I55=W23)*('Game Board'!G8:G55='Game Board'!H8:H55)*1)+SUMPRODUCT(('Game Board'!I8:I55=W22)*('Game Board'!F8:F55=W23)*('Game Board'!G8:G55='Game Board'!H8:H55)*1)</f>
        <v>3</v>
      </c>
      <c r="AB22" s="420">
        <f>SUMPRODUCT(('Game Board'!F8:F55=W22)*('Game Board'!I8:I55=W20)*('Game Board'!G8:G55&lt;'Game Board'!H8:H55)*1)+SUMPRODUCT(('Game Board'!I8:I55=W22)*('Game Board'!F8:F55=W20)*('Game Board'!H8:H55&lt;'Game Board'!G8:G55)*1)+SUMPRODUCT(('Game Board'!F8:F55=W22)*('Game Board'!I8:I55=W21)*('Game Board'!G8:G55&lt;'Game Board'!H8:H55)*1)+SUMPRODUCT(('Game Board'!I8:I55=W22)*('Game Board'!F8:F55=W21)*('Game Board'!H8:H55&lt;'Game Board'!G8:G55)*1)+SUMPRODUCT(('Game Board'!F8:F55=W22)*('Game Board'!I8:I55=W23)*('Game Board'!G8:G55&lt;'Game Board'!H8:H55)*1)+SUMPRODUCT(('Game Board'!I8:I55=W22)*('Game Board'!F8:F55=W23)*('Game Board'!H8:H55&lt;'Game Board'!G8:G55)*1)</f>
        <v>0</v>
      </c>
      <c r="AC22" s="420">
        <f>SUMIFS('Game Board'!G8:G55,'Game Board'!F8:F55,W22,'Game Board'!I8:I55,W20)+SUMIFS('Game Board'!G8:G55,'Game Board'!F8:F55,W22,'Game Board'!I8:I55,W21)+SUMIFS('Game Board'!G8:G55,'Game Board'!F8:F55,W22,'Game Board'!I8:I55,W23)+SUMIFS('Game Board'!H8:H55,'Game Board'!I8:I55,W22,'Game Board'!F8:F55,W20)+SUMIFS('Game Board'!H8:H55,'Game Board'!I8:I55,W22,'Game Board'!F8:F55,W21)+SUMIFS('Game Board'!H8:H55,'Game Board'!I8:I55,W22,'Game Board'!F8:F55,W23)</f>
        <v>0</v>
      </c>
      <c r="AD22" s="420">
        <f>SUMIFS('Game Board'!H8:H55,'Game Board'!F8:F55,W22,'Game Board'!I8:I55,W20)+SUMIFS('Game Board'!H8:H55,'Game Board'!F8:F55,W22,'Game Board'!I8:I55,W21)+SUMIFS('Game Board'!H8:H55,'Game Board'!F8:F55,W22,'Game Board'!I8:I55,W23)+SUMIFS('Game Board'!G8:G55,'Game Board'!I8:I55,W22,'Game Board'!F8:F55,W20)+SUMIFS('Game Board'!G8:G55,'Game Board'!I8:I55,W22,'Game Board'!F8:F55,W21)+SUMIFS('Game Board'!G8:G55,'Game Board'!I8:I55,W22,'Game Board'!F8:F55,W23)</f>
        <v>0</v>
      </c>
      <c r="AE22" s="420">
        <f t="shared" si="192"/>
        <v>0</v>
      </c>
      <c r="AF22" s="420">
        <f t="shared" si="193"/>
        <v>3</v>
      </c>
      <c r="AG22" s="420">
        <f t="shared" ref="AG22" si="2954">IF(W22&lt;&gt;"",SUMPRODUCT((V20:V23=V22)*(AF20:AF23&gt;AF22)*1),0)</f>
        <v>0</v>
      </c>
      <c r="AH22" s="420">
        <f t="shared" ref="AH22" si="2955">IF(W22&lt;&gt;"",SUMPRODUCT((AG20:AG23=AG22)*(AE20:AE23&gt;AE22)*1),0)</f>
        <v>0</v>
      </c>
      <c r="AI22" s="420">
        <f t="shared" si="0"/>
        <v>0</v>
      </c>
      <c r="AJ22" s="420">
        <f t="shared" ref="AJ22" si="2956">IF(W22&lt;&gt;"",SUMPRODUCT((AI20:AI23=AI22)*(AG20:AG23=AG22)*(AC20:AC23&gt;AC22)*1),0)</f>
        <v>0</v>
      </c>
      <c r="AK22" s="420">
        <f t="shared" si="194"/>
        <v>1</v>
      </c>
      <c r="AL22" s="420">
        <f>SUMPRODUCT(('Game Board'!F8:F55=X22)*('Game Board'!I8:I55=X21)*('Game Board'!G8:G55&gt;'Game Board'!H8:H55)*1)+SUMPRODUCT(('Game Board'!I8:I55=X22)*('Game Board'!F8:F55=X21)*('Game Board'!H8:H55&gt;'Game Board'!G8:G55)*1)+SUMPRODUCT(('Game Board'!F8:F55=X22)*('Game Board'!I8:I55=X23)*('Game Board'!G8:G55&gt;'Game Board'!H8:H55)*1)+SUMPRODUCT(('Game Board'!I8:I55=X22)*('Game Board'!F8:F55=X23)*('Game Board'!H8:H55&gt;'Game Board'!G8:G55)*1)</f>
        <v>0</v>
      </c>
      <c r="AM22" s="420">
        <f>SUMPRODUCT(('Game Board'!F8:F55=X22)*('Game Board'!I8:I55=X21)*('Game Board'!G8:G55='Game Board'!H8:H55)*1)+SUMPRODUCT(('Game Board'!I8:I55=X22)*('Game Board'!F8:F55=X21)*('Game Board'!G8:G55='Game Board'!H8:H55)*1)+SUMPRODUCT(('Game Board'!F8:F55=X22)*('Game Board'!I8:I55=X23)*('Game Board'!G8:G55='Game Board'!H8:H55)*1)+SUMPRODUCT(('Game Board'!I8:I55=X22)*('Game Board'!F8:F55=X23)*('Game Board'!G8:G55='Game Board'!H8:H55)*1)</f>
        <v>0</v>
      </c>
      <c r="AN22" s="420">
        <f>SUMPRODUCT(('Game Board'!F8:F55=X22)*('Game Board'!I8:I55=X21)*('Game Board'!G8:G55&lt;'Game Board'!H8:H55)*1)+SUMPRODUCT(('Game Board'!I8:I55=X22)*('Game Board'!F8:F55=X21)*('Game Board'!H8:H55&lt;'Game Board'!G8:G55)*1)+SUMPRODUCT(('Game Board'!F8:F55=X22)*('Game Board'!I8:I55=X23)*('Game Board'!G8:G55&lt;'Game Board'!H8:H55)*1)+SUMPRODUCT(('Game Board'!I8:I55=X22)*('Game Board'!F8:F55=X23)*('Game Board'!H8:H55&lt;'Game Board'!G8:G55)*1)</f>
        <v>0</v>
      </c>
      <c r="AO22" s="420">
        <f>SUMIFS('Game Board'!G8:G55,'Game Board'!F8:F55,X22,'Game Board'!I8:I55,X21)+SUMIFS('Game Board'!G8:G55,'Game Board'!F8:F55,X22,'Game Board'!I8:I55,X23)+SUMIFS('Game Board'!H8:H55,'Game Board'!I8:I55,X22,'Game Board'!F8:F55,X21)+SUMIFS('Game Board'!H8:H55,'Game Board'!I8:I55,X22,'Game Board'!F8:F55,X23)</f>
        <v>0</v>
      </c>
      <c r="AP22" s="420">
        <f>SUMIFS('Game Board'!H8:H55,'Game Board'!F8:F55,X22,'Game Board'!I8:I55,X21)+SUMIFS('Game Board'!H8:H55,'Game Board'!F8:F55,X22,'Game Board'!I8:I55,X23)+SUMIFS('Game Board'!G8:G55,'Game Board'!I8:I55,X22,'Game Board'!F8:F55,X21)+SUMIFS('Game Board'!G8:G55,'Game Board'!I8:I55,X22,'Game Board'!F8:F55,X23)</f>
        <v>0</v>
      </c>
      <c r="AQ22" s="420">
        <f t="shared" si="195"/>
        <v>0</v>
      </c>
      <c r="AR22" s="420">
        <f t="shared" si="196"/>
        <v>0</v>
      </c>
      <c r="AS22" s="420">
        <f t="shared" ref="AS22" si="2957">IF(X22&lt;&gt;"",SUMPRODUCT((V20:V23=V22)*(AR20:AR23&gt;AR22)*1),0)</f>
        <v>0</v>
      </c>
      <c r="AT22" s="420">
        <f t="shared" ref="AT22" si="2958">IF(X22&lt;&gt;"",SUMPRODUCT((AS20:AS23=AS22)*(AQ20:AQ23&gt;AQ22)*1),0)</f>
        <v>0</v>
      </c>
      <c r="AU22" s="420">
        <f t="shared" si="197"/>
        <v>0</v>
      </c>
      <c r="AV22" s="420">
        <f t="shared" ref="AV22" si="2959">IF(X22&lt;&gt;"",SUMPRODUCT((AU20:AU23=AU22)*(AS20:AS23=AS22)*(AO20:AO23&gt;AO22)*1),0)</f>
        <v>0</v>
      </c>
      <c r="AW22" s="420">
        <f t="shared" si="198"/>
        <v>1</v>
      </c>
      <c r="AX22" s="420">
        <f>SUMPRODUCT(('Game Board'!F8:F55=Y22)*('Game Board'!I8:I55=Y23)*('Game Board'!G8:G55&gt;'Game Board'!H8:H55)*1)+SUMPRODUCT(('Game Board'!I8:I55=Y22)*('Game Board'!F8:F55=Y23)*('Game Board'!H8:H55&gt;'Game Board'!G8:G55)*1)</f>
        <v>0</v>
      </c>
      <c r="AY22" s="420">
        <f>SUMPRODUCT(('Game Board'!F8:F55=Y22)*('Game Board'!I8:I55=Y23)*('Game Board'!G8:G55='Game Board'!H8:H55)*1)+SUMPRODUCT(('Game Board'!I8:I55=Y22)*('Game Board'!F8:F55=Y23)*('Game Board'!H8:H55='Game Board'!G8:G55)*1)</f>
        <v>0</v>
      </c>
      <c r="AZ22" s="420">
        <f>SUMPRODUCT(('Game Board'!F8:F55=Y22)*('Game Board'!I8:I55=Y23)*('Game Board'!G8:G55&lt;'Game Board'!H8:H55)*1)+SUMPRODUCT(('Game Board'!I8:I55=Y22)*('Game Board'!F8:F55=Y23)*('Game Board'!H8:H55&lt;'Game Board'!G8:G55)*1)</f>
        <v>0</v>
      </c>
      <c r="BA22" s="420">
        <f>SUMIFS('Game Board'!G8:G55,'Game Board'!F8:F55,Y22,'Game Board'!I8:I55,Y23)+SUMIFS('Game Board'!H8:H55,'Game Board'!I8:I55,Y22,'Game Board'!F8:F55,Y23)</f>
        <v>0</v>
      </c>
      <c r="BB22" s="420">
        <f>SUMIFS('Game Board'!H8:H55,'Game Board'!F8:F55,Y22,'Game Board'!I8:I55,Y23)+SUMIFS('Game Board'!G8:G55,'Game Board'!I8:I55,Y22,'Game Board'!F8:F55,Y23)</f>
        <v>0</v>
      </c>
      <c r="BC22" s="420">
        <f t="shared" ref="BC22:BC23" si="2960">BA22-BB22</f>
        <v>0</v>
      </c>
      <c r="BD22" s="420">
        <f t="shared" ref="BD22:BD23" si="2961">AY22*1+AX22*3</f>
        <v>0</v>
      </c>
      <c r="BE22" s="420">
        <f t="shared" ref="BE22" si="2962">IF(Y22&lt;&gt;"",SUMPRODUCT((AH20:AH23=AH22)*(BD20:BD23&gt;BD22)*1),0)</f>
        <v>0</v>
      </c>
      <c r="BF22" s="420">
        <f t="shared" ref="BF22" si="2963">IF(Y22&lt;&gt;"",SUMPRODUCT((BE20:BE23=BE22)*(BC20:BC23&gt;BC22)*1),0)</f>
        <v>0</v>
      </c>
      <c r="BG22" s="420">
        <f t="shared" ref="BG22:BG23" si="2964">BE22+BF22</f>
        <v>0</v>
      </c>
      <c r="BH22" s="420">
        <f t="shared" ref="BH22" si="2965">IF(Y22&lt;&gt;"",SUMPRODUCT((BG20:BG23=BG22)*(BE20:BE23=BE22)*(BA20:BA23&gt;BA22)*1),0)</f>
        <v>0</v>
      </c>
      <c r="BI22" s="420">
        <f t="shared" si="383"/>
        <v>1</v>
      </c>
      <c r="BJ22" s="420">
        <f>SUMPRODUCT((BI20:BI23=BI22)*(A20:A23&gt;A22)*1)</f>
        <v>0</v>
      </c>
      <c r="BK22" s="420">
        <f t="shared" si="199"/>
        <v>1</v>
      </c>
      <c r="BL22" s="420" t="str">
        <f t="shared" si="200"/>
        <v>Spain</v>
      </c>
      <c r="BM22" s="420">
        <f t="shared" ca="1" si="201"/>
        <v>0</v>
      </c>
      <c r="BN22" s="420">
        <f ca="1">SUMPRODUCT((OFFSET('Game Board'!G8:G55,0,BN1)&lt;&gt;"")*(OFFSET('Game Board'!F8:F55,0,BN1)=C22)*(OFFSET('Game Board'!G8:G55,0,BN1)&gt;OFFSET('Game Board'!H8:H55,0,BN1))*1)+SUMPRODUCT((OFFSET('Game Board'!G8:G55,0,BN1)&lt;&gt;"")*(OFFSET('Game Board'!I8:I55,0,BN1)=C22)*(OFFSET('Game Board'!H8:H55,0,BN1)&gt;OFFSET('Game Board'!G8:G55,0,BN1))*1)</f>
        <v>0</v>
      </c>
      <c r="BO22" s="420">
        <f ca="1">SUMPRODUCT((OFFSET('Game Board'!G8:G55,0,BN1)&lt;&gt;"")*(OFFSET('Game Board'!F8:F55,0,BN1)=C22)*(OFFSET('Game Board'!G8:G55,0,BN1)=OFFSET('Game Board'!H8:H55,0,BN1))*1)+SUMPRODUCT((OFFSET('Game Board'!G8:G55,0,BN1)&lt;&gt;"")*(OFFSET('Game Board'!I8:I55,0,BN1)=C22)*(OFFSET('Game Board'!G8:G55,0,BN1)=OFFSET('Game Board'!H8:H55,0,BN1))*1)</f>
        <v>0</v>
      </c>
      <c r="BP22" s="420">
        <f ca="1">SUMPRODUCT((OFFSET('Game Board'!G8:G55,0,BN1)&lt;&gt;"")*(OFFSET('Game Board'!F8:F55,0,BN1)=C22)*(OFFSET('Game Board'!G8:G55,0,BN1)&lt;OFFSET('Game Board'!H8:H55,0,BN1))*1)+SUMPRODUCT((OFFSET('Game Board'!G8:G55,0,BN1)&lt;&gt;"")*(OFFSET('Game Board'!I8:I55,0,BN1)=C22)*(OFFSET('Game Board'!H8:H55,0,BN1)&lt;OFFSET('Game Board'!G8:G55,0,BN1))*1)</f>
        <v>0</v>
      </c>
      <c r="BQ22" s="420">
        <f ca="1">SUMIF(OFFSET('Game Board'!F8:F55,0,BN1),C22,OFFSET('Game Board'!G8:G55,0,BN1))+SUMIF(OFFSET('Game Board'!I8:I55,0,BN1),C22,OFFSET('Game Board'!H8:H55,0,BN1))</f>
        <v>0</v>
      </c>
      <c r="BR22" s="420">
        <f ca="1">SUMIF(OFFSET('Game Board'!F8:F55,0,BN1),C22,OFFSET('Game Board'!H8:H55,0,BN1))+SUMIF(OFFSET('Game Board'!I8:I55,0,BN1),C22,OFFSET('Game Board'!G8:G55,0,BN1))</f>
        <v>0</v>
      </c>
      <c r="BS22" s="420">
        <f t="shared" ca="1" si="202"/>
        <v>0</v>
      </c>
      <c r="BT22" s="420">
        <f t="shared" ca="1" si="203"/>
        <v>0</v>
      </c>
      <c r="BU22" s="420">
        <f ca="1">INDEX(L4:L35,MATCH(CD22,C4:C35,0),0)</f>
        <v>1709</v>
      </c>
      <c r="BV22" s="424">
        <f>'Tournament Setup'!F24</f>
        <v>0</v>
      </c>
      <c r="BW22" s="420">
        <f ca="1">RANK(BT22,BT20:BT23)</f>
        <v>1</v>
      </c>
      <c r="BX22" s="420">
        <f ca="1">SUMPRODUCT((BW20:BW23=BW22)*(BS20:BS23&gt;BS22)*1)</f>
        <v>0</v>
      </c>
      <c r="BY22" s="420">
        <f t="shared" ca="1" si="204"/>
        <v>1</v>
      </c>
      <c r="BZ22" s="420">
        <f ca="1">SUMPRODUCT((BW20:BW23=BW22)*(BS20:BS23=BS22)*(BQ20:BQ23&gt;BQ22)*1)</f>
        <v>0</v>
      </c>
      <c r="CA22" s="420">
        <f t="shared" ca="1" si="205"/>
        <v>1</v>
      </c>
      <c r="CB22" s="420">
        <f ca="1">RANK(CA22,CA20:CA23,1)+COUNTIF(CA20:CA22,CA22)-1</f>
        <v>3</v>
      </c>
      <c r="CC22" s="420">
        <v>3</v>
      </c>
      <c r="CD22" s="420" t="str">
        <f t="shared" ref="CD22" ca="1" si="2966">INDEX(BL20:BL23,MATCH(CC22,CB20:CB23,0),0)</f>
        <v>Spain</v>
      </c>
      <c r="CE22" s="420">
        <f ca="1">INDEX(CA20:CA23,MATCH(CD22,BL20:BL23,0),0)</f>
        <v>1</v>
      </c>
      <c r="CF22" s="420" t="str">
        <f t="shared" ref="CF22:CF23" ca="1" si="2967">IF(AND(CF21&lt;&gt;"",CE22=1),CD22,"")</f>
        <v>Spain</v>
      </c>
      <c r="CG22" s="420" t="str">
        <f t="shared" ref="CG22" ca="1" si="2968">IF(CG21&lt;&gt;"",CD22,"")</f>
        <v/>
      </c>
      <c r="CH22" s="420" t="str">
        <f t="shared" ref="CH22" ca="1" si="2969">IF(CE23=3,CD22,"")</f>
        <v/>
      </c>
      <c r="CI22" s="420">
        <f ca="1">SUMPRODUCT((OFFSET('Game Board'!F8:F55,0,BN1)=CF22)*(OFFSET('Game Board'!I8:I55,0,BN1)=CF20)*(OFFSET('Game Board'!G8:G55,0,BN1)&gt;OFFSET('Game Board'!H8:H55,0,BN1))*1)+SUMPRODUCT((OFFSET('Game Board'!I8:I55,0,BN1)=CF22)*(OFFSET('Game Board'!F8:F55,0,BN1)=CF20)*(OFFSET('Game Board'!H8:H55,0,BN1)&gt;OFFSET('Game Board'!G8:G55,0,BN1))*1)+SUMPRODUCT((OFFSET('Game Board'!F8:F55,0,BN1)=CF22)*(OFFSET('Game Board'!I8:I55,0,BN1)=CF21)*(OFFSET('Game Board'!G8:G55,0,BN1)&gt;OFFSET('Game Board'!H8:H55,0,BN1))*1)+SUMPRODUCT((OFFSET('Game Board'!I8:I55,0,BN1)=CF22)*(OFFSET('Game Board'!F8:F55,0,BN1)=CF21)*(OFFSET('Game Board'!H8:H55,0,BN1)&gt;OFFSET('Game Board'!G8:G55,0,BN1))*1)+SUMPRODUCT((OFFSET('Game Board'!F8:F55,0,BN1)=CF22)*(OFFSET('Game Board'!I8:I55,0,BN1)=CF23)*(OFFSET('Game Board'!G8:G55,0,BN1)&gt;OFFSET('Game Board'!H8:H55,0,BN1))*1)+SUMPRODUCT((OFFSET('Game Board'!I8:I55,0,BN1)=CF22)*(OFFSET('Game Board'!F8:F55,0,BN1)=CF23)*(OFFSET('Game Board'!H8:H55,0,BN1)&gt;OFFSET('Game Board'!G8:G55,0,BN1))*1)</f>
        <v>0</v>
      </c>
      <c r="CJ22" s="420">
        <f ca="1">SUMPRODUCT((OFFSET('Game Board'!F8:F55,0,BN1)=CF22)*(OFFSET('Game Board'!I8:I55,0,BN1)=CF20)*(OFFSET('Game Board'!G8:G55,0,BN1)=OFFSET('Game Board'!H8:H55,0,BN1))*1)+SUMPRODUCT((OFFSET('Game Board'!I8:I55,0,BN1)=CF22)*(OFFSET('Game Board'!F8:F55,0,BN1)=CF20)*(OFFSET('Game Board'!G8:G55,0,BN1)=OFFSET('Game Board'!H8:H55,0,BN1))*1)+SUMPRODUCT((OFFSET('Game Board'!F8:F55,0,BN1)=CF22)*(OFFSET('Game Board'!I8:I55,0,BN1)=CF21)*(OFFSET('Game Board'!G8:G55,0,BN1)=OFFSET('Game Board'!H8:H55,0,BN1))*1)+SUMPRODUCT((OFFSET('Game Board'!I8:I55,0,BN1)=CF22)*(OFFSET('Game Board'!F8:F55,0,BN1)=CF21)*(OFFSET('Game Board'!G8:G55,0,BN1)=OFFSET('Game Board'!H8:H55,0,BN1))*1)+SUMPRODUCT((OFFSET('Game Board'!F8:F55,0,BN1)=CF22)*(OFFSET('Game Board'!I8:I55,0,BN1)=CF23)*(OFFSET('Game Board'!G8:G55,0,BN1)=OFFSET('Game Board'!H8:H55,0,BN1))*1)+SUMPRODUCT((OFFSET('Game Board'!I8:I55,0,BN1)=CF22)*(OFFSET('Game Board'!F8:F55,0,BN1)=CF23)*(OFFSET('Game Board'!G8:G55,0,BN1)=OFFSET('Game Board'!H8:H55,0,BN1))*1)</f>
        <v>3</v>
      </c>
      <c r="CK22" s="420">
        <f ca="1">SUMPRODUCT((OFFSET('Game Board'!F8:F55,0,BN1)=CF22)*(OFFSET('Game Board'!I8:I55,0,BN1)=CF20)*(OFFSET('Game Board'!G8:G55,0,BN1)&lt;OFFSET('Game Board'!H8:H55,0,BN1))*1)+SUMPRODUCT((OFFSET('Game Board'!I8:I55,0,BN1)=CF22)*(OFFSET('Game Board'!F8:F55,0,BN1)=CF20)*(OFFSET('Game Board'!H8:H55,0,BN1)&lt;OFFSET('Game Board'!G8:G55,0,BN1))*1)+SUMPRODUCT((OFFSET('Game Board'!F8:F55,0,BN1)=CF22)*(OFFSET('Game Board'!I8:I55,0,BN1)=CF21)*(OFFSET('Game Board'!G8:G55,0,BN1)&lt;OFFSET('Game Board'!H8:H55,0,BN1))*1)+SUMPRODUCT((OFFSET('Game Board'!I8:I55,0,BN1)=CF22)*(OFFSET('Game Board'!F8:F55,0,BN1)=CF21)*(OFFSET('Game Board'!H8:H55,0,BN1)&lt;OFFSET('Game Board'!G8:G55,0,BN1))*1)+SUMPRODUCT((OFFSET('Game Board'!F8:F55,0,BN1)=CF22)*(OFFSET('Game Board'!I8:I55,0,BN1)=CF23)*(OFFSET('Game Board'!G8:G55,0,BN1)&lt;OFFSET('Game Board'!H8:H55,0,BN1))*1)+SUMPRODUCT((OFFSET('Game Board'!I8:I55,0,BN1)=CF22)*(OFFSET('Game Board'!F8:F55,0,BN1)=CF23)*(OFFSET('Game Board'!H8:H55,0,BN1)&lt;OFFSET('Game Board'!G8:G55,0,BN1))*1)</f>
        <v>0</v>
      </c>
      <c r="CL22" s="420">
        <f ca="1">SUMIFS(OFFSET('Game Board'!G8:G55,0,BN1),OFFSET('Game Board'!F8:F55,0,BN1),CF22,OFFSET('Game Board'!I8:I55,0,BN1),CF20)+SUMIFS(OFFSET('Game Board'!G8:G55,0,BN1),OFFSET('Game Board'!F8:F55,0,BN1),CF22,OFFSET('Game Board'!I8:I55,0,BN1),CF21)+SUMIFS(OFFSET('Game Board'!G8:G55,0,BN1),OFFSET('Game Board'!F8:F55,0,BN1),CF22,OFFSET('Game Board'!I8:I55,0,BN1),CF23)+SUMIFS(OFFSET('Game Board'!H8:H55,0,BN1),OFFSET('Game Board'!I8:I55,0,BN1),CF22,OFFSET('Game Board'!F8:F55,0,BN1),CF20)+SUMIFS(OFFSET('Game Board'!H8:H55,0,BN1),OFFSET('Game Board'!I8:I55,0,BN1),CF22,OFFSET('Game Board'!F8:F55,0,BN1),CF21)+SUMIFS(OFFSET('Game Board'!H8:H55,0,BN1),OFFSET('Game Board'!I8:I55,0,BN1),CF22,OFFSET('Game Board'!F8:F55,0,BN1),CF23)</f>
        <v>0</v>
      </c>
      <c r="CM22" s="420">
        <f ca="1">SUMIFS(OFFSET('Game Board'!H8:H55,0,BN1),OFFSET('Game Board'!F8:F55,0,BN1),CF22,OFFSET('Game Board'!I8:I55,0,BN1),CF20)+SUMIFS(OFFSET('Game Board'!H8:H55,0,BN1),OFFSET('Game Board'!F8:F55,0,BN1),CF22,OFFSET('Game Board'!I8:I55,0,BN1),CF21)+SUMIFS(OFFSET('Game Board'!H8:H55,0,BN1),OFFSET('Game Board'!F8:F55,0,BN1),CF22,OFFSET('Game Board'!I8:I55,0,BN1),CF23)+SUMIFS(OFFSET('Game Board'!G8:G55,0,BN1),OFFSET('Game Board'!I8:I55,0,BN1),CF22,OFFSET('Game Board'!F8:F55,0,BN1),CF20)+SUMIFS(OFFSET('Game Board'!G8:G55,0,BN1),OFFSET('Game Board'!I8:I55,0,BN1),CF22,OFFSET('Game Board'!F8:F55,0,BN1),CF21)+SUMIFS(OFFSET('Game Board'!G8:G55,0,BN1),OFFSET('Game Board'!I8:I55,0,BN1),CF22,OFFSET('Game Board'!F8:F55,0,BN1),CF23)</f>
        <v>0</v>
      </c>
      <c r="CN22" s="420">
        <f t="shared" ca="1" si="206"/>
        <v>0</v>
      </c>
      <c r="CO22" s="420">
        <f t="shared" ca="1" si="207"/>
        <v>3</v>
      </c>
      <c r="CP22" s="420">
        <f t="shared" ref="CP22" ca="1" si="2970">IF(CF22&lt;&gt;"",SUMPRODUCT((CE20:CE23=CE22)*(CO20:CO23&gt;CO22)*1),0)</f>
        <v>0</v>
      </c>
      <c r="CQ22" s="420">
        <f t="shared" ref="CQ22" ca="1" si="2971">IF(CF22&lt;&gt;"",SUMPRODUCT((CP20:CP23=CP22)*(CN20:CN23&gt;CN22)*1),0)</f>
        <v>0</v>
      </c>
      <c r="CR22" s="420">
        <f t="shared" ca="1" si="1"/>
        <v>0</v>
      </c>
      <c r="CS22" s="420">
        <f t="shared" ref="CS22" ca="1" si="2972">IF(CF22&lt;&gt;"",SUMPRODUCT((CR20:CR23=CR22)*(CP20:CP23=CP22)*(CL20:CL23&gt;CL22)*1),0)</f>
        <v>0</v>
      </c>
      <c r="CT22" s="420">
        <f t="shared" ca="1" si="208"/>
        <v>1</v>
      </c>
      <c r="CU22" s="420">
        <f ca="1">SUMPRODUCT((OFFSET('Game Board'!F8:F55,0,BN1)=CG22)*(OFFSET('Game Board'!I8:I55,0,BN1)=CG21)*(OFFSET('Game Board'!G8:G55,0,BN1)&gt;OFFSET('Game Board'!H8:H55,0,BN1))*1)+SUMPRODUCT((OFFSET('Game Board'!I8:I55,0,BN1)=CG22)*(OFFSET('Game Board'!F8:F55,0,BN1)=CG21)*(OFFSET('Game Board'!H8:H55,0,BN1)&gt;OFFSET('Game Board'!G8:G55,0,BN1))*1)+SUMPRODUCT((OFFSET('Game Board'!F8:F55,0,BN1)=CG22)*(OFFSET('Game Board'!I8:I55,0,BN1)=CG23)*(OFFSET('Game Board'!G8:G55,0,BN1)&gt;OFFSET('Game Board'!H8:H55,0,BN1))*1)+SUMPRODUCT((OFFSET('Game Board'!I8:I55,0,BN1)=CG22)*(OFFSET('Game Board'!F8:F55,0,BN1)=CG23)*(OFFSET('Game Board'!H8:H55,0,BN1)&gt;OFFSET('Game Board'!G8:G55,0,BN1))*1)</f>
        <v>0</v>
      </c>
      <c r="CV22" s="420">
        <f ca="1">SUMPRODUCT((OFFSET('Game Board'!F8:F55,0,BN1)=CG22)*(OFFSET('Game Board'!I8:I55,0,BN1)=CG21)*(OFFSET('Game Board'!G8:G55,0,BN1)=OFFSET('Game Board'!H8:H55,0,BN1))*1)+SUMPRODUCT((OFFSET('Game Board'!I8:I55,0,BN1)=CG22)*(OFFSET('Game Board'!F8:F55,0,BN1)=CG21)*(OFFSET('Game Board'!G8:G55,0,BN1)=OFFSET('Game Board'!H8:H55,0,BN1))*1)+SUMPRODUCT((OFFSET('Game Board'!F8:F55,0,BN1)=CG22)*(OFFSET('Game Board'!I8:I55,0,BN1)=CG23)*(OFFSET('Game Board'!G8:G55,0,BN1)=OFFSET('Game Board'!H8:H55,0,BN1))*1)+SUMPRODUCT((OFFSET('Game Board'!I8:I55,0,BN1)=CG22)*(OFFSET('Game Board'!F8:F55,0,BN1)=CG23)*(OFFSET('Game Board'!G8:G55,0,BN1)=OFFSET('Game Board'!H8:H55,0,BN1))*1)</f>
        <v>0</v>
      </c>
      <c r="CW22" s="420">
        <f ca="1">SUMPRODUCT((OFFSET('Game Board'!F8:F55,0,BN1)=CG22)*(OFFSET('Game Board'!I8:I55,0,BN1)=CG21)*(OFFSET('Game Board'!G8:G55,0,BN1)&lt;OFFSET('Game Board'!H8:H55,0,BN1))*1)+SUMPRODUCT((OFFSET('Game Board'!I8:I55,0,BN1)=CG22)*(OFFSET('Game Board'!F8:F55,0,BN1)=CG21)*(OFFSET('Game Board'!H8:H55,0,BN1)&lt;OFFSET('Game Board'!G8:G55,0,BN1))*1)+SUMPRODUCT((OFFSET('Game Board'!F8:F55,0,BN1)=CG22)*(OFFSET('Game Board'!I8:I55,0,BN1)=CG23)*(OFFSET('Game Board'!G8:G55,0,BN1)&lt;OFFSET('Game Board'!H8:H55,0,BN1))*1)+SUMPRODUCT((OFFSET('Game Board'!I8:I55,0,BN1)=CG22)*(OFFSET('Game Board'!F8:F55,0,BN1)=CG23)*(OFFSET('Game Board'!H8:H55,0,BN1)&lt;OFFSET('Game Board'!G8:G55,0,BN1))*1)</f>
        <v>0</v>
      </c>
      <c r="CX22" s="420">
        <f ca="1">SUMIFS(OFFSET('Game Board'!G8:G55,0,BN1),OFFSET('Game Board'!F8:F55,0,BN1),CG22,OFFSET('Game Board'!I8:I55,0,BN1),CG21)+SUMIFS(OFFSET('Game Board'!G8:G55,0,BN1),OFFSET('Game Board'!F8:F55,0,BN1),CG22,OFFSET('Game Board'!I8:I55,0,BN1),CG23)+SUMIFS(OFFSET('Game Board'!H8:H55,0,BN1),OFFSET('Game Board'!I8:I55,0,BN1),CG22,OFFSET('Game Board'!F8:F55,0,BN1),CG21)+SUMIFS(OFFSET('Game Board'!H8:H55,0,BN1),OFFSET('Game Board'!I8:I55,0,BN1),CG22,OFFSET('Game Board'!F8:F55,0,BN1),CG23)</f>
        <v>0</v>
      </c>
      <c r="CY22" s="420">
        <f ca="1">SUMIFS(OFFSET('Game Board'!H8:H55,0,BN1),OFFSET('Game Board'!F8:F55,0,BN1),CG22,OFFSET('Game Board'!I8:I55,0,BN1),CG21)+SUMIFS(OFFSET('Game Board'!H8:H55,0,BN1),OFFSET('Game Board'!F8:F55,0,BN1),CG22,OFFSET('Game Board'!I8:I55,0,BN1),CG23)+SUMIFS(OFFSET('Game Board'!G8:G55,0,BN1),OFFSET('Game Board'!I8:I55,0,BN1),CG22,OFFSET('Game Board'!F8:F55,0,BN1),CG21)+SUMIFS(OFFSET('Game Board'!G8:G55,0,BN1),OFFSET('Game Board'!I8:I55,0,BN1),CG22,OFFSET('Game Board'!F8:F55,0,BN1),CG23)</f>
        <v>0</v>
      </c>
      <c r="CZ22" s="420">
        <f t="shared" ca="1" si="209"/>
        <v>0</v>
      </c>
      <c r="DA22" s="420">
        <f t="shared" ca="1" si="210"/>
        <v>0</v>
      </c>
      <c r="DB22" s="420">
        <f t="shared" ref="DB22" ca="1" si="2973">IF(CG22&lt;&gt;"",SUMPRODUCT((CE20:CE23=CE22)*(DA20:DA23&gt;DA22)*1),0)</f>
        <v>0</v>
      </c>
      <c r="DC22" s="420">
        <f t="shared" ref="DC22" ca="1" si="2974">IF(CG22&lt;&gt;"",SUMPRODUCT((DB20:DB23=DB22)*(CZ20:CZ23&gt;CZ22)*1),0)</f>
        <v>0</v>
      </c>
      <c r="DD22" s="420">
        <f t="shared" ca="1" si="211"/>
        <v>0</v>
      </c>
      <c r="DE22" s="420">
        <f t="shared" ref="DE22" ca="1" si="2975">IF(CG22&lt;&gt;"",SUMPRODUCT((DD20:DD23=DD22)*(DB20:DB23=DB22)*(CX20:CX23&gt;CX22)*1),0)</f>
        <v>0</v>
      </c>
      <c r="DF22" s="420">
        <f t="shared" ca="1" si="212"/>
        <v>1</v>
      </c>
      <c r="DG22" s="420">
        <f ca="1">SUMPRODUCT((OFFSET('Game Board'!F8:F55,0,BN1)=CH22)*(OFFSET('Game Board'!I8:I55,0,BN1)=CH23)*(OFFSET('Game Board'!G8:G55,0,BN1)&gt;OFFSET('Game Board'!H8:H55,0,BN1))*1)+SUMPRODUCT((OFFSET('Game Board'!I8:I55,0,BN1)=CH22)*(OFFSET('Game Board'!F8:F55,0,BN1)=CH23)*(OFFSET('Game Board'!H8:H55,0,BN1)&gt;OFFSET('Game Board'!G8:G55,0,BN1))*1)</f>
        <v>0</v>
      </c>
      <c r="DH22" s="420">
        <f ca="1">SUMPRODUCT((OFFSET('Game Board'!F8:F55,0,BN1)=CH22)*(OFFSET('Game Board'!I8:I55,0,BN1)=CH23)*(OFFSET('Game Board'!G8:G55,0,BN1)=OFFSET('Game Board'!H8:H55,0,BN1))*1)+SUMPRODUCT((OFFSET('Game Board'!I8:I55,0,BN1)=CH22)*(OFFSET('Game Board'!F8:F55,0,BN1)=CH23)*(OFFSET('Game Board'!H8:H55,0,BN1)=OFFSET('Game Board'!G8:G55,0,BN1))*1)</f>
        <v>0</v>
      </c>
      <c r="DI22" s="420">
        <f ca="1">SUMPRODUCT((OFFSET('Game Board'!F8:F55,0,BN1)=CH22)*(OFFSET('Game Board'!I8:I55,0,BN1)=CH23)*(OFFSET('Game Board'!G8:G55,0,BN1)&lt;OFFSET('Game Board'!H8:H55,0,BN1))*1)+SUMPRODUCT((OFFSET('Game Board'!I8:I55,0,BN1)=CH22)*(OFFSET('Game Board'!F8:F55,0,BN1)=CH23)*(OFFSET('Game Board'!H8:H55,0,BN1)&lt;OFFSET('Game Board'!G8:G55,0,BN1))*1)</f>
        <v>0</v>
      </c>
      <c r="DJ22" s="420">
        <f ca="1">SUMIFS(OFFSET('Game Board'!G8:G55,0,BN1),OFFSET('Game Board'!F8:F55,0,BN1),CH22,OFFSET('Game Board'!I8:I55,0,BN1),CH23)+SUMIFS(OFFSET('Game Board'!H8:H55,0,BN1),OFFSET('Game Board'!I8:I55,0,BN1),CH22,OFFSET('Game Board'!F8:F55,0,BN1),CH23)</f>
        <v>0</v>
      </c>
      <c r="DK22" s="420">
        <f ca="1">SUMIFS(OFFSET('Game Board'!H8:H55,0,BN1),OFFSET('Game Board'!F8:F55,0,BN1),CH22,OFFSET('Game Board'!I8:I55,0,BN1),CH23)+SUMIFS(OFFSET('Game Board'!G8:G55,0,BN1),OFFSET('Game Board'!I8:I55,0,BN1),CH22,OFFSET('Game Board'!F8:F55,0,BN1),CH23)</f>
        <v>0</v>
      </c>
      <c r="DL22" s="420">
        <f t="shared" ref="DL22:DL23" ca="1" si="2976">DJ22-DK22</f>
        <v>0</v>
      </c>
      <c r="DM22" s="420">
        <f t="shared" ref="DM22:DM23" ca="1" si="2977">DH22*1+DG22*3</f>
        <v>0</v>
      </c>
      <c r="DN22" s="420">
        <f t="shared" ref="DN22" ca="1" si="2978">IF(CH22&lt;&gt;"",SUMPRODUCT((CQ20:CQ23=CQ22)*(DM20:DM23&gt;DM22)*1),0)</f>
        <v>0</v>
      </c>
      <c r="DO22" s="420">
        <f t="shared" ref="DO22" ca="1" si="2979">IF(CH22&lt;&gt;"",SUMPRODUCT((DN20:DN23=DN22)*(DL20:DL23&gt;DL22)*1),0)</f>
        <v>0</v>
      </c>
      <c r="DP22" s="420">
        <f t="shared" ref="DP22:DP23" ca="1" si="2980">DN22+DO22</f>
        <v>0</v>
      </c>
      <c r="DQ22" s="420">
        <f t="shared" ref="DQ22" ca="1" si="2981">IF(CH22&lt;&gt;"",SUMPRODUCT((DP20:DP23=DP22)*(DN20:DN23=DN22)*(DJ20:DJ23&gt;DJ22)*1),0)</f>
        <v>0</v>
      </c>
      <c r="DR22" s="420">
        <f t="shared" ca="1" si="386"/>
        <v>1</v>
      </c>
      <c r="DS22" s="420">
        <f t="shared" ref="DS22" ca="1" si="2982">SUMPRODUCT((DR20:DR23=DR22)*(BU20:BU23&gt;BU22)*1)</f>
        <v>0</v>
      </c>
      <c r="DT22" s="420">
        <f t="shared" ca="1" si="213"/>
        <v>1</v>
      </c>
      <c r="DU22" s="420" t="str">
        <f t="shared" si="214"/>
        <v>Spain</v>
      </c>
      <c r="DV22" s="420">
        <f t="shared" ca="1" si="215"/>
        <v>0</v>
      </c>
      <c r="DW22" s="420">
        <f ca="1">SUMPRODUCT((OFFSET('Game Board'!G8:G55,0,DW1)&lt;&gt;"")*(OFFSET('Game Board'!F8:F55,0,DW1)=C22)*(OFFSET('Game Board'!G8:G55,0,DW1)&gt;OFFSET('Game Board'!H8:H55,0,DW1))*1)+SUMPRODUCT((OFFSET('Game Board'!G8:G55,0,DW1)&lt;&gt;"")*(OFFSET('Game Board'!I8:I55,0,DW1)=C22)*(OFFSET('Game Board'!H8:H55,0,DW1)&gt;OFFSET('Game Board'!G8:G55,0,DW1))*1)</f>
        <v>0</v>
      </c>
      <c r="DX22" s="420">
        <f ca="1">SUMPRODUCT((OFFSET('Game Board'!G8:G55,0,DW1)&lt;&gt;"")*(OFFSET('Game Board'!F8:F55,0,DW1)=C22)*(OFFSET('Game Board'!G8:G55,0,DW1)=OFFSET('Game Board'!H8:H55,0,DW1))*1)+SUMPRODUCT((OFFSET('Game Board'!G8:G55,0,DW1)&lt;&gt;"")*(OFFSET('Game Board'!I8:I55,0,DW1)=C22)*(OFFSET('Game Board'!G8:G55,0,DW1)=OFFSET('Game Board'!H8:H55,0,DW1))*1)</f>
        <v>0</v>
      </c>
      <c r="DY22" s="420">
        <f ca="1">SUMPRODUCT((OFFSET('Game Board'!G8:G55,0,DW1)&lt;&gt;"")*(OFFSET('Game Board'!F8:F55,0,DW1)=C22)*(OFFSET('Game Board'!G8:G55,0,DW1)&lt;OFFSET('Game Board'!H8:H55,0,DW1))*1)+SUMPRODUCT((OFFSET('Game Board'!G8:G55,0,DW1)&lt;&gt;"")*(OFFSET('Game Board'!I8:I55,0,DW1)=C22)*(OFFSET('Game Board'!H8:H55,0,DW1)&lt;OFFSET('Game Board'!G8:G55,0,DW1))*1)</f>
        <v>0</v>
      </c>
      <c r="DZ22" s="420">
        <f ca="1">SUMIF(OFFSET('Game Board'!F8:F55,0,DW1),C22,OFFSET('Game Board'!G8:G55,0,DW1))+SUMIF(OFFSET('Game Board'!I8:I55,0,DW1),C22,OFFSET('Game Board'!H8:H55,0,DW1))</f>
        <v>0</v>
      </c>
      <c r="EA22" s="420">
        <f ca="1">SUMIF(OFFSET('Game Board'!F8:F55,0,DW1),C22,OFFSET('Game Board'!H8:H55,0,DW1))+SUMIF(OFFSET('Game Board'!I8:I55,0,DW1),C22,OFFSET('Game Board'!G8:G55,0,DW1))</f>
        <v>0</v>
      </c>
      <c r="EB22" s="420">
        <f t="shared" ca="1" si="216"/>
        <v>0</v>
      </c>
      <c r="EC22" s="420">
        <f t="shared" ca="1" si="217"/>
        <v>0</v>
      </c>
      <c r="ED22" s="420">
        <f ca="1">INDEX(L4:L35,MATCH(EM22,C4:C35,0),0)</f>
        <v>1709</v>
      </c>
      <c r="EE22" s="424">
        <f>'Tournament Setup'!F24</f>
        <v>0</v>
      </c>
      <c r="EF22" s="420">
        <f ca="1">RANK(EC22,EC20:EC23)</f>
        <v>1</v>
      </c>
      <c r="EG22" s="420">
        <f ca="1">SUMPRODUCT((EF20:EF23=EF22)*(EB20:EB23&gt;EB22)*1)</f>
        <v>0</v>
      </c>
      <c r="EH22" s="420">
        <f t="shared" ca="1" si="218"/>
        <v>1</v>
      </c>
      <c r="EI22" s="420">
        <f ca="1">SUMPRODUCT((EF20:EF23=EF22)*(EB20:EB23=EB22)*(DZ20:DZ23&gt;DZ22)*1)</f>
        <v>0</v>
      </c>
      <c r="EJ22" s="420">
        <f t="shared" ca="1" si="219"/>
        <v>1</v>
      </c>
      <c r="EK22" s="420">
        <f ca="1">RANK(EJ22,EJ20:EJ23,1)+COUNTIF(EJ20:EJ22,EJ22)-1</f>
        <v>3</v>
      </c>
      <c r="EL22" s="420">
        <v>3</v>
      </c>
      <c r="EM22" s="420" t="str">
        <f t="shared" ref="EM22" ca="1" si="2983">INDEX(DU20:DU23,MATCH(EL22,EK20:EK23,0),0)</f>
        <v>Spain</v>
      </c>
      <c r="EN22" s="420">
        <f ca="1">INDEX(EJ20:EJ23,MATCH(EM22,DU20:DU23,0),0)</f>
        <v>1</v>
      </c>
      <c r="EO22" s="420" t="str">
        <f t="shared" ref="EO22:EO23" ca="1" si="2984">IF(AND(EO21&lt;&gt;"",EN22=1),EM22,"")</f>
        <v>Spain</v>
      </c>
      <c r="EP22" s="420" t="str">
        <f t="shared" ref="EP22" ca="1" si="2985">IF(EP21&lt;&gt;"",EM22,"")</f>
        <v/>
      </c>
      <c r="EQ22" s="420" t="str">
        <f t="shared" ref="EQ22" ca="1" si="2986">IF(EN23=3,EM22,"")</f>
        <v/>
      </c>
      <c r="ER22" s="420">
        <f ca="1">SUMPRODUCT((OFFSET('Game Board'!F8:F55,0,DW1)=EO22)*(OFFSET('Game Board'!I8:I55,0,DW1)=EO20)*(OFFSET('Game Board'!G8:G55,0,DW1)&gt;OFFSET('Game Board'!H8:H55,0,DW1))*1)+SUMPRODUCT((OFFSET('Game Board'!I8:I55,0,DW1)=EO22)*(OFFSET('Game Board'!F8:F55,0,DW1)=EO20)*(OFFSET('Game Board'!H8:H55,0,DW1)&gt;OFFSET('Game Board'!G8:G55,0,DW1))*1)+SUMPRODUCT((OFFSET('Game Board'!F8:F55,0,DW1)=EO22)*(OFFSET('Game Board'!I8:I55,0,DW1)=EO21)*(OFFSET('Game Board'!G8:G55,0,DW1)&gt;OFFSET('Game Board'!H8:H55,0,DW1))*1)+SUMPRODUCT((OFFSET('Game Board'!I8:I55,0,DW1)=EO22)*(OFFSET('Game Board'!F8:F55,0,DW1)=EO21)*(OFFSET('Game Board'!H8:H55,0,DW1)&gt;OFFSET('Game Board'!G8:G55,0,DW1))*1)+SUMPRODUCT((OFFSET('Game Board'!F8:F55,0,DW1)=EO22)*(OFFSET('Game Board'!I8:I55,0,DW1)=EO23)*(OFFSET('Game Board'!G8:G55,0,DW1)&gt;OFFSET('Game Board'!H8:H55,0,DW1))*1)+SUMPRODUCT((OFFSET('Game Board'!I8:I55,0,DW1)=EO22)*(OFFSET('Game Board'!F8:F55,0,DW1)=EO23)*(OFFSET('Game Board'!H8:H55,0,DW1)&gt;OFFSET('Game Board'!G8:G55,0,DW1))*1)</f>
        <v>0</v>
      </c>
      <c r="ES22" s="420">
        <f ca="1">SUMPRODUCT((OFFSET('Game Board'!F8:F55,0,DW1)=EO22)*(OFFSET('Game Board'!I8:I55,0,DW1)=EO20)*(OFFSET('Game Board'!G8:G55,0,DW1)=OFFSET('Game Board'!H8:H55,0,DW1))*1)+SUMPRODUCT((OFFSET('Game Board'!I8:I55,0,DW1)=EO22)*(OFFSET('Game Board'!F8:F55,0,DW1)=EO20)*(OFFSET('Game Board'!G8:G55,0,DW1)=OFFSET('Game Board'!H8:H55,0,DW1))*1)+SUMPRODUCT((OFFSET('Game Board'!F8:F55,0,DW1)=EO22)*(OFFSET('Game Board'!I8:I55,0,DW1)=EO21)*(OFFSET('Game Board'!G8:G55,0,DW1)=OFFSET('Game Board'!H8:H55,0,DW1))*1)+SUMPRODUCT((OFFSET('Game Board'!I8:I55,0,DW1)=EO22)*(OFFSET('Game Board'!F8:F55,0,DW1)=EO21)*(OFFSET('Game Board'!G8:G55,0,DW1)=OFFSET('Game Board'!H8:H55,0,DW1))*1)+SUMPRODUCT((OFFSET('Game Board'!F8:F55,0,DW1)=EO22)*(OFFSET('Game Board'!I8:I55,0,DW1)=EO23)*(OFFSET('Game Board'!G8:G55,0,DW1)=OFFSET('Game Board'!H8:H55,0,DW1))*1)+SUMPRODUCT((OFFSET('Game Board'!I8:I55,0,DW1)=EO22)*(OFFSET('Game Board'!F8:F55,0,DW1)=EO23)*(OFFSET('Game Board'!G8:G55,0,DW1)=OFFSET('Game Board'!H8:H55,0,DW1))*1)</f>
        <v>3</v>
      </c>
      <c r="ET22" s="420">
        <f ca="1">SUMPRODUCT((OFFSET('Game Board'!F8:F55,0,DW1)=EO22)*(OFFSET('Game Board'!I8:I55,0,DW1)=EO20)*(OFFSET('Game Board'!G8:G55,0,DW1)&lt;OFFSET('Game Board'!H8:H55,0,DW1))*1)+SUMPRODUCT((OFFSET('Game Board'!I8:I55,0,DW1)=EO22)*(OFFSET('Game Board'!F8:F55,0,DW1)=EO20)*(OFFSET('Game Board'!H8:H55,0,DW1)&lt;OFFSET('Game Board'!G8:G55,0,DW1))*1)+SUMPRODUCT((OFFSET('Game Board'!F8:F55,0,DW1)=EO22)*(OFFSET('Game Board'!I8:I55,0,DW1)=EO21)*(OFFSET('Game Board'!G8:G55,0,DW1)&lt;OFFSET('Game Board'!H8:H55,0,DW1))*1)+SUMPRODUCT((OFFSET('Game Board'!I8:I55,0,DW1)=EO22)*(OFFSET('Game Board'!F8:F55,0,DW1)=EO21)*(OFFSET('Game Board'!H8:H55,0,DW1)&lt;OFFSET('Game Board'!G8:G55,0,DW1))*1)+SUMPRODUCT((OFFSET('Game Board'!F8:F55,0,DW1)=EO22)*(OFFSET('Game Board'!I8:I55,0,DW1)=EO23)*(OFFSET('Game Board'!G8:G55,0,DW1)&lt;OFFSET('Game Board'!H8:H55,0,DW1))*1)+SUMPRODUCT((OFFSET('Game Board'!I8:I55,0,DW1)=EO22)*(OFFSET('Game Board'!F8:F55,0,DW1)=EO23)*(OFFSET('Game Board'!H8:H55,0,DW1)&lt;OFFSET('Game Board'!G8:G55,0,DW1))*1)</f>
        <v>0</v>
      </c>
      <c r="EU22" s="420">
        <f ca="1">SUMIFS(OFFSET('Game Board'!G8:G55,0,DW1),OFFSET('Game Board'!F8:F55,0,DW1),EO22,OFFSET('Game Board'!I8:I55,0,DW1),EO20)+SUMIFS(OFFSET('Game Board'!G8:G55,0,DW1),OFFSET('Game Board'!F8:F55,0,DW1),EO22,OFFSET('Game Board'!I8:I55,0,DW1),EO21)+SUMIFS(OFFSET('Game Board'!G8:G55,0,DW1),OFFSET('Game Board'!F8:F55,0,DW1),EO22,OFFSET('Game Board'!I8:I55,0,DW1),EO23)+SUMIFS(OFFSET('Game Board'!H8:H55,0,DW1),OFFSET('Game Board'!I8:I55,0,DW1),EO22,OFFSET('Game Board'!F8:F55,0,DW1),EO20)+SUMIFS(OFFSET('Game Board'!H8:H55,0,DW1),OFFSET('Game Board'!I8:I55,0,DW1),EO22,OFFSET('Game Board'!F8:F55,0,DW1),EO21)+SUMIFS(OFFSET('Game Board'!H8:H55,0,DW1),OFFSET('Game Board'!I8:I55,0,DW1),EO22,OFFSET('Game Board'!F8:F55,0,DW1),EO23)</f>
        <v>0</v>
      </c>
      <c r="EV22" s="420">
        <f ca="1">SUMIFS(OFFSET('Game Board'!H8:H55,0,DW1),OFFSET('Game Board'!F8:F55,0,DW1),EO22,OFFSET('Game Board'!I8:I55,0,DW1),EO20)+SUMIFS(OFFSET('Game Board'!H8:H55,0,DW1),OFFSET('Game Board'!F8:F55,0,DW1),EO22,OFFSET('Game Board'!I8:I55,0,DW1),EO21)+SUMIFS(OFFSET('Game Board'!H8:H55,0,DW1),OFFSET('Game Board'!F8:F55,0,DW1),EO22,OFFSET('Game Board'!I8:I55,0,DW1),EO23)+SUMIFS(OFFSET('Game Board'!G8:G55,0,DW1),OFFSET('Game Board'!I8:I55,0,DW1),EO22,OFFSET('Game Board'!F8:F55,0,DW1),EO20)+SUMIFS(OFFSET('Game Board'!G8:G55,0,DW1),OFFSET('Game Board'!I8:I55,0,DW1),EO22,OFFSET('Game Board'!F8:F55,0,DW1),EO21)+SUMIFS(OFFSET('Game Board'!G8:G55,0,DW1),OFFSET('Game Board'!I8:I55,0,DW1),EO22,OFFSET('Game Board'!F8:F55,0,DW1),EO23)</f>
        <v>0</v>
      </c>
      <c r="EW22" s="420">
        <f t="shared" ca="1" si="220"/>
        <v>0</v>
      </c>
      <c r="EX22" s="420">
        <f t="shared" ca="1" si="221"/>
        <v>3</v>
      </c>
      <c r="EY22" s="420">
        <f t="shared" ref="EY22" ca="1" si="2987">IF(EO22&lt;&gt;"",SUMPRODUCT((EN20:EN23=EN22)*(EX20:EX23&gt;EX22)*1),0)</f>
        <v>0</v>
      </c>
      <c r="EZ22" s="420">
        <f t="shared" ref="EZ22" ca="1" si="2988">IF(EO22&lt;&gt;"",SUMPRODUCT((EY20:EY23=EY22)*(EW20:EW23&gt;EW22)*1),0)</f>
        <v>0</v>
      </c>
      <c r="FA22" s="420">
        <f t="shared" ca="1" si="2"/>
        <v>0</v>
      </c>
      <c r="FB22" s="420">
        <f t="shared" ref="FB22" ca="1" si="2989">IF(EO22&lt;&gt;"",SUMPRODUCT((FA20:FA23=FA22)*(EY20:EY23=EY22)*(EU20:EU23&gt;EU22)*1),0)</f>
        <v>0</v>
      </c>
      <c r="FC22" s="420">
        <f t="shared" ca="1" si="222"/>
        <v>1</v>
      </c>
      <c r="FD22" s="420">
        <f ca="1">SUMPRODUCT((OFFSET('Game Board'!F8:F55,0,DW1)=EP22)*(OFFSET('Game Board'!I8:I55,0,DW1)=EP21)*(OFFSET('Game Board'!G8:G55,0,DW1)&gt;OFFSET('Game Board'!H8:H55,0,DW1))*1)+SUMPRODUCT((OFFSET('Game Board'!I8:I55,0,DW1)=EP22)*(OFFSET('Game Board'!F8:F55,0,DW1)=EP21)*(OFFSET('Game Board'!H8:H55,0,DW1)&gt;OFFSET('Game Board'!G8:G55,0,DW1))*1)+SUMPRODUCT((OFFSET('Game Board'!F8:F55,0,DW1)=EP22)*(OFFSET('Game Board'!I8:I55,0,DW1)=EP23)*(OFFSET('Game Board'!G8:G55,0,DW1)&gt;OFFSET('Game Board'!H8:H55,0,DW1))*1)+SUMPRODUCT((OFFSET('Game Board'!I8:I55,0,DW1)=EP22)*(OFFSET('Game Board'!F8:F55,0,DW1)=EP23)*(OFFSET('Game Board'!H8:H55,0,DW1)&gt;OFFSET('Game Board'!G8:G55,0,DW1))*1)</f>
        <v>0</v>
      </c>
      <c r="FE22" s="420">
        <f ca="1">SUMPRODUCT((OFFSET('Game Board'!F8:F55,0,DW1)=EP22)*(OFFSET('Game Board'!I8:I55,0,DW1)=EP21)*(OFFSET('Game Board'!G8:G55,0,DW1)=OFFSET('Game Board'!H8:H55,0,DW1))*1)+SUMPRODUCT((OFFSET('Game Board'!I8:I55,0,DW1)=EP22)*(OFFSET('Game Board'!F8:F55,0,DW1)=EP21)*(OFFSET('Game Board'!G8:G55,0,DW1)=OFFSET('Game Board'!H8:H55,0,DW1))*1)+SUMPRODUCT((OFFSET('Game Board'!F8:F55,0,DW1)=EP22)*(OFFSET('Game Board'!I8:I55,0,DW1)=EP23)*(OFFSET('Game Board'!G8:G55,0,DW1)=OFFSET('Game Board'!H8:H55,0,DW1))*1)+SUMPRODUCT((OFFSET('Game Board'!I8:I55,0,DW1)=EP22)*(OFFSET('Game Board'!F8:F55,0,DW1)=EP23)*(OFFSET('Game Board'!G8:G55,0,DW1)=OFFSET('Game Board'!H8:H55,0,DW1))*1)</f>
        <v>0</v>
      </c>
      <c r="FF22" s="420">
        <f ca="1">SUMPRODUCT((OFFSET('Game Board'!F8:F55,0,DW1)=EP22)*(OFFSET('Game Board'!I8:I55,0,DW1)=EP21)*(OFFSET('Game Board'!G8:G55,0,DW1)&lt;OFFSET('Game Board'!H8:H55,0,DW1))*1)+SUMPRODUCT((OFFSET('Game Board'!I8:I55,0,DW1)=EP22)*(OFFSET('Game Board'!F8:F55,0,DW1)=EP21)*(OFFSET('Game Board'!H8:H55,0,DW1)&lt;OFFSET('Game Board'!G8:G55,0,DW1))*1)+SUMPRODUCT((OFFSET('Game Board'!F8:F55,0,DW1)=EP22)*(OFFSET('Game Board'!I8:I55,0,DW1)=EP23)*(OFFSET('Game Board'!G8:G55,0,DW1)&lt;OFFSET('Game Board'!H8:H55,0,DW1))*1)+SUMPRODUCT((OFFSET('Game Board'!I8:I55,0,DW1)=EP22)*(OFFSET('Game Board'!F8:F55,0,DW1)=EP23)*(OFFSET('Game Board'!H8:H55,0,DW1)&lt;OFFSET('Game Board'!G8:G55,0,DW1))*1)</f>
        <v>0</v>
      </c>
      <c r="FG22" s="420">
        <f ca="1">SUMIFS(OFFSET('Game Board'!G8:G55,0,DW1),OFFSET('Game Board'!F8:F55,0,DW1),EP22,OFFSET('Game Board'!I8:I55,0,DW1),EP21)+SUMIFS(OFFSET('Game Board'!G8:G55,0,DW1),OFFSET('Game Board'!F8:F55,0,DW1),EP22,OFFSET('Game Board'!I8:I55,0,DW1),EP23)+SUMIFS(OFFSET('Game Board'!H8:H55,0,DW1),OFFSET('Game Board'!I8:I55,0,DW1),EP22,OFFSET('Game Board'!F8:F55,0,DW1),EP21)+SUMIFS(OFFSET('Game Board'!H8:H55,0,DW1),OFFSET('Game Board'!I8:I55,0,DW1),EP22,OFFSET('Game Board'!F8:F55,0,DW1),EP23)</f>
        <v>0</v>
      </c>
      <c r="FH22" s="420">
        <f ca="1">SUMIFS(OFFSET('Game Board'!H8:H55,0,DW1),OFFSET('Game Board'!F8:F55,0,DW1),EP22,OFFSET('Game Board'!I8:I55,0,DW1),EP21)+SUMIFS(OFFSET('Game Board'!H8:H55,0,DW1),OFFSET('Game Board'!F8:F55,0,DW1),EP22,OFFSET('Game Board'!I8:I55,0,DW1),EP23)+SUMIFS(OFFSET('Game Board'!G8:G55,0,DW1),OFFSET('Game Board'!I8:I55,0,DW1),EP22,OFFSET('Game Board'!F8:F55,0,DW1),EP21)+SUMIFS(OFFSET('Game Board'!G8:G55,0,DW1),OFFSET('Game Board'!I8:I55,0,DW1),EP22,OFFSET('Game Board'!F8:F55,0,DW1),EP23)</f>
        <v>0</v>
      </c>
      <c r="FI22" s="420">
        <f t="shared" ca="1" si="223"/>
        <v>0</v>
      </c>
      <c r="FJ22" s="420">
        <f t="shared" ca="1" si="224"/>
        <v>0</v>
      </c>
      <c r="FK22" s="420">
        <f t="shared" ref="FK22" ca="1" si="2990">IF(EP22&lt;&gt;"",SUMPRODUCT((EN20:EN23=EN22)*(FJ20:FJ23&gt;FJ22)*1),0)</f>
        <v>0</v>
      </c>
      <c r="FL22" s="420">
        <f t="shared" ref="FL22" ca="1" si="2991">IF(EP22&lt;&gt;"",SUMPRODUCT((FK20:FK23=FK22)*(FI20:FI23&gt;FI22)*1),0)</f>
        <v>0</v>
      </c>
      <c r="FM22" s="420">
        <f t="shared" ca="1" si="225"/>
        <v>0</v>
      </c>
      <c r="FN22" s="420">
        <f t="shared" ref="FN22" ca="1" si="2992">IF(EP22&lt;&gt;"",SUMPRODUCT((FM20:FM23=FM22)*(FK20:FK23=FK22)*(FG20:FG23&gt;FG22)*1),0)</f>
        <v>0</v>
      </c>
      <c r="FO22" s="420">
        <f t="shared" ca="1" si="226"/>
        <v>1</v>
      </c>
      <c r="FP22" s="420">
        <f ca="1">SUMPRODUCT((OFFSET('Game Board'!F8:F55,0,DW1)=EQ22)*(OFFSET('Game Board'!I8:I55,0,DW1)=EQ23)*(OFFSET('Game Board'!G8:G55,0,DW1)&gt;OFFSET('Game Board'!H8:H55,0,DW1))*1)+SUMPRODUCT((OFFSET('Game Board'!I8:I55,0,DW1)=EQ22)*(OFFSET('Game Board'!F8:F55,0,DW1)=EQ23)*(OFFSET('Game Board'!H8:H55,0,DW1)&gt;OFFSET('Game Board'!G8:G55,0,DW1))*1)</f>
        <v>0</v>
      </c>
      <c r="FQ22" s="420">
        <f ca="1">SUMPRODUCT((OFFSET('Game Board'!F8:F55,0,DW1)=EQ22)*(OFFSET('Game Board'!I8:I55,0,DW1)=EQ23)*(OFFSET('Game Board'!G8:G55,0,DW1)=OFFSET('Game Board'!H8:H55,0,DW1))*1)+SUMPRODUCT((OFFSET('Game Board'!I8:I55,0,DW1)=EQ22)*(OFFSET('Game Board'!F8:F55,0,DW1)=EQ23)*(OFFSET('Game Board'!H8:H55,0,DW1)=OFFSET('Game Board'!G8:G55,0,DW1))*1)</f>
        <v>0</v>
      </c>
      <c r="FR22" s="420">
        <f ca="1">SUMPRODUCT((OFFSET('Game Board'!F8:F55,0,DW1)=EQ22)*(OFFSET('Game Board'!I8:I55,0,DW1)=EQ23)*(OFFSET('Game Board'!G8:G55,0,DW1)&lt;OFFSET('Game Board'!H8:H55,0,DW1))*1)+SUMPRODUCT((OFFSET('Game Board'!I8:I55,0,DW1)=EQ22)*(OFFSET('Game Board'!F8:F55,0,DW1)=EQ23)*(OFFSET('Game Board'!H8:H55,0,DW1)&lt;OFFSET('Game Board'!G8:G55,0,DW1))*1)</f>
        <v>0</v>
      </c>
      <c r="FS22" s="420">
        <f ca="1">SUMIFS(OFFSET('Game Board'!G8:G55,0,DW1),OFFSET('Game Board'!F8:F55,0,DW1),EQ22,OFFSET('Game Board'!I8:I55,0,DW1),EQ23)+SUMIFS(OFFSET('Game Board'!H8:H55,0,DW1),OFFSET('Game Board'!I8:I55,0,DW1),EQ22,OFFSET('Game Board'!F8:F55,0,DW1),EQ23)</f>
        <v>0</v>
      </c>
      <c r="FT22" s="420">
        <f ca="1">SUMIFS(OFFSET('Game Board'!H8:H55,0,DW1),OFFSET('Game Board'!F8:F55,0,DW1),EQ22,OFFSET('Game Board'!I8:I55,0,DW1),EQ23)+SUMIFS(OFFSET('Game Board'!G8:G55,0,DW1),OFFSET('Game Board'!I8:I55,0,DW1),EQ22,OFFSET('Game Board'!F8:F55,0,DW1),EQ23)</f>
        <v>0</v>
      </c>
      <c r="FU22" s="420">
        <f t="shared" ref="FU22:FU23" ca="1" si="2993">FS22-FT22</f>
        <v>0</v>
      </c>
      <c r="FV22" s="420">
        <f t="shared" ref="FV22:FV23" ca="1" si="2994">FQ22*1+FP22*3</f>
        <v>0</v>
      </c>
      <c r="FW22" s="420">
        <f t="shared" ref="FW22" ca="1" si="2995">IF(EQ22&lt;&gt;"",SUMPRODUCT((EZ20:EZ23=EZ22)*(FV20:FV23&gt;FV22)*1),0)</f>
        <v>0</v>
      </c>
      <c r="FX22" s="420">
        <f t="shared" ref="FX22" ca="1" si="2996">IF(EQ22&lt;&gt;"",SUMPRODUCT((FW20:FW23=FW22)*(FU20:FU23&gt;FU22)*1),0)</f>
        <v>0</v>
      </c>
      <c r="FY22" s="420">
        <f t="shared" ref="FY22:FY23" ca="1" si="2997">FW22+FX22</f>
        <v>0</v>
      </c>
      <c r="FZ22" s="420">
        <f t="shared" ref="FZ22" ca="1" si="2998">IF(EQ22&lt;&gt;"",SUMPRODUCT((FY20:FY23=FY22)*(FW20:FW23=FW22)*(FS20:FS23&gt;FS22)*1),0)</f>
        <v>0</v>
      </c>
      <c r="GA22" s="420">
        <f t="shared" ca="1" si="389"/>
        <v>1</v>
      </c>
      <c r="GB22" s="420">
        <f t="shared" ref="GB22" ca="1" si="2999">SUMPRODUCT((GA20:GA23=GA22)*(ED20:ED23&gt;ED22)*1)</f>
        <v>0</v>
      </c>
      <c r="GC22" s="420">
        <f t="shared" ca="1" si="227"/>
        <v>1</v>
      </c>
      <c r="GD22" s="420" t="str">
        <f t="shared" si="228"/>
        <v>Spain</v>
      </c>
      <c r="GE22" s="420">
        <f t="shared" ca="1" si="3"/>
        <v>0</v>
      </c>
      <c r="GF22" s="420">
        <f ca="1">SUMPRODUCT((OFFSET('Game Board'!G8:G55,0,GF1)&lt;&gt;"")*(OFFSET('Game Board'!F8:F55,0,GF1)=C22)*(OFFSET('Game Board'!G8:G55,0,GF1)&gt;OFFSET('Game Board'!H8:H55,0,GF1))*1)+SUMPRODUCT((OFFSET('Game Board'!G8:G55,0,GF1)&lt;&gt;"")*(OFFSET('Game Board'!I8:I55,0,GF1)=C22)*(OFFSET('Game Board'!H8:H55,0,GF1)&gt;OFFSET('Game Board'!G8:G55,0,GF1))*1)</f>
        <v>0</v>
      </c>
      <c r="GG22" s="420">
        <f ca="1">SUMPRODUCT((OFFSET('Game Board'!G8:G55,0,GF1)&lt;&gt;"")*(OFFSET('Game Board'!F8:F55,0,GF1)=C22)*(OFFSET('Game Board'!G8:G55,0,GF1)=OFFSET('Game Board'!H8:H55,0,GF1))*1)+SUMPRODUCT((OFFSET('Game Board'!G8:G55,0,GF1)&lt;&gt;"")*(OFFSET('Game Board'!I8:I55,0,GF1)=C22)*(OFFSET('Game Board'!G8:G55,0,GF1)=OFFSET('Game Board'!H8:H55,0,GF1))*1)</f>
        <v>0</v>
      </c>
      <c r="GH22" s="420">
        <f ca="1">SUMPRODUCT((OFFSET('Game Board'!G8:G55,0,GF1)&lt;&gt;"")*(OFFSET('Game Board'!F8:F55,0,GF1)=C22)*(OFFSET('Game Board'!G8:G55,0,GF1)&lt;OFFSET('Game Board'!H8:H55,0,GF1))*1)+SUMPRODUCT((OFFSET('Game Board'!G8:G55,0,GF1)&lt;&gt;"")*(OFFSET('Game Board'!I8:I55,0,GF1)=C22)*(OFFSET('Game Board'!H8:H55,0,GF1)&lt;OFFSET('Game Board'!G8:G55,0,GF1))*1)</f>
        <v>0</v>
      </c>
      <c r="GI22" s="420">
        <f ca="1">SUMIF(OFFSET('Game Board'!F8:F55,0,GF1),C22,OFFSET('Game Board'!G8:G55,0,GF1))+SUMIF(OFFSET('Game Board'!I8:I55,0,GF1),C22,OFFSET('Game Board'!H8:H55,0,GF1))</f>
        <v>0</v>
      </c>
      <c r="GJ22" s="420">
        <f ca="1">SUMIF(OFFSET('Game Board'!F8:F55,0,GF1),C22,OFFSET('Game Board'!H8:H55,0,GF1))+SUMIF(OFFSET('Game Board'!I8:I55,0,GF1),C22,OFFSET('Game Board'!G8:G55,0,GF1))</f>
        <v>0</v>
      </c>
      <c r="GK22" s="420">
        <f t="shared" ca="1" si="4"/>
        <v>0</v>
      </c>
      <c r="GL22" s="420">
        <f t="shared" ca="1" si="5"/>
        <v>0</v>
      </c>
      <c r="GM22" s="420">
        <f ca="1">INDEX(L4:L35,MATCH(GV22,C4:C35,0),0)</f>
        <v>1709</v>
      </c>
      <c r="GN22" s="424">
        <f>'Tournament Setup'!F24</f>
        <v>0</v>
      </c>
      <c r="GO22" s="420">
        <f t="shared" ref="GO22" ca="1" si="3000">RANK(GL22,GL20:GL23)</f>
        <v>1</v>
      </c>
      <c r="GP22" s="420">
        <f t="shared" ref="GP22" ca="1" si="3001">SUMPRODUCT((GO20:GO23=GO22)*(GK20:GK23&gt;GK22)*1)</f>
        <v>0</v>
      </c>
      <c r="GQ22" s="420">
        <f t="shared" ca="1" si="8"/>
        <v>1</v>
      </c>
      <c r="GR22" s="420">
        <f t="shared" ref="GR22" ca="1" si="3002">SUMPRODUCT((GO20:GO23=GO22)*(GK20:GK23=GK22)*(GI20:GI23&gt;GI22)*1)</f>
        <v>0</v>
      </c>
      <c r="GS22" s="420">
        <f t="shared" ca="1" si="10"/>
        <v>1</v>
      </c>
      <c r="GT22" s="420">
        <f t="shared" ref="GT22" ca="1" si="3003">RANK(GS22,GS20:GS23,1)+COUNTIF(GS20:GS22,GS22)-1</f>
        <v>3</v>
      </c>
      <c r="GU22" s="420">
        <v>3</v>
      </c>
      <c r="GV22" s="420" t="str">
        <f t="shared" ref="GV22" ca="1" si="3004">INDEX(GD20:GD23,MATCH(GU22,GT20:GT23,0),0)</f>
        <v>Spain</v>
      </c>
      <c r="GW22" s="420">
        <f t="shared" ref="GW22" ca="1" si="3005">INDEX(GS20:GS23,MATCH(GV22,GD20:GD23,0),0)</f>
        <v>1</v>
      </c>
      <c r="GX22" s="420" t="str">
        <f t="shared" ref="GX22:GX23" ca="1" si="3006">IF(AND(GX21&lt;&gt;"",GW22=1),GV22,"")</f>
        <v>Spain</v>
      </c>
      <c r="GY22" s="420" t="str">
        <f t="shared" ref="GY22" ca="1" si="3007">IF(GY21&lt;&gt;"",GV22,"")</f>
        <v/>
      </c>
      <c r="GZ22" s="420" t="str">
        <f t="shared" ref="GZ22" ca="1" si="3008">IF(GW23=3,GV22,"")</f>
        <v/>
      </c>
      <c r="HA22" s="420">
        <f ca="1">SUMPRODUCT((OFFSET('Game Board'!F8:F55,0,GF1)=GX22)*(OFFSET('Game Board'!I8:I55,0,GF1)=GX20)*(OFFSET('Game Board'!G8:G55,0,GF1)&gt;OFFSET('Game Board'!H8:H55,0,GF1))*1)+SUMPRODUCT((OFFSET('Game Board'!I8:I55,0,GF1)=GX22)*(OFFSET('Game Board'!F8:F55,0,GF1)=GX20)*(OFFSET('Game Board'!H8:H55,0,GF1)&gt;OFFSET('Game Board'!G8:G55,0,GF1))*1)+SUMPRODUCT((OFFSET('Game Board'!F8:F55,0,GF1)=GX22)*(OFFSET('Game Board'!I8:I55,0,GF1)=GX21)*(OFFSET('Game Board'!G8:G55,0,GF1)&gt;OFFSET('Game Board'!H8:H55,0,GF1))*1)+SUMPRODUCT((OFFSET('Game Board'!I8:I55,0,GF1)=GX22)*(OFFSET('Game Board'!F8:F55,0,GF1)=GX21)*(OFFSET('Game Board'!H8:H55,0,GF1)&gt;OFFSET('Game Board'!G8:G55,0,GF1))*1)+SUMPRODUCT((OFFSET('Game Board'!F8:F55,0,GF1)=GX22)*(OFFSET('Game Board'!I8:I55,0,GF1)=GX23)*(OFFSET('Game Board'!G8:G55,0,GF1)&gt;OFFSET('Game Board'!H8:H55,0,GF1))*1)+SUMPRODUCT((OFFSET('Game Board'!I8:I55,0,GF1)=GX22)*(OFFSET('Game Board'!F8:F55,0,GF1)=GX23)*(OFFSET('Game Board'!H8:H55,0,GF1)&gt;OFFSET('Game Board'!G8:G55,0,GF1))*1)</f>
        <v>0</v>
      </c>
      <c r="HB22" s="420">
        <f ca="1">SUMPRODUCT((OFFSET('Game Board'!F8:F55,0,GF1)=GX22)*(OFFSET('Game Board'!I8:I55,0,GF1)=GX20)*(OFFSET('Game Board'!G8:G55,0,GF1)=OFFSET('Game Board'!H8:H55,0,GF1))*1)+SUMPRODUCT((OFFSET('Game Board'!I8:I55,0,GF1)=GX22)*(OFFSET('Game Board'!F8:F55,0,GF1)=GX20)*(OFFSET('Game Board'!G8:G55,0,GF1)=OFFSET('Game Board'!H8:H55,0,GF1))*1)+SUMPRODUCT((OFFSET('Game Board'!F8:F55,0,GF1)=GX22)*(OFFSET('Game Board'!I8:I55,0,GF1)=GX21)*(OFFSET('Game Board'!G8:G55,0,GF1)=OFFSET('Game Board'!H8:H55,0,GF1))*1)+SUMPRODUCT((OFFSET('Game Board'!I8:I55,0,GF1)=GX22)*(OFFSET('Game Board'!F8:F55,0,GF1)=GX21)*(OFFSET('Game Board'!G8:G55,0,GF1)=OFFSET('Game Board'!H8:H55,0,GF1))*1)+SUMPRODUCT((OFFSET('Game Board'!F8:F55,0,GF1)=GX22)*(OFFSET('Game Board'!I8:I55,0,GF1)=GX23)*(OFFSET('Game Board'!G8:G55,0,GF1)=OFFSET('Game Board'!H8:H55,0,GF1))*1)+SUMPRODUCT((OFFSET('Game Board'!I8:I55,0,GF1)=GX22)*(OFFSET('Game Board'!F8:F55,0,GF1)=GX23)*(OFFSET('Game Board'!G8:G55,0,GF1)=OFFSET('Game Board'!H8:H55,0,GF1))*1)</f>
        <v>3</v>
      </c>
      <c r="HC22" s="420">
        <f ca="1">SUMPRODUCT((OFFSET('Game Board'!F8:F55,0,GF1)=GX22)*(OFFSET('Game Board'!I8:I55,0,GF1)=GX20)*(OFFSET('Game Board'!G8:G55,0,GF1)&lt;OFFSET('Game Board'!H8:H55,0,GF1))*1)+SUMPRODUCT((OFFSET('Game Board'!I8:I55,0,GF1)=GX22)*(OFFSET('Game Board'!F8:F55,0,GF1)=GX20)*(OFFSET('Game Board'!H8:H55,0,GF1)&lt;OFFSET('Game Board'!G8:G55,0,GF1))*1)+SUMPRODUCT((OFFSET('Game Board'!F8:F55,0,GF1)=GX22)*(OFFSET('Game Board'!I8:I55,0,GF1)=GX21)*(OFFSET('Game Board'!G8:G55,0,GF1)&lt;OFFSET('Game Board'!H8:H55,0,GF1))*1)+SUMPRODUCT((OFFSET('Game Board'!I8:I55,0,GF1)=GX22)*(OFFSET('Game Board'!F8:F55,0,GF1)=GX21)*(OFFSET('Game Board'!H8:H55,0,GF1)&lt;OFFSET('Game Board'!G8:G55,0,GF1))*1)+SUMPRODUCT((OFFSET('Game Board'!F8:F55,0,GF1)=GX22)*(OFFSET('Game Board'!I8:I55,0,GF1)=GX23)*(OFFSET('Game Board'!G8:G55,0,GF1)&lt;OFFSET('Game Board'!H8:H55,0,GF1))*1)+SUMPRODUCT((OFFSET('Game Board'!I8:I55,0,GF1)=GX22)*(OFFSET('Game Board'!F8:F55,0,GF1)=GX23)*(OFFSET('Game Board'!H8:H55,0,GF1)&lt;OFFSET('Game Board'!G8:G55,0,GF1))*1)</f>
        <v>0</v>
      </c>
      <c r="HD22" s="420">
        <f ca="1">SUMIFS(OFFSET('Game Board'!G8:G55,0,GF1),OFFSET('Game Board'!F8:F55,0,GF1),GX22,OFFSET('Game Board'!I8:I55,0,GF1),GX20)+SUMIFS(OFFSET('Game Board'!G8:G55,0,GF1),OFFSET('Game Board'!F8:F55,0,GF1),GX22,OFFSET('Game Board'!I8:I55,0,GF1),GX21)+SUMIFS(OFFSET('Game Board'!G8:G55,0,GF1),OFFSET('Game Board'!F8:F55,0,GF1),GX22,OFFSET('Game Board'!I8:I55,0,GF1),GX23)+SUMIFS(OFFSET('Game Board'!H8:H55,0,GF1),OFFSET('Game Board'!I8:I55,0,GF1),GX22,OFFSET('Game Board'!F8:F55,0,GF1),GX20)+SUMIFS(OFFSET('Game Board'!H8:H55,0,GF1),OFFSET('Game Board'!I8:I55,0,GF1),GX22,OFFSET('Game Board'!F8:F55,0,GF1),GX21)+SUMIFS(OFFSET('Game Board'!H8:H55,0,GF1),OFFSET('Game Board'!I8:I55,0,GF1),GX22,OFFSET('Game Board'!F8:F55,0,GF1),GX23)</f>
        <v>0</v>
      </c>
      <c r="HE22" s="420">
        <f ca="1">SUMIFS(OFFSET('Game Board'!H8:H55,0,GF1),OFFSET('Game Board'!F8:F55,0,GF1),GX22,OFFSET('Game Board'!I8:I55,0,GF1),GX20)+SUMIFS(OFFSET('Game Board'!H8:H55,0,GF1),OFFSET('Game Board'!F8:F55,0,GF1),GX22,OFFSET('Game Board'!I8:I55,0,GF1),GX21)+SUMIFS(OFFSET('Game Board'!H8:H55,0,GF1),OFFSET('Game Board'!F8:F55,0,GF1),GX22,OFFSET('Game Board'!I8:I55,0,GF1),GX23)+SUMIFS(OFFSET('Game Board'!G8:G55,0,GF1),OFFSET('Game Board'!I8:I55,0,GF1),GX22,OFFSET('Game Board'!F8:F55,0,GF1),GX20)+SUMIFS(OFFSET('Game Board'!G8:G55,0,GF1),OFFSET('Game Board'!I8:I55,0,GF1),GX22,OFFSET('Game Board'!F8:F55,0,GF1),GX21)+SUMIFS(OFFSET('Game Board'!G8:G55,0,GF1),OFFSET('Game Board'!I8:I55,0,GF1),GX22,OFFSET('Game Board'!F8:F55,0,GF1),GX23)</f>
        <v>0</v>
      </c>
      <c r="HF22" s="420">
        <f t="shared" ca="1" si="15"/>
        <v>0</v>
      </c>
      <c r="HG22" s="420">
        <f t="shared" ca="1" si="16"/>
        <v>3</v>
      </c>
      <c r="HH22" s="420">
        <f t="shared" ref="HH22" ca="1" si="3009">IF(GX22&lt;&gt;"",SUMPRODUCT((GW20:GW23=GW22)*(HG20:HG23&gt;HG22)*1),0)</f>
        <v>0</v>
      </c>
      <c r="HI22" s="420">
        <f t="shared" ref="HI22" ca="1" si="3010">IF(GX22&lt;&gt;"",SUMPRODUCT((HH20:HH23=HH22)*(HF20:HF23&gt;HF22)*1),0)</f>
        <v>0</v>
      </c>
      <c r="HJ22" s="420">
        <f t="shared" ca="1" si="19"/>
        <v>0</v>
      </c>
      <c r="HK22" s="420">
        <f t="shared" ref="HK22" ca="1" si="3011">IF(GX22&lt;&gt;"",SUMPRODUCT((HJ20:HJ23=HJ22)*(HH20:HH23=HH22)*(HD20:HD23&gt;HD22)*1),0)</f>
        <v>0</v>
      </c>
      <c r="HL22" s="420">
        <f t="shared" ca="1" si="21"/>
        <v>1</v>
      </c>
      <c r="HM22" s="420">
        <f ca="1">SUMPRODUCT((OFFSET('Game Board'!F8:F55,0,GF1)=GY22)*(OFFSET('Game Board'!I8:I55,0,GF1)=GY21)*(OFFSET('Game Board'!G8:G55,0,GF1)&gt;OFFSET('Game Board'!H8:H55,0,GF1))*1)+SUMPRODUCT((OFFSET('Game Board'!I8:I55,0,GF1)=GY22)*(OFFSET('Game Board'!F8:F55,0,GF1)=GY21)*(OFFSET('Game Board'!H8:H55,0,GF1)&gt;OFFSET('Game Board'!G8:G55,0,GF1))*1)+SUMPRODUCT((OFFSET('Game Board'!F8:F55,0,GF1)=GY22)*(OFFSET('Game Board'!I8:I55,0,GF1)=GY23)*(OFFSET('Game Board'!G8:G55,0,GF1)&gt;OFFSET('Game Board'!H8:H55,0,GF1))*1)+SUMPRODUCT((OFFSET('Game Board'!I8:I55,0,GF1)=GY22)*(OFFSET('Game Board'!F8:F55,0,GF1)=GY23)*(OFFSET('Game Board'!H8:H55,0,GF1)&gt;OFFSET('Game Board'!G8:G55,0,GF1))*1)</f>
        <v>0</v>
      </c>
      <c r="HN22" s="420">
        <f ca="1">SUMPRODUCT((OFFSET('Game Board'!F8:F55,0,GF1)=GY22)*(OFFSET('Game Board'!I8:I55,0,GF1)=GY21)*(OFFSET('Game Board'!G8:G55,0,GF1)=OFFSET('Game Board'!H8:H55,0,GF1))*1)+SUMPRODUCT((OFFSET('Game Board'!I8:I55,0,GF1)=GY22)*(OFFSET('Game Board'!F8:F55,0,GF1)=GY21)*(OFFSET('Game Board'!G8:G55,0,GF1)=OFFSET('Game Board'!H8:H55,0,GF1))*1)+SUMPRODUCT((OFFSET('Game Board'!F8:F55,0,GF1)=GY22)*(OFFSET('Game Board'!I8:I55,0,GF1)=GY23)*(OFFSET('Game Board'!G8:G55,0,GF1)=OFFSET('Game Board'!H8:H55,0,GF1))*1)+SUMPRODUCT((OFFSET('Game Board'!I8:I55,0,GF1)=GY22)*(OFFSET('Game Board'!F8:F55,0,GF1)=GY23)*(OFFSET('Game Board'!G8:G55,0,GF1)=OFFSET('Game Board'!H8:H55,0,GF1))*1)</f>
        <v>0</v>
      </c>
      <c r="HO22" s="420">
        <f ca="1">SUMPRODUCT((OFFSET('Game Board'!F8:F55,0,GF1)=GY22)*(OFFSET('Game Board'!I8:I55,0,GF1)=GY21)*(OFFSET('Game Board'!G8:G55,0,GF1)&lt;OFFSET('Game Board'!H8:H55,0,GF1))*1)+SUMPRODUCT((OFFSET('Game Board'!I8:I55,0,GF1)=GY22)*(OFFSET('Game Board'!F8:F55,0,GF1)=GY21)*(OFFSET('Game Board'!H8:H55,0,GF1)&lt;OFFSET('Game Board'!G8:G55,0,GF1))*1)+SUMPRODUCT((OFFSET('Game Board'!F8:F55,0,GF1)=GY22)*(OFFSET('Game Board'!I8:I55,0,GF1)=GY23)*(OFFSET('Game Board'!G8:G55,0,GF1)&lt;OFFSET('Game Board'!H8:H55,0,GF1))*1)+SUMPRODUCT((OFFSET('Game Board'!I8:I55,0,GF1)=GY22)*(OFFSET('Game Board'!F8:F55,0,GF1)=GY23)*(OFFSET('Game Board'!H8:H55,0,GF1)&lt;OFFSET('Game Board'!G8:G55,0,GF1))*1)</f>
        <v>0</v>
      </c>
      <c r="HP22" s="420">
        <f ca="1">SUMIFS(OFFSET('Game Board'!G8:G55,0,GF1),OFFSET('Game Board'!F8:F55,0,GF1),GY22,OFFSET('Game Board'!I8:I55,0,GF1),GY21)+SUMIFS(OFFSET('Game Board'!G8:G55,0,GF1),OFFSET('Game Board'!F8:F55,0,GF1),GY22,OFFSET('Game Board'!I8:I55,0,GF1),GY23)+SUMIFS(OFFSET('Game Board'!H8:H55,0,GF1),OFFSET('Game Board'!I8:I55,0,GF1),GY22,OFFSET('Game Board'!F8:F55,0,GF1),GY21)+SUMIFS(OFFSET('Game Board'!H8:H55,0,GF1),OFFSET('Game Board'!I8:I55,0,GF1),GY22,OFFSET('Game Board'!F8:F55,0,GF1),GY23)</f>
        <v>0</v>
      </c>
      <c r="HQ22" s="420">
        <f ca="1">SUMIFS(OFFSET('Game Board'!H8:H55,0,GF1),OFFSET('Game Board'!F8:F55,0,GF1),GY22,OFFSET('Game Board'!I8:I55,0,GF1),GY21)+SUMIFS(OFFSET('Game Board'!H8:H55,0,GF1),OFFSET('Game Board'!F8:F55,0,GF1),GY22,OFFSET('Game Board'!I8:I55,0,GF1),GY23)+SUMIFS(OFFSET('Game Board'!G8:G55,0,GF1),OFFSET('Game Board'!I8:I55,0,GF1),GY22,OFFSET('Game Board'!F8:F55,0,GF1),GY21)+SUMIFS(OFFSET('Game Board'!G8:G55,0,GF1),OFFSET('Game Board'!I8:I55,0,GF1),GY22,OFFSET('Game Board'!F8:F55,0,GF1),GY23)</f>
        <v>0</v>
      </c>
      <c r="HR22" s="420">
        <f t="shared" ca="1" si="240"/>
        <v>0</v>
      </c>
      <c r="HS22" s="420">
        <f t="shared" ca="1" si="241"/>
        <v>0</v>
      </c>
      <c r="HT22" s="420">
        <f t="shared" ref="HT22" ca="1" si="3012">IF(GY22&lt;&gt;"",SUMPRODUCT((GW20:GW23=GW22)*(HS20:HS23&gt;HS22)*1),0)</f>
        <v>0</v>
      </c>
      <c r="HU22" s="420">
        <f t="shared" ref="HU22" ca="1" si="3013">IF(GY22&lt;&gt;"",SUMPRODUCT((HT20:HT23=HT22)*(HR20:HR23&gt;HR22)*1),0)</f>
        <v>0</v>
      </c>
      <c r="HV22" s="420">
        <f t="shared" ca="1" si="244"/>
        <v>0</v>
      </c>
      <c r="HW22" s="420">
        <f t="shared" ref="HW22" ca="1" si="3014">IF(GY22&lt;&gt;"",SUMPRODUCT((HV20:HV23=HV22)*(HT20:HT23=HT22)*(HP20:HP23&gt;HP22)*1),0)</f>
        <v>0</v>
      </c>
      <c r="HX22" s="420">
        <f t="shared" ca="1" si="22"/>
        <v>1</v>
      </c>
      <c r="HY22" s="420">
        <f ca="1">SUMPRODUCT((OFFSET('Game Board'!F8:F55,0,GF1)=GZ22)*(OFFSET('Game Board'!I8:I55,0,GF1)=GZ23)*(OFFSET('Game Board'!G8:G55,0,GF1)&gt;OFFSET('Game Board'!H8:H55,0,GF1))*1)+SUMPRODUCT((OFFSET('Game Board'!I8:I55,0,GF1)=GZ22)*(OFFSET('Game Board'!F8:F55,0,GF1)=GZ23)*(OFFSET('Game Board'!H8:H55,0,GF1)&gt;OFFSET('Game Board'!G8:G55,0,GF1))*1)</f>
        <v>0</v>
      </c>
      <c r="HZ22" s="420">
        <f ca="1">SUMPRODUCT((OFFSET('Game Board'!F8:F55,0,GF1)=GZ22)*(OFFSET('Game Board'!I8:I55,0,GF1)=GZ23)*(OFFSET('Game Board'!G8:G55,0,GF1)=OFFSET('Game Board'!H8:H55,0,GF1))*1)+SUMPRODUCT((OFFSET('Game Board'!I8:I55,0,GF1)=GZ22)*(OFFSET('Game Board'!F8:F55,0,GF1)=GZ23)*(OFFSET('Game Board'!H8:H55,0,GF1)=OFFSET('Game Board'!G8:G55,0,GF1))*1)</f>
        <v>0</v>
      </c>
      <c r="IA22" s="420">
        <f ca="1">SUMPRODUCT((OFFSET('Game Board'!F8:F55,0,GF1)=GZ22)*(OFFSET('Game Board'!I8:I55,0,GF1)=GZ23)*(OFFSET('Game Board'!G8:G55,0,GF1)&lt;OFFSET('Game Board'!H8:H55,0,GF1))*1)+SUMPRODUCT((OFFSET('Game Board'!I8:I55,0,GF1)=GZ22)*(OFFSET('Game Board'!F8:F55,0,GF1)=GZ23)*(OFFSET('Game Board'!H8:H55,0,GF1)&lt;OFFSET('Game Board'!G8:G55,0,GF1))*1)</f>
        <v>0</v>
      </c>
      <c r="IB22" s="420">
        <f ca="1">SUMIFS(OFFSET('Game Board'!G8:G55,0,GF1),OFFSET('Game Board'!F8:F55,0,GF1),GZ22,OFFSET('Game Board'!I8:I55,0,GF1),GZ23)+SUMIFS(OFFSET('Game Board'!H8:H55,0,GF1),OFFSET('Game Board'!I8:I55,0,GF1),GZ22,OFFSET('Game Board'!F8:F55,0,GF1),GZ23)</f>
        <v>0</v>
      </c>
      <c r="IC22" s="420">
        <f ca="1">SUMIFS(OFFSET('Game Board'!H8:H55,0,GF1),OFFSET('Game Board'!F8:F55,0,GF1),GZ22,OFFSET('Game Board'!I8:I55,0,GF1),GZ23)+SUMIFS(OFFSET('Game Board'!G8:G55,0,GF1),OFFSET('Game Board'!I8:I55,0,GF1),GZ22,OFFSET('Game Board'!F8:F55,0,GF1),GZ23)</f>
        <v>0</v>
      </c>
      <c r="ID22" s="420">
        <f t="shared" ref="ID22:ID23" ca="1" si="3015">IB22-IC22</f>
        <v>0</v>
      </c>
      <c r="IE22" s="420">
        <f t="shared" ref="IE22:IE23" ca="1" si="3016">HZ22*1+HY22*3</f>
        <v>0</v>
      </c>
      <c r="IF22" s="420">
        <f t="shared" ref="IF22" ca="1" si="3017">IF(GZ22&lt;&gt;"",SUMPRODUCT((HI20:HI23=HI22)*(IE20:IE23&gt;IE22)*1),0)</f>
        <v>0</v>
      </c>
      <c r="IG22" s="420">
        <f t="shared" ref="IG22" ca="1" si="3018">IF(GZ22&lt;&gt;"",SUMPRODUCT((IF20:IF23=IF22)*(ID20:ID23&gt;ID22)*1),0)</f>
        <v>0</v>
      </c>
      <c r="IH22" s="420">
        <f t="shared" ref="IH22:IH23" ca="1" si="3019">IF22+IG22</f>
        <v>0</v>
      </c>
      <c r="II22" s="420">
        <f t="shared" ref="II22" ca="1" si="3020">IF(GZ22&lt;&gt;"",SUMPRODUCT((IH20:IH23=IH22)*(IF20:IF23=IF22)*(IB20:IB23&gt;IB22)*1),0)</f>
        <v>0</v>
      </c>
      <c r="IJ22" s="420">
        <f t="shared" ca="1" si="23"/>
        <v>1</v>
      </c>
      <c r="IK22" s="420">
        <f t="shared" ref="IK22" ca="1" si="3021">SUMPRODUCT((IJ20:IJ23=IJ22)*(GM20:GM23&gt;GM22)*1)</f>
        <v>0</v>
      </c>
      <c r="IL22" s="420">
        <f t="shared" ca="1" si="25"/>
        <v>1</v>
      </c>
      <c r="IM22" s="420" t="str">
        <f t="shared" si="247"/>
        <v>Spain</v>
      </c>
      <c r="IN22" s="420">
        <f t="shared" ca="1" si="26"/>
        <v>0</v>
      </c>
      <c r="IO22" s="420">
        <f ca="1">SUMPRODUCT((OFFSET('Game Board'!G8:G55,0,IO1)&lt;&gt;"")*(OFFSET('Game Board'!F8:F55,0,IO1)=C22)*(OFFSET('Game Board'!G8:G55,0,IO1)&gt;OFFSET('Game Board'!H8:H55,0,IO1))*1)+SUMPRODUCT((OFFSET('Game Board'!G8:G55,0,IO1)&lt;&gt;"")*(OFFSET('Game Board'!I8:I55,0,IO1)=C22)*(OFFSET('Game Board'!H8:H55,0,IO1)&gt;OFFSET('Game Board'!G8:G55,0,IO1))*1)</f>
        <v>0</v>
      </c>
      <c r="IP22" s="420">
        <f ca="1">SUMPRODUCT((OFFSET('Game Board'!G8:G55,0,IO1)&lt;&gt;"")*(OFFSET('Game Board'!F8:F55,0,IO1)=C22)*(OFFSET('Game Board'!G8:G55,0,IO1)=OFFSET('Game Board'!H8:H55,0,IO1))*1)+SUMPRODUCT((OFFSET('Game Board'!G8:G55,0,IO1)&lt;&gt;"")*(OFFSET('Game Board'!I8:I55,0,IO1)=C22)*(OFFSET('Game Board'!G8:G55,0,IO1)=OFFSET('Game Board'!H8:H55,0,IO1))*1)</f>
        <v>0</v>
      </c>
      <c r="IQ22" s="420">
        <f ca="1">SUMPRODUCT((OFFSET('Game Board'!G8:G55,0,IO1)&lt;&gt;"")*(OFFSET('Game Board'!F8:F55,0,IO1)=C22)*(OFFSET('Game Board'!G8:G55,0,IO1)&lt;OFFSET('Game Board'!H8:H55,0,IO1))*1)+SUMPRODUCT((OFFSET('Game Board'!G8:G55,0,IO1)&lt;&gt;"")*(OFFSET('Game Board'!I8:I55,0,IO1)=C22)*(OFFSET('Game Board'!H8:H55,0,IO1)&lt;OFFSET('Game Board'!G8:G55,0,IO1))*1)</f>
        <v>0</v>
      </c>
      <c r="IR22" s="420">
        <f ca="1">SUMIF(OFFSET('Game Board'!F8:F55,0,IO1),C22,OFFSET('Game Board'!G8:G55,0,IO1))+SUMIF(OFFSET('Game Board'!I8:I55,0,IO1),C22,OFFSET('Game Board'!H8:H55,0,IO1))</f>
        <v>0</v>
      </c>
      <c r="IS22" s="420">
        <f ca="1">SUMIF(OFFSET('Game Board'!F8:F55,0,IO1),C22,OFFSET('Game Board'!H8:H55,0,IO1))+SUMIF(OFFSET('Game Board'!I8:I55,0,IO1),C22,OFFSET('Game Board'!G8:G55,0,IO1))</f>
        <v>0</v>
      </c>
      <c r="IT22" s="420">
        <f t="shared" ca="1" si="27"/>
        <v>0</v>
      </c>
      <c r="IU22" s="420">
        <f t="shared" ca="1" si="28"/>
        <v>0</v>
      </c>
      <c r="IV22" s="420">
        <f ca="1">INDEX(L4:L35,MATCH(JE22,C4:C35,0),0)</f>
        <v>1709</v>
      </c>
      <c r="IW22" s="424">
        <f>'Tournament Setup'!F24</f>
        <v>0</v>
      </c>
      <c r="IX22" s="420">
        <f t="shared" ref="IX22" ca="1" si="3022">RANK(IU22,IU20:IU23)</f>
        <v>1</v>
      </c>
      <c r="IY22" s="420">
        <f t="shared" ref="IY22" ca="1" si="3023">SUMPRODUCT((IX20:IX23=IX22)*(IT20:IT23&gt;IT22)*1)</f>
        <v>0</v>
      </c>
      <c r="IZ22" s="420">
        <f t="shared" ca="1" si="31"/>
        <v>1</v>
      </c>
      <c r="JA22" s="420">
        <f t="shared" ref="JA22" ca="1" si="3024">SUMPRODUCT((IX20:IX23=IX22)*(IT20:IT23=IT22)*(IR20:IR23&gt;IR22)*1)</f>
        <v>0</v>
      </c>
      <c r="JB22" s="420">
        <f t="shared" ca="1" si="33"/>
        <v>1</v>
      </c>
      <c r="JC22" s="420">
        <f t="shared" ref="JC22" ca="1" si="3025">RANK(JB22,JB20:JB23,1)+COUNTIF(JB20:JB22,JB22)-1</f>
        <v>3</v>
      </c>
      <c r="JD22" s="420">
        <v>3</v>
      </c>
      <c r="JE22" s="420" t="str">
        <f t="shared" ref="JE22" ca="1" si="3026">INDEX(IM20:IM23,MATCH(JD22,JC20:JC23,0),0)</f>
        <v>Spain</v>
      </c>
      <c r="JF22" s="420">
        <f t="shared" ref="JF22" ca="1" si="3027">INDEX(JB20:JB23,MATCH(JE22,IM20:IM23,0),0)</f>
        <v>1</v>
      </c>
      <c r="JG22" s="420" t="str">
        <f t="shared" ref="JG22:JG23" ca="1" si="3028">IF(AND(JG21&lt;&gt;"",JF22=1),JE22,"")</f>
        <v>Spain</v>
      </c>
      <c r="JH22" s="420" t="str">
        <f t="shared" ref="JH22" ca="1" si="3029">IF(JH21&lt;&gt;"",JE22,"")</f>
        <v/>
      </c>
      <c r="JI22" s="420" t="str">
        <f t="shared" ref="JI22" ca="1" si="3030">IF(JF23=3,JE22,"")</f>
        <v/>
      </c>
      <c r="JJ22" s="420">
        <f ca="1">SUMPRODUCT((OFFSET('Game Board'!F8:F55,0,IO1)=JG22)*(OFFSET('Game Board'!I8:I55,0,IO1)=JG20)*(OFFSET('Game Board'!G8:G55,0,IO1)&gt;OFFSET('Game Board'!H8:H55,0,IO1))*1)+SUMPRODUCT((OFFSET('Game Board'!I8:I55,0,IO1)=JG22)*(OFFSET('Game Board'!F8:F55,0,IO1)=JG20)*(OFFSET('Game Board'!H8:H55,0,IO1)&gt;OFFSET('Game Board'!G8:G55,0,IO1))*1)+SUMPRODUCT((OFFSET('Game Board'!F8:F55,0,IO1)=JG22)*(OFFSET('Game Board'!I8:I55,0,IO1)=JG21)*(OFFSET('Game Board'!G8:G55,0,IO1)&gt;OFFSET('Game Board'!H8:H55,0,IO1))*1)+SUMPRODUCT((OFFSET('Game Board'!I8:I55,0,IO1)=JG22)*(OFFSET('Game Board'!F8:F55,0,IO1)=JG21)*(OFFSET('Game Board'!H8:H55,0,IO1)&gt;OFFSET('Game Board'!G8:G55,0,IO1))*1)+SUMPRODUCT((OFFSET('Game Board'!F8:F55,0,IO1)=JG22)*(OFFSET('Game Board'!I8:I55,0,IO1)=JG23)*(OFFSET('Game Board'!G8:G55,0,IO1)&gt;OFFSET('Game Board'!H8:H55,0,IO1))*1)+SUMPRODUCT((OFFSET('Game Board'!I8:I55,0,IO1)=JG22)*(OFFSET('Game Board'!F8:F55,0,IO1)=JG23)*(OFFSET('Game Board'!H8:H55,0,IO1)&gt;OFFSET('Game Board'!G8:G55,0,IO1))*1)</f>
        <v>0</v>
      </c>
      <c r="JK22" s="420">
        <f ca="1">SUMPRODUCT((OFFSET('Game Board'!F8:F55,0,IO1)=JG22)*(OFFSET('Game Board'!I8:I55,0,IO1)=JG20)*(OFFSET('Game Board'!G8:G55,0,IO1)=OFFSET('Game Board'!H8:H55,0,IO1))*1)+SUMPRODUCT((OFFSET('Game Board'!I8:I55,0,IO1)=JG22)*(OFFSET('Game Board'!F8:F55,0,IO1)=JG20)*(OFFSET('Game Board'!G8:G55,0,IO1)=OFFSET('Game Board'!H8:H55,0,IO1))*1)+SUMPRODUCT((OFFSET('Game Board'!F8:F55,0,IO1)=JG22)*(OFFSET('Game Board'!I8:I55,0,IO1)=JG21)*(OFFSET('Game Board'!G8:G55,0,IO1)=OFFSET('Game Board'!H8:H55,0,IO1))*1)+SUMPRODUCT((OFFSET('Game Board'!I8:I55,0,IO1)=JG22)*(OFFSET('Game Board'!F8:F55,0,IO1)=JG21)*(OFFSET('Game Board'!G8:G55,0,IO1)=OFFSET('Game Board'!H8:H55,0,IO1))*1)+SUMPRODUCT((OFFSET('Game Board'!F8:F55,0,IO1)=JG22)*(OFFSET('Game Board'!I8:I55,0,IO1)=JG23)*(OFFSET('Game Board'!G8:G55,0,IO1)=OFFSET('Game Board'!H8:H55,0,IO1))*1)+SUMPRODUCT((OFFSET('Game Board'!I8:I55,0,IO1)=JG22)*(OFFSET('Game Board'!F8:F55,0,IO1)=JG23)*(OFFSET('Game Board'!G8:G55,0,IO1)=OFFSET('Game Board'!H8:H55,0,IO1))*1)</f>
        <v>3</v>
      </c>
      <c r="JL22" s="420">
        <f ca="1">SUMPRODUCT((OFFSET('Game Board'!F8:F55,0,IO1)=JG22)*(OFFSET('Game Board'!I8:I55,0,IO1)=JG20)*(OFFSET('Game Board'!G8:G55,0,IO1)&lt;OFFSET('Game Board'!H8:H55,0,IO1))*1)+SUMPRODUCT((OFFSET('Game Board'!I8:I55,0,IO1)=JG22)*(OFFSET('Game Board'!F8:F55,0,IO1)=JG20)*(OFFSET('Game Board'!H8:H55,0,IO1)&lt;OFFSET('Game Board'!G8:G55,0,IO1))*1)+SUMPRODUCT((OFFSET('Game Board'!F8:F55,0,IO1)=JG22)*(OFFSET('Game Board'!I8:I55,0,IO1)=JG21)*(OFFSET('Game Board'!G8:G55,0,IO1)&lt;OFFSET('Game Board'!H8:H55,0,IO1))*1)+SUMPRODUCT((OFFSET('Game Board'!I8:I55,0,IO1)=JG22)*(OFFSET('Game Board'!F8:F55,0,IO1)=JG21)*(OFFSET('Game Board'!H8:H55,0,IO1)&lt;OFFSET('Game Board'!G8:G55,0,IO1))*1)+SUMPRODUCT((OFFSET('Game Board'!F8:F55,0,IO1)=JG22)*(OFFSET('Game Board'!I8:I55,0,IO1)=JG23)*(OFFSET('Game Board'!G8:G55,0,IO1)&lt;OFFSET('Game Board'!H8:H55,0,IO1))*1)+SUMPRODUCT((OFFSET('Game Board'!I8:I55,0,IO1)=JG22)*(OFFSET('Game Board'!F8:F55,0,IO1)=JG23)*(OFFSET('Game Board'!H8:H55,0,IO1)&lt;OFFSET('Game Board'!G8:G55,0,IO1))*1)</f>
        <v>0</v>
      </c>
      <c r="JM22" s="420">
        <f ca="1">SUMIFS(OFFSET('Game Board'!G8:G55,0,IO1),OFFSET('Game Board'!F8:F55,0,IO1),JG22,OFFSET('Game Board'!I8:I55,0,IO1),JG20)+SUMIFS(OFFSET('Game Board'!G8:G55,0,IO1),OFFSET('Game Board'!F8:F55,0,IO1),JG22,OFFSET('Game Board'!I8:I55,0,IO1),JG21)+SUMIFS(OFFSET('Game Board'!G8:G55,0,IO1),OFFSET('Game Board'!F8:F55,0,IO1),JG22,OFFSET('Game Board'!I8:I55,0,IO1),JG23)+SUMIFS(OFFSET('Game Board'!H8:H55,0,IO1),OFFSET('Game Board'!I8:I55,0,IO1),JG22,OFFSET('Game Board'!F8:F55,0,IO1),JG20)+SUMIFS(OFFSET('Game Board'!H8:H55,0,IO1),OFFSET('Game Board'!I8:I55,0,IO1),JG22,OFFSET('Game Board'!F8:F55,0,IO1),JG21)+SUMIFS(OFFSET('Game Board'!H8:H55,0,IO1),OFFSET('Game Board'!I8:I55,0,IO1),JG22,OFFSET('Game Board'!F8:F55,0,IO1),JG23)</f>
        <v>0</v>
      </c>
      <c r="JN22" s="420">
        <f ca="1">SUMIFS(OFFSET('Game Board'!H8:H55,0,IO1),OFFSET('Game Board'!F8:F55,0,IO1),JG22,OFFSET('Game Board'!I8:I55,0,IO1),JG20)+SUMIFS(OFFSET('Game Board'!H8:H55,0,IO1),OFFSET('Game Board'!F8:F55,0,IO1),JG22,OFFSET('Game Board'!I8:I55,0,IO1),JG21)+SUMIFS(OFFSET('Game Board'!H8:H55,0,IO1),OFFSET('Game Board'!F8:F55,0,IO1),JG22,OFFSET('Game Board'!I8:I55,0,IO1),JG23)+SUMIFS(OFFSET('Game Board'!G8:G55,0,IO1),OFFSET('Game Board'!I8:I55,0,IO1),JG22,OFFSET('Game Board'!F8:F55,0,IO1),JG20)+SUMIFS(OFFSET('Game Board'!G8:G55,0,IO1),OFFSET('Game Board'!I8:I55,0,IO1),JG22,OFFSET('Game Board'!F8:F55,0,IO1),JG21)+SUMIFS(OFFSET('Game Board'!G8:G55,0,IO1),OFFSET('Game Board'!I8:I55,0,IO1),JG22,OFFSET('Game Board'!F8:F55,0,IO1),JG23)</f>
        <v>0</v>
      </c>
      <c r="JO22" s="420">
        <f t="shared" ca="1" si="38"/>
        <v>0</v>
      </c>
      <c r="JP22" s="420">
        <f t="shared" ca="1" si="39"/>
        <v>3</v>
      </c>
      <c r="JQ22" s="420">
        <f t="shared" ref="JQ22" ca="1" si="3031">IF(JG22&lt;&gt;"",SUMPRODUCT((JF20:JF23=JF22)*(JP20:JP23&gt;JP22)*1),0)</f>
        <v>0</v>
      </c>
      <c r="JR22" s="420">
        <f t="shared" ref="JR22" ca="1" si="3032">IF(JG22&lt;&gt;"",SUMPRODUCT((JQ20:JQ23=JQ22)*(JO20:JO23&gt;JO22)*1),0)</f>
        <v>0</v>
      </c>
      <c r="JS22" s="420">
        <f t="shared" ca="1" si="42"/>
        <v>0</v>
      </c>
      <c r="JT22" s="420">
        <f t="shared" ref="JT22" ca="1" si="3033">IF(JG22&lt;&gt;"",SUMPRODUCT((JS20:JS23=JS22)*(JQ20:JQ23=JQ22)*(JM20:JM23&gt;JM22)*1),0)</f>
        <v>0</v>
      </c>
      <c r="JU22" s="420">
        <f t="shared" ca="1" si="44"/>
        <v>1</v>
      </c>
      <c r="JV22" s="420">
        <f ca="1">SUMPRODUCT((OFFSET('Game Board'!F8:F55,0,IO1)=JH22)*(OFFSET('Game Board'!I8:I55,0,IO1)=JH21)*(OFFSET('Game Board'!G8:G55,0,IO1)&gt;OFFSET('Game Board'!H8:H55,0,IO1))*1)+SUMPRODUCT((OFFSET('Game Board'!I8:I55,0,IO1)=JH22)*(OFFSET('Game Board'!F8:F55,0,IO1)=JH21)*(OFFSET('Game Board'!H8:H55,0,IO1)&gt;OFFSET('Game Board'!G8:G55,0,IO1))*1)+SUMPRODUCT((OFFSET('Game Board'!F8:F55,0,IO1)=JH22)*(OFFSET('Game Board'!I8:I55,0,IO1)=JH23)*(OFFSET('Game Board'!G8:G55,0,IO1)&gt;OFFSET('Game Board'!H8:H55,0,IO1))*1)+SUMPRODUCT((OFFSET('Game Board'!I8:I55,0,IO1)=JH22)*(OFFSET('Game Board'!F8:F55,0,IO1)=JH23)*(OFFSET('Game Board'!H8:H55,0,IO1)&gt;OFFSET('Game Board'!G8:G55,0,IO1))*1)</f>
        <v>0</v>
      </c>
      <c r="JW22" s="420">
        <f ca="1">SUMPRODUCT((OFFSET('Game Board'!F8:F55,0,IO1)=JH22)*(OFFSET('Game Board'!I8:I55,0,IO1)=JH21)*(OFFSET('Game Board'!G8:G55,0,IO1)=OFFSET('Game Board'!H8:H55,0,IO1))*1)+SUMPRODUCT((OFFSET('Game Board'!I8:I55,0,IO1)=JH22)*(OFFSET('Game Board'!F8:F55,0,IO1)=JH21)*(OFFSET('Game Board'!G8:G55,0,IO1)=OFFSET('Game Board'!H8:H55,0,IO1))*1)+SUMPRODUCT((OFFSET('Game Board'!F8:F55,0,IO1)=JH22)*(OFFSET('Game Board'!I8:I55,0,IO1)=JH23)*(OFFSET('Game Board'!G8:G55,0,IO1)=OFFSET('Game Board'!H8:H55,0,IO1))*1)+SUMPRODUCT((OFFSET('Game Board'!I8:I55,0,IO1)=JH22)*(OFFSET('Game Board'!F8:F55,0,IO1)=JH23)*(OFFSET('Game Board'!G8:G55,0,IO1)=OFFSET('Game Board'!H8:H55,0,IO1))*1)</f>
        <v>0</v>
      </c>
      <c r="JX22" s="420">
        <f ca="1">SUMPRODUCT((OFFSET('Game Board'!F8:F55,0,IO1)=JH22)*(OFFSET('Game Board'!I8:I55,0,IO1)=JH21)*(OFFSET('Game Board'!G8:G55,0,IO1)&lt;OFFSET('Game Board'!H8:H55,0,IO1))*1)+SUMPRODUCT((OFFSET('Game Board'!I8:I55,0,IO1)=JH22)*(OFFSET('Game Board'!F8:F55,0,IO1)=JH21)*(OFFSET('Game Board'!H8:H55,0,IO1)&lt;OFFSET('Game Board'!G8:G55,0,IO1))*1)+SUMPRODUCT((OFFSET('Game Board'!F8:F55,0,IO1)=JH22)*(OFFSET('Game Board'!I8:I55,0,IO1)=JH23)*(OFFSET('Game Board'!G8:G55,0,IO1)&lt;OFFSET('Game Board'!H8:H55,0,IO1))*1)+SUMPRODUCT((OFFSET('Game Board'!I8:I55,0,IO1)=JH22)*(OFFSET('Game Board'!F8:F55,0,IO1)=JH23)*(OFFSET('Game Board'!H8:H55,0,IO1)&lt;OFFSET('Game Board'!G8:G55,0,IO1))*1)</f>
        <v>0</v>
      </c>
      <c r="JY22" s="420">
        <f ca="1">SUMIFS(OFFSET('Game Board'!G8:G55,0,IO1),OFFSET('Game Board'!F8:F55,0,IO1),JH22,OFFSET('Game Board'!I8:I55,0,IO1),JH21)+SUMIFS(OFFSET('Game Board'!G8:G55,0,IO1),OFFSET('Game Board'!F8:F55,0,IO1),JH22,OFFSET('Game Board'!I8:I55,0,IO1),JH23)+SUMIFS(OFFSET('Game Board'!H8:H55,0,IO1),OFFSET('Game Board'!I8:I55,0,IO1),JH22,OFFSET('Game Board'!F8:F55,0,IO1),JH21)+SUMIFS(OFFSET('Game Board'!H8:H55,0,IO1),OFFSET('Game Board'!I8:I55,0,IO1),JH22,OFFSET('Game Board'!F8:F55,0,IO1),JH23)</f>
        <v>0</v>
      </c>
      <c r="JZ22" s="420">
        <f ca="1">SUMIFS(OFFSET('Game Board'!H8:H55,0,IO1),OFFSET('Game Board'!F8:F55,0,IO1),JH22,OFFSET('Game Board'!I8:I55,0,IO1),JH21)+SUMIFS(OFFSET('Game Board'!H8:H55,0,IO1),OFFSET('Game Board'!F8:F55,0,IO1),JH22,OFFSET('Game Board'!I8:I55,0,IO1),JH23)+SUMIFS(OFFSET('Game Board'!G8:G55,0,IO1),OFFSET('Game Board'!I8:I55,0,IO1),JH22,OFFSET('Game Board'!F8:F55,0,IO1),JH21)+SUMIFS(OFFSET('Game Board'!G8:G55,0,IO1),OFFSET('Game Board'!I8:I55,0,IO1),JH22,OFFSET('Game Board'!F8:F55,0,IO1),JH23)</f>
        <v>0</v>
      </c>
      <c r="KA22" s="420">
        <f t="shared" ca="1" si="259"/>
        <v>0</v>
      </c>
      <c r="KB22" s="420">
        <f t="shared" ca="1" si="260"/>
        <v>0</v>
      </c>
      <c r="KC22" s="420">
        <f t="shared" ref="KC22" ca="1" si="3034">IF(JH22&lt;&gt;"",SUMPRODUCT((JF20:JF23=JF22)*(KB20:KB23&gt;KB22)*1),0)</f>
        <v>0</v>
      </c>
      <c r="KD22" s="420">
        <f t="shared" ref="KD22" ca="1" si="3035">IF(JH22&lt;&gt;"",SUMPRODUCT((KC20:KC23=KC22)*(KA20:KA23&gt;KA22)*1),0)</f>
        <v>0</v>
      </c>
      <c r="KE22" s="420">
        <f t="shared" ca="1" si="263"/>
        <v>0</v>
      </c>
      <c r="KF22" s="420">
        <f t="shared" ref="KF22" ca="1" si="3036">IF(JH22&lt;&gt;"",SUMPRODUCT((KE20:KE23=KE22)*(KC20:KC23=KC22)*(JY20:JY23&gt;JY22)*1),0)</f>
        <v>0</v>
      </c>
      <c r="KG22" s="420">
        <f t="shared" ca="1" si="45"/>
        <v>1</v>
      </c>
      <c r="KH22" s="420">
        <f ca="1">SUMPRODUCT((OFFSET('Game Board'!F8:F55,0,IO1)=JI22)*(OFFSET('Game Board'!I8:I55,0,IO1)=JI23)*(OFFSET('Game Board'!G8:G55,0,IO1)&gt;OFFSET('Game Board'!H8:H55,0,IO1))*1)+SUMPRODUCT((OFFSET('Game Board'!I8:I55,0,IO1)=JI22)*(OFFSET('Game Board'!F8:F55,0,IO1)=JI23)*(OFFSET('Game Board'!H8:H55,0,IO1)&gt;OFFSET('Game Board'!G8:G55,0,IO1))*1)</f>
        <v>0</v>
      </c>
      <c r="KI22" s="420">
        <f ca="1">SUMPRODUCT((OFFSET('Game Board'!F8:F55,0,IO1)=JI22)*(OFFSET('Game Board'!I8:I55,0,IO1)=JI23)*(OFFSET('Game Board'!G8:G55,0,IO1)=OFFSET('Game Board'!H8:H55,0,IO1))*1)+SUMPRODUCT((OFFSET('Game Board'!I8:I55,0,IO1)=JI22)*(OFFSET('Game Board'!F8:F55,0,IO1)=JI23)*(OFFSET('Game Board'!H8:H55,0,IO1)=OFFSET('Game Board'!G8:G55,0,IO1))*1)</f>
        <v>0</v>
      </c>
      <c r="KJ22" s="420">
        <f ca="1">SUMPRODUCT((OFFSET('Game Board'!F8:F55,0,IO1)=JI22)*(OFFSET('Game Board'!I8:I55,0,IO1)=JI23)*(OFFSET('Game Board'!G8:G55,0,IO1)&lt;OFFSET('Game Board'!H8:H55,0,IO1))*1)+SUMPRODUCT((OFFSET('Game Board'!I8:I55,0,IO1)=JI22)*(OFFSET('Game Board'!F8:F55,0,IO1)=JI23)*(OFFSET('Game Board'!H8:H55,0,IO1)&lt;OFFSET('Game Board'!G8:G55,0,IO1))*1)</f>
        <v>0</v>
      </c>
      <c r="KK22" s="420">
        <f ca="1">SUMIFS(OFFSET('Game Board'!G8:G55,0,IO1),OFFSET('Game Board'!F8:F55,0,IO1),JI22,OFFSET('Game Board'!I8:I55,0,IO1),JI23)+SUMIFS(OFFSET('Game Board'!H8:H55,0,IO1),OFFSET('Game Board'!I8:I55,0,IO1),JI22,OFFSET('Game Board'!F8:F55,0,IO1),JI23)</f>
        <v>0</v>
      </c>
      <c r="KL22" s="420">
        <f ca="1">SUMIFS(OFFSET('Game Board'!H8:H55,0,IO1),OFFSET('Game Board'!F8:F55,0,IO1),JI22,OFFSET('Game Board'!I8:I55,0,IO1),JI23)+SUMIFS(OFFSET('Game Board'!G8:G55,0,IO1),OFFSET('Game Board'!I8:I55,0,IO1),JI22,OFFSET('Game Board'!F8:F55,0,IO1),JI23)</f>
        <v>0</v>
      </c>
      <c r="KM22" s="420">
        <f t="shared" ref="KM22:KM23" ca="1" si="3037">KK22-KL22</f>
        <v>0</v>
      </c>
      <c r="KN22" s="420">
        <f t="shared" ref="KN22:KN23" ca="1" si="3038">KI22*1+KH22*3</f>
        <v>0</v>
      </c>
      <c r="KO22" s="420">
        <f t="shared" ref="KO22" ca="1" si="3039">IF(JI22&lt;&gt;"",SUMPRODUCT((JR20:JR23=JR22)*(KN20:KN23&gt;KN22)*1),0)</f>
        <v>0</v>
      </c>
      <c r="KP22" s="420">
        <f t="shared" ref="KP22" ca="1" si="3040">IF(JI22&lt;&gt;"",SUMPRODUCT((KO20:KO23=KO22)*(KM20:KM23&gt;KM22)*1),0)</f>
        <v>0</v>
      </c>
      <c r="KQ22" s="420">
        <f t="shared" ref="KQ22:KQ23" ca="1" si="3041">KO22+KP22</f>
        <v>0</v>
      </c>
      <c r="KR22" s="420">
        <f t="shared" ref="KR22" ca="1" si="3042">IF(JI22&lt;&gt;"",SUMPRODUCT((KQ20:KQ23=KQ22)*(KO20:KO23=KO22)*(KK20:KK23&gt;KK22)*1),0)</f>
        <v>0</v>
      </c>
      <c r="KS22" s="420">
        <f t="shared" ca="1" si="46"/>
        <v>1</v>
      </c>
      <c r="KT22" s="420">
        <f t="shared" ref="KT22" ca="1" si="3043">SUMPRODUCT((KS20:KS23=KS22)*(IV20:IV23&gt;IV22)*1)</f>
        <v>0</v>
      </c>
      <c r="KU22" s="420">
        <f t="shared" ca="1" si="48"/>
        <v>1</v>
      </c>
      <c r="KV22" s="420" t="str">
        <f t="shared" si="266"/>
        <v>Spain</v>
      </c>
      <c r="KW22" s="420">
        <f t="shared" ca="1" si="49"/>
        <v>0</v>
      </c>
      <c r="KX22" s="420">
        <f ca="1">SUMPRODUCT((OFFSET('Game Board'!G8:G55,0,KX1)&lt;&gt;"")*(OFFSET('Game Board'!F8:F55,0,KX1)=C22)*(OFFSET('Game Board'!G8:G55,0,KX1)&gt;OFFSET('Game Board'!H8:H55,0,KX1))*1)+SUMPRODUCT((OFFSET('Game Board'!G8:G55,0,KX1)&lt;&gt;"")*(OFFSET('Game Board'!I8:I55,0,KX1)=C22)*(OFFSET('Game Board'!H8:H55,0,KX1)&gt;OFFSET('Game Board'!G8:G55,0,KX1))*1)</f>
        <v>0</v>
      </c>
      <c r="KY22" s="420">
        <f ca="1">SUMPRODUCT((OFFSET('Game Board'!G8:G55,0,KX1)&lt;&gt;"")*(OFFSET('Game Board'!F8:F55,0,KX1)=C22)*(OFFSET('Game Board'!G8:G55,0,KX1)=OFFSET('Game Board'!H8:H55,0,KX1))*1)+SUMPRODUCT((OFFSET('Game Board'!G8:G55,0,KX1)&lt;&gt;"")*(OFFSET('Game Board'!I8:I55,0,KX1)=C22)*(OFFSET('Game Board'!G8:G55,0,KX1)=OFFSET('Game Board'!H8:H55,0,KX1))*1)</f>
        <v>0</v>
      </c>
      <c r="KZ22" s="420">
        <f ca="1">SUMPRODUCT((OFFSET('Game Board'!G8:G55,0,KX1)&lt;&gt;"")*(OFFSET('Game Board'!F8:F55,0,KX1)=C22)*(OFFSET('Game Board'!G8:G55,0,KX1)&lt;OFFSET('Game Board'!H8:H55,0,KX1))*1)+SUMPRODUCT((OFFSET('Game Board'!G8:G55,0,KX1)&lt;&gt;"")*(OFFSET('Game Board'!I8:I55,0,KX1)=C22)*(OFFSET('Game Board'!H8:H55,0,KX1)&lt;OFFSET('Game Board'!G8:G55,0,KX1))*1)</f>
        <v>0</v>
      </c>
      <c r="LA22" s="420">
        <f ca="1">SUMIF(OFFSET('Game Board'!F8:F55,0,KX1),C22,OFFSET('Game Board'!G8:G55,0,KX1))+SUMIF(OFFSET('Game Board'!I8:I55,0,KX1),C22,OFFSET('Game Board'!H8:H55,0,KX1))</f>
        <v>0</v>
      </c>
      <c r="LB22" s="420">
        <f ca="1">SUMIF(OFFSET('Game Board'!F8:F55,0,KX1),C22,OFFSET('Game Board'!H8:H55,0,KX1))+SUMIF(OFFSET('Game Board'!I8:I55,0,KX1),C22,OFFSET('Game Board'!G8:G55,0,KX1))</f>
        <v>0</v>
      </c>
      <c r="LC22" s="420">
        <f t="shared" ca="1" si="50"/>
        <v>0</v>
      </c>
      <c r="LD22" s="420">
        <f t="shared" ca="1" si="51"/>
        <v>0</v>
      </c>
      <c r="LE22" s="420">
        <f ca="1">INDEX(L4:L35,MATCH(LN22,C4:C35,0),0)</f>
        <v>1709</v>
      </c>
      <c r="LF22" s="424">
        <f>'Tournament Setup'!F24</f>
        <v>0</v>
      </c>
      <c r="LG22" s="420">
        <f t="shared" ref="LG22" ca="1" si="3044">RANK(LD22,LD20:LD23)</f>
        <v>1</v>
      </c>
      <c r="LH22" s="420">
        <f t="shared" ref="LH22" ca="1" si="3045">SUMPRODUCT((LG20:LG23=LG22)*(LC20:LC23&gt;LC22)*1)</f>
        <v>0</v>
      </c>
      <c r="LI22" s="420">
        <f t="shared" ca="1" si="54"/>
        <v>1</v>
      </c>
      <c r="LJ22" s="420">
        <f t="shared" ref="LJ22" ca="1" si="3046">SUMPRODUCT((LG20:LG23=LG22)*(LC20:LC23=LC22)*(LA20:LA23&gt;LA22)*1)</f>
        <v>0</v>
      </c>
      <c r="LK22" s="420">
        <f t="shared" ca="1" si="56"/>
        <v>1</v>
      </c>
      <c r="LL22" s="420">
        <f t="shared" ref="LL22" ca="1" si="3047">RANK(LK22,LK20:LK23,1)+COUNTIF(LK20:LK22,LK22)-1</f>
        <v>3</v>
      </c>
      <c r="LM22" s="420">
        <v>3</v>
      </c>
      <c r="LN22" s="420" t="str">
        <f t="shared" ref="LN22" ca="1" si="3048">INDEX(KV20:KV23,MATCH(LM22,LL20:LL23,0),0)</f>
        <v>Spain</v>
      </c>
      <c r="LO22" s="420">
        <f t="shared" ref="LO22" ca="1" si="3049">INDEX(LK20:LK23,MATCH(LN22,KV20:KV23,0),0)</f>
        <v>1</v>
      </c>
      <c r="LP22" s="420" t="str">
        <f t="shared" ref="LP22:LP23" ca="1" si="3050">IF(AND(LP21&lt;&gt;"",LO22=1),LN22,"")</f>
        <v>Spain</v>
      </c>
      <c r="LQ22" s="420" t="str">
        <f t="shared" ref="LQ22" ca="1" si="3051">IF(LQ21&lt;&gt;"",LN22,"")</f>
        <v/>
      </c>
      <c r="LR22" s="420" t="str">
        <f t="shared" ref="LR22" ca="1" si="3052">IF(LO23=3,LN22,"")</f>
        <v/>
      </c>
      <c r="LS22" s="420">
        <f ca="1">SUMPRODUCT((OFFSET('Game Board'!F8:F55,0,KX1)=LP22)*(OFFSET('Game Board'!I8:I55,0,KX1)=LP20)*(OFFSET('Game Board'!G8:G55,0,KX1)&gt;OFFSET('Game Board'!H8:H55,0,KX1))*1)+SUMPRODUCT((OFFSET('Game Board'!I8:I55,0,KX1)=LP22)*(OFFSET('Game Board'!F8:F55,0,KX1)=LP20)*(OFFSET('Game Board'!H8:H55,0,KX1)&gt;OFFSET('Game Board'!G8:G55,0,KX1))*1)+SUMPRODUCT((OFFSET('Game Board'!F8:F55,0,KX1)=LP22)*(OFFSET('Game Board'!I8:I55,0,KX1)=LP21)*(OFFSET('Game Board'!G8:G55,0,KX1)&gt;OFFSET('Game Board'!H8:H55,0,KX1))*1)+SUMPRODUCT((OFFSET('Game Board'!I8:I55,0,KX1)=LP22)*(OFFSET('Game Board'!F8:F55,0,KX1)=LP21)*(OFFSET('Game Board'!H8:H55,0,KX1)&gt;OFFSET('Game Board'!G8:G55,0,KX1))*1)+SUMPRODUCT((OFFSET('Game Board'!F8:F55,0,KX1)=LP22)*(OFFSET('Game Board'!I8:I55,0,KX1)=LP23)*(OFFSET('Game Board'!G8:G55,0,KX1)&gt;OFFSET('Game Board'!H8:H55,0,KX1))*1)+SUMPRODUCT((OFFSET('Game Board'!I8:I55,0,KX1)=LP22)*(OFFSET('Game Board'!F8:F55,0,KX1)=LP23)*(OFFSET('Game Board'!H8:H55,0,KX1)&gt;OFFSET('Game Board'!G8:G55,0,KX1))*1)</f>
        <v>0</v>
      </c>
      <c r="LT22" s="420">
        <f ca="1">SUMPRODUCT((OFFSET('Game Board'!F8:F55,0,KX1)=LP22)*(OFFSET('Game Board'!I8:I55,0,KX1)=LP20)*(OFFSET('Game Board'!G8:G55,0,KX1)=OFFSET('Game Board'!H8:H55,0,KX1))*1)+SUMPRODUCT((OFFSET('Game Board'!I8:I55,0,KX1)=LP22)*(OFFSET('Game Board'!F8:F55,0,KX1)=LP20)*(OFFSET('Game Board'!G8:G55,0,KX1)=OFFSET('Game Board'!H8:H55,0,KX1))*1)+SUMPRODUCT((OFFSET('Game Board'!F8:F55,0,KX1)=LP22)*(OFFSET('Game Board'!I8:I55,0,KX1)=LP21)*(OFFSET('Game Board'!G8:G55,0,KX1)=OFFSET('Game Board'!H8:H55,0,KX1))*1)+SUMPRODUCT((OFFSET('Game Board'!I8:I55,0,KX1)=LP22)*(OFFSET('Game Board'!F8:F55,0,KX1)=LP21)*(OFFSET('Game Board'!G8:G55,0,KX1)=OFFSET('Game Board'!H8:H55,0,KX1))*1)+SUMPRODUCT((OFFSET('Game Board'!F8:F55,0,KX1)=LP22)*(OFFSET('Game Board'!I8:I55,0,KX1)=LP23)*(OFFSET('Game Board'!G8:G55,0,KX1)=OFFSET('Game Board'!H8:H55,0,KX1))*1)+SUMPRODUCT((OFFSET('Game Board'!I8:I55,0,KX1)=LP22)*(OFFSET('Game Board'!F8:F55,0,KX1)=LP23)*(OFFSET('Game Board'!G8:G55,0,KX1)=OFFSET('Game Board'!H8:H55,0,KX1))*1)</f>
        <v>3</v>
      </c>
      <c r="LU22" s="420">
        <f ca="1">SUMPRODUCT((OFFSET('Game Board'!F8:F55,0,KX1)=LP22)*(OFFSET('Game Board'!I8:I55,0,KX1)=LP20)*(OFFSET('Game Board'!G8:G55,0,KX1)&lt;OFFSET('Game Board'!H8:H55,0,KX1))*1)+SUMPRODUCT((OFFSET('Game Board'!I8:I55,0,KX1)=LP22)*(OFFSET('Game Board'!F8:F55,0,KX1)=LP20)*(OFFSET('Game Board'!H8:H55,0,KX1)&lt;OFFSET('Game Board'!G8:G55,0,KX1))*1)+SUMPRODUCT((OFFSET('Game Board'!F8:F55,0,KX1)=LP22)*(OFFSET('Game Board'!I8:I55,0,KX1)=LP21)*(OFFSET('Game Board'!G8:G55,0,KX1)&lt;OFFSET('Game Board'!H8:H55,0,KX1))*1)+SUMPRODUCT((OFFSET('Game Board'!I8:I55,0,KX1)=LP22)*(OFFSET('Game Board'!F8:F55,0,KX1)=LP21)*(OFFSET('Game Board'!H8:H55,0,KX1)&lt;OFFSET('Game Board'!G8:G55,0,KX1))*1)+SUMPRODUCT((OFFSET('Game Board'!F8:F55,0,KX1)=LP22)*(OFFSET('Game Board'!I8:I55,0,KX1)=LP23)*(OFFSET('Game Board'!G8:G55,0,KX1)&lt;OFFSET('Game Board'!H8:H55,0,KX1))*1)+SUMPRODUCT((OFFSET('Game Board'!I8:I55,0,KX1)=LP22)*(OFFSET('Game Board'!F8:F55,0,KX1)=LP23)*(OFFSET('Game Board'!H8:H55,0,KX1)&lt;OFFSET('Game Board'!G8:G55,0,KX1))*1)</f>
        <v>0</v>
      </c>
      <c r="LV22" s="420">
        <f ca="1">SUMIFS(OFFSET('Game Board'!G8:G55,0,KX1),OFFSET('Game Board'!F8:F55,0,KX1),LP22,OFFSET('Game Board'!I8:I55,0,KX1),LP20)+SUMIFS(OFFSET('Game Board'!G8:G55,0,KX1),OFFSET('Game Board'!F8:F55,0,KX1),LP22,OFFSET('Game Board'!I8:I55,0,KX1),LP21)+SUMIFS(OFFSET('Game Board'!G8:G55,0,KX1),OFFSET('Game Board'!F8:F55,0,KX1),LP22,OFFSET('Game Board'!I8:I55,0,KX1),LP23)+SUMIFS(OFFSET('Game Board'!H8:H55,0,KX1),OFFSET('Game Board'!I8:I55,0,KX1),LP22,OFFSET('Game Board'!F8:F55,0,KX1),LP20)+SUMIFS(OFFSET('Game Board'!H8:H55,0,KX1),OFFSET('Game Board'!I8:I55,0,KX1),LP22,OFFSET('Game Board'!F8:F55,0,KX1),LP21)+SUMIFS(OFFSET('Game Board'!H8:H55,0,KX1),OFFSET('Game Board'!I8:I55,0,KX1),LP22,OFFSET('Game Board'!F8:F55,0,KX1),LP23)</f>
        <v>0</v>
      </c>
      <c r="LW22" s="420">
        <f ca="1">SUMIFS(OFFSET('Game Board'!H8:H55,0,KX1),OFFSET('Game Board'!F8:F55,0,KX1),LP22,OFFSET('Game Board'!I8:I55,0,KX1),LP20)+SUMIFS(OFFSET('Game Board'!H8:H55,0,KX1),OFFSET('Game Board'!F8:F55,0,KX1),LP22,OFFSET('Game Board'!I8:I55,0,KX1),LP21)+SUMIFS(OFFSET('Game Board'!H8:H55,0,KX1),OFFSET('Game Board'!F8:F55,0,KX1),LP22,OFFSET('Game Board'!I8:I55,0,KX1),LP23)+SUMIFS(OFFSET('Game Board'!G8:G55,0,KX1),OFFSET('Game Board'!I8:I55,0,KX1),LP22,OFFSET('Game Board'!F8:F55,0,KX1),LP20)+SUMIFS(OFFSET('Game Board'!G8:G55,0,KX1),OFFSET('Game Board'!I8:I55,0,KX1),LP22,OFFSET('Game Board'!F8:F55,0,KX1),LP21)+SUMIFS(OFFSET('Game Board'!G8:G55,0,KX1),OFFSET('Game Board'!I8:I55,0,KX1),LP22,OFFSET('Game Board'!F8:F55,0,KX1),LP23)</f>
        <v>0</v>
      </c>
      <c r="LX22" s="420">
        <f t="shared" ca="1" si="61"/>
        <v>0</v>
      </c>
      <c r="LY22" s="420">
        <f t="shared" ca="1" si="62"/>
        <v>3</v>
      </c>
      <c r="LZ22" s="420">
        <f t="shared" ref="LZ22" ca="1" si="3053">IF(LP22&lt;&gt;"",SUMPRODUCT((LO20:LO23=LO22)*(LY20:LY23&gt;LY22)*1),0)</f>
        <v>0</v>
      </c>
      <c r="MA22" s="420">
        <f t="shared" ref="MA22" ca="1" si="3054">IF(LP22&lt;&gt;"",SUMPRODUCT((LZ20:LZ23=LZ22)*(LX20:LX23&gt;LX22)*1),0)</f>
        <v>0</v>
      </c>
      <c r="MB22" s="420">
        <f t="shared" ca="1" si="65"/>
        <v>0</v>
      </c>
      <c r="MC22" s="420">
        <f t="shared" ref="MC22" ca="1" si="3055">IF(LP22&lt;&gt;"",SUMPRODUCT((MB20:MB23=MB22)*(LZ20:LZ23=LZ22)*(LV20:LV23&gt;LV22)*1),0)</f>
        <v>0</v>
      </c>
      <c r="MD22" s="420">
        <f t="shared" ca="1" si="67"/>
        <v>1</v>
      </c>
      <c r="ME22" s="420">
        <f ca="1">SUMPRODUCT((OFFSET('Game Board'!F8:F55,0,KX1)=LQ22)*(OFFSET('Game Board'!I8:I55,0,KX1)=LQ21)*(OFFSET('Game Board'!G8:G55,0,KX1)&gt;OFFSET('Game Board'!H8:H55,0,KX1))*1)+SUMPRODUCT((OFFSET('Game Board'!I8:I55,0,KX1)=LQ22)*(OFFSET('Game Board'!F8:F55,0,KX1)=LQ21)*(OFFSET('Game Board'!H8:H55,0,KX1)&gt;OFFSET('Game Board'!G8:G55,0,KX1))*1)+SUMPRODUCT((OFFSET('Game Board'!F8:F55,0,KX1)=LQ22)*(OFFSET('Game Board'!I8:I55,0,KX1)=LQ23)*(OFFSET('Game Board'!G8:G55,0,KX1)&gt;OFFSET('Game Board'!H8:H55,0,KX1))*1)+SUMPRODUCT((OFFSET('Game Board'!I8:I55,0,KX1)=LQ22)*(OFFSET('Game Board'!F8:F55,0,KX1)=LQ23)*(OFFSET('Game Board'!H8:H55,0,KX1)&gt;OFFSET('Game Board'!G8:G55,0,KX1))*1)</f>
        <v>0</v>
      </c>
      <c r="MF22" s="420">
        <f ca="1">SUMPRODUCT((OFFSET('Game Board'!F8:F55,0,KX1)=LQ22)*(OFFSET('Game Board'!I8:I55,0,KX1)=LQ21)*(OFFSET('Game Board'!G8:G55,0,KX1)=OFFSET('Game Board'!H8:H55,0,KX1))*1)+SUMPRODUCT((OFFSET('Game Board'!I8:I55,0,KX1)=LQ22)*(OFFSET('Game Board'!F8:F55,0,KX1)=LQ21)*(OFFSET('Game Board'!G8:G55,0,KX1)=OFFSET('Game Board'!H8:H55,0,KX1))*1)+SUMPRODUCT((OFFSET('Game Board'!F8:F55,0,KX1)=LQ22)*(OFFSET('Game Board'!I8:I55,0,KX1)=LQ23)*(OFFSET('Game Board'!G8:G55,0,KX1)=OFFSET('Game Board'!H8:H55,0,KX1))*1)+SUMPRODUCT((OFFSET('Game Board'!I8:I55,0,KX1)=LQ22)*(OFFSET('Game Board'!F8:F55,0,KX1)=LQ23)*(OFFSET('Game Board'!G8:G55,0,KX1)=OFFSET('Game Board'!H8:H55,0,KX1))*1)</f>
        <v>0</v>
      </c>
      <c r="MG22" s="420">
        <f ca="1">SUMPRODUCT((OFFSET('Game Board'!F8:F55,0,KX1)=LQ22)*(OFFSET('Game Board'!I8:I55,0,KX1)=LQ21)*(OFFSET('Game Board'!G8:G55,0,KX1)&lt;OFFSET('Game Board'!H8:H55,0,KX1))*1)+SUMPRODUCT((OFFSET('Game Board'!I8:I55,0,KX1)=LQ22)*(OFFSET('Game Board'!F8:F55,0,KX1)=LQ21)*(OFFSET('Game Board'!H8:H55,0,KX1)&lt;OFFSET('Game Board'!G8:G55,0,KX1))*1)+SUMPRODUCT((OFFSET('Game Board'!F8:F55,0,KX1)=LQ22)*(OFFSET('Game Board'!I8:I55,0,KX1)=LQ23)*(OFFSET('Game Board'!G8:G55,0,KX1)&lt;OFFSET('Game Board'!H8:H55,0,KX1))*1)+SUMPRODUCT((OFFSET('Game Board'!I8:I55,0,KX1)=LQ22)*(OFFSET('Game Board'!F8:F55,0,KX1)=LQ23)*(OFFSET('Game Board'!H8:H55,0,KX1)&lt;OFFSET('Game Board'!G8:G55,0,KX1))*1)</f>
        <v>0</v>
      </c>
      <c r="MH22" s="420">
        <f ca="1">SUMIFS(OFFSET('Game Board'!G8:G55,0,KX1),OFFSET('Game Board'!F8:F55,0,KX1),LQ22,OFFSET('Game Board'!I8:I55,0,KX1),LQ21)+SUMIFS(OFFSET('Game Board'!G8:G55,0,KX1),OFFSET('Game Board'!F8:F55,0,KX1),LQ22,OFFSET('Game Board'!I8:I55,0,KX1),LQ23)+SUMIFS(OFFSET('Game Board'!H8:H55,0,KX1),OFFSET('Game Board'!I8:I55,0,KX1),LQ22,OFFSET('Game Board'!F8:F55,0,KX1),LQ21)+SUMIFS(OFFSET('Game Board'!H8:H55,0,KX1),OFFSET('Game Board'!I8:I55,0,KX1),LQ22,OFFSET('Game Board'!F8:F55,0,KX1),LQ23)</f>
        <v>0</v>
      </c>
      <c r="MI22" s="420">
        <f ca="1">SUMIFS(OFFSET('Game Board'!H8:H55,0,KX1),OFFSET('Game Board'!F8:F55,0,KX1),LQ22,OFFSET('Game Board'!I8:I55,0,KX1),LQ21)+SUMIFS(OFFSET('Game Board'!H8:H55,0,KX1),OFFSET('Game Board'!F8:F55,0,KX1),LQ22,OFFSET('Game Board'!I8:I55,0,KX1),LQ23)+SUMIFS(OFFSET('Game Board'!G8:G55,0,KX1),OFFSET('Game Board'!I8:I55,0,KX1),LQ22,OFFSET('Game Board'!F8:F55,0,KX1),LQ21)+SUMIFS(OFFSET('Game Board'!G8:G55,0,KX1),OFFSET('Game Board'!I8:I55,0,KX1),LQ22,OFFSET('Game Board'!F8:F55,0,KX1),LQ23)</f>
        <v>0</v>
      </c>
      <c r="MJ22" s="420">
        <f t="shared" ca="1" si="278"/>
        <v>0</v>
      </c>
      <c r="MK22" s="420">
        <f t="shared" ca="1" si="279"/>
        <v>0</v>
      </c>
      <c r="ML22" s="420">
        <f t="shared" ref="ML22" ca="1" si="3056">IF(LQ22&lt;&gt;"",SUMPRODUCT((LO20:LO23=LO22)*(MK20:MK23&gt;MK22)*1),0)</f>
        <v>0</v>
      </c>
      <c r="MM22" s="420">
        <f t="shared" ref="MM22" ca="1" si="3057">IF(LQ22&lt;&gt;"",SUMPRODUCT((ML20:ML23=ML22)*(MJ20:MJ23&gt;MJ22)*1),0)</f>
        <v>0</v>
      </c>
      <c r="MN22" s="420">
        <f t="shared" ca="1" si="282"/>
        <v>0</v>
      </c>
      <c r="MO22" s="420">
        <f t="shared" ref="MO22" ca="1" si="3058">IF(LQ22&lt;&gt;"",SUMPRODUCT((MN20:MN23=MN22)*(ML20:ML23=ML22)*(MH20:MH23&gt;MH22)*1),0)</f>
        <v>0</v>
      </c>
      <c r="MP22" s="420">
        <f t="shared" ca="1" si="68"/>
        <v>1</v>
      </c>
      <c r="MQ22" s="420">
        <f ca="1">SUMPRODUCT((OFFSET('Game Board'!F8:F55,0,KX1)=LR22)*(OFFSET('Game Board'!I8:I55,0,KX1)=LR23)*(OFFSET('Game Board'!G8:G55,0,KX1)&gt;OFFSET('Game Board'!H8:H55,0,KX1))*1)+SUMPRODUCT((OFFSET('Game Board'!I8:I55,0,KX1)=LR22)*(OFFSET('Game Board'!F8:F55,0,KX1)=LR23)*(OFFSET('Game Board'!H8:H55,0,KX1)&gt;OFFSET('Game Board'!G8:G55,0,KX1))*1)</f>
        <v>0</v>
      </c>
      <c r="MR22" s="420">
        <f ca="1">SUMPRODUCT((OFFSET('Game Board'!F8:F55,0,KX1)=LR22)*(OFFSET('Game Board'!I8:I55,0,KX1)=LR23)*(OFFSET('Game Board'!G8:G55,0,KX1)=OFFSET('Game Board'!H8:H55,0,KX1))*1)+SUMPRODUCT((OFFSET('Game Board'!I8:I55,0,KX1)=LR22)*(OFFSET('Game Board'!F8:F55,0,KX1)=LR23)*(OFFSET('Game Board'!H8:H55,0,KX1)=OFFSET('Game Board'!G8:G55,0,KX1))*1)</f>
        <v>0</v>
      </c>
      <c r="MS22" s="420">
        <f ca="1">SUMPRODUCT((OFFSET('Game Board'!F8:F55,0,KX1)=LR22)*(OFFSET('Game Board'!I8:I55,0,KX1)=LR23)*(OFFSET('Game Board'!G8:G55,0,KX1)&lt;OFFSET('Game Board'!H8:H55,0,KX1))*1)+SUMPRODUCT((OFFSET('Game Board'!I8:I55,0,KX1)=LR22)*(OFFSET('Game Board'!F8:F55,0,KX1)=LR23)*(OFFSET('Game Board'!H8:H55,0,KX1)&lt;OFFSET('Game Board'!G8:G55,0,KX1))*1)</f>
        <v>0</v>
      </c>
      <c r="MT22" s="420">
        <f ca="1">SUMIFS(OFFSET('Game Board'!G8:G55,0,KX1),OFFSET('Game Board'!F8:F55,0,KX1),LR22,OFFSET('Game Board'!I8:I55,0,KX1),LR23)+SUMIFS(OFFSET('Game Board'!H8:H55,0,KX1),OFFSET('Game Board'!I8:I55,0,KX1),LR22,OFFSET('Game Board'!F8:F55,0,KX1),LR23)</f>
        <v>0</v>
      </c>
      <c r="MU22" s="420">
        <f ca="1">SUMIFS(OFFSET('Game Board'!H8:H55,0,KX1),OFFSET('Game Board'!F8:F55,0,KX1),LR22,OFFSET('Game Board'!I8:I55,0,KX1),LR23)+SUMIFS(OFFSET('Game Board'!G8:G55,0,KX1),OFFSET('Game Board'!I8:I55,0,KX1),LR22,OFFSET('Game Board'!F8:F55,0,KX1),LR23)</f>
        <v>0</v>
      </c>
      <c r="MV22" s="420">
        <f t="shared" ref="MV22:MV23" ca="1" si="3059">MT22-MU22</f>
        <v>0</v>
      </c>
      <c r="MW22" s="420">
        <f t="shared" ref="MW22:MW23" ca="1" si="3060">MR22*1+MQ22*3</f>
        <v>0</v>
      </c>
      <c r="MX22" s="420">
        <f t="shared" ref="MX22" ca="1" si="3061">IF(LR22&lt;&gt;"",SUMPRODUCT((MA20:MA23=MA22)*(MW20:MW23&gt;MW22)*1),0)</f>
        <v>0</v>
      </c>
      <c r="MY22" s="420">
        <f t="shared" ref="MY22" ca="1" si="3062">IF(LR22&lt;&gt;"",SUMPRODUCT((MX20:MX23=MX22)*(MV20:MV23&gt;MV22)*1),0)</f>
        <v>0</v>
      </c>
      <c r="MZ22" s="420">
        <f t="shared" ref="MZ22:MZ23" ca="1" si="3063">MX22+MY22</f>
        <v>0</v>
      </c>
      <c r="NA22" s="420">
        <f t="shared" ref="NA22" ca="1" si="3064">IF(LR22&lt;&gt;"",SUMPRODUCT((MZ20:MZ23=MZ22)*(MX20:MX23=MX22)*(MT20:MT23&gt;MT22)*1),0)</f>
        <v>0</v>
      </c>
      <c r="NB22" s="420">
        <f t="shared" ca="1" si="69"/>
        <v>1</v>
      </c>
      <c r="NC22" s="420">
        <f t="shared" ref="NC22" ca="1" si="3065">SUMPRODUCT((NB20:NB23=NB22)*(LE20:LE23&gt;LE22)*1)</f>
        <v>0</v>
      </c>
      <c r="ND22" s="420">
        <f t="shared" ca="1" si="71"/>
        <v>1</v>
      </c>
      <c r="NE22" s="420" t="str">
        <f t="shared" si="285"/>
        <v>Spain</v>
      </c>
      <c r="NF22" s="420">
        <f t="shared" ca="1" si="72"/>
        <v>0</v>
      </c>
      <c r="NG22" s="420">
        <f ca="1">SUMPRODUCT((OFFSET('Game Board'!G8:G55,0,NG1)&lt;&gt;"")*(OFFSET('Game Board'!F8:F55,0,NG1)=C22)*(OFFSET('Game Board'!G8:G55,0,NG1)&gt;OFFSET('Game Board'!H8:H55,0,NG1))*1)+SUMPRODUCT((OFFSET('Game Board'!G8:G55,0,NG1)&lt;&gt;"")*(OFFSET('Game Board'!I8:I55,0,NG1)=C22)*(OFFSET('Game Board'!H8:H55,0,NG1)&gt;OFFSET('Game Board'!G8:G55,0,NG1))*1)</f>
        <v>0</v>
      </c>
      <c r="NH22" s="420">
        <f ca="1">SUMPRODUCT((OFFSET('Game Board'!G8:G55,0,NG1)&lt;&gt;"")*(OFFSET('Game Board'!F8:F55,0,NG1)=C22)*(OFFSET('Game Board'!G8:G55,0,NG1)=OFFSET('Game Board'!H8:H55,0,NG1))*1)+SUMPRODUCT((OFFSET('Game Board'!G8:G55,0,NG1)&lt;&gt;"")*(OFFSET('Game Board'!I8:I55,0,NG1)=C22)*(OFFSET('Game Board'!G8:G55,0,NG1)=OFFSET('Game Board'!H8:H55,0,NG1))*1)</f>
        <v>0</v>
      </c>
      <c r="NI22" s="420">
        <f ca="1">SUMPRODUCT((OFFSET('Game Board'!G8:G55,0,NG1)&lt;&gt;"")*(OFFSET('Game Board'!F8:F55,0,NG1)=C22)*(OFFSET('Game Board'!G8:G55,0,NG1)&lt;OFFSET('Game Board'!H8:H55,0,NG1))*1)+SUMPRODUCT((OFFSET('Game Board'!G8:G55,0,NG1)&lt;&gt;"")*(OFFSET('Game Board'!I8:I55,0,NG1)=C22)*(OFFSET('Game Board'!H8:H55,0,NG1)&lt;OFFSET('Game Board'!G8:G55,0,NG1))*1)</f>
        <v>0</v>
      </c>
      <c r="NJ22" s="420">
        <f ca="1">SUMIF(OFFSET('Game Board'!F8:F55,0,NG1),C22,OFFSET('Game Board'!G8:G55,0,NG1))+SUMIF(OFFSET('Game Board'!I8:I55,0,NG1),C22,OFFSET('Game Board'!H8:H55,0,NG1))</f>
        <v>0</v>
      </c>
      <c r="NK22" s="420">
        <f ca="1">SUMIF(OFFSET('Game Board'!F8:F55,0,NG1),C22,OFFSET('Game Board'!H8:H55,0,NG1))+SUMIF(OFFSET('Game Board'!I8:I55,0,NG1),C22,OFFSET('Game Board'!G8:G55,0,NG1))</f>
        <v>0</v>
      </c>
      <c r="NL22" s="420">
        <f t="shared" ca="1" si="73"/>
        <v>0</v>
      </c>
      <c r="NM22" s="420">
        <f t="shared" ca="1" si="74"/>
        <v>0</v>
      </c>
      <c r="NN22" s="420">
        <f ca="1">INDEX(L4:L35,MATCH(NW22,C4:C35,0),0)</f>
        <v>1709</v>
      </c>
      <c r="NO22" s="424">
        <f>'Tournament Setup'!F24</f>
        <v>0</v>
      </c>
      <c r="NP22" s="420">
        <f t="shared" ref="NP22" ca="1" si="3066">RANK(NM22,NM20:NM23)</f>
        <v>1</v>
      </c>
      <c r="NQ22" s="420">
        <f t="shared" ref="NQ22" ca="1" si="3067">SUMPRODUCT((NP20:NP23=NP22)*(NL20:NL23&gt;NL22)*1)</f>
        <v>0</v>
      </c>
      <c r="NR22" s="420">
        <f t="shared" ca="1" si="77"/>
        <v>1</v>
      </c>
      <c r="NS22" s="420">
        <f t="shared" ref="NS22" ca="1" si="3068">SUMPRODUCT((NP20:NP23=NP22)*(NL20:NL23=NL22)*(NJ20:NJ23&gt;NJ22)*1)</f>
        <v>0</v>
      </c>
      <c r="NT22" s="420">
        <f t="shared" ca="1" si="79"/>
        <v>1</v>
      </c>
      <c r="NU22" s="420">
        <f t="shared" ref="NU22" ca="1" si="3069">RANK(NT22,NT20:NT23,1)+COUNTIF(NT20:NT22,NT22)-1</f>
        <v>3</v>
      </c>
      <c r="NV22" s="420">
        <v>3</v>
      </c>
      <c r="NW22" s="420" t="str">
        <f t="shared" ref="NW22" ca="1" si="3070">INDEX(NE20:NE23,MATCH(NV22,NU20:NU23,0),0)</f>
        <v>Spain</v>
      </c>
      <c r="NX22" s="420">
        <f t="shared" ref="NX22" ca="1" si="3071">INDEX(NT20:NT23,MATCH(NW22,NE20:NE23,0),0)</f>
        <v>1</v>
      </c>
      <c r="NY22" s="420" t="str">
        <f t="shared" ref="NY22:NY23" ca="1" si="3072">IF(AND(NY21&lt;&gt;"",NX22=1),NW22,"")</f>
        <v>Spain</v>
      </c>
      <c r="NZ22" s="420" t="str">
        <f t="shared" ref="NZ22" ca="1" si="3073">IF(NZ21&lt;&gt;"",NW22,"")</f>
        <v/>
      </c>
      <c r="OA22" s="420" t="str">
        <f t="shared" ref="OA22" ca="1" si="3074">IF(NX23=3,NW22,"")</f>
        <v/>
      </c>
      <c r="OB22" s="420">
        <f ca="1">SUMPRODUCT((OFFSET('Game Board'!F8:F55,0,NG1)=NY22)*(OFFSET('Game Board'!I8:I55,0,NG1)=NY20)*(OFFSET('Game Board'!G8:G55,0,NG1)&gt;OFFSET('Game Board'!H8:H55,0,NG1))*1)+SUMPRODUCT((OFFSET('Game Board'!I8:I55,0,NG1)=NY22)*(OFFSET('Game Board'!F8:F55,0,NG1)=NY20)*(OFFSET('Game Board'!H8:H55,0,NG1)&gt;OFFSET('Game Board'!G8:G55,0,NG1))*1)+SUMPRODUCT((OFFSET('Game Board'!F8:F55,0,NG1)=NY22)*(OFFSET('Game Board'!I8:I55,0,NG1)=NY21)*(OFFSET('Game Board'!G8:G55,0,NG1)&gt;OFFSET('Game Board'!H8:H55,0,NG1))*1)+SUMPRODUCT((OFFSET('Game Board'!I8:I55,0,NG1)=NY22)*(OFFSET('Game Board'!F8:F55,0,NG1)=NY21)*(OFFSET('Game Board'!H8:H55,0,NG1)&gt;OFFSET('Game Board'!G8:G55,0,NG1))*1)+SUMPRODUCT((OFFSET('Game Board'!F8:F55,0,NG1)=NY22)*(OFFSET('Game Board'!I8:I55,0,NG1)=NY23)*(OFFSET('Game Board'!G8:G55,0,NG1)&gt;OFFSET('Game Board'!H8:H55,0,NG1))*1)+SUMPRODUCT((OFFSET('Game Board'!I8:I55,0,NG1)=NY22)*(OFFSET('Game Board'!F8:F55,0,NG1)=NY23)*(OFFSET('Game Board'!H8:H55,0,NG1)&gt;OFFSET('Game Board'!G8:G55,0,NG1))*1)</f>
        <v>0</v>
      </c>
      <c r="OC22" s="420">
        <f ca="1">SUMPRODUCT((OFFSET('Game Board'!F8:F55,0,NG1)=NY22)*(OFFSET('Game Board'!I8:I55,0,NG1)=NY20)*(OFFSET('Game Board'!G8:G55,0,NG1)=OFFSET('Game Board'!H8:H55,0,NG1))*1)+SUMPRODUCT((OFFSET('Game Board'!I8:I55,0,NG1)=NY22)*(OFFSET('Game Board'!F8:F55,0,NG1)=NY20)*(OFFSET('Game Board'!G8:G55,0,NG1)=OFFSET('Game Board'!H8:H55,0,NG1))*1)+SUMPRODUCT((OFFSET('Game Board'!F8:F55,0,NG1)=NY22)*(OFFSET('Game Board'!I8:I55,0,NG1)=NY21)*(OFFSET('Game Board'!G8:G55,0,NG1)=OFFSET('Game Board'!H8:H55,0,NG1))*1)+SUMPRODUCT((OFFSET('Game Board'!I8:I55,0,NG1)=NY22)*(OFFSET('Game Board'!F8:F55,0,NG1)=NY21)*(OFFSET('Game Board'!G8:G55,0,NG1)=OFFSET('Game Board'!H8:H55,0,NG1))*1)+SUMPRODUCT((OFFSET('Game Board'!F8:F55,0,NG1)=NY22)*(OFFSET('Game Board'!I8:I55,0,NG1)=NY23)*(OFFSET('Game Board'!G8:G55,0,NG1)=OFFSET('Game Board'!H8:H55,0,NG1))*1)+SUMPRODUCT((OFFSET('Game Board'!I8:I55,0,NG1)=NY22)*(OFFSET('Game Board'!F8:F55,0,NG1)=NY23)*(OFFSET('Game Board'!G8:G55,0,NG1)=OFFSET('Game Board'!H8:H55,0,NG1))*1)</f>
        <v>3</v>
      </c>
      <c r="OD22" s="420">
        <f ca="1">SUMPRODUCT((OFFSET('Game Board'!F8:F55,0,NG1)=NY22)*(OFFSET('Game Board'!I8:I55,0,NG1)=NY20)*(OFFSET('Game Board'!G8:G55,0,NG1)&lt;OFFSET('Game Board'!H8:H55,0,NG1))*1)+SUMPRODUCT((OFFSET('Game Board'!I8:I55,0,NG1)=NY22)*(OFFSET('Game Board'!F8:F55,0,NG1)=NY20)*(OFFSET('Game Board'!H8:H55,0,NG1)&lt;OFFSET('Game Board'!G8:G55,0,NG1))*1)+SUMPRODUCT((OFFSET('Game Board'!F8:F55,0,NG1)=NY22)*(OFFSET('Game Board'!I8:I55,0,NG1)=NY21)*(OFFSET('Game Board'!G8:G55,0,NG1)&lt;OFFSET('Game Board'!H8:H55,0,NG1))*1)+SUMPRODUCT((OFFSET('Game Board'!I8:I55,0,NG1)=NY22)*(OFFSET('Game Board'!F8:F55,0,NG1)=NY21)*(OFFSET('Game Board'!H8:H55,0,NG1)&lt;OFFSET('Game Board'!G8:G55,0,NG1))*1)+SUMPRODUCT((OFFSET('Game Board'!F8:F55,0,NG1)=NY22)*(OFFSET('Game Board'!I8:I55,0,NG1)=NY23)*(OFFSET('Game Board'!G8:G55,0,NG1)&lt;OFFSET('Game Board'!H8:H55,0,NG1))*1)+SUMPRODUCT((OFFSET('Game Board'!I8:I55,0,NG1)=NY22)*(OFFSET('Game Board'!F8:F55,0,NG1)=NY23)*(OFFSET('Game Board'!H8:H55,0,NG1)&lt;OFFSET('Game Board'!G8:G55,0,NG1))*1)</f>
        <v>0</v>
      </c>
      <c r="OE22" s="420">
        <f ca="1">SUMIFS(OFFSET('Game Board'!G8:G55,0,NG1),OFFSET('Game Board'!F8:F55,0,NG1),NY22,OFFSET('Game Board'!I8:I55,0,NG1),NY20)+SUMIFS(OFFSET('Game Board'!G8:G55,0,NG1),OFFSET('Game Board'!F8:F55,0,NG1),NY22,OFFSET('Game Board'!I8:I55,0,NG1),NY21)+SUMIFS(OFFSET('Game Board'!G8:G55,0,NG1),OFFSET('Game Board'!F8:F55,0,NG1),NY22,OFFSET('Game Board'!I8:I55,0,NG1),NY23)+SUMIFS(OFFSET('Game Board'!H8:H55,0,NG1),OFFSET('Game Board'!I8:I55,0,NG1),NY22,OFFSET('Game Board'!F8:F55,0,NG1),NY20)+SUMIFS(OFFSET('Game Board'!H8:H55,0,NG1),OFFSET('Game Board'!I8:I55,0,NG1),NY22,OFFSET('Game Board'!F8:F55,0,NG1),NY21)+SUMIFS(OFFSET('Game Board'!H8:H55,0,NG1),OFFSET('Game Board'!I8:I55,0,NG1),NY22,OFFSET('Game Board'!F8:F55,0,NG1),NY23)</f>
        <v>0</v>
      </c>
      <c r="OF22" s="420">
        <f ca="1">SUMIFS(OFFSET('Game Board'!H8:H55,0,NG1),OFFSET('Game Board'!F8:F55,0,NG1),NY22,OFFSET('Game Board'!I8:I55,0,NG1),NY20)+SUMIFS(OFFSET('Game Board'!H8:H55,0,NG1),OFFSET('Game Board'!F8:F55,0,NG1),NY22,OFFSET('Game Board'!I8:I55,0,NG1),NY21)+SUMIFS(OFFSET('Game Board'!H8:H55,0,NG1),OFFSET('Game Board'!F8:F55,0,NG1),NY22,OFFSET('Game Board'!I8:I55,0,NG1),NY23)+SUMIFS(OFFSET('Game Board'!G8:G55,0,NG1),OFFSET('Game Board'!I8:I55,0,NG1),NY22,OFFSET('Game Board'!F8:F55,0,NG1),NY20)+SUMIFS(OFFSET('Game Board'!G8:G55,0,NG1),OFFSET('Game Board'!I8:I55,0,NG1),NY22,OFFSET('Game Board'!F8:F55,0,NG1),NY21)+SUMIFS(OFFSET('Game Board'!G8:G55,0,NG1),OFFSET('Game Board'!I8:I55,0,NG1),NY22,OFFSET('Game Board'!F8:F55,0,NG1),NY23)</f>
        <v>0</v>
      </c>
      <c r="OG22" s="420">
        <f t="shared" ca="1" si="84"/>
        <v>0</v>
      </c>
      <c r="OH22" s="420">
        <f t="shared" ca="1" si="85"/>
        <v>3</v>
      </c>
      <c r="OI22" s="420">
        <f t="shared" ref="OI22" ca="1" si="3075">IF(NY22&lt;&gt;"",SUMPRODUCT((NX20:NX23=NX22)*(OH20:OH23&gt;OH22)*1),0)</f>
        <v>0</v>
      </c>
      <c r="OJ22" s="420">
        <f t="shared" ref="OJ22" ca="1" si="3076">IF(NY22&lt;&gt;"",SUMPRODUCT((OI20:OI23=OI22)*(OG20:OG23&gt;OG22)*1),0)</f>
        <v>0</v>
      </c>
      <c r="OK22" s="420">
        <f t="shared" ca="1" si="88"/>
        <v>0</v>
      </c>
      <c r="OL22" s="420">
        <f t="shared" ref="OL22" ca="1" si="3077">IF(NY22&lt;&gt;"",SUMPRODUCT((OK20:OK23=OK22)*(OI20:OI23=OI22)*(OE20:OE23&gt;OE22)*1),0)</f>
        <v>0</v>
      </c>
      <c r="OM22" s="420">
        <f t="shared" ca="1" si="90"/>
        <v>1</v>
      </c>
      <c r="ON22" s="420">
        <f ca="1">SUMPRODUCT((OFFSET('Game Board'!F8:F55,0,NG1)=NZ22)*(OFFSET('Game Board'!I8:I55,0,NG1)=NZ21)*(OFFSET('Game Board'!G8:G55,0,NG1)&gt;OFFSET('Game Board'!H8:H55,0,NG1))*1)+SUMPRODUCT((OFFSET('Game Board'!I8:I55,0,NG1)=NZ22)*(OFFSET('Game Board'!F8:F55,0,NG1)=NZ21)*(OFFSET('Game Board'!H8:H55,0,NG1)&gt;OFFSET('Game Board'!G8:G55,0,NG1))*1)+SUMPRODUCT((OFFSET('Game Board'!F8:F55,0,NG1)=NZ22)*(OFFSET('Game Board'!I8:I55,0,NG1)=NZ23)*(OFFSET('Game Board'!G8:G55,0,NG1)&gt;OFFSET('Game Board'!H8:H55,0,NG1))*1)+SUMPRODUCT((OFFSET('Game Board'!I8:I55,0,NG1)=NZ22)*(OFFSET('Game Board'!F8:F55,0,NG1)=NZ23)*(OFFSET('Game Board'!H8:H55,0,NG1)&gt;OFFSET('Game Board'!G8:G55,0,NG1))*1)</f>
        <v>0</v>
      </c>
      <c r="OO22" s="420">
        <f ca="1">SUMPRODUCT((OFFSET('Game Board'!F8:F55,0,NG1)=NZ22)*(OFFSET('Game Board'!I8:I55,0,NG1)=NZ21)*(OFFSET('Game Board'!G8:G55,0,NG1)=OFFSET('Game Board'!H8:H55,0,NG1))*1)+SUMPRODUCT((OFFSET('Game Board'!I8:I55,0,NG1)=NZ22)*(OFFSET('Game Board'!F8:F55,0,NG1)=NZ21)*(OFFSET('Game Board'!G8:G55,0,NG1)=OFFSET('Game Board'!H8:H55,0,NG1))*1)+SUMPRODUCT((OFFSET('Game Board'!F8:F55,0,NG1)=NZ22)*(OFFSET('Game Board'!I8:I55,0,NG1)=NZ23)*(OFFSET('Game Board'!G8:G55,0,NG1)=OFFSET('Game Board'!H8:H55,0,NG1))*1)+SUMPRODUCT((OFFSET('Game Board'!I8:I55,0,NG1)=NZ22)*(OFFSET('Game Board'!F8:F55,0,NG1)=NZ23)*(OFFSET('Game Board'!G8:G55,0,NG1)=OFFSET('Game Board'!H8:H55,0,NG1))*1)</f>
        <v>0</v>
      </c>
      <c r="OP22" s="420">
        <f ca="1">SUMPRODUCT((OFFSET('Game Board'!F8:F55,0,NG1)=NZ22)*(OFFSET('Game Board'!I8:I55,0,NG1)=NZ21)*(OFFSET('Game Board'!G8:G55,0,NG1)&lt;OFFSET('Game Board'!H8:H55,0,NG1))*1)+SUMPRODUCT((OFFSET('Game Board'!I8:I55,0,NG1)=NZ22)*(OFFSET('Game Board'!F8:F55,0,NG1)=NZ21)*(OFFSET('Game Board'!H8:H55,0,NG1)&lt;OFFSET('Game Board'!G8:G55,0,NG1))*1)+SUMPRODUCT((OFFSET('Game Board'!F8:F55,0,NG1)=NZ22)*(OFFSET('Game Board'!I8:I55,0,NG1)=NZ23)*(OFFSET('Game Board'!G8:G55,0,NG1)&lt;OFFSET('Game Board'!H8:H55,0,NG1))*1)+SUMPRODUCT((OFFSET('Game Board'!I8:I55,0,NG1)=NZ22)*(OFFSET('Game Board'!F8:F55,0,NG1)=NZ23)*(OFFSET('Game Board'!H8:H55,0,NG1)&lt;OFFSET('Game Board'!G8:G55,0,NG1))*1)</f>
        <v>0</v>
      </c>
      <c r="OQ22" s="420">
        <f ca="1">SUMIFS(OFFSET('Game Board'!G8:G55,0,NG1),OFFSET('Game Board'!F8:F55,0,NG1),NZ22,OFFSET('Game Board'!I8:I55,0,NG1),NZ21)+SUMIFS(OFFSET('Game Board'!G8:G55,0,NG1),OFFSET('Game Board'!F8:F55,0,NG1),NZ22,OFFSET('Game Board'!I8:I55,0,NG1),NZ23)+SUMIFS(OFFSET('Game Board'!H8:H55,0,NG1),OFFSET('Game Board'!I8:I55,0,NG1),NZ22,OFFSET('Game Board'!F8:F55,0,NG1),NZ21)+SUMIFS(OFFSET('Game Board'!H8:H55,0,NG1),OFFSET('Game Board'!I8:I55,0,NG1),NZ22,OFFSET('Game Board'!F8:F55,0,NG1),NZ23)</f>
        <v>0</v>
      </c>
      <c r="OR22" s="420">
        <f ca="1">SUMIFS(OFFSET('Game Board'!H8:H55,0,NG1),OFFSET('Game Board'!F8:F55,0,NG1),NZ22,OFFSET('Game Board'!I8:I55,0,NG1),NZ21)+SUMIFS(OFFSET('Game Board'!H8:H55,0,NG1),OFFSET('Game Board'!F8:F55,0,NG1),NZ22,OFFSET('Game Board'!I8:I55,0,NG1),NZ23)+SUMIFS(OFFSET('Game Board'!G8:G55,0,NG1),OFFSET('Game Board'!I8:I55,0,NG1),NZ22,OFFSET('Game Board'!F8:F55,0,NG1),NZ21)+SUMIFS(OFFSET('Game Board'!G8:G55,0,NG1),OFFSET('Game Board'!I8:I55,0,NG1),NZ22,OFFSET('Game Board'!F8:F55,0,NG1),NZ23)</f>
        <v>0</v>
      </c>
      <c r="OS22" s="420">
        <f t="shared" ca="1" si="297"/>
        <v>0</v>
      </c>
      <c r="OT22" s="420">
        <f t="shared" ca="1" si="298"/>
        <v>0</v>
      </c>
      <c r="OU22" s="420">
        <f t="shared" ref="OU22" ca="1" si="3078">IF(NZ22&lt;&gt;"",SUMPRODUCT((NX20:NX23=NX22)*(OT20:OT23&gt;OT22)*1),0)</f>
        <v>0</v>
      </c>
      <c r="OV22" s="420">
        <f t="shared" ref="OV22" ca="1" si="3079">IF(NZ22&lt;&gt;"",SUMPRODUCT((OU20:OU23=OU22)*(OS20:OS23&gt;OS22)*1),0)</f>
        <v>0</v>
      </c>
      <c r="OW22" s="420">
        <f t="shared" ca="1" si="301"/>
        <v>0</v>
      </c>
      <c r="OX22" s="420">
        <f t="shared" ref="OX22" ca="1" si="3080">IF(NZ22&lt;&gt;"",SUMPRODUCT((OW20:OW23=OW22)*(OU20:OU23=OU22)*(OQ20:OQ23&gt;OQ22)*1),0)</f>
        <v>0</v>
      </c>
      <c r="OY22" s="420">
        <f t="shared" ca="1" si="91"/>
        <v>1</v>
      </c>
      <c r="OZ22" s="420">
        <f ca="1">SUMPRODUCT((OFFSET('Game Board'!F8:F55,0,NG1)=OA22)*(OFFSET('Game Board'!I8:I55,0,NG1)=OA23)*(OFFSET('Game Board'!G8:G55,0,NG1)&gt;OFFSET('Game Board'!H8:H55,0,NG1))*1)+SUMPRODUCT((OFFSET('Game Board'!I8:I55,0,NG1)=OA22)*(OFFSET('Game Board'!F8:F55,0,NG1)=OA23)*(OFFSET('Game Board'!H8:H55,0,NG1)&gt;OFFSET('Game Board'!G8:G55,0,NG1))*1)</f>
        <v>0</v>
      </c>
      <c r="PA22" s="420">
        <f ca="1">SUMPRODUCT((OFFSET('Game Board'!F8:F55,0,NG1)=OA22)*(OFFSET('Game Board'!I8:I55,0,NG1)=OA23)*(OFFSET('Game Board'!G8:G55,0,NG1)=OFFSET('Game Board'!H8:H55,0,NG1))*1)+SUMPRODUCT((OFFSET('Game Board'!I8:I55,0,NG1)=OA22)*(OFFSET('Game Board'!F8:F55,0,NG1)=OA23)*(OFFSET('Game Board'!H8:H55,0,NG1)=OFFSET('Game Board'!G8:G55,0,NG1))*1)</f>
        <v>0</v>
      </c>
      <c r="PB22" s="420">
        <f ca="1">SUMPRODUCT((OFFSET('Game Board'!F8:F55,0,NG1)=OA22)*(OFFSET('Game Board'!I8:I55,0,NG1)=OA23)*(OFFSET('Game Board'!G8:G55,0,NG1)&lt;OFFSET('Game Board'!H8:H55,0,NG1))*1)+SUMPRODUCT((OFFSET('Game Board'!I8:I55,0,NG1)=OA22)*(OFFSET('Game Board'!F8:F55,0,NG1)=OA23)*(OFFSET('Game Board'!H8:H55,0,NG1)&lt;OFFSET('Game Board'!G8:G55,0,NG1))*1)</f>
        <v>0</v>
      </c>
      <c r="PC22" s="420">
        <f ca="1">SUMIFS(OFFSET('Game Board'!G8:G55,0,NG1),OFFSET('Game Board'!F8:F55,0,NG1),OA22,OFFSET('Game Board'!I8:I55,0,NG1),OA23)+SUMIFS(OFFSET('Game Board'!H8:H55,0,NG1),OFFSET('Game Board'!I8:I55,0,NG1),OA22,OFFSET('Game Board'!F8:F55,0,NG1),OA23)</f>
        <v>0</v>
      </c>
      <c r="PD22" s="420">
        <f ca="1">SUMIFS(OFFSET('Game Board'!H8:H55,0,NG1),OFFSET('Game Board'!F8:F55,0,NG1),OA22,OFFSET('Game Board'!I8:I55,0,NG1),OA23)+SUMIFS(OFFSET('Game Board'!G8:G55,0,NG1),OFFSET('Game Board'!I8:I55,0,NG1),OA22,OFFSET('Game Board'!F8:F55,0,NG1),OA23)</f>
        <v>0</v>
      </c>
      <c r="PE22" s="420">
        <f t="shared" ref="PE22:PE23" ca="1" si="3081">PC22-PD22</f>
        <v>0</v>
      </c>
      <c r="PF22" s="420">
        <f t="shared" ref="PF22:PF23" ca="1" si="3082">PA22*1+OZ22*3</f>
        <v>0</v>
      </c>
      <c r="PG22" s="420">
        <f t="shared" ref="PG22" ca="1" si="3083">IF(OA22&lt;&gt;"",SUMPRODUCT((OJ20:OJ23=OJ22)*(PF20:PF23&gt;PF22)*1),0)</f>
        <v>0</v>
      </c>
      <c r="PH22" s="420">
        <f t="shared" ref="PH22" ca="1" si="3084">IF(OA22&lt;&gt;"",SUMPRODUCT((PG20:PG23=PG22)*(PE20:PE23&gt;PE22)*1),0)</f>
        <v>0</v>
      </c>
      <c r="PI22" s="420">
        <f t="shared" ref="PI22:PI23" ca="1" si="3085">PG22+PH22</f>
        <v>0</v>
      </c>
      <c r="PJ22" s="420">
        <f t="shared" ref="PJ22" ca="1" si="3086">IF(OA22&lt;&gt;"",SUMPRODUCT((PI20:PI23=PI22)*(PG20:PG23=PG22)*(PC20:PC23&gt;PC22)*1),0)</f>
        <v>0</v>
      </c>
      <c r="PK22" s="420">
        <f t="shared" ca="1" si="92"/>
        <v>1</v>
      </c>
      <c r="PL22" s="420">
        <f t="shared" ref="PL22" ca="1" si="3087">SUMPRODUCT((PK20:PK23=PK22)*(NN20:NN23&gt;NN22)*1)</f>
        <v>0</v>
      </c>
      <c r="PM22" s="420">
        <f t="shared" ca="1" si="94"/>
        <v>1</v>
      </c>
      <c r="PN22" s="420" t="str">
        <f t="shared" si="304"/>
        <v>Spain</v>
      </c>
      <c r="PO22" s="420">
        <f t="shared" ca="1" si="95"/>
        <v>0</v>
      </c>
      <c r="PP22" s="420">
        <f ca="1">SUMPRODUCT((OFFSET('Game Board'!G8:G55,0,PP1)&lt;&gt;"")*(OFFSET('Game Board'!F8:F55,0,PP1)=C22)*(OFFSET('Game Board'!G8:G55,0,PP1)&gt;OFFSET('Game Board'!H8:H55,0,PP1))*1)+SUMPRODUCT((OFFSET('Game Board'!G8:G55,0,PP1)&lt;&gt;"")*(OFFSET('Game Board'!I8:I55,0,PP1)=C22)*(OFFSET('Game Board'!H8:H55,0,PP1)&gt;OFFSET('Game Board'!G8:G55,0,PP1))*1)</f>
        <v>0</v>
      </c>
      <c r="PQ22" s="420">
        <f ca="1">SUMPRODUCT((OFFSET('Game Board'!G8:G55,0,PP1)&lt;&gt;"")*(OFFSET('Game Board'!F8:F55,0,PP1)=C22)*(OFFSET('Game Board'!G8:G55,0,PP1)=OFFSET('Game Board'!H8:H55,0,PP1))*1)+SUMPRODUCT((OFFSET('Game Board'!G8:G55,0,PP1)&lt;&gt;"")*(OFFSET('Game Board'!I8:I55,0,PP1)=C22)*(OFFSET('Game Board'!G8:G55,0,PP1)=OFFSET('Game Board'!H8:H55,0,PP1))*1)</f>
        <v>0</v>
      </c>
      <c r="PR22" s="420">
        <f ca="1">SUMPRODUCT((OFFSET('Game Board'!G8:G55,0,PP1)&lt;&gt;"")*(OFFSET('Game Board'!F8:F55,0,PP1)=C22)*(OFFSET('Game Board'!G8:G55,0,PP1)&lt;OFFSET('Game Board'!H8:H55,0,PP1))*1)+SUMPRODUCT((OFFSET('Game Board'!G8:G55,0,PP1)&lt;&gt;"")*(OFFSET('Game Board'!I8:I55,0,PP1)=C22)*(OFFSET('Game Board'!H8:H55,0,PP1)&lt;OFFSET('Game Board'!G8:G55,0,PP1))*1)</f>
        <v>0</v>
      </c>
      <c r="PS22" s="420">
        <f ca="1">SUMIF(OFFSET('Game Board'!F8:F55,0,PP1),C22,OFFSET('Game Board'!G8:G55,0,PP1))+SUMIF(OFFSET('Game Board'!I8:I55,0,PP1),C22,OFFSET('Game Board'!H8:H55,0,PP1))</f>
        <v>0</v>
      </c>
      <c r="PT22" s="420">
        <f ca="1">SUMIF(OFFSET('Game Board'!F8:F55,0,PP1),C22,OFFSET('Game Board'!H8:H55,0,PP1))+SUMIF(OFFSET('Game Board'!I8:I55,0,PP1),C22,OFFSET('Game Board'!G8:G55,0,PP1))</f>
        <v>0</v>
      </c>
      <c r="PU22" s="420">
        <f t="shared" ca="1" si="96"/>
        <v>0</v>
      </c>
      <c r="PV22" s="420">
        <f t="shared" ca="1" si="97"/>
        <v>0</v>
      </c>
      <c r="PW22" s="420">
        <f ca="1">INDEX(L4:L35,MATCH(QF22,C4:C35,0),0)</f>
        <v>1709</v>
      </c>
      <c r="PX22" s="424">
        <f>'Tournament Setup'!F24</f>
        <v>0</v>
      </c>
      <c r="PY22" s="420">
        <f t="shared" ref="PY22" ca="1" si="3088">RANK(PV22,PV20:PV23)</f>
        <v>1</v>
      </c>
      <c r="PZ22" s="420">
        <f t="shared" ref="PZ22" ca="1" si="3089">SUMPRODUCT((PY20:PY23=PY22)*(PU20:PU23&gt;PU22)*1)</f>
        <v>0</v>
      </c>
      <c r="QA22" s="420">
        <f t="shared" ca="1" si="100"/>
        <v>1</v>
      </c>
      <c r="QB22" s="420">
        <f t="shared" ref="QB22" ca="1" si="3090">SUMPRODUCT((PY20:PY23=PY22)*(PU20:PU23=PU22)*(PS20:PS23&gt;PS22)*1)</f>
        <v>0</v>
      </c>
      <c r="QC22" s="420">
        <f t="shared" ca="1" si="102"/>
        <v>1</v>
      </c>
      <c r="QD22" s="420">
        <f t="shared" ref="QD22" ca="1" si="3091">RANK(QC22,QC20:QC23,1)+COUNTIF(QC20:QC22,QC22)-1</f>
        <v>3</v>
      </c>
      <c r="QE22" s="420">
        <v>3</v>
      </c>
      <c r="QF22" s="420" t="str">
        <f t="shared" ref="QF22" ca="1" si="3092">INDEX(PN20:PN23,MATCH(QE22,QD20:QD23,0),0)</f>
        <v>Spain</v>
      </c>
      <c r="QG22" s="420">
        <f t="shared" ref="QG22" ca="1" si="3093">INDEX(QC20:QC23,MATCH(QF22,PN20:PN23,0),0)</f>
        <v>1</v>
      </c>
      <c r="QH22" s="420" t="str">
        <f t="shared" ref="QH22:QH23" ca="1" si="3094">IF(AND(QH21&lt;&gt;"",QG22=1),QF22,"")</f>
        <v>Spain</v>
      </c>
      <c r="QI22" s="420" t="str">
        <f t="shared" ref="QI22" ca="1" si="3095">IF(QI21&lt;&gt;"",QF22,"")</f>
        <v/>
      </c>
      <c r="QJ22" s="420" t="str">
        <f t="shared" ref="QJ22" ca="1" si="3096">IF(QG23=3,QF22,"")</f>
        <v/>
      </c>
      <c r="QK22" s="420">
        <f ca="1">SUMPRODUCT((OFFSET('Game Board'!F8:F55,0,PP1)=QH22)*(OFFSET('Game Board'!I8:I55,0,PP1)=QH20)*(OFFSET('Game Board'!G8:G55,0,PP1)&gt;OFFSET('Game Board'!H8:H55,0,PP1))*1)+SUMPRODUCT((OFFSET('Game Board'!I8:I55,0,PP1)=QH22)*(OFFSET('Game Board'!F8:F55,0,PP1)=QH20)*(OFFSET('Game Board'!H8:H55,0,PP1)&gt;OFFSET('Game Board'!G8:G55,0,PP1))*1)+SUMPRODUCT((OFFSET('Game Board'!F8:F55,0,PP1)=QH22)*(OFFSET('Game Board'!I8:I55,0,PP1)=QH21)*(OFFSET('Game Board'!G8:G55,0,PP1)&gt;OFFSET('Game Board'!H8:H55,0,PP1))*1)+SUMPRODUCT((OFFSET('Game Board'!I8:I55,0,PP1)=QH22)*(OFFSET('Game Board'!F8:F55,0,PP1)=QH21)*(OFFSET('Game Board'!H8:H55,0,PP1)&gt;OFFSET('Game Board'!G8:G55,0,PP1))*1)+SUMPRODUCT((OFFSET('Game Board'!F8:F55,0,PP1)=QH22)*(OFFSET('Game Board'!I8:I55,0,PP1)=QH23)*(OFFSET('Game Board'!G8:G55,0,PP1)&gt;OFFSET('Game Board'!H8:H55,0,PP1))*1)+SUMPRODUCT((OFFSET('Game Board'!I8:I55,0,PP1)=QH22)*(OFFSET('Game Board'!F8:F55,0,PP1)=QH23)*(OFFSET('Game Board'!H8:H55,0,PP1)&gt;OFFSET('Game Board'!G8:G55,0,PP1))*1)</f>
        <v>0</v>
      </c>
      <c r="QL22" s="420">
        <f ca="1">SUMPRODUCT((OFFSET('Game Board'!F8:F55,0,PP1)=QH22)*(OFFSET('Game Board'!I8:I55,0,PP1)=QH20)*(OFFSET('Game Board'!G8:G55,0,PP1)=OFFSET('Game Board'!H8:H55,0,PP1))*1)+SUMPRODUCT((OFFSET('Game Board'!I8:I55,0,PP1)=QH22)*(OFFSET('Game Board'!F8:F55,0,PP1)=QH20)*(OFFSET('Game Board'!G8:G55,0,PP1)=OFFSET('Game Board'!H8:H55,0,PP1))*1)+SUMPRODUCT((OFFSET('Game Board'!F8:F55,0,PP1)=QH22)*(OFFSET('Game Board'!I8:I55,0,PP1)=QH21)*(OFFSET('Game Board'!G8:G55,0,PP1)=OFFSET('Game Board'!H8:H55,0,PP1))*1)+SUMPRODUCT((OFFSET('Game Board'!I8:I55,0,PP1)=QH22)*(OFFSET('Game Board'!F8:F55,0,PP1)=QH21)*(OFFSET('Game Board'!G8:G55,0,PP1)=OFFSET('Game Board'!H8:H55,0,PP1))*1)+SUMPRODUCT((OFFSET('Game Board'!F8:F55,0,PP1)=QH22)*(OFFSET('Game Board'!I8:I55,0,PP1)=QH23)*(OFFSET('Game Board'!G8:G55,0,PP1)=OFFSET('Game Board'!H8:H55,0,PP1))*1)+SUMPRODUCT((OFFSET('Game Board'!I8:I55,0,PP1)=QH22)*(OFFSET('Game Board'!F8:F55,0,PP1)=QH23)*(OFFSET('Game Board'!G8:G55,0,PP1)=OFFSET('Game Board'!H8:H55,0,PP1))*1)</f>
        <v>3</v>
      </c>
      <c r="QM22" s="420">
        <f ca="1">SUMPRODUCT((OFFSET('Game Board'!F8:F55,0,PP1)=QH22)*(OFFSET('Game Board'!I8:I55,0,PP1)=QH20)*(OFFSET('Game Board'!G8:G55,0,PP1)&lt;OFFSET('Game Board'!H8:H55,0,PP1))*1)+SUMPRODUCT((OFFSET('Game Board'!I8:I55,0,PP1)=QH22)*(OFFSET('Game Board'!F8:F55,0,PP1)=QH20)*(OFFSET('Game Board'!H8:H55,0,PP1)&lt;OFFSET('Game Board'!G8:G55,0,PP1))*1)+SUMPRODUCT((OFFSET('Game Board'!F8:F55,0,PP1)=QH22)*(OFFSET('Game Board'!I8:I55,0,PP1)=QH21)*(OFFSET('Game Board'!G8:G55,0,PP1)&lt;OFFSET('Game Board'!H8:H55,0,PP1))*1)+SUMPRODUCT((OFFSET('Game Board'!I8:I55,0,PP1)=QH22)*(OFFSET('Game Board'!F8:F55,0,PP1)=QH21)*(OFFSET('Game Board'!H8:H55,0,PP1)&lt;OFFSET('Game Board'!G8:G55,0,PP1))*1)+SUMPRODUCT((OFFSET('Game Board'!F8:F55,0,PP1)=QH22)*(OFFSET('Game Board'!I8:I55,0,PP1)=QH23)*(OFFSET('Game Board'!G8:G55,0,PP1)&lt;OFFSET('Game Board'!H8:H55,0,PP1))*1)+SUMPRODUCT((OFFSET('Game Board'!I8:I55,0,PP1)=QH22)*(OFFSET('Game Board'!F8:F55,0,PP1)=QH23)*(OFFSET('Game Board'!H8:H55,0,PP1)&lt;OFFSET('Game Board'!G8:G55,0,PP1))*1)</f>
        <v>0</v>
      </c>
      <c r="QN22" s="420">
        <f ca="1">SUMIFS(OFFSET('Game Board'!G8:G55,0,PP1),OFFSET('Game Board'!F8:F55,0,PP1),QH22,OFFSET('Game Board'!I8:I55,0,PP1),QH20)+SUMIFS(OFFSET('Game Board'!G8:G55,0,PP1),OFFSET('Game Board'!F8:F55,0,PP1),QH22,OFFSET('Game Board'!I8:I55,0,PP1),QH21)+SUMIFS(OFFSET('Game Board'!G8:G55,0,PP1),OFFSET('Game Board'!F8:F55,0,PP1),QH22,OFFSET('Game Board'!I8:I55,0,PP1),QH23)+SUMIFS(OFFSET('Game Board'!H8:H55,0,PP1),OFFSET('Game Board'!I8:I55,0,PP1),QH22,OFFSET('Game Board'!F8:F55,0,PP1),QH20)+SUMIFS(OFFSET('Game Board'!H8:H55,0,PP1),OFFSET('Game Board'!I8:I55,0,PP1),QH22,OFFSET('Game Board'!F8:F55,0,PP1),QH21)+SUMIFS(OFFSET('Game Board'!H8:H55,0,PP1),OFFSET('Game Board'!I8:I55,0,PP1),QH22,OFFSET('Game Board'!F8:F55,0,PP1),QH23)</f>
        <v>0</v>
      </c>
      <c r="QO22" s="420">
        <f ca="1">SUMIFS(OFFSET('Game Board'!H8:H55,0,PP1),OFFSET('Game Board'!F8:F55,0,PP1),QH22,OFFSET('Game Board'!I8:I55,0,PP1),QH20)+SUMIFS(OFFSET('Game Board'!H8:H55,0,PP1),OFFSET('Game Board'!F8:F55,0,PP1),QH22,OFFSET('Game Board'!I8:I55,0,PP1),QH21)+SUMIFS(OFFSET('Game Board'!H8:H55,0,PP1),OFFSET('Game Board'!F8:F55,0,PP1),QH22,OFFSET('Game Board'!I8:I55,0,PP1),QH23)+SUMIFS(OFFSET('Game Board'!G8:G55,0,PP1),OFFSET('Game Board'!I8:I55,0,PP1),QH22,OFFSET('Game Board'!F8:F55,0,PP1),QH20)+SUMIFS(OFFSET('Game Board'!G8:G55,0,PP1),OFFSET('Game Board'!I8:I55,0,PP1),QH22,OFFSET('Game Board'!F8:F55,0,PP1),QH21)+SUMIFS(OFFSET('Game Board'!G8:G55,0,PP1),OFFSET('Game Board'!I8:I55,0,PP1),QH22,OFFSET('Game Board'!F8:F55,0,PP1),QH23)</f>
        <v>0</v>
      </c>
      <c r="QP22" s="420">
        <f t="shared" ca="1" si="107"/>
        <v>0</v>
      </c>
      <c r="QQ22" s="420">
        <f t="shared" ca="1" si="108"/>
        <v>3</v>
      </c>
      <c r="QR22" s="420">
        <f t="shared" ref="QR22" ca="1" si="3097">IF(QH22&lt;&gt;"",SUMPRODUCT((QG20:QG23=QG22)*(QQ20:QQ23&gt;QQ22)*1),0)</f>
        <v>0</v>
      </c>
      <c r="QS22" s="420">
        <f t="shared" ref="QS22" ca="1" si="3098">IF(QH22&lt;&gt;"",SUMPRODUCT((QR20:QR23=QR22)*(QP20:QP23&gt;QP22)*1),0)</f>
        <v>0</v>
      </c>
      <c r="QT22" s="420">
        <f t="shared" ca="1" si="111"/>
        <v>0</v>
      </c>
      <c r="QU22" s="420">
        <f t="shared" ref="QU22" ca="1" si="3099">IF(QH22&lt;&gt;"",SUMPRODUCT((QT20:QT23=QT22)*(QR20:QR23=QR22)*(QN20:QN23&gt;QN22)*1),0)</f>
        <v>0</v>
      </c>
      <c r="QV22" s="420">
        <f t="shared" ca="1" si="113"/>
        <v>1</v>
      </c>
      <c r="QW22" s="420">
        <f ca="1">SUMPRODUCT((OFFSET('Game Board'!F8:F55,0,PP1)=QI22)*(OFFSET('Game Board'!I8:I55,0,PP1)=QI21)*(OFFSET('Game Board'!G8:G55,0,PP1)&gt;OFFSET('Game Board'!H8:H55,0,PP1))*1)+SUMPRODUCT((OFFSET('Game Board'!I8:I55,0,PP1)=QI22)*(OFFSET('Game Board'!F8:F55,0,PP1)=QI21)*(OFFSET('Game Board'!H8:H55,0,PP1)&gt;OFFSET('Game Board'!G8:G55,0,PP1))*1)+SUMPRODUCT((OFFSET('Game Board'!F8:F55,0,PP1)=QI22)*(OFFSET('Game Board'!I8:I55,0,PP1)=QI23)*(OFFSET('Game Board'!G8:G55,0,PP1)&gt;OFFSET('Game Board'!H8:H55,0,PP1))*1)+SUMPRODUCT((OFFSET('Game Board'!I8:I55,0,PP1)=QI22)*(OFFSET('Game Board'!F8:F55,0,PP1)=QI23)*(OFFSET('Game Board'!H8:H55,0,PP1)&gt;OFFSET('Game Board'!G8:G55,0,PP1))*1)</f>
        <v>0</v>
      </c>
      <c r="QX22" s="420">
        <f ca="1">SUMPRODUCT((OFFSET('Game Board'!F8:F55,0,PP1)=QI22)*(OFFSET('Game Board'!I8:I55,0,PP1)=QI21)*(OFFSET('Game Board'!G8:G55,0,PP1)=OFFSET('Game Board'!H8:H55,0,PP1))*1)+SUMPRODUCT((OFFSET('Game Board'!I8:I55,0,PP1)=QI22)*(OFFSET('Game Board'!F8:F55,0,PP1)=QI21)*(OFFSET('Game Board'!G8:G55,0,PP1)=OFFSET('Game Board'!H8:H55,0,PP1))*1)+SUMPRODUCT((OFFSET('Game Board'!F8:F55,0,PP1)=QI22)*(OFFSET('Game Board'!I8:I55,0,PP1)=QI23)*(OFFSET('Game Board'!G8:G55,0,PP1)=OFFSET('Game Board'!H8:H55,0,PP1))*1)+SUMPRODUCT((OFFSET('Game Board'!I8:I55,0,PP1)=QI22)*(OFFSET('Game Board'!F8:F55,0,PP1)=QI23)*(OFFSET('Game Board'!G8:G55,0,PP1)=OFFSET('Game Board'!H8:H55,0,PP1))*1)</f>
        <v>0</v>
      </c>
      <c r="QY22" s="420">
        <f ca="1">SUMPRODUCT((OFFSET('Game Board'!F8:F55,0,PP1)=QI22)*(OFFSET('Game Board'!I8:I55,0,PP1)=QI21)*(OFFSET('Game Board'!G8:G55,0,PP1)&lt;OFFSET('Game Board'!H8:H55,0,PP1))*1)+SUMPRODUCT((OFFSET('Game Board'!I8:I55,0,PP1)=QI22)*(OFFSET('Game Board'!F8:F55,0,PP1)=QI21)*(OFFSET('Game Board'!H8:H55,0,PP1)&lt;OFFSET('Game Board'!G8:G55,0,PP1))*1)+SUMPRODUCT((OFFSET('Game Board'!F8:F55,0,PP1)=QI22)*(OFFSET('Game Board'!I8:I55,0,PP1)=QI23)*(OFFSET('Game Board'!G8:G55,0,PP1)&lt;OFFSET('Game Board'!H8:H55,0,PP1))*1)+SUMPRODUCT((OFFSET('Game Board'!I8:I55,0,PP1)=QI22)*(OFFSET('Game Board'!F8:F55,0,PP1)=QI23)*(OFFSET('Game Board'!H8:H55,0,PP1)&lt;OFFSET('Game Board'!G8:G55,0,PP1))*1)</f>
        <v>0</v>
      </c>
      <c r="QZ22" s="420">
        <f ca="1">SUMIFS(OFFSET('Game Board'!G8:G55,0,PP1),OFFSET('Game Board'!F8:F55,0,PP1),QI22,OFFSET('Game Board'!I8:I55,0,PP1),QI21)+SUMIFS(OFFSET('Game Board'!G8:G55,0,PP1),OFFSET('Game Board'!F8:F55,0,PP1),QI22,OFFSET('Game Board'!I8:I55,0,PP1),QI23)+SUMIFS(OFFSET('Game Board'!H8:H55,0,PP1),OFFSET('Game Board'!I8:I55,0,PP1),QI22,OFFSET('Game Board'!F8:F55,0,PP1),QI21)+SUMIFS(OFFSET('Game Board'!H8:H55,0,PP1),OFFSET('Game Board'!I8:I55,0,PP1),QI22,OFFSET('Game Board'!F8:F55,0,PP1),QI23)</f>
        <v>0</v>
      </c>
      <c r="RA22" s="420">
        <f ca="1">SUMIFS(OFFSET('Game Board'!H8:H55,0,PP1),OFFSET('Game Board'!F8:F55,0,PP1),QI22,OFFSET('Game Board'!I8:I55,0,PP1),QI21)+SUMIFS(OFFSET('Game Board'!H8:H55,0,PP1),OFFSET('Game Board'!F8:F55,0,PP1),QI22,OFFSET('Game Board'!I8:I55,0,PP1),QI23)+SUMIFS(OFFSET('Game Board'!G8:G55,0,PP1),OFFSET('Game Board'!I8:I55,0,PP1),QI22,OFFSET('Game Board'!F8:F55,0,PP1),QI21)+SUMIFS(OFFSET('Game Board'!G8:G55,0,PP1),OFFSET('Game Board'!I8:I55,0,PP1),QI22,OFFSET('Game Board'!F8:F55,0,PP1),QI23)</f>
        <v>0</v>
      </c>
      <c r="RB22" s="420">
        <f t="shared" ca="1" si="316"/>
        <v>0</v>
      </c>
      <c r="RC22" s="420">
        <f t="shared" ca="1" si="317"/>
        <v>0</v>
      </c>
      <c r="RD22" s="420">
        <f t="shared" ref="RD22" ca="1" si="3100">IF(QI22&lt;&gt;"",SUMPRODUCT((QG20:QG23=QG22)*(RC20:RC23&gt;RC22)*1),0)</f>
        <v>0</v>
      </c>
      <c r="RE22" s="420">
        <f t="shared" ref="RE22" ca="1" si="3101">IF(QI22&lt;&gt;"",SUMPRODUCT((RD20:RD23=RD22)*(RB20:RB23&gt;RB22)*1),0)</f>
        <v>0</v>
      </c>
      <c r="RF22" s="420">
        <f t="shared" ca="1" si="320"/>
        <v>0</v>
      </c>
      <c r="RG22" s="420">
        <f t="shared" ref="RG22" ca="1" si="3102">IF(QI22&lt;&gt;"",SUMPRODUCT((RF20:RF23=RF22)*(RD20:RD23=RD22)*(QZ20:QZ23&gt;QZ22)*1),0)</f>
        <v>0</v>
      </c>
      <c r="RH22" s="420">
        <f t="shared" ca="1" si="114"/>
        <v>1</v>
      </c>
      <c r="RI22" s="420">
        <f ca="1">SUMPRODUCT((OFFSET('Game Board'!F8:F55,0,PP1)=QJ22)*(OFFSET('Game Board'!I8:I55,0,PP1)=QJ23)*(OFFSET('Game Board'!G8:G55,0,PP1)&gt;OFFSET('Game Board'!H8:H55,0,PP1))*1)+SUMPRODUCT((OFFSET('Game Board'!I8:I55,0,PP1)=QJ22)*(OFFSET('Game Board'!F8:F55,0,PP1)=QJ23)*(OFFSET('Game Board'!H8:H55,0,PP1)&gt;OFFSET('Game Board'!G8:G55,0,PP1))*1)</f>
        <v>0</v>
      </c>
      <c r="RJ22" s="420">
        <f ca="1">SUMPRODUCT((OFFSET('Game Board'!F8:F55,0,PP1)=QJ22)*(OFFSET('Game Board'!I8:I55,0,PP1)=QJ23)*(OFFSET('Game Board'!G8:G55,0,PP1)=OFFSET('Game Board'!H8:H55,0,PP1))*1)+SUMPRODUCT((OFFSET('Game Board'!I8:I55,0,PP1)=QJ22)*(OFFSET('Game Board'!F8:F55,0,PP1)=QJ23)*(OFFSET('Game Board'!H8:H55,0,PP1)=OFFSET('Game Board'!G8:G55,0,PP1))*1)</f>
        <v>0</v>
      </c>
      <c r="RK22" s="420">
        <f ca="1">SUMPRODUCT((OFFSET('Game Board'!F8:F55,0,PP1)=QJ22)*(OFFSET('Game Board'!I8:I55,0,PP1)=QJ23)*(OFFSET('Game Board'!G8:G55,0,PP1)&lt;OFFSET('Game Board'!H8:H55,0,PP1))*1)+SUMPRODUCT((OFFSET('Game Board'!I8:I55,0,PP1)=QJ22)*(OFFSET('Game Board'!F8:F55,0,PP1)=QJ23)*(OFFSET('Game Board'!H8:H55,0,PP1)&lt;OFFSET('Game Board'!G8:G55,0,PP1))*1)</f>
        <v>0</v>
      </c>
      <c r="RL22" s="420">
        <f ca="1">SUMIFS(OFFSET('Game Board'!G8:G55,0,PP1),OFFSET('Game Board'!F8:F55,0,PP1),QJ22,OFFSET('Game Board'!I8:I55,0,PP1),QJ23)+SUMIFS(OFFSET('Game Board'!H8:H55,0,PP1),OFFSET('Game Board'!I8:I55,0,PP1),QJ22,OFFSET('Game Board'!F8:F55,0,PP1),QJ23)</f>
        <v>0</v>
      </c>
      <c r="RM22" s="420">
        <f ca="1">SUMIFS(OFFSET('Game Board'!H8:H55,0,PP1),OFFSET('Game Board'!F8:F55,0,PP1),QJ22,OFFSET('Game Board'!I8:I55,0,PP1),QJ23)+SUMIFS(OFFSET('Game Board'!G8:G55,0,PP1),OFFSET('Game Board'!I8:I55,0,PP1),QJ22,OFFSET('Game Board'!F8:F55,0,PP1),QJ23)</f>
        <v>0</v>
      </c>
      <c r="RN22" s="420">
        <f t="shared" ref="RN22:RN23" ca="1" si="3103">RL22-RM22</f>
        <v>0</v>
      </c>
      <c r="RO22" s="420">
        <f t="shared" ref="RO22:RO23" ca="1" si="3104">RJ22*1+RI22*3</f>
        <v>0</v>
      </c>
      <c r="RP22" s="420">
        <f t="shared" ref="RP22" ca="1" si="3105">IF(QJ22&lt;&gt;"",SUMPRODUCT((QS20:QS23=QS22)*(RO20:RO23&gt;RO22)*1),0)</f>
        <v>0</v>
      </c>
      <c r="RQ22" s="420">
        <f t="shared" ref="RQ22" ca="1" si="3106">IF(QJ22&lt;&gt;"",SUMPRODUCT((RP20:RP23=RP22)*(RN20:RN23&gt;RN22)*1),0)</f>
        <v>0</v>
      </c>
      <c r="RR22" s="420">
        <f t="shared" ref="RR22:RR23" ca="1" si="3107">RP22+RQ22</f>
        <v>0</v>
      </c>
      <c r="RS22" s="420">
        <f t="shared" ref="RS22" ca="1" si="3108">IF(QJ22&lt;&gt;"",SUMPRODUCT((RR20:RR23=RR22)*(RP20:RP23=RP22)*(RL20:RL23&gt;RL22)*1),0)</f>
        <v>0</v>
      </c>
      <c r="RT22" s="420">
        <f t="shared" ca="1" si="115"/>
        <v>1</v>
      </c>
      <c r="RU22" s="420">
        <f t="shared" ref="RU22" ca="1" si="3109">SUMPRODUCT((RT20:RT23=RT22)*(PW20:PW23&gt;PW22)*1)</f>
        <v>0</v>
      </c>
      <c r="RV22" s="420">
        <f t="shared" ca="1" si="117"/>
        <v>1</v>
      </c>
      <c r="RW22" s="420" t="str">
        <f t="shared" si="323"/>
        <v>Spain</v>
      </c>
      <c r="RX22" s="420">
        <f t="shared" ca="1" si="118"/>
        <v>0</v>
      </c>
      <c r="RY22" s="420">
        <f ca="1">SUMPRODUCT((OFFSET('Game Board'!G8:G55,0,RY1)&lt;&gt;"")*(OFFSET('Game Board'!F8:F55,0,RY1)=C22)*(OFFSET('Game Board'!G8:G55,0,RY1)&gt;OFFSET('Game Board'!H8:H55,0,RY1))*1)+SUMPRODUCT((OFFSET('Game Board'!G8:G55,0,RY1)&lt;&gt;"")*(OFFSET('Game Board'!I8:I55,0,RY1)=C22)*(OFFSET('Game Board'!H8:H55,0,RY1)&gt;OFFSET('Game Board'!G8:G55,0,RY1))*1)</f>
        <v>0</v>
      </c>
      <c r="RZ22" s="420">
        <f ca="1">SUMPRODUCT((OFFSET('Game Board'!G8:G55,0,RY1)&lt;&gt;"")*(OFFSET('Game Board'!F8:F55,0,RY1)=C22)*(OFFSET('Game Board'!G8:G55,0,RY1)=OFFSET('Game Board'!H8:H55,0,RY1))*1)+SUMPRODUCT((OFFSET('Game Board'!G8:G55,0,RY1)&lt;&gt;"")*(OFFSET('Game Board'!I8:I55,0,RY1)=C22)*(OFFSET('Game Board'!G8:G55,0,RY1)=OFFSET('Game Board'!H8:H55,0,RY1))*1)</f>
        <v>0</v>
      </c>
      <c r="SA22" s="420">
        <f ca="1">SUMPRODUCT((OFFSET('Game Board'!G8:G55,0,RY1)&lt;&gt;"")*(OFFSET('Game Board'!F8:F55,0,RY1)=C22)*(OFFSET('Game Board'!G8:G55,0,RY1)&lt;OFFSET('Game Board'!H8:H55,0,RY1))*1)+SUMPRODUCT((OFFSET('Game Board'!G8:G55,0,RY1)&lt;&gt;"")*(OFFSET('Game Board'!I8:I55,0,RY1)=C22)*(OFFSET('Game Board'!H8:H55,0,RY1)&lt;OFFSET('Game Board'!G8:G55,0,RY1))*1)</f>
        <v>0</v>
      </c>
      <c r="SB22" s="420">
        <f ca="1">SUMIF(OFFSET('Game Board'!F8:F55,0,RY1),C22,OFFSET('Game Board'!G8:G55,0,RY1))+SUMIF(OFFSET('Game Board'!I8:I55,0,RY1),C22,OFFSET('Game Board'!H8:H55,0,RY1))</f>
        <v>0</v>
      </c>
      <c r="SC22" s="420">
        <f ca="1">SUMIF(OFFSET('Game Board'!F8:F55,0,RY1),C22,OFFSET('Game Board'!H8:H55,0,RY1))+SUMIF(OFFSET('Game Board'!I8:I55,0,RY1),C22,OFFSET('Game Board'!G8:G55,0,RY1))</f>
        <v>0</v>
      </c>
      <c r="SD22" s="420">
        <f t="shared" ca="1" si="119"/>
        <v>0</v>
      </c>
      <c r="SE22" s="420">
        <f t="shared" ca="1" si="120"/>
        <v>0</v>
      </c>
      <c r="SF22" s="420">
        <f ca="1">INDEX(L4:L35,MATCH(SO22,C4:C35,0),0)</f>
        <v>1709</v>
      </c>
      <c r="SG22" s="424">
        <f>'Tournament Setup'!F24</f>
        <v>0</v>
      </c>
      <c r="SH22" s="420">
        <f t="shared" ref="SH22" ca="1" si="3110">RANK(SE22,SE20:SE23)</f>
        <v>1</v>
      </c>
      <c r="SI22" s="420">
        <f t="shared" ref="SI22" ca="1" si="3111">SUMPRODUCT((SH20:SH23=SH22)*(SD20:SD23&gt;SD22)*1)</f>
        <v>0</v>
      </c>
      <c r="SJ22" s="420">
        <f t="shared" ca="1" si="123"/>
        <v>1</v>
      </c>
      <c r="SK22" s="420">
        <f t="shared" ref="SK22" ca="1" si="3112">SUMPRODUCT((SH20:SH23=SH22)*(SD20:SD23=SD22)*(SB20:SB23&gt;SB22)*1)</f>
        <v>0</v>
      </c>
      <c r="SL22" s="420">
        <f t="shared" ca="1" si="125"/>
        <v>1</v>
      </c>
      <c r="SM22" s="420">
        <f t="shared" ref="SM22" ca="1" si="3113">RANK(SL22,SL20:SL23,1)+COUNTIF(SL20:SL22,SL22)-1</f>
        <v>3</v>
      </c>
      <c r="SN22" s="420">
        <v>3</v>
      </c>
      <c r="SO22" s="420" t="str">
        <f t="shared" ref="SO22" ca="1" si="3114">INDEX(RW20:RW23,MATCH(SN22,SM20:SM23,0),0)</f>
        <v>Spain</v>
      </c>
      <c r="SP22" s="420">
        <f t="shared" ref="SP22" ca="1" si="3115">INDEX(SL20:SL23,MATCH(SO22,RW20:RW23,0),0)</f>
        <v>1</v>
      </c>
      <c r="SQ22" s="420" t="str">
        <f t="shared" ref="SQ22:SQ23" ca="1" si="3116">IF(AND(SQ21&lt;&gt;"",SP22=1),SO22,"")</f>
        <v>Spain</v>
      </c>
      <c r="SR22" s="420" t="str">
        <f t="shared" ref="SR22" ca="1" si="3117">IF(SR21&lt;&gt;"",SO22,"")</f>
        <v/>
      </c>
      <c r="SS22" s="420" t="str">
        <f t="shared" ref="SS22" ca="1" si="3118">IF(SP23=3,SO22,"")</f>
        <v/>
      </c>
      <c r="ST22" s="420">
        <f ca="1">SUMPRODUCT((OFFSET('Game Board'!F8:F55,0,RY1)=SQ22)*(OFFSET('Game Board'!I8:I55,0,RY1)=SQ20)*(OFFSET('Game Board'!G8:G55,0,RY1)&gt;OFFSET('Game Board'!H8:H55,0,RY1))*1)+SUMPRODUCT((OFFSET('Game Board'!I8:I55,0,RY1)=SQ22)*(OFFSET('Game Board'!F8:F55,0,RY1)=SQ20)*(OFFSET('Game Board'!H8:H55,0,RY1)&gt;OFFSET('Game Board'!G8:G55,0,RY1))*1)+SUMPRODUCT((OFFSET('Game Board'!F8:F55,0,RY1)=SQ22)*(OFFSET('Game Board'!I8:I55,0,RY1)=SQ21)*(OFFSET('Game Board'!G8:G55,0,RY1)&gt;OFFSET('Game Board'!H8:H55,0,RY1))*1)+SUMPRODUCT((OFFSET('Game Board'!I8:I55,0,RY1)=SQ22)*(OFFSET('Game Board'!F8:F55,0,RY1)=SQ21)*(OFFSET('Game Board'!H8:H55,0,RY1)&gt;OFFSET('Game Board'!G8:G55,0,RY1))*1)+SUMPRODUCT((OFFSET('Game Board'!F8:F55,0,RY1)=SQ22)*(OFFSET('Game Board'!I8:I55,0,RY1)=SQ23)*(OFFSET('Game Board'!G8:G55,0,RY1)&gt;OFFSET('Game Board'!H8:H55,0,RY1))*1)+SUMPRODUCT((OFFSET('Game Board'!I8:I55,0,RY1)=SQ22)*(OFFSET('Game Board'!F8:F55,0,RY1)=SQ23)*(OFFSET('Game Board'!H8:H55,0,RY1)&gt;OFFSET('Game Board'!G8:G55,0,RY1))*1)</f>
        <v>0</v>
      </c>
      <c r="SU22" s="420">
        <f ca="1">SUMPRODUCT((OFFSET('Game Board'!F8:F55,0,RY1)=SQ22)*(OFFSET('Game Board'!I8:I55,0,RY1)=SQ20)*(OFFSET('Game Board'!G8:G55,0,RY1)=OFFSET('Game Board'!H8:H55,0,RY1))*1)+SUMPRODUCT((OFFSET('Game Board'!I8:I55,0,RY1)=SQ22)*(OFFSET('Game Board'!F8:F55,0,RY1)=SQ20)*(OFFSET('Game Board'!G8:G55,0,RY1)=OFFSET('Game Board'!H8:H55,0,RY1))*1)+SUMPRODUCT((OFFSET('Game Board'!F8:F55,0,RY1)=SQ22)*(OFFSET('Game Board'!I8:I55,0,RY1)=SQ21)*(OFFSET('Game Board'!G8:G55,0,RY1)=OFFSET('Game Board'!H8:H55,0,RY1))*1)+SUMPRODUCT((OFFSET('Game Board'!I8:I55,0,RY1)=SQ22)*(OFFSET('Game Board'!F8:F55,0,RY1)=SQ21)*(OFFSET('Game Board'!G8:G55,0,RY1)=OFFSET('Game Board'!H8:H55,0,RY1))*1)+SUMPRODUCT((OFFSET('Game Board'!F8:F55,0,RY1)=SQ22)*(OFFSET('Game Board'!I8:I55,0,RY1)=SQ23)*(OFFSET('Game Board'!G8:G55,0,RY1)=OFFSET('Game Board'!H8:H55,0,RY1))*1)+SUMPRODUCT((OFFSET('Game Board'!I8:I55,0,RY1)=SQ22)*(OFFSET('Game Board'!F8:F55,0,RY1)=SQ23)*(OFFSET('Game Board'!G8:G55,0,RY1)=OFFSET('Game Board'!H8:H55,0,RY1))*1)</f>
        <v>3</v>
      </c>
      <c r="SV22" s="420">
        <f ca="1">SUMPRODUCT((OFFSET('Game Board'!F8:F55,0,RY1)=SQ22)*(OFFSET('Game Board'!I8:I55,0,RY1)=SQ20)*(OFFSET('Game Board'!G8:G55,0,RY1)&lt;OFFSET('Game Board'!H8:H55,0,RY1))*1)+SUMPRODUCT((OFFSET('Game Board'!I8:I55,0,RY1)=SQ22)*(OFFSET('Game Board'!F8:F55,0,RY1)=SQ20)*(OFFSET('Game Board'!H8:H55,0,RY1)&lt;OFFSET('Game Board'!G8:G55,0,RY1))*1)+SUMPRODUCT((OFFSET('Game Board'!F8:F55,0,RY1)=SQ22)*(OFFSET('Game Board'!I8:I55,0,RY1)=SQ21)*(OFFSET('Game Board'!G8:G55,0,RY1)&lt;OFFSET('Game Board'!H8:H55,0,RY1))*1)+SUMPRODUCT((OFFSET('Game Board'!I8:I55,0,RY1)=SQ22)*(OFFSET('Game Board'!F8:F55,0,RY1)=SQ21)*(OFFSET('Game Board'!H8:H55,0,RY1)&lt;OFFSET('Game Board'!G8:G55,0,RY1))*1)+SUMPRODUCT((OFFSET('Game Board'!F8:F55,0,RY1)=SQ22)*(OFFSET('Game Board'!I8:I55,0,RY1)=SQ23)*(OFFSET('Game Board'!G8:G55,0,RY1)&lt;OFFSET('Game Board'!H8:H55,0,RY1))*1)+SUMPRODUCT((OFFSET('Game Board'!I8:I55,0,RY1)=SQ22)*(OFFSET('Game Board'!F8:F55,0,RY1)=SQ23)*(OFFSET('Game Board'!H8:H55,0,RY1)&lt;OFFSET('Game Board'!G8:G55,0,RY1))*1)</f>
        <v>0</v>
      </c>
      <c r="SW22" s="420">
        <f ca="1">SUMIFS(OFFSET('Game Board'!G8:G55,0,RY1),OFFSET('Game Board'!F8:F55,0,RY1),SQ22,OFFSET('Game Board'!I8:I55,0,RY1),SQ20)+SUMIFS(OFFSET('Game Board'!G8:G55,0,RY1),OFFSET('Game Board'!F8:F55,0,RY1),SQ22,OFFSET('Game Board'!I8:I55,0,RY1),SQ21)+SUMIFS(OFFSET('Game Board'!G8:G55,0,RY1),OFFSET('Game Board'!F8:F55,0,RY1),SQ22,OFFSET('Game Board'!I8:I55,0,RY1),SQ23)+SUMIFS(OFFSET('Game Board'!H8:H55,0,RY1),OFFSET('Game Board'!I8:I55,0,RY1),SQ22,OFFSET('Game Board'!F8:F55,0,RY1),SQ20)+SUMIFS(OFFSET('Game Board'!H8:H55,0,RY1),OFFSET('Game Board'!I8:I55,0,RY1),SQ22,OFFSET('Game Board'!F8:F55,0,RY1),SQ21)+SUMIFS(OFFSET('Game Board'!H8:H55,0,RY1),OFFSET('Game Board'!I8:I55,0,RY1),SQ22,OFFSET('Game Board'!F8:F55,0,RY1),SQ23)</f>
        <v>0</v>
      </c>
      <c r="SX22" s="420">
        <f ca="1">SUMIFS(OFFSET('Game Board'!H8:H55,0,RY1),OFFSET('Game Board'!F8:F55,0,RY1),SQ22,OFFSET('Game Board'!I8:I55,0,RY1),SQ20)+SUMIFS(OFFSET('Game Board'!H8:H55,0,RY1),OFFSET('Game Board'!F8:F55,0,RY1),SQ22,OFFSET('Game Board'!I8:I55,0,RY1),SQ21)+SUMIFS(OFFSET('Game Board'!H8:H55,0,RY1),OFFSET('Game Board'!F8:F55,0,RY1),SQ22,OFFSET('Game Board'!I8:I55,0,RY1),SQ23)+SUMIFS(OFFSET('Game Board'!G8:G55,0,RY1),OFFSET('Game Board'!I8:I55,0,RY1),SQ22,OFFSET('Game Board'!F8:F55,0,RY1),SQ20)+SUMIFS(OFFSET('Game Board'!G8:G55,0,RY1),OFFSET('Game Board'!I8:I55,0,RY1),SQ22,OFFSET('Game Board'!F8:F55,0,RY1),SQ21)+SUMIFS(OFFSET('Game Board'!G8:G55,0,RY1),OFFSET('Game Board'!I8:I55,0,RY1),SQ22,OFFSET('Game Board'!F8:F55,0,RY1),SQ23)</f>
        <v>0</v>
      </c>
      <c r="SY22" s="420">
        <f t="shared" ca="1" si="130"/>
        <v>0</v>
      </c>
      <c r="SZ22" s="420">
        <f t="shared" ca="1" si="131"/>
        <v>3</v>
      </c>
      <c r="TA22" s="420">
        <f t="shared" ref="TA22" ca="1" si="3119">IF(SQ22&lt;&gt;"",SUMPRODUCT((SP20:SP23=SP22)*(SZ20:SZ23&gt;SZ22)*1),0)</f>
        <v>0</v>
      </c>
      <c r="TB22" s="420">
        <f t="shared" ref="TB22" ca="1" si="3120">IF(SQ22&lt;&gt;"",SUMPRODUCT((TA20:TA23=TA22)*(SY20:SY23&gt;SY22)*1),0)</f>
        <v>0</v>
      </c>
      <c r="TC22" s="420">
        <f t="shared" ca="1" si="134"/>
        <v>0</v>
      </c>
      <c r="TD22" s="420">
        <f t="shared" ref="TD22" ca="1" si="3121">IF(SQ22&lt;&gt;"",SUMPRODUCT((TC20:TC23=TC22)*(TA20:TA23=TA22)*(SW20:SW23&gt;SW22)*1),0)</f>
        <v>0</v>
      </c>
      <c r="TE22" s="420">
        <f t="shared" ca="1" si="136"/>
        <v>1</v>
      </c>
      <c r="TF22" s="420">
        <f ca="1">SUMPRODUCT((OFFSET('Game Board'!F8:F55,0,RY1)=SR22)*(OFFSET('Game Board'!I8:I55,0,RY1)=SR21)*(OFFSET('Game Board'!G8:G55,0,RY1)&gt;OFFSET('Game Board'!H8:H55,0,RY1))*1)+SUMPRODUCT((OFFSET('Game Board'!I8:I55,0,RY1)=SR22)*(OFFSET('Game Board'!F8:F55,0,RY1)=SR21)*(OFFSET('Game Board'!H8:H55,0,RY1)&gt;OFFSET('Game Board'!G8:G55,0,RY1))*1)+SUMPRODUCT((OFFSET('Game Board'!F8:F55,0,RY1)=SR22)*(OFFSET('Game Board'!I8:I55,0,RY1)=SR23)*(OFFSET('Game Board'!G8:G55,0,RY1)&gt;OFFSET('Game Board'!H8:H55,0,RY1))*1)+SUMPRODUCT((OFFSET('Game Board'!I8:I55,0,RY1)=SR22)*(OFFSET('Game Board'!F8:F55,0,RY1)=SR23)*(OFFSET('Game Board'!H8:H55,0,RY1)&gt;OFFSET('Game Board'!G8:G55,0,RY1))*1)</f>
        <v>0</v>
      </c>
      <c r="TG22" s="420">
        <f ca="1">SUMPRODUCT((OFFSET('Game Board'!F8:F55,0,RY1)=SR22)*(OFFSET('Game Board'!I8:I55,0,RY1)=SR21)*(OFFSET('Game Board'!G8:G55,0,RY1)=OFFSET('Game Board'!H8:H55,0,RY1))*1)+SUMPRODUCT((OFFSET('Game Board'!I8:I55,0,RY1)=SR22)*(OFFSET('Game Board'!F8:F55,0,RY1)=SR21)*(OFFSET('Game Board'!G8:G55,0,RY1)=OFFSET('Game Board'!H8:H55,0,RY1))*1)+SUMPRODUCT((OFFSET('Game Board'!F8:F55,0,RY1)=SR22)*(OFFSET('Game Board'!I8:I55,0,RY1)=SR23)*(OFFSET('Game Board'!G8:G55,0,RY1)=OFFSET('Game Board'!H8:H55,0,RY1))*1)+SUMPRODUCT((OFFSET('Game Board'!I8:I55,0,RY1)=SR22)*(OFFSET('Game Board'!F8:F55,0,RY1)=SR23)*(OFFSET('Game Board'!G8:G55,0,RY1)=OFFSET('Game Board'!H8:H55,0,RY1))*1)</f>
        <v>0</v>
      </c>
      <c r="TH22" s="420">
        <f ca="1">SUMPRODUCT((OFFSET('Game Board'!F8:F55,0,RY1)=SR22)*(OFFSET('Game Board'!I8:I55,0,RY1)=SR21)*(OFFSET('Game Board'!G8:G55,0,RY1)&lt;OFFSET('Game Board'!H8:H55,0,RY1))*1)+SUMPRODUCT((OFFSET('Game Board'!I8:I55,0,RY1)=SR22)*(OFFSET('Game Board'!F8:F55,0,RY1)=SR21)*(OFFSET('Game Board'!H8:H55,0,RY1)&lt;OFFSET('Game Board'!G8:G55,0,RY1))*1)+SUMPRODUCT((OFFSET('Game Board'!F8:F55,0,RY1)=SR22)*(OFFSET('Game Board'!I8:I55,0,RY1)=SR23)*(OFFSET('Game Board'!G8:G55,0,RY1)&lt;OFFSET('Game Board'!H8:H55,0,RY1))*1)+SUMPRODUCT((OFFSET('Game Board'!I8:I55,0,RY1)=SR22)*(OFFSET('Game Board'!F8:F55,0,RY1)=SR23)*(OFFSET('Game Board'!H8:H55,0,RY1)&lt;OFFSET('Game Board'!G8:G55,0,RY1))*1)</f>
        <v>0</v>
      </c>
      <c r="TI22" s="420">
        <f ca="1">SUMIFS(OFFSET('Game Board'!G8:G55,0,RY1),OFFSET('Game Board'!F8:F55,0,RY1),SR22,OFFSET('Game Board'!I8:I55,0,RY1),SR21)+SUMIFS(OFFSET('Game Board'!G8:G55,0,RY1),OFFSET('Game Board'!F8:F55,0,RY1),SR22,OFFSET('Game Board'!I8:I55,0,RY1),SR23)+SUMIFS(OFFSET('Game Board'!H8:H55,0,RY1),OFFSET('Game Board'!I8:I55,0,RY1),SR22,OFFSET('Game Board'!F8:F55,0,RY1),SR21)+SUMIFS(OFFSET('Game Board'!H8:H55,0,RY1),OFFSET('Game Board'!I8:I55,0,RY1),SR22,OFFSET('Game Board'!F8:F55,0,RY1),SR23)</f>
        <v>0</v>
      </c>
      <c r="TJ22" s="420">
        <f ca="1">SUMIFS(OFFSET('Game Board'!H8:H55,0,RY1),OFFSET('Game Board'!F8:F55,0,RY1),SR22,OFFSET('Game Board'!I8:I55,0,RY1),SR21)+SUMIFS(OFFSET('Game Board'!H8:H55,0,RY1),OFFSET('Game Board'!F8:F55,0,RY1),SR22,OFFSET('Game Board'!I8:I55,0,RY1),SR23)+SUMIFS(OFFSET('Game Board'!G8:G55,0,RY1),OFFSET('Game Board'!I8:I55,0,RY1),SR22,OFFSET('Game Board'!F8:F55,0,RY1),SR21)+SUMIFS(OFFSET('Game Board'!G8:G55,0,RY1),OFFSET('Game Board'!I8:I55,0,RY1),SR22,OFFSET('Game Board'!F8:F55,0,RY1),SR23)</f>
        <v>0</v>
      </c>
      <c r="TK22" s="420">
        <f t="shared" ca="1" si="335"/>
        <v>0</v>
      </c>
      <c r="TL22" s="420">
        <f t="shared" ca="1" si="336"/>
        <v>0</v>
      </c>
      <c r="TM22" s="420">
        <f t="shared" ref="TM22" ca="1" si="3122">IF(SR22&lt;&gt;"",SUMPRODUCT((SP20:SP23=SP22)*(TL20:TL23&gt;TL22)*1),0)</f>
        <v>0</v>
      </c>
      <c r="TN22" s="420">
        <f t="shared" ref="TN22" ca="1" si="3123">IF(SR22&lt;&gt;"",SUMPRODUCT((TM20:TM23=TM22)*(TK20:TK23&gt;TK22)*1),0)</f>
        <v>0</v>
      </c>
      <c r="TO22" s="420">
        <f t="shared" ca="1" si="339"/>
        <v>0</v>
      </c>
      <c r="TP22" s="420">
        <f t="shared" ref="TP22" ca="1" si="3124">IF(SR22&lt;&gt;"",SUMPRODUCT((TO20:TO23=TO22)*(TM20:TM23=TM22)*(TI20:TI23&gt;TI22)*1),0)</f>
        <v>0</v>
      </c>
      <c r="TQ22" s="420">
        <f t="shared" ca="1" si="137"/>
        <v>1</v>
      </c>
      <c r="TR22" s="420">
        <f ca="1">SUMPRODUCT((OFFSET('Game Board'!F8:F55,0,RY1)=SS22)*(OFFSET('Game Board'!I8:I55,0,RY1)=SS23)*(OFFSET('Game Board'!G8:G55,0,RY1)&gt;OFFSET('Game Board'!H8:H55,0,RY1))*1)+SUMPRODUCT((OFFSET('Game Board'!I8:I55,0,RY1)=SS22)*(OFFSET('Game Board'!F8:F55,0,RY1)=SS23)*(OFFSET('Game Board'!H8:H55,0,RY1)&gt;OFFSET('Game Board'!G8:G55,0,RY1))*1)</f>
        <v>0</v>
      </c>
      <c r="TS22" s="420">
        <f ca="1">SUMPRODUCT((OFFSET('Game Board'!F8:F55,0,RY1)=SS22)*(OFFSET('Game Board'!I8:I55,0,RY1)=SS23)*(OFFSET('Game Board'!G8:G55,0,RY1)=OFFSET('Game Board'!H8:H55,0,RY1))*1)+SUMPRODUCT((OFFSET('Game Board'!I8:I55,0,RY1)=SS22)*(OFFSET('Game Board'!F8:F55,0,RY1)=SS23)*(OFFSET('Game Board'!H8:H55,0,RY1)=OFFSET('Game Board'!G8:G55,0,RY1))*1)</f>
        <v>0</v>
      </c>
      <c r="TT22" s="420">
        <f ca="1">SUMPRODUCT((OFFSET('Game Board'!F8:F55,0,RY1)=SS22)*(OFFSET('Game Board'!I8:I55,0,RY1)=SS23)*(OFFSET('Game Board'!G8:G55,0,RY1)&lt;OFFSET('Game Board'!H8:H55,0,RY1))*1)+SUMPRODUCT((OFFSET('Game Board'!I8:I55,0,RY1)=SS22)*(OFFSET('Game Board'!F8:F55,0,RY1)=SS23)*(OFFSET('Game Board'!H8:H55,0,RY1)&lt;OFFSET('Game Board'!G8:G55,0,RY1))*1)</f>
        <v>0</v>
      </c>
      <c r="TU22" s="420">
        <f ca="1">SUMIFS(OFFSET('Game Board'!G8:G55,0,RY1),OFFSET('Game Board'!F8:F55,0,RY1),SS22,OFFSET('Game Board'!I8:I55,0,RY1),SS23)+SUMIFS(OFFSET('Game Board'!H8:H55,0,RY1),OFFSET('Game Board'!I8:I55,0,RY1),SS22,OFFSET('Game Board'!F8:F55,0,RY1),SS23)</f>
        <v>0</v>
      </c>
      <c r="TV22" s="420">
        <f ca="1">SUMIFS(OFFSET('Game Board'!H8:H55,0,RY1),OFFSET('Game Board'!F8:F55,0,RY1),SS22,OFFSET('Game Board'!I8:I55,0,RY1),SS23)+SUMIFS(OFFSET('Game Board'!G8:G55,0,RY1),OFFSET('Game Board'!I8:I55,0,RY1),SS22,OFFSET('Game Board'!F8:F55,0,RY1),SS23)</f>
        <v>0</v>
      </c>
      <c r="TW22" s="420">
        <f t="shared" ref="TW22:TW23" ca="1" si="3125">TU22-TV22</f>
        <v>0</v>
      </c>
      <c r="TX22" s="420">
        <f t="shared" ref="TX22:TX23" ca="1" si="3126">TS22*1+TR22*3</f>
        <v>0</v>
      </c>
      <c r="TY22" s="420">
        <f t="shared" ref="TY22" ca="1" si="3127">IF(SS22&lt;&gt;"",SUMPRODUCT((TB20:TB23=TB22)*(TX20:TX23&gt;TX22)*1),0)</f>
        <v>0</v>
      </c>
      <c r="TZ22" s="420">
        <f t="shared" ref="TZ22" ca="1" si="3128">IF(SS22&lt;&gt;"",SUMPRODUCT((TY20:TY23=TY22)*(TW20:TW23&gt;TW22)*1),0)</f>
        <v>0</v>
      </c>
      <c r="UA22" s="420">
        <f t="shared" ref="UA22:UA23" ca="1" si="3129">TY22+TZ22</f>
        <v>0</v>
      </c>
      <c r="UB22" s="420">
        <f t="shared" ref="UB22" ca="1" si="3130">IF(SS22&lt;&gt;"",SUMPRODUCT((UA20:UA23=UA22)*(TY20:TY23=TY22)*(TU20:TU23&gt;TU22)*1),0)</f>
        <v>0</v>
      </c>
      <c r="UC22" s="420">
        <f t="shared" ca="1" si="138"/>
        <v>1</v>
      </c>
      <c r="UD22" s="420">
        <f t="shared" ref="UD22" ca="1" si="3131">SUMPRODUCT((UC20:UC23=UC22)*(SF20:SF23&gt;SF22)*1)</f>
        <v>0</v>
      </c>
      <c r="UE22" s="420">
        <f t="shared" ca="1" si="140"/>
        <v>1</v>
      </c>
      <c r="UF22" s="420" t="str">
        <f t="shared" si="342"/>
        <v>Spain</v>
      </c>
      <c r="UG22" s="420">
        <f t="shared" ca="1" si="141"/>
        <v>0</v>
      </c>
      <c r="UH22" s="420">
        <f ca="1">SUMPRODUCT((OFFSET('Game Board'!G8:G55,0,UH1)&lt;&gt;"")*(OFFSET('Game Board'!F8:F55,0,UH1)=C22)*(OFFSET('Game Board'!G8:G55,0,UH1)&gt;OFFSET('Game Board'!H8:H55,0,UH1))*1)+SUMPRODUCT((OFFSET('Game Board'!G8:G55,0,UH1)&lt;&gt;"")*(OFFSET('Game Board'!I8:I55,0,UH1)=C22)*(OFFSET('Game Board'!H8:H55,0,UH1)&gt;OFFSET('Game Board'!G8:G55,0,UH1))*1)</f>
        <v>0</v>
      </c>
      <c r="UI22" s="420">
        <f ca="1">SUMPRODUCT((OFFSET('Game Board'!G8:G55,0,UH1)&lt;&gt;"")*(OFFSET('Game Board'!F8:F55,0,UH1)=C22)*(OFFSET('Game Board'!G8:G55,0,UH1)=OFFSET('Game Board'!H8:H55,0,UH1))*1)+SUMPRODUCT((OFFSET('Game Board'!G8:G55,0,UH1)&lt;&gt;"")*(OFFSET('Game Board'!I8:I55,0,UH1)=C22)*(OFFSET('Game Board'!G8:G55,0,UH1)=OFFSET('Game Board'!H8:H55,0,UH1))*1)</f>
        <v>0</v>
      </c>
      <c r="UJ22" s="420">
        <f ca="1">SUMPRODUCT((OFFSET('Game Board'!G8:G55,0,UH1)&lt;&gt;"")*(OFFSET('Game Board'!F8:F55,0,UH1)=C22)*(OFFSET('Game Board'!G8:G55,0,UH1)&lt;OFFSET('Game Board'!H8:H55,0,UH1))*1)+SUMPRODUCT((OFFSET('Game Board'!G8:G55,0,UH1)&lt;&gt;"")*(OFFSET('Game Board'!I8:I55,0,UH1)=C22)*(OFFSET('Game Board'!H8:H55,0,UH1)&lt;OFFSET('Game Board'!G8:G55,0,UH1))*1)</f>
        <v>0</v>
      </c>
      <c r="UK22" s="420">
        <f ca="1">SUMIF(OFFSET('Game Board'!F8:F55,0,UH1),C22,OFFSET('Game Board'!G8:G55,0,UH1))+SUMIF(OFFSET('Game Board'!I8:I55,0,UH1),C22,OFFSET('Game Board'!H8:H55,0,UH1))</f>
        <v>0</v>
      </c>
      <c r="UL22" s="420">
        <f ca="1">SUMIF(OFFSET('Game Board'!F8:F55,0,UH1),C22,OFFSET('Game Board'!H8:H55,0,UH1))+SUMIF(OFFSET('Game Board'!I8:I55,0,UH1),C22,OFFSET('Game Board'!G8:G55,0,UH1))</f>
        <v>0</v>
      </c>
      <c r="UM22" s="420">
        <f t="shared" ca="1" si="142"/>
        <v>0</v>
      </c>
      <c r="UN22" s="420">
        <f t="shared" ca="1" si="143"/>
        <v>0</v>
      </c>
      <c r="UO22" s="420">
        <f ca="1">INDEX(L4:L35,MATCH(UX22,C4:C35,0),0)</f>
        <v>1709</v>
      </c>
      <c r="UP22" s="424">
        <f>'Tournament Setup'!F24</f>
        <v>0</v>
      </c>
      <c r="UQ22" s="420">
        <f t="shared" ref="UQ22" ca="1" si="3132">RANK(UN22,UN20:UN23)</f>
        <v>1</v>
      </c>
      <c r="UR22" s="420">
        <f t="shared" ref="UR22" ca="1" si="3133">SUMPRODUCT((UQ20:UQ23=UQ22)*(UM20:UM23&gt;UM22)*1)</f>
        <v>0</v>
      </c>
      <c r="US22" s="420">
        <f t="shared" ca="1" si="146"/>
        <v>1</v>
      </c>
      <c r="UT22" s="420">
        <f t="shared" ref="UT22" ca="1" si="3134">SUMPRODUCT((UQ20:UQ23=UQ22)*(UM20:UM23=UM22)*(UK20:UK23&gt;UK22)*1)</f>
        <v>0</v>
      </c>
      <c r="UU22" s="420">
        <f t="shared" ca="1" si="148"/>
        <v>1</v>
      </c>
      <c r="UV22" s="420">
        <f t="shared" ref="UV22" ca="1" si="3135">RANK(UU22,UU20:UU23,1)+COUNTIF(UU20:UU22,UU22)-1</f>
        <v>3</v>
      </c>
      <c r="UW22" s="420">
        <v>3</v>
      </c>
      <c r="UX22" s="420" t="str">
        <f t="shared" ref="UX22" ca="1" si="3136">INDEX(UF20:UF23,MATCH(UW22,UV20:UV23,0),0)</f>
        <v>Spain</v>
      </c>
      <c r="UY22" s="420">
        <f t="shared" ref="UY22" ca="1" si="3137">INDEX(UU20:UU23,MATCH(UX22,UF20:UF23,0),0)</f>
        <v>1</v>
      </c>
      <c r="UZ22" s="420" t="str">
        <f t="shared" ref="UZ22:UZ23" ca="1" si="3138">IF(AND(UZ21&lt;&gt;"",UY22=1),UX22,"")</f>
        <v>Spain</v>
      </c>
      <c r="VA22" s="420" t="str">
        <f t="shared" ref="VA22" ca="1" si="3139">IF(VA21&lt;&gt;"",UX22,"")</f>
        <v/>
      </c>
      <c r="VB22" s="420" t="str">
        <f t="shared" ref="VB22" ca="1" si="3140">IF(UY23=3,UX22,"")</f>
        <v/>
      </c>
      <c r="VC22" s="420">
        <f ca="1">SUMPRODUCT((OFFSET('Game Board'!F8:F55,0,UH1)=UZ22)*(OFFSET('Game Board'!I8:I55,0,UH1)=UZ20)*(OFFSET('Game Board'!G8:G55,0,UH1)&gt;OFFSET('Game Board'!H8:H55,0,UH1))*1)+SUMPRODUCT((OFFSET('Game Board'!I8:I55,0,UH1)=UZ22)*(OFFSET('Game Board'!F8:F55,0,UH1)=UZ20)*(OFFSET('Game Board'!H8:H55,0,UH1)&gt;OFFSET('Game Board'!G8:G55,0,UH1))*1)+SUMPRODUCT((OFFSET('Game Board'!F8:F55,0,UH1)=UZ22)*(OFFSET('Game Board'!I8:I55,0,UH1)=UZ21)*(OFFSET('Game Board'!G8:G55,0,UH1)&gt;OFFSET('Game Board'!H8:H55,0,UH1))*1)+SUMPRODUCT((OFFSET('Game Board'!I8:I55,0,UH1)=UZ22)*(OFFSET('Game Board'!F8:F55,0,UH1)=UZ21)*(OFFSET('Game Board'!H8:H55,0,UH1)&gt;OFFSET('Game Board'!G8:G55,0,UH1))*1)+SUMPRODUCT((OFFSET('Game Board'!F8:F55,0,UH1)=UZ22)*(OFFSET('Game Board'!I8:I55,0,UH1)=UZ23)*(OFFSET('Game Board'!G8:G55,0,UH1)&gt;OFFSET('Game Board'!H8:H55,0,UH1))*1)+SUMPRODUCT((OFFSET('Game Board'!I8:I55,0,UH1)=UZ22)*(OFFSET('Game Board'!F8:F55,0,UH1)=UZ23)*(OFFSET('Game Board'!H8:H55,0,UH1)&gt;OFFSET('Game Board'!G8:G55,0,UH1))*1)</f>
        <v>0</v>
      </c>
      <c r="VD22" s="420">
        <f ca="1">SUMPRODUCT((OFFSET('Game Board'!F8:F55,0,UH1)=UZ22)*(OFFSET('Game Board'!I8:I55,0,UH1)=UZ20)*(OFFSET('Game Board'!G8:G55,0,UH1)=OFFSET('Game Board'!H8:H55,0,UH1))*1)+SUMPRODUCT((OFFSET('Game Board'!I8:I55,0,UH1)=UZ22)*(OFFSET('Game Board'!F8:F55,0,UH1)=UZ20)*(OFFSET('Game Board'!G8:G55,0,UH1)=OFFSET('Game Board'!H8:H55,0,UH1))*1)+SUMPRODUCT((OFFSET('Game Board'!F8:F55,0,UH1)=UZ22)*(OFFSET('Game Board'!I8:I55,0,UH1)=UZ21)*(OFFSET('Game Board'!G8:G55,0,UH1)=OFFSET('Game Board'!H8:H55,0,UH1))*1)+SUMPRODUCT((OFFSET('Game Board'!I8:I55,0,UH1)=UZ22)*(OFFSET('Game Board'!F8:F55,0,UH1)=UZ21)*(OFFSET('Game Board'!G8:G55,0,UH1)=OFFSET('Game Board'!H8:H55,0,UH1))*1)+SUMPRODUCT((OFFSET('Game Board'!F8:F55,0,UH1)=UZ22)*(OFFSET('Game Board'!I8:I55,0,UH1)=UZ23)*(OFFSET('Game Board'!G8:G55,0,UH1)=OFFSET('Game Board'!H8:H55,0,UH1))*1)+SUMPRODUCT((OFFSET('Game Board'!I8:I55,0,UH1)=UZ22)*(OFFSET('Game Board'!F8:F55,0,UH1)=UZ23)*(OFFSET('Game Board'!G8:G55,0,UH1)=OFFSET('Game Board'!H8:H55,0,UH1))*1)</f>
        <v>3</v>
      </c>
      <c r="VE22" s="420">
        <f ca="1">SUMPRODUCT((OFFSET('Game Board'!F8:F55,0,UH1)=UZ22)*(OFFSET('Game Board'!I8:I55,0,UH1)=UZ20)*(OFFSET('Game Board'!G8:G55,0,UH1)&lt;OFFSET('Game Board'!H8:H55,0,UH1))*1)+SUMPRODUCT((OFFSET('Game Board'!I8:I55,0,UH1)=UZ22)*(OFFSET('Game Board'!F8:F55,0,UH1)=UZ20)*(OFFSET('Game Board'!H8:H55,0,UH1)&lt;OFFSET('Game Board'!G8:G55,0,UH1))*1)+SUMPRODUCT((OFFSET('Game Board'!F8:F55,0,UH1)=UZ22)*(OFFSET('Game Board'!I8:I55,0,UH1)=UZ21)*(OFFSET('Game Board'!G8:G55,0,UH1)&lt;OFFSET('Game Board'!H8:H55,0,UH1))*1)+SUMPRODUCT((OFFSET('Game Board'!I8:I55,0,UH1)=UZ22)*(OFFSET('Game Board'!F8:F55,0,UH1)=UZ21)*(OFFSET('Game Board'!H8:H55,0,UH1)&lt;OFFSET('Game Board'!G8:G55,0,UH1))*1)+SUMPRODUCT((OFFSET('Game Board'!F8:F55,0,UH1)=UZ22)*(OFFSET('Game Board'!I8:I55,0,UH1)=UZ23)*(OFFSET('Game Board'!G8:G55,0,UH1)&lt;OFFSET('Game Board'!H8:H55,0,UH1))*1)+SUMPRODUCT((OFFSET('Game Board'!I8:I55,0,UH1)=UZ22)*(OFFSET('Game Board'!F8:F55,0,UH1)=UZ23)*(OFFSET('Game Board'!H8:H55,0,UH1)&lt;OFFSET('Game Board'!G8:G55,0,UH1))*1)</f>
        <v>0</v>
      </c>
      <c r="VF22" s="420">
        <f ca="1">SUMIFS(OFFSET('Game Board'!G8:G55,0,UH1),OFFSET('Game Board'!F8:F55,0,UH1),UZ22,OFFSET('Game Board'!I8:I55,0,UH1),UZ20)+SUMIFS(OFFSET('Game Board'!G8:G55,0,UH1),OFFSET('Game Board'!F8:F55,0,UH1),UZ22,OFFSET('Game Board'!I8:I55,0,UH1),UZ21)+SUMIFS(OFFSET('Game Board'!G8:G55,0,UH1),OFFSET('Game Board'!F8:F55,0,UH1),UZ22,OFFSET('Game Board'!I8:I55,0,UH1),UZ23)+SUMIFS(OFFSET('Game Board'!H8:H55,0,UH1),OFFSET('Game Board'!I8:I55,0,UH1),UZ22,OFFSET('Game Board'!F8:F55,0,UH1),UZ20)+SUMIFS(OFFSET('Game Board'!H8:H55,0,UH1),OFFSET('Game Board'!I8:I55,0,UH1),UZ22,OFFSET('Game Board'!F8:F55,0,UH1),UZ21)+SUMIFS(OFFSET('Game Board'!H8:H55,0,UH1),OFFSET('Game Board'!I8:I55,0,UH1),UZ22,OFFSET('Game Board'!F8:F55,0,UH1),UZ23)</f>
        <v>0</v>
      </c>
      <c r="VG22" s="420">
        <f ca="1">SUMIFS(OFFSET('Game Board'!H8:H55,0,UH1),OFFSET('Game Board'!F8:F55,0,UH1),UZ22,OFFSET('Game Board'!I8:I55,0,UH1),UZ20)+SUMIFS(OFFSET('Game Board'!H8:H55,0,UH1),OFFSET('Game Board'!F8:F55,0,UH1),UZ22,OFFSET('Game Board'!I8:I55,0,UH1),UZ21)+SUMIFS(OFFSET('Game Board'!H8:H55,0,UH1),OFFSET('Game Board'!F8:F55,0,UH1),UZ22,OFFSET('Game Board'!I8:I55,0,UH1),UZ23)+SUMIFS(OFFSET('Game Board'!G8:G55,0,UH1),OFFSET('Game Board'!I8:I55,0,UH1),UZ22,OFFSET('Game Board'!F8:F55,0,UH1),UZ20)+SUMIFS(OFFSET('Game Board'!G8:G55,0,UH1),OFFSET('Game Board'!I8:I55,0,UH1),UZ22,OFFSET('Game Board'!F8:F55,0,UH1),UZ21)+SUMIFS(OFFSET('Game Board'!G8:G55,0,UH1),OFFSET('Game Board'!I8:I55,0,UH1),UZ22,OFFSET('Game Board'!F8:F55,0,UH1),UZ23)</f>
        <v>0</v>
      </c>
      <c r="VH22" s="420">
        <f t="shared" ca="1" si="153"/>
        <v>0</v>
      </c>
      <c r="VI22" s="420">
        <f t="shared" ca="1" si="154"/>
        <v>3</v>
      </c>
      <c r="VJ22" s="420">
        <f t="shared" ref="VJ22" ca="1" si="3141">IF(UZ22&lt;&gt;"",SUMPRODUCT((UY20:UY23=UY22)*(VI20:VI23&gt;VI22)*1),0)</f>
        <v>0</v>
      </c>
      <c r="VK22" s="420">
        <f t="shared" ref="VK22" ca="1" si="3142">IF(UZ22&lt;&gt;"",SUMPRODUCT((VJ20:VJ23=VJ22)*(VH20:VH23&gt;VH22)*1),0)</f>
        <v>0</v>
      </c>
      <c r="VL22" s="420">
        <f t="shared" ca="1" si="157"/>
        <v>0</v>
      </c>
      <c r="VM22" s="420">
        <f t="shared" ref="VM22" ca="1" si="3143">IF(UZ22&lt;&gt;"",SUMPRODUCT((VL20:VL23=VL22)*(VJ20:VJ23=VJ22)*(VF20:VF23&gt;VF22)*1),0)</f>
        <v>0</v>
      </c>
      <c r="VN22" s="420">
        <f t="shared" ca="1" si="159"/>
        <v>1</v>
      </c>
      <c r="VO22" s="420">
        <f ca="1">SUMPRODUCT((OFFSET('Game Board'!F8:F55,0,UH1)=VA22)*(OFFSET('Game Board'!I8:I55,0,UH1)=VA21)*(OFFSET('Game Board'!G8:G55,0,UH1)&gt;OFFSET('Game Board'!H8:H55,0,UH1))*1)+SUMPRODUCT((OFFSET('Game Board'!I8:I55,0,UH1)=VA22)*(OFFSET('Game Board'!F8:F55,0,UH1)=VA21)*(OFFSET('Game Board'!H8:H55,0,UH1)&gt;OFFSET('Game Board'!G8:G55,0,UH1))*1)+SUMPRODUCT((OFFSET('Game Board'!F8:F55,0,UH1)=VA22)*(OFFSET('Game Board'!I8:I55,0,UH1)=VA23)*(OFFSET('Game Board'!G8:G55,0,UH1)&gt;OFFSET('Game Board'!H8:H55,0,UH1))*1)+SUMPRODUCT((OFFSET('Game Board'!I8:I55,0,UH1)=VA22)*(OFFSET('Game Board'!F8:F55,0,UH1)=VA23)*(OFFSET('Game Board'!H8:H55,0,UH1)&gt;OFFSET('Game Board'!G8:G55,0,UH1))*1)</f>
        <v>0</v>
      </c>
      <c r="VP22" s="420">
        <f ca="1">SUMPRODUCT((OFFSET('Game Board'!F8:F55,0,UH1)=VA22)*(OFFSET('Game Board'!I8:I55,0,UH1)=VA21)*(OFFSET('Game Board'!G8:G55,0,UH1)=OFFSET('Game Board'!H8:H55,0,UH1))*1)+SUMPRODUCT((OFFSET('Game Board'!I8:I55,0,UH1)=VA22)*(OFFSET('Game Board'!F8:F55,0,UH1)=VA21)*(OFFSET('Game Board'!G8:G55,0,UH1)=OFFSET('Game Board'!H8:H55,0,UH1))*1)+SUMPRODUCT((OFFSET('Game Board'!F8:F55,0,UH1)=VA22)*(OFFSET('Game Board'!I8:I55,0,UH1)=VA23)*(OFFSET('Game Board'!G8:G55,0,UH1)=OFFSET('Game Board'!H8:H55,0,UH1))*1)+SUMPRODUCT((OFFSET('Game Board'!I8:I55,0,UH1)=VA22)*(OFFSET('Game Board'!F8:F55,0,UH1)=VA23)*(OFFSET('Game Board'!G8:G55,0,UH1)=OFFSET('Game Board'!H8:H55,0,UH1))*1)</f>
        <v>0</v>
      </c>
      <c r="VQ22" s="420">
        <f ca="1">SUMPRODUCT((OFFSET('Game Board'!F8:F55,0,UH1)=VA22)*(OFFSET('Game Board'!I8:I55,0,UH1)=VA21)*(OFFSET('Game Board'!G8:G55,0,UH1)&lt;OFFSET('Game Board'!H8:H55,0,UH1))*1)+SUMPRODUCT((OFFSET('Game Board'!I8:I55,0,UH1)=VA22)*(OFFSET('Game Board'!F8:F55,0,UH1)=VA21)*(OFFSET('Game Board'!H8:H55,0,UH1)&lt;OFFSET('Game Board'!G8:G55,0,UH1))*1)+SUMPRODUCT((OFFSET('Game Board'!F8:F55,0,UH1)=VA22)*(OFFSET('Game Board'!I8:I55,0,UH1)=VA23)*(OFFSET('Game Board'!G8:G55,0,UH1)&lt;OFFSET('Game Board'!H8:H55,0,UH1))*1)+SUMPRODUCT((OFFSET('Game Board'!I8:I55,0,UH1)=VA22)*(OFFSET('Game Board'!F8:F55,0,UH1)=VA23)*(OFFSET('Game Board'!H8:H55,0,UH1)&lt;OFFSET('Game Board'!G8:G55,0,UH1))*1)</f>
        <v>0</v>
      </c>
      <c r="VR22" s="420">
        <f ca="1">SUMIFS(OFFSET('Game Board'!G8:G55,0,UH1),OFFSET('Game Board'!F8:F55,0,UH1),VA22,OFFSET('Game Board'!I8:I55,0,UH1),VA21)+SUMIFS(OFFSET('Game Board'!G8:G55,0,UH1),OFFSET('Game Board'!F8:F55,0,UH1),VA22,OFFSET('Game Board'!I8:I55,0,UH1),VA23)+SUMIFS(OFFSET('Game Board'!H8:H55,0,UH1),OFFSET('Game Board'!I8:I55,0,UH1),VA22,OFFSET('Game Board'!F8:F55,0,UH1),VA21)+SUMIFS(OFFSET('Game Board'!H8:H55,0,UH1),OFFSET('Game Board'!I8:I55,0,UH1),VA22,OFFSET('Game Board'!F8:F55,0,UH1),VA23)</f>
        <v>0</v>
      </c>
      <c r="VS22" s="420">
        <f ca="1">SUMIFS(OFFSET('Game Board'!H8:H55,0,UH1),OFFSET('Game Board'!F8:F55,0,UH1),VA22,OFFSET('Game Board'!I8:I55,0,UH1),VA21)+SUMIFS(OFFSET('Game Board'!H8:H55,0,UH1),OFFSET('Game Board'!F8:F55,0,UH1),VA22,OFFSET('Game Board'!I8:I55,0,UH1),VA23)+SUMIFS(OFFSET('Game Board'!G8:G55,0,UH1),OFFSET('Game Board'!I8:I55,0,UH1),VA22,OFFSET('Game Board'!F8:F55,0,UH1),VA21)+SUMIFS(OFFSET('Game Board'!G8:G55,0,UH1),OFFSET('Game Board'!I8:I55,0,UH1),VA22,OFFSET('Game Board'!F8:F55,0,UH1),VA23)</f>
        <v>0</v>
      </c>
      <c r="VT22" s="420">
        <f t="shared" ca="1" si="354"/>
        <v>0</v>
      </c>
      <c r="VU22" s="420">
        <f t="shared" ca="1" si="355"/>
        <v>0</v>
      </c>
      <c r="VV22" s="420">
        <f t="shared" ref="VV22" ca="1" si="3144">IF(VA22&lt;&gt;"",SUMPRODUCT((UY20:UY23=UY22)*(VU20:VU23&gt;VU22)*1),0)</f>
        <v>0</v>
      </c>
      <c r="VW22" s="420">
        <f t="shared" ref="VW22" ca="1" si="3145">IF(VA22&lt;&gt;"",SUMPRODUCT((VV20:VV23=VV22)*(VT20:VT23&gt;VT22)*1),0)</f>
        <v>0</v>
      </c>
      <c r="VX22" s="420">
        <f t="shared" ca="1" si="358"/>
        <v>0</v>
      </c>
      <c r="VY22" s="420">
        <f t="shared" ref="VY22" ca="1" si="3146">IF(VA22&lt;&gt;"",SUMPRODUCT((VX20:VX23=VX22)*(VV20:VV23=VV22)*(VR20:VR23&gt;VR22)*1),0)</f>
        <v>0</v>
      </c>
      <c r="VZ22" s="420">
        <f t="shared" ca="1" si="160"/>
        <v>1</v>
      </c>
      <c r="WA22" s="420">
        <f ca="1">SUMPRODUCT((OFFSET('Game Board'!F8:F55,0,UH1)=VB22)*(OFFSET('Game Board'!I8:I55,0,UH1)=VB23)*(OFFSET('Game Board'!G8:G55,0,UH1)&gt;OFFSET('Game Board'!H8:H55,0,UH1))*1)+SUMPRODUCT((OFFSET('Game Board'!I8:I55,0,UH1)=VB22)*(OFFSET('Game Board'!F8:F55,0,UH1)=VB23)*(OFFSET('Game Board'!H8:H55,0,UH1)&gt;OFFSET('Game Board'!G8:G55,0,UH1))*1)</f>
        <v>0</v>
      </c>
      <c r="WB22" s="420">
        <f ca="1">SUMPRODUCT((OFFSET('Game Board'!F8:F55,0,UH1)=VB22)*(OFFSET('Game Board'!I8:I55,0,UH1)=VB23)*(OFFSET('Game Board'!G8:G55,0,UH1)=OFFSET('Game Board'!H8:H55,0,UH1))*1)+SUMPRODUCT((OFFSET('Game Board'!I8:I55,0,UH1)=VB22)*(OFFSET('Game Board'!F8:F55,0,UH1)=VB23)*(OFFSET('Game Board'!H8:H55,0,UH1)=OFFSET('Game Board'!G8:G55,0,UH1))*1)</f>
        <v>0</v>
      </c>
      <c r="WC22" s="420">
        <f ca="1">SUMPRODUCT((OFFSET('Game Board'!F8:F55,0,UH1)=VB22)*(OFFSET('Game Board'!I8:I55,0,UH1)=VB23)*(OFFSET('Game Board'!G8:G55,0,UH1)&lt;OFFSET('Game Board'!H8:H55,0,UH1))*1)+SUMPRODUCT((OFFSET('Game Board'!I8:I55,0,UH1)=VB22)*(OFFSET('Game Board'!F8:F55,0,UH1)=VB23)*(OFFSET('Game Board'!H8:H55,0,UH1)&lt;OFFSET('Game Board'!G8:G55,0,UH1))*1)</f>
        <v>0</v>
      </c>
      <c r="WD22" s="420">
        <f ca="1">SUMIFS(OFFSET('Game Board'!G8:G55,0,UH1),OFFSET('Game Board'!F8:F55,0,UH1),VB22,OFFSET('Game Board'!I8:I55,0,UH1),VB23)+SUMIFS(OFFSET('Game Board'!H8:H55,0,UH1),OFFSET('Game Board'!I8:I55,0,UH1),VB22,OFFSET('Game Board'!F8:F55,0,UH1),VB23)</f>
        <v>0</v>
      </c>
      <c r="WE22" s="420">
        <f ca="1">SUMIFS(OFFSET('Game Board'!H8:H55,0,UH1),OFFSET('Game Board'!F8:F55,0,UH1),VB22,OFFSET('Game Board'!I8:I55,0,UH1),VB23)+SUMIFS(OFFSET('Game Board'!G8:G55,0,UH1),OFFSET('Game Board'!I8:I55,0,UH1),VB22,OFFSET('Game Board'!F8:F55,0,UH1),VB23)</f>
        <v>0</v>
      </c>
      <c r="WF22" s="420">
        <f t="shared" ref="WF22:WF23" ca="1" si="3147">WD22-WE22</f>
        <v>0</v>
      </c>
      <c r="WG22" s="420">
        <f t="shared" ref="WG22:WG23" ca="1" si="3148">WB22*1+WA22*3</f>
        <v>0</v>
      </c>
      <c r="WH22" s="420">
        <f t="shared" ref="WH22" ca="1" si="3149">IF(VB22&lt;&gt;"",SUMPRODUCT((VK20:VK23=VK22)*(WG20:WG23&gt;WG22)*1),0)</f>
        <v>0</v>
      </c>
      <c r="WI22" s="420">
        <f t="shared" ref="WI22" ca="1" si="3150">IF(VB22&lt;&gt;"",SUMPRODUCT((WH20:WH23=WH22)*(WF20:WF23&gt;WF22)*1),0)</f>
        <v>0</v>
      </c>
      <c r="WJ22" s="420">
        <f t="shared" ref="WJ22:WJ23" ca="1" si="3151">WH22+WI22</f>
        <v>0</v>
      </c>
      <c r="WK22" s="420">
        <f t="shared" ref="WK22" ca="1" si="3152">IF(VB22&lt;&gt;"",SUMPRODUCT((WJ20:WJ23=WJ22)*(WH20:WH23=WH22)*(WD20:WD23&gt;WD22)*1),0)</f>
        <v>0</v>
      </c>
      <c r="WL22" s="420">
        <f t="shared" ca="1" si="161"/>
        <v>1</v>
      </c>
      <c r="WM22" s="420">
        <f t="shared" ref="WM22" ca="1" si="3153">SUMPRODUCT((WL20:WL23=WL22)*(UO20:UO23&gt;UO22)*1)</f>
        <v>0</v>
      </c>
      <c r="WN22" s="420">
        <f t="shared" ca="1" si="163"/>
        <v>1</v>
      </c>
      <c r="WO22" s="420" t="str">
        <f t="shared" si="361"/>
        <v>Spain</v>
      </c>
      <c r="WP22" s="420">
        <f t="shared" ca="1" si="164"/>
        <v>0</v>
      </c>
      <c r="WQ22" s="420">
        <f ca="1">SUMPRODUCT((OFFSET('Game Board'!G8:G55,0,WQ1)&lt;&gt;"")*(OFFSET('Game Board'!F8:F55,0,WQ1)=C22)*(OFFSET('Game Board'!G8:G55,0,WQ1)&gt;OFFSET('Game Board'!H8:H55,0,WQ1))*1)+SUMPRODUCT((OFFSET('Game Board'!G8:G55,0,WQ1)&lt;&gt;"")*(OFFSET('Game Board'!I8:I55,0,WQ1)=C22)*(OFFSET('Game Board'!H8:H55,0,WQ1)&gt;OFFSET('Game Board'!G8:G55,0,WQ1))*1)</f>
        <v>0</v>
      </c>
      <c r="WR22" s="420">
        <f ca="1">SUMPRODUCT((OFFSET('Game Board'!G8:G55,0,WQ1)&lt;&gt;"")*(OFFSET('Game Board'!F8:F55,0,WQ1)=C22)*(OFFSET('Game Board'!G8:G55,0,WQ1)=OFFSET('Game Board'!H8:H55,0,WQ1))*1)+SUMPRODUCT((OFFSET('Game Board'!G8:G55,0,WQ1)&lt;&gt;"")*(OFFSET('Game Board'!I8:I55,0,WQ1)=C22)*(OFFSET('Game Board'!G8:G55,0,WQ1)=OFFSET('Game Board'!H8:H55,0,WQ1))*1)</f>
        <v>0</v>
      </c>
      <c r="WS22" s="420">
        <f ca="1">SUMPRODUCT((OFFSET('Game Board'!G8:G55,0,WQ1)&lt;&gt;"")*(OFFSET('Game Board'!F8:F55,0,WQ1)=C22)*(OFFSET('Game Board'!G8:G55,0,WQ1)&lt;OFFSET('Game Board'!H8:H55,0,WQ1))*1)+SUMPRODUCT((OFFSET('Game Board'!G8:G55,0,WQ1)&lt;&gt;"")*(OFFSET('Game Board'!I8:I55,0,WQ1)=C22)*(OFFSET('Game Board'!H8:H55,0,WQ1)&lt;OFFSET('Game Board'!G8:G55,0,WQ1))*1)</f>
        <v>0</v>
      </c>
      <c r="WT22" s="420">
        <f ca="1">SUMIF(OFFSET('Game Board'!F8:F55,0,WQ1),C22,OFFSET('Game Board'!G8:G55,0,WQ1))+SUMIF(OFFSET('Game Board'!I8:I55,0,WQ1),C22,OFFSET('Game Board'!H8:H55,0,WQ1))</f>
        <v>0</v>
      </c>
      <c r="WU22" s="420">
        <f ca="1">SUMIF(OFFSET('Game Board'!F8:F55,0,WQ1),C22,OFFSET('Game Board'!H8:H55,0,WQ1))+SUMIF(OFFSET('Game Board'!I8:I55,0,WQ1),C22,OFFSET('Game Board'!G8:G55,0,WQ1))</f>
        <v>0</v>
      </c>
      <c r="WV22" s="420">
        <f t="shared" ca="1" si="165"/>
        <v>0</v>
      </c>
      <c r="WW22" s="420">
        <f t="shared" ca="1" si="166"/>
        <v>0</v>
      </c>
      <c r="WX22" s="420">
        <f ca="1">INDEX(L4:L35,MATCH(XG22,C4:C35,0),0)</f>
        <v>1709</v>
      </c>
      <c r="WY22" s="424">
        <f>'Tournament Setup'!F24</f>
        <v>0</v>
      </c>
      <c r="WZ22" s="420">
        <f t="shared" ref="WZ22" ca="1" si="3154">RANK(WW22,WW20:WW23)</f>
        <v>1</v>
      </c>
      <c r="XA22" s="420">
        <f t="shared" ref="XA22" ca="1" si="3155">SUMPRODUCT((WZ20:WZ23=WZ22)*(WV20:WV23&gt;WV22)*1)</f>
        <v>0</v>
      </c>
      <c r="XB22" s="420">
        <f t="shared" ca="1" si="169"/>
        <v>1</v>
      </c>
      <c r="XC22" s="420">
        <f t="shared" ref="XC22" ca="1" si="3156">SUMPRODUCT((WZ20:WZ23=WZ22)*(WV20:WV23=WV22)*(WT20:WT23&gt;WT22)*1)</f>
        <v>0</v>
      </c>
      <c r="XD22" s="420">
        <f t="shared" ca="1" si="171"/>
        <v>1</v>
      </c>
      <c r="XE22" s="420">
        <f t="shared" ref="XE22" ca="1" si="3157">RANK(XD22,XD20:XD23,1)+COUNTIF(XD20:XD22,XD22)-1</f>
        <v>3</v>
      </c>
      <c r="XF22" s="420">
        <v>3</v>
      </c>
      <c r="XG22" s="420" t="str">
        <f t="shared" ref="XG22" ca="1" si="3158">INDEX(WO20:WO23,MATCH(XF22,XE20:XE23,0),0)</f>
        <v>Spain</v>
      </c>
      <c r="XH22" s="420">
        <f t="shared" ref="XH22" ca="1" si="3159">INDEX(XD20:XD23,MATCH(XG22,WO20:WO23,0),0)</f>
        <v>1</v>
      </c>
      <c r="XI22" s="420" t="str">
        <f t="shared" ref="XI22:XI23" ca="1" si="3160">IF(AND(XI21&lt;&gt;"",XH22=1),XG22,"")</f>
        <v>Spain</v>
      </c>
      <c r="XJ22" s="420" t="str">
        <f t="shared" ref="XJ22" ca="1" si="3161">IF(XJ21&lt;&gt;"",XG22,"")</f>
        <v/>
      </c>
      <c r="XK22" s="420" t="str">
        <f t="shared" ref="XK22" ca="1" si="3162">IF(XH23=3,XG22,"")</f>
        <v/>
      </c>
      <c r="XL22" s="420">
        <f ca="1">SUMPRODUCT((OFFSET('Game Board'!F8:F55,0,WQ1)=XI22)*(OFFSET('Game Board'!I8:I55,0,WQ1)=XI20)*(OFFSET('Game Board'!G8:G55,0,WQ1)&gt;OFFSET('Game Board'!H8:H55,0,WQ1))*1)+SUMPRODUCT((OFFSET('Game Board'!I8:I55,0,WQ1)=XI22)*(OFFSET('Game Board'!F8:F55,0,WQ1)=XI20)*(OFFSET('Game Board'!H8:H55,0,WQ1)&gt;OFFSET('Game Board'!G8:G55,0,WQ1))*1)+SUMPRODUCT((OFFSET('Game Board'!F8:F55,0,WQ1)=XI22)*(OFFSET('Game Board'!I8:I55,0,WQ1)=XI21)*(OFFSET('Game Board'!G8:G55,0,WQ1)&gt;OFFSET('Game Board'!H8:H55,0,WQ1))*1)+SUMPRODUCT((OFFSET('Game Board'!I8:I55,0,WQ1)=XI22)*(OFFSET('Game Board'!F8:F55,0,WQ1)=XI21)*(OFFSET('Game Board'!H8:H55,0,WQ1)&gt;OFFSET('Game Board'!G8:G55,0,WQ1))*1)+SUMPRODUCT((OFFSET('Game Board'!F8:F55,0,WQ1)=XI22)*(OFFSET('Game Board'!I8:I55,0,WQ1)=XI23)*(OFFSET('Game Board'!G8:G55,0,WQ1)&gt;OFFSET('Game Board'!H8:H55,0,WQ1))*1)+SUMPRODUCT((OFFSET('Game Board'!I8:I55,0,WQ1)=XI22)*(OFFSET('Game Board'!F8:F55,0,WQ1)=XI23)*(OFFSET('Game Board'!H8:H55,0,WQ1)&gt;OFFSET('Game Board'!G8:G55,0,WQ1))*1)</f>
        <v>0</v>
      </c>
      <c r="XM22" s="420">
        <f ca="1">SUMPRODUCT((OFFSET('Game Board'!F8:F55,0,WQ1)=XI22)*(OFFSET('Game Board'!I8:I55,0,WQ1)=XI20)*(OFFSET('Game Board'!G8:G55,0,WQ1)=OFFSET('Game Board'!H8:H55,0,WQ1))*1)+SUMPRODUCT((OFFSET('Game Board'!I8:I55,0,WQ1)=XI22)*(OFFSET('Game Board'!F8:F55,0,WQ1)=XI20)*(OFFSET('Game Board'!G8:G55,0,WQ1)=OFFSET('Game Board'!H8:H55,0,WQ1))*1)+SUMPRODUCT((OFFSET('Game Board'!F8:F55,0,WQ1)=XI22)*(OFFSET('Game Board'!I8:I55,0,WQ1)=XI21)*(OFFSET('Game Board'!G8:G55,0,WQ1)=OFFSET('Game Board'!H8:H55,0,WQ1))*1)+SUMPRODUCT((OFFSET('Game Board'!I8:I55,0,WQ1)=XI22)*(OFFSET('Game Board'!F8:F55,0,WQ1)=XI21)*(OFFSET('Game Board'!G8:G55,0,WQ1)=OFFSET('Game Board'!H8:H55,0,WQ1))*1)+SUMPRODUCT((OFFSET('Game Board'!F8:F55,0,WQ1)=XI22)*(OFFSET('Game Board'!I8:I55,0,WQ1)=XI23)*(OFFSET('Game Board'!G8:G55,0,WQ1)=OFFSET('Game Board'!H8:H55,0,WQ1))*1)+SUMPRODUCT((OFFSET('Game Board'!I8:I55,0,WQ1)=XI22)*(OFFSET('Game Board'!F8:F55,0,WQ1)=XI23)*(OFFSET('Game Board'!G8:G55,0,WQ1)=OFFSET('Game Board'!H8:H55,0,WQ1))*1)</f>
        <v>3</v>
      </c>
      <c r="XN22" s="420">
        <f ca="1">SUMPRODUCT((OFFSET('Game Board'!F8:F55,0,WQ1)=XI22)*(OFFSET('Game Board'!I8:I55,0,WQ1)=XI20)*(OFFSET('Game Board'!G8:G55,0,WQ1)&lt;OFFSET('Game Board'!H8:H55,0,WQ1))*1)+SUMPRODUCT((OFFSET('Game Board'!I8:I55,0,WQ1)=XI22)*(OFFSET('Game Board'!F8:F55,0,WQ1)=XI20)*(OFFSET('Game Board'!H8:H55,0,WQ1)&lt;OFFSET('Game Board'!G8:G55,0,WQ1))*1)+SUMPRODUCT((OFFSET('Game Board'!F8:F55,0,WQ1)=XI22)*(OFFSET('Game Board'!I8:I55,0,WQ1)=XI21)*(OFFSET('Game Board'!G8:G55,0,WQ1)&lt;OFFSET('Game Board'!H8:H55,0,WQ1))*1)+SUMPRODUCT((OFFSET('Game Board'!I8:I55,0,WQ1)=XI22)*(OFFSET('Game Board'!F8:F55,0,WQ1)=XI21)*(OFFSET('Game Board'!H8:H55,0,WQ1)&lt;OFFSET('Game Board'!G8:G55,0,WQ1))*1)+SUMPRODUCT((OFFSET('Game Board'!F8:F55,0,WQ1)=XI22)*(OFFSET('Game Board'!I8:I55,0,WQ1)=XI23)*(OFFSET('Game Board'!G8:G55,0,WQ1)&lt;OFFSET('Game Board'!H8:H55,0,WQ1))*1)+SUMPRODUCT((OFFSET('Game Board'!I8:I55,0,WQ1)=XI22)*(OFFSET('Game Board'!F8:F55,0,WQ1)=XI23)*(OFFSET('Game Board'!H8:H55,0,WQ1)&lt;OFFSET('Game Board'!G8:G55,0,WQ1))*1)</f>
        <v>0</v>
      </c>
      <c r="XO22" s="420">
        <f ca="1">SUMIFS(OFFSET('Game Board'!G8:G55,0,WQ1),OFFSET('Game Board'!F8:F55,0,WQ1),XI22,OFFSET('Game Board'!I8:I55,0,WQ1),XI20)+SUMIFS(OFFSET('Game Board'!G8:G55,0,WQ1),OFFSET('Game Board'!F8:F55,0,WQ1),XI22,OFFSET('Game Board'!I8:I55,0,WQ1),XI21)+SUMIFS(OFFSET('Game Board'!G8:G55,0,WQ1),OFFSET('Game Board'!F8:F55,0,WQ1),XI22,OFFSET('Game Board'!I8:I55,0,WQ1),XI23)+SUMIFS(OFFSET('Game Board'!H8:H55,0,WQ1),OFFSET('Game Board'!I8:I55,0,WQ1),XI22,OFFSET('Game Board'!F8:F55,0,WQ1),XI20)+SUMIFS(OFFSET('Game Board'!H8:H55,0,WQ1),OFFSET('Game Board'!I8:I55,0,WQ1),XI22,OFFSET('Game Board'!F8:F55,0,WQ1),XI21)+SUMIFS(OFFSET('Game Board'!H8:H55,0,WQ1),OFFSET('Game Board'!I8:I55,0,WQ1),XI22,OFFSET('Game Board'!F8:F55,0,WQ1),XI23)</f>
        <v>0</v>
      </c>
      <c r="XP22" s="420">
        <f ca="1">SUMIFS(OFFSET('Game Board'!H8:H55,0,WQ1),OFFSET('Game Board'!F8:F55,0,WQ1),XI22,OFFSET('Game Board'!I8:I55,0,WQ1),XI20)+SUMIFS(OFFSET('Game Board'!H8:H55,0,WQ1),OFFSET('Game Board'!F8:F55,0,WQ1),XI22,OFFSET('Game Board'!I8:I55,0,WQ1),XI21)+SUMIFS(OFFSET('Game Board'!H8:H55,0,WQ1),OFFSET('Game Board'!F8:F55,0,WQ1),XI22,OFFSET('Game Board'!I8:I55,0,WQ1),XI23)+SUMIFS(OFFSET('Game Board'!G8:G55,0,WQ1),OFFSET('Game Board'!I8:I55,0,WQ1),XI22,OFFSET('Game Board'!F8:F55,0,WQ1),XI20)+SUMIFS(OFFSET('Game Board'!G8:G55,0,WQ1),OFFSET('Game Board'!I8:I55,0,WQ1),XI22,OFFSET('Game Board'!F8:F55,0,WQ1),XI21)+SUMIFS(OFFSET('Game Board'!G8:G55,0,WQ1),OFFSET('Game Board'!I8:I55,0,WQ1),XI22,OFFSET('Game Board'!F8:F55,0,WQ1),XI23)</f>
        <v>0</v>
      </c>
      <c r="XQ22" s="420">
        <f t="shared" ca="1" si="176"/>
        <v>0</v>
      </c>
      <c r="XR22" s="420">
        <f t="shared" ca="1" si="177"/>
        <v>3</v>
      </c>
      <c r="XS22" s="420">
        <f t="shared" ref="XS22" ca="1" si="3163">IF(XI22&lt;&gt;"",SUMPRODUCT((XH20:XH23=XH22)*(XR20:XR23&gt;XR22)*1),0)</f>
        <v>0</v>
      </c>
      <c r="XT22" s="420">
        <f t="shared" ref="XT22" ca="1" si="3164">IF(XI22&lt;&gt;"",SUMPRODUCT((XS20:XS23=XS22)*(XQ20:XQ23&gt;XQ22)*1),0)</f>
        <v>0</v>
      </c>
      <c r="XU22" s="420">
        <f t="shared" ca="1" si="180"/>
        <v>0</v>
      </c>
      <c r="XV22" s="420">
        <f t="shared" ref="XV22" ca="1" si="3165">IF(XI22&lt;&gt;"",SUMPRODUCT((XU20:XU23=XU22)*(XS20:XS23=XS22)*(XO20:XO23&gt;XO22)*1),0)</f>
        <v>0</v>
      </c>
      <c r="XW22" s="420">
        <f t="shared" ca="1" si="182"/>
        <v>1</v>
      </c>
      <c r="XX22" s="420">
        <f ca="1">SUMPRODUCT((OFFSET('Game Board'!F8:F55,0,WQ1)=XJ22)*(OFFSET('Game Board'!I8:I55,0,WQ1)=XJ21)*(OFFSET('Game Board'!G8:G55,0,WQ1)&gt;OFFSET('Game Board'!H8:H55,0,WQ1))*1)+SUMPRODUCT((OFFSET('Game Board'!I8:I55,0,WQ1)=XJ22)*(OFFSET('Game Board'!F8:F55,0,WQ1)=XJ21)*(OFFSET('Game Board'!H8:H55,0,WQ1)&gt;OFFSET('Game Board'!G8:G55,0,WQ1))*1)+SUMPRODUCT((OFFSET('Game Board'!F8:F55,0,WQ1)=XJ22)*(OFFSET('Game Board'!I8:I55,0,WQ1)=XJ23)*(OFFSET('Game Board'!G8:G55,0,WQ1)&gt;OFFSET('Game Board'!H8:H55,0,WQ1))*1)+SUMPRODUCT((OFFSET('Game Board'!I8:I55,0,WQ1)=XJ22)*(OFFSET('Game Board'!F8:F55,0,WQ1)=XJ23)*(OFFSET('Game Board'!H8:H55,0,WQ1)&gt;OFFSET('Game Board'!G8:G55,0,WQ1))*1)</f>
        <v>0</v>
      </c>
      <c r="XY22" s="420">
        <f ca="1">SUMPRODUCT((OFFSET('Game Board'!F8:F55,0,WQ1)=XJ22)*(OFFSET('Game Board'!I8:I55,0,WQ1)=XJ21)*(OFFSET('Game Board'!G8:G55,0,WQ1)=OFFSET('Game Board'!H8:H55,0,WQ1))*1)+SUMPRODUCT((OFFSET('Game Board'!I8:I55,0,WQ1)=XJ22)*(OFFSET('Game Board'!F8:F55,0,WQ1)=XJ21)*(OFFSET('Game Board'!G8:G55,0,WQ1)=OFFSET('Game Board'!H8:H55,0,WQ1))*1)+SUMPRODUCT((OFFSET('Game Board'!F8:F55,0,WQ1)=XJ22)*(OFFSET('Game Board'!I8:I55,0,WQ1)=XJ23)*(OFFSET('Game Board'!G8:G55,0,WQ1)=OFFSET('Game Board'!H8:H55,0,WQ1))*1)+SUMPRODUCT((OFFSET('Game Board'!I8:I55,0,WQ1)=XJ22)*(OFFSET('Game Board'!F8:F55,0,WQ1)=XJ23)*(OFFSET('Game Board'!G8:G55,0,WQ1)=OFFSET('Game Board'!H8:H55,0,WQ1))*1)</f>
        <v>0</v>
      </c>
      <c r="XZ22" s="420">
        <f ca="1">SUMPRODUCT((OFFSET('Game Board'!F8:F55,0,WQ1)=XJ22)*(OFFSET('Game Board'!I8:I55,0,WQ1)=XJ21)*(OFFSET('Game Board'!G8:G55,0,WQ1)&lt;OFFSET('Game Board'!H8:H55,0,WQ1))*1)+SUMPRODUCT((OFFSET('Game Board'!I8:I55,0,WQ1)=XJ22)*(OFFSET('Game Board'!F8:F55,0,WQ1)=XJ21)*(OFFSET('Game Board'!H8:H55,0,WQ1)&lt;OFFSET('Game Board'!G8:G55,0,WQ1))*1)+SUMPRODUCT((OFFSET('Game Board'!F8:F55,0,WQ1)=XJ22)*(OFFSET('Game Board'!I8:I55,0,WQ1)=XJ23)*(OFFSET('Game Board'!G8:G55,0,WQ1)&lt;OFFSET('Game Board'!H8:H55,0,WQ1))*1)+SUMPRODUCT((OFFSET('Game Board'!I8:I55,0,WQ1)=XJ22)*(OFFSET('Game Board'!F8:F55,0,WQ1)=XJ23)*(OFFSET('Game Board'!H8:H55,0,WQ1)&lt;OFFSET('Game Board'!G8:G55,0,WQ1))*1)</f>
        <v>0</v>
      </c>
      <c r="YA22" s="420">
        <f ca="1">SUMIFS(OFFSET('Game Board'!G8:G55,0,WQ1),OFFSET('Game Board'!F8:F55,0,WQ1),XJ22,OFFSET('Game Board'!I8:I55,0,WQ1),XJ21)+SUMIFS(OFFSET('Game Board'!G8:G55,0,WQ1),OFFSET('Game Board'!F8:F55,0,WQ1),XJ22,OFFSET('Game Board'!I8:I55,0,WQ1),XJ23)+SUMIFS(OFFSET('Game Board'!H8:H55,0,WQ1),OFFSET('Game Board'!I8:I55,0,WQ1),XJ22,OFFSET('Game Board'!F8:F55,0,WQ1),XJ21)+SUMIFS(OFFSET('Game Board'!H8:H55,0,WQ1),OFFSET('Game Board'!I8:I55,0,WQ1),XJ22,OFFSET('Game Board'!F8:F55,0,WQ1),XJ23)</f>
        <v>0</v>
      </c>
      <c r="YB22" s="420">
        <f ca="1">SUMIFS(OFFSET('Game Board'!H8:H55,0,WQ1),OFFSET('Game Board'!F8:F55,0,WQ1),XJ22,OFFSET('Game Board'!I8:I55,0,WQ1),XJ21)+SUMIFS(OFFSET('Game Board'!H8:H55,0,WQ1),OFFSET('Game Board'!F8:F55,0,WQ1),XJ22,OFFSET('Game Board'!I8:I55,0,WQ1),XJ23)+SUMIFS(OFFSET('Game Board'!G8:G55,0,WQ1),OFFSET('Game Board'!I8:I55,0,WQ1),XJ22,OFFSET('Game Board'!F8:F55,0,WQ1),XJ21)+SUMIFS(OFFSET('Game Board'!G8:G55,0,WQ1),OFFSET('Game Board'!I8:I55,0,WQ1),XJ22,OFFSET('Game Board'!F8:F55,0,WQ1),XJ23)</f>
        <v>0</v>
      </c>
      <c r="YC22" s="420">
        <f t="shared" ca="1" si="373"/>
        <v>0</v>
      </c>
      <c r="YD22" s="420">
        <f t="shared" ca="1" si="374"/>
        <v>0</v>
      </c>
      <c r="YE22" s="420">
        <f t="shared" ref="YE22" ca="1" si="3166">IF(XJ22&lt;&gt;"",SUMPRODUCT((XH20:XH23=XH22)*(YD20:YD23&gt;YD22)*1),0)</f>
        <v>0</v>
      </c>
      <c r="YF22" s="420">
        <f t="shared" ref="YF22" ca="1" si="3167">IF(XJ22&lt;&gt;"",SUMPRODUCT((YE20:YE23=YE22)*(YC20:YC23&gt;YC22)*1),0)</f>
        <v>0</v>
      </c>
      <c r="YG22" s="420">
        <f t="shared" ca="1" si="377"/>
        <v>0</v>
      </c>
      <c r="YH22" s="420">
        <f t="shared" ref="YH22" ca="1" si="3168">IF(XJ22&lt;&gt;"",SUMPRODUCT((YG20:YG23=YG22)*(YE20:YE23=YE22)*(YA20:YA23&gt;YA22)*1),0)</f>
        <v>0</v>
      </c>
      <c r="YI22" s="420">
        <f t="shared" ca="1" si="183"/>
        <v>1</v>
      </c>
      <c r="YJ22" s="420">
        <f ca="1">SUMPRODUCT((OFFSET('Game Board'!F8:F55,0,WQ1)=XK22)*(OFFSET('Game Board'!I8:I55,0,WQ1)=XK23)*(OFFSET('Game Board'!G8:G55,0,WQ1)&gt;OFFSET('Game Board'!H8:H55,0,WQ1))*1)+SUMPRODUCT((OFFSET('Game Board'!I8:I55,0,WQ1)=XK22)*(OFFSET('Game Board'!F8:F55,0,WQ1)=XK23)*(OFFSET('Game Board'!H8:H55,0,WQ1)&gt;OFFSET('Game Board'!G8:G55,0,WQ1))*1)</f>
        <v>0</v>
      </c>
      <c r="YK22" s="420">
        <f ca="1">SUMPRODUCT((OFFSET('Game Board'!F8:F55,0,WQ1)=XK22)*(OFFSET('Game Board'!I8:I55,0,WQ1)=XK23)*(OFFSET('Game Board'!G8:G55,0,WQ1)=OFFSET('Game Board'!H8:H55,0,WQ1))*1)+SUMPRODUCT((OFFSET('Game Board'!I8:I55,0,WQ1)=XK22)*(OFFSET('Game Board'!F8:F55,0,WQ1)=XK23)*(OFFSET('Game Board'!H8:H55,0,WQ1)=OFFSET('Game Board'!G8:G55,0,WQ1))*1)</f>
        <v>0</v>
      </c>
      <c r="YL22" s="420">
        <f ca="1">SUMPRODUCT((OFFSET('Game Board'!F8:F55,0,WQ1)=XK22)*(OFFSET('Game Board'!I8:I55,0,WQ1)=XK23)*(OFFSET('Game Board'!G8:G55,0,WQ1)&lt;OFFSET('Game Board'!H8:H55,0,WQ1))*1)+SUMPRODUCT((OFFSET('Game Board'!I8:I55,0,WQ1)=XK22)*(OFFSET('Game Board'!F8:F55,0,WQ1)=XK23)*(OFFSET('Game Board'!H8:H55,0,WQ1)&lt;OFFSET('Game Board'!G8:G55,0,WQ1))*1)</f>
        <v>0</v>
      </c>
      <c r="YM22" s="420">
        <f ca="1">SUMIFS(OFFSET('Game Board'!G8:G55,0,WQ1),OFFSET('Game Board'!F8:F55,0,WQ1),XK22,OFFSET('Game Board'!I8:I55,0,WQ1),XK23)+SUMIFS(OFFSET('Game Board'!H8:H55,0,WQ1),OFFSET('Game Board'!I8:I55,0,WQ1),XK22,OFFSET('Game Board'!F8:F55,0,WQ1),XK23)</f>
        <v>0</v>
      </c>
      <c r="YN22" s="420">
        <f ca="1">SUMIFS(OFFSET('Game Board'!H8:H55,0,WQ1),OFFSET('Game Board'!F8:F55,0,WQ1),XK22,OFFSET('Game Board'!I8:I55,0,WQ1),XK23)+SUMIFS(OFFSET('Game Board'!G8:G55,0,WQ1),OFFSET('Game Board'!I8:I55,0,WQ1),XK22,OFFSET('Game Board'!F8:F55,0,WQ1),XK23)</f>
        <v>0</v>
      </c>
      <c r="YO22" s="420">
        <f t="shared" ref="YO22:YO23" ca="1" si="3169">YM22-YN22</f>
        <v>0</v>
      </c>
      <c r="YP22" s="420">
        <f t="shared" ref="YP22:YP23" ca="1" si="3170">YK22*1+YJ22*3</f>
        <v>0</v>
      </c>
      <c r="YQ22" s="420">
        <f t="shared" ref="YQ22" ca="1" si="3171">IF(XK22&lt;&gt;"",SUMPRODUCT((XT20:XT23=XT22)*(YP20:YP23&gt;YP22)*1),0)</f>
        <v>0</v>
      </c>
      <c r="YR22" s="420">
        <f t="shared" ref="YR22" ca="1" si="3172">IF(XK22&lt;&gt;"",SUMPRODUCT((YQ20:YQ23=YQ22)*(YO20:YO23&gt;YO22)*1),0)</f>
        <v>0</v>
      </c>
      <c r="YS22" s="420">
        <f t="shared" ref="YS22:YS23" ca="1" si="3173">YQ22+YR22</f>
        <v>0</v>
      </c>
      <c r="YT22" s="420">
        <f t="shared" ref="YT22" ca="1" si="3174">IF(XK22&lt;&gt;"",SUMPRODUCT((YS20:YS23=YS22)*(YQ20:YQ23=YQ22)*(YM20:YM23&gt;YM22)*1),0)</f>
        <v>0</v>
      </c>
      <c r="YU22" s="420">
        <f t="shared" ca="1" si="184"/>
        <v>1</v>
      </c>
      <c r="YV22" s="420">
        <f t="shared" ref="YV22" ca="1" si="3175">SUMPRODUCT((YU20:YU23=YU22)*(WX20:WX23&gt;WX22)*1)</f>
        <v>0</v>
      </c>
      <c r="YW22" s="420">
        <f t="shared" ca="1" si="186"/>
        <v>1</v>
      </c>
      <c r="YX22" s="420" t="str">
        <f t="shared" si="380"/>
        <v>Spain</v>
      </c>
    </row>
    <row r="23" spans="1:674" x14ac:dyDescent="0.35">
      <c r="A23" s="420">
        <f>INDEX(M4:M35,MATCH(U23,C4:C35,0),0)</f>
        <v>1503</v>
      </c>
      <c r="B23" s="420">
        <f t="shared" si="815"/>
        <v>4</v>
      </c>
      <c r="C23" s="420" t="str">
        <f>'Tournament Setup'!D25</f>
        <v>Costa Rica</v>
      </c>
      <c r="D23" s="420">
        <f t="shared" si="187"/>
        <v>0</v>
      </c>
      <c r="E23" s="420">
        <f>SUMPRODUCT(('Game Board'!G8:G55&lt;&gt;"")*('Game Board'!F8:F55=C23)*('Game Board'!G8:G55&gt;'Game Board'!H8:H55)*1)+SUMPRODUCT(('Game Board'!G8:G55&lt;&gt;"")*('Game Board'!I8:I55=C23)*('Game Board'!H8:H55&gt;'Game Board'!G8:G55)*1)</f>
        <v>0</v>
      </c>
      <c r="F23" s="420">
        <f>SUMPRODUCT(('Game Board'!G8:G55&lt;&gt;"")*('Game Board'!F8:F55=C23)*('Game Board'!G8:G55='Game Board'!H8:H55)*1)+SUMPRODUCT(('Game Board'!G8:G55&lt;&gt;"")*('Game Board'!I8:I55=C23)*('Game Board'!G8:G55='Game Board'!H8:H55)*1)</f>
        <v>0</v>
      </c>
      <c r="G23" s="420">
        <f>SUMPRODUCT(('Game Board'!G8:G55&lt;&gt;"")*('Game Board'!F8:F55=C23)*('Game Board'!G8:G55&lt;'Game Board'!H8:H55)*1)+SUMPRODUCT(('Game Board'!G8:G55&lt;&gt;"")*('Game Board'!I8:I55=C23)*('Game Board'!H8:H55&lt;'Game Board'!G8:G55)*1)</f>
        <v>0</v>
      </c>
      <c r="H23" s="420">
        <f>SUMIF('Game Board'!F8:F55,C23,'Game Board'!G8:G55)+SUMIF('Game Board'!I8:I55,C23,'Game Board'!H8:H55)</f>
        <v>0</v>
      </c>
      <c r="I23" s="420">
        <f>SUMIF('Game Board'!F8:F55,C23,'Game Board'!H8:H55)+SUMIF('Game Board'!I8:I55,C23,'Game Board'!G8:G55)</f>
        <v>0</v>
      </c>
      <c r="J23" s="420">
        <f t="shared" si="188"/>
        <v>0</v>
      </c>
      <c r="K23" s="420">
        <f t="shared" si="189"/>
        <v>0</v>
      </c>
      <c r="L23" s="424">
        <f>'Tournament Setup'!E25</f>
        <v>1503</v>
      </c>
      <c r="M23" s="420">
        <f>IF('Tournament Setup'!F25&lt;&gt;"",-'Tournament Setup'!F25,'Tournament Setup'!E25)</f>
        <v>1503</v>
      </c>
      <c r="N23" s="420">
        <f>RANK(K23,K20:K23)</f>
        <v>1</v>
      </c>
      <c r="O23" s="420">
        <f>SUMPRODUCT((N20:N23=N23)*(J20:J23&gt;J23)*1)</f>
        <v>0</v>
      </c>
      <c r="P23" s="420">
        <f t="shared" si="190"/>
        <v>1</v>
      </c>
      <c r="Q23" s="420">
        <f>SUMPRODUCT((N20:N23=N23)*(J20:J23=J23)*(H20:H23&gt;H23)*1)</f>
        <v>0</v>
      </c>
      <c r="R23" s="420">
        <f t="shared" si="191"/>
        <v>1</v>
      </c>
      <c r="S23" s="420">
        <f>RANK(R23,R20:R23,1)+COUNTIF(R20:R23,R23)-1</f>
        <v>4</v>
      </c>
      <c r="T23" s="420">
        <v>4</v>
      </c>
      <c r="U23" s="420" t="str">
        <f t="shared" ref="U23" si="3176">INDEX(C20:C23,MATCH(T23,S20:S23,0),0)</f>
        <v>Costa Rica</v>
      </c>
      <c r="V23" s="420">
        <f>INDEX(R20:R23,MATCH(U23,C20:C23,0),0)</f>
        <v>1</v>
      </c>
      <c r="W23" s="420" t="str">
        <f t="shared" si="2951"/>
        <v>Costa Rica</v>
      </c>
      <c r="X23" s="420" t="str">
        <f t="shared" ref="X23" si="3177">IF(AND(X22&lt;&gt;"",V23=2),U23,"")</f>
        <v/>
      </c>
      <c r="Y23" s="420" t="str">
        <f t="shared" ref="Y23" si="3178">IF(AND(Y22&lt;&gt;"",V23=3),U23,"")</f>
        <v/>
      </c>
      <c r="Z23" s="420">
        <f>SUMPRODUCT(('Game Board'!F8:F55=W23)*('Game Board'!I8:I55=W20)*('Game Board'!G8:G55&gt;'Game Board'!H8:H55)*1)+SUMPRODUCT(('Game Board'!I8:I55=W23)*('Game Board'!F8:F55=W20)*('Game Board'!H8:H55&gt;'Game Board'!G8:G55)*1)+SUMPRODUCT(('Game Board'!F8:F55=W23)*('Game Board'!I8:I55=W21)*('Game Board'!G8:G55&gt;'Game Board'!H8:H55)*1)+SUMPRODUCT(('Game Board'!I8:I55=W23)*('Game Board'!F8:F55=W21)*('Game Board'!H8:H55&gt;'Game Board'!G8:G55)*1)+SUMPRODUCT(('Game Board'!F8:F55=W23)*('Game Board'!I8:I55=W22)*('Game Board'!G8:G55&gt;'Game Board'!H8:H55)*1)+SUMPRODUCT(('Game Board'!I8:I55=W23)*('Game Board'!F8:F55=W22)*('Game Board'!H8:H55&gt;'Game Board'!G8:G55)*1)</f>
        <v>0</v>
      </c>
      <c r="AA23" s="420">
        <f>SUMPRODUCT(('Game Board'!F8:F55=W23)*('Game Board'!I8:I55=W20)*('Game Board'!G8:G55&gt;='Game Board'!H8:H55)*1)+SUMPRODUCT(('Game Board'!I8:I55=W23)*('Game Board'!F8:F55=W20)*('Game Board'!G8:G55='Game Board'!H8:H55)*1)+SUMPRODUCT(('Game Board'!F8:F55=W23)*('Game Board'!I8:I55=W21)*('Game Board'!G8:G55='Game Board'!H8:H55)*1)+SUMPRODUCT(('Game Board'!I8:I55=W23)*('Game Board'!F8:F55=W21)*('Game Board'!G8:G55='Game Board'!H8:H55)*1)+SUMPRODUCT(('Game Board'!F8:F55=W23)*('Game Board'!I8:I55=W22)*('Game Board'!G8:G55='Game Board'!H8:H55)*1)+SUMPRODUCT(('Game Board'!I8:I55=W23)*('Game Board'!F8:F55=W22)*('Game Board'!G8:G55='Game Board'!H8:H55)*1)</f>
        <v>3</v>
      </c>
      <c r="AB23" s="420">
        <f>SUMPRODUCT(('Game Board'!F8:F55=W23)*('Game Board'!I8:I55=W20)*('Game Board'!G8:G55&lt;'Game Board'!H8:H55)*1)+SUMPRODUCT(('Game Board'!I8:I55=W23)*('Game Board'!F8:F55=W20)*('Game Board'!H8:H55&lt;'Game Board'!G8:G55)*1)+SUMPRODUCT(('Game Board'!F8:F55=W23)*('Game Board'!I8:I55=W21)*('Game Board'!G8:G55&lt;'Game Board'!H8:H55)*1)+SUMPRODUCT(('Game Board'!I8:I55=W23)*('Game Board'!F8:F55=W21)*('Game Board'!H8:H55&lt;'Game Board'!G8:G55)*1)+SUMPRODUCT(('Game Board'!F8:F55=W23)*('Game Board'!I8:I55=W22)*('Game Board'!G8:G55&lt;'Game Board'!H8:H55)*1)+SUMPRODUCT(('Game Board'!I8:I55=W23)*('Game Board'!F8:F55=W22)*('Game Board'!H8:H55&lt;'Game Board'!G8:G55)*1)</f>
        <v>0</v>
      </c>
      <c r="AC23" s="420">
        <f>SUMIFS('Game Board'!G8:G55,'Game Board'!F8:F55,W23,'Game Board'!I8:I55,W20)+SUMIFS('Game Board'!G8:G55,'Game Board'!F8:F55,W23,'Game Board'!I8:I55,W21)+SUMIFS('Game Board'!G8:G55,'Game Board'!F8:F55,W23,'Game Board'!I8:I55,W22)+SUMIFS('Game Board'!H8:H55,'Game Board'!I8:I55,W23,'Game Board'!F8:F55,W20)+SUMIFS('Game Board'!H8:H55,'Game Board'!I8:I55,W23,'Game Board'!F8:F55,W21)+SUMIFS('Game Board'!H8:H55,'Game Board'!I8:I55,W23,'Game Board'!F8:F55,W22)</f>
        <v>0</v>
      </c>
      <c r="AD23" s="420">
        <f>SUMIFS('Game Board'!H8:H55,'Game Board'!F8:F55,W23,'Game Board'!I8:I55,W20)+SUMIFS('Game Board'!H8:H55,'Game Board'!F8:F55,W23,'Game Board'!I8:I55,W21)+SUMIFS('Game Board'!H8:H55,'Game Board'!F8:F55,W23,'Game Board'!I8:I55,W22)+SUMIFS('Game Board'!G8:G55,'Game Board'!I8:I55,W23,'Game Board'!F8:F55,W20)+SUMIFS('Game Board'!G8:G55,'Game Board'!I8:I55,W23,'Game Board'!F8:F55,W21)+SUMIFS('Game Board'!G8:G55,'Game Board'!I8:I55,W23,'Game Board'!F8:F55,W22)</f>
        <v>0</v>
      </c>
      <c r="AE23" s="420">
        <f t="shared" si="192"/>
        <v>0</v>
      </c>
      <c r="AF23" s="420">
        <f t="shared" si="193"/>
        <v>3</v>
      </c>
      <c r="AG23" s="420">
        <f t="shared" ref="AG23" si="3179">IF(W23&lt;&gt;"",SUMPRODUCT((V20:V23=V23)*(AF20:AF23&gt;AF23)*1),0)</f>
        <v>0</v>
      </c>
      <c r="AH23" s="420">
        <f t="shared" ref="AH23" si="3180">IF(W23&lt;&gt;"",SUMPRODUCT((AG20:AG23=AG23)*(AE20:AE23&gt;AE23)*1),0)</f>
        <v>0</v>
      </c>
      <c r="AI23" s="420">
        <f t="shared" si="0"/>
        <v>0</v>
      </c>
      <c r="AJ23" s="420">
        <f t="shared" ref="AJ23" si="3181">IF(W23&lt;&gt;"",SUMPRODUCT((AI20:AI23=AI23)*(AG20:AG23=AG23)*(AC20:AC23&gt;AC23)*1),0)</f>
        <v>0</v>
      </c>
      <c r="AK23" s="420">
        <f t="shared" si="194"/>
        <v>1</v>
      </c>
      <c r="AL23" s="420">
        <f>SUMPRODUCT(('Game Board'!F8:F55=X23)*('Game Board'!I8:I55=X21)*('Game Board'!G8:G55&gt;'Game Board'!H8:H55)*1)+SUMPRODUCT(('Game Board'!I8:I55=X23)*('Game Board'!F8:F55=X21)*('Game Board'!H8:H55&gt;'Game Board'!G8:G55)*1)+SUMPRODUCT(('Game Board'!F8:F55=X23)*('Game Board'!I8:I55=X22)*('Game Board'!G8:G55&gt;'Game Board'!H8:H55)*1)+SUMPRODUCT(('Game Board'!I8:I55=X23)*('Game Board'!F8:F55=X22)*('Game Board'!H8:H55&gt;'Game Board'!G8:G55)*1)</f>
        <v>0</v>
      </c>
      <c r="AM23" s="420">
        <f>SUMPRODUCT(('Game Board'!F8:F55=X23)*('Game Board'!I8:I55=X21)*('Game Board'!G8:G55='Game Board'!H8:H55)*1)+SUMPRODUCT(('Game Board'!I8:I55=X23)*('Game Board'!F8:F55=X21)*('Game Board'!G8:G55='Game Board'!H8:H55)*1)+SUMPRODUCT(('Game Board'!F8:F55=X23)*('Game Board'!I8:I55=X22)*('Game Board'!G8:G55='Game Board'!H8:H55)*1)+SUMPRODUCT(('Game Board'!I8:I55=X23)*('Game Board'!F8:F55=X22)*('Game Board'!G8:G55='Game Board'!H8:H55)*1)</f>
        <v>0</v>
      </c>
      <c r="AN23" s="420">
        <f>SUMPRODUCT(('Game Board'!F8:F55=X23)*('Game Board'!I8:I55=X21)*('Game Board'!G8:G55&lt;'Game Board'!H8:H55)*1)+SUMPRODUCT(('Game Board'!I8:I55=X23)*('Game Board'!F8:F55=X21)*('Game Board'!H8:H55&lt;'Game Board'!G8:G55)*1)+SUMPRODUCT(('Game Board'!F8:F55=X23)*('Game Board'!I8:I55=X22)*('Game Board'!G8:G55&lt;'Game Board'!H8:H55)*1)+SUMPRODUCT(('Game Board'!I8:I55=X23)*('Game Board'!F8:F55=X22)*('Game Board'!H8:H55&lt;'Game Board'!G8:G55)*1)</f>
        <v>0</v>
      </c>
      <c r="AO23" s="420">
        <f>SUMIFS('Game Board'!G8:G55,'Game Board'!F8:F55,X23,'Game Board'!I8:I55,X21)+SUMIFS('Game Board'!G8:G55,'Game Board'!F8:F55,X23,'Game Board'!I8:I55,X22)+SUMIFS('Game Board'!H8:H55,'Game Board'!I8:I55,X23,'Game Board'!F8:F55,X21)+SUMIFS('Game Board'!H8:H55,'Game Board'!I8:I55,X23,'Game Board'!F8:F55,X22)</f>
        <v>0</v>
      </c>
      <c r="AP23" s="420">
        <f>SUMIFS('Game Board'!G8:G55,'Game Board'!F8:F55,X23,'Game Board'!I8:I55,X21)+SUMIFS('Game Board'!G8:G55,'Game Board'!F8:F55,X23,'Game Board'!I8:I55,X22)+SUMIFS('Game Board'!H8:H55,'Game Board'!I8:I55,X23,'Game Board'!F8:F55,X21)+SUMIFS('Game Board'!H8:H55,'Game Board'!I8:I55,X23,'Game Board'!F8:F55,X22)</f>
        <v>0</v>
      </c>
      <c r="AQ23" s="420">
        <f t="shared" si="195"/>
        <v>0</v>
      </c>
      <c r="AR23" s="420">
        <f t="shared" si="196"/>
        <v>0</v>
      </c>
      <c r="AS23" s="420">
        <f t="shared" ref="AS23" si="3182">IF(X23&lt;&gt;"",SUMPRODUCT((V20:V23=V23)*(AR20:AR23&gt;AR23)*1),0)</f>
        <v>0</v>
      </c>
      <c r="AT23" s="420">
        <f t="shared" ref="AT23" si="3183">IF(X23&lt;&gt;"",SUMPRODUCT((AS20:AS23=AS23)*(AQ20:AQ23&gt;AQ23)*1),0)</f>
        <v>0</v>
      </c>
      <c r="AU23" s="420">
        <f t="shared" si="197"/>
        <v>0</v>
      </c>
      <c r="AV23" s="420">
        <f t="shared" ref="AV23" si="3184">IF(X23&lt;&gt;"",SUMPRODUCT((AU20:AU23=AU23)*(AS20:AS23=AS23)*(AO20:AO23&gt;AO23)*1),0)</f>
        <v>0</v>
      </c>
      <c r="AW23" s="420">
        <f t="shared" si="198"/>
        <v>1</v>
      </c>
      <c r="AX23" s="420">
        <f>SUMPRODUCT(('Game Board'!F8:F55=Y23)*('Game Board'!I8:I55=Y22)*('Game Board'!G8:G55&gt;'Game Board'!H8:H55)*1)+SUMPRODUCT(('Game Board'!I8:I55=Y23)*('Game Board'!F8:F55=Y22)*('Game Board'!H8:H55&gt;'Game Board'!G8:G55)*1)</f>
        <v>0</v>
      </c>
      <c r="AY23" s="420">
        <f>SUMPRODUCT(('Game Board'!F8:F55=Y23)*('Game Board'!I8:I55=Y22)*('Game Board'!G8:G55='Game Board'!H8:H55)*1)+SUMPRODUCT(('Game Board'!I8:I55=Y23)*('Game Board'!F8:F55=Y22)*('Game Board'!H8:H55='Game Board'!G8:G55)*1)</f>
        <v>0</v>
      </c>
      <c r="AZ23" s="420">
        <f>SUMPRODUCT(('Game Board'!F8:F55=Y23)*('Game Board'!I8:I55=Y22)*('Game Board'!G8:G55&lt;'Game Board'!H8:H55)*1)+SUMPRODUCT(('Game Board'!I8:I55=Y23)*('Game Board'!F8:F55=Y22)*('Game Board'!H8:H55&lt;'Game Board'!G8:G55)*1)</f>
        <v>0</v>
      </c>
      <c r="BA23" s="420">
        <f>SUMIFS('Game Board'!G8:G55,'Game Board'!F8:F55,Y23,'Game Board'!I8:I55,Y22)+SUMIFS('Game Board'!H8:H55,'Game Board'!I8:I55,Y23,'Game Board'!F8:F55,Y22)</f>
        <v>0</v>
      </c>
      <c r="BB23" s="420">
        <f>SUMIFS('Game Board'!G8:G55,'Game Board'!F8:F55,Y23,'Game Board'!I8:I55,Y22)+SUMIFS('Game Board'!H8:H55,'Game Board'!I8:I55,Y23,'Game Board'!F8:F55,Y22)</f>
        <v>0</v>
      </c>
      <c r="BC23" s="420">
        <f t="shared" si="2960"/>
        <v>0</v>
      </c>
      <c r="BD23" s="420">
        <f t="shared" si="2961"/>
        <v>0</v>
      </c>
      <c r="BE23" s="420">
        <f t="shared" ref="BE23" si="3185">IF(Y23&lt;&gt;"",SUMPRODUCT((AH20:AH23=AH23)*(BD20:BD23&gt;BD23)*1),0)</f>
        <v>0</v>
      </c>
      <c r="BF23" s="420">
        <f t="shared" ref="BF23" si="3186">IF(Y23&lt;&gt;"",SUMPRODUCT((BE20:BE23=BE23)*(BC20:BC23&gt;BC23)*1),0)</f>
        <v>0</v>
      </c>
      <c r="BG23" s="420">
        <f t="shared" si="2964"/>
        <v>0</v>
      </c>
      <c r="BH23" s="420">
        <f t="shared" ref="BH23" si="3187">IF(Y23&lt;&gt;"",SUMPRODUCT((BG20:BG23=BG23)*(BE20:BE23=BE23)*(BA20:BA23&gt;BA23)*1),0)</f>
        <v>0</v>
      </c>
      <c r="BI23" s="420">
        <f t="shared" si="383"/>
        <v>1</v>
      </c>
      <c r="BJ23" s="420">
        <f>SUMPRODUCT((BI20:BI23=BI23)*(A20:A23&gt;A23)*1)</f>
        <v>3</v>
      </c>
      <c r="BK23" s="420">
        <f t="shared" si="199"/>
        <v>4</v>
      </c>
      <c r="BL23" s="420" t="str">
        <f t="shared" si="200"/>
        <v>Costa Rica</v>
      </c>
      <c r="BM23" s="420">
        <f t="shared" ca="1" si="201"/>
        <v>0</v>
      </c>
      <c r="BN23" s="420">
        <f ca="1">SUMPRODUCT((OFFSET('Game Board'!G8:G55,0,BN1)&lt;&gt;"")*(OFFSET('Game Board'!F8:F55,0,BN1)=C23)*(OFFSET('Game Board'!G8:G55,0,BN1)&gt;OFFSET('Game Board'!H8:H55,0,BN1))*1)+SUMPRODUCT((OFFSET('Game Board'!G8:G55,0,BN1)&lt;&gt;"")*(OFFSET('Game Board'!I8:I55,0,BN1)=C23)*(OFFSET('Game Board'!H8:H55,0,BN1)&gt;OFFSET('Game Board'!G8:G55,0,BN1))*1)</f>
        <v>0</v>
      </c>
      <c r="BO23" s="420">
        <f ca="1">SUMPRODUCT((OFFSET('Game Board'!G8:G55,0,BN1)&lt;&gt;"")*(OFFSET('Game Board'!F8:F55,0,BN1)=C23)*(OFFSET('Game Board'!G8:G55,0,BN1)=OFFSET('Game Board'!H8:H55,0,BN1))*1)+SUMPRODUCT((OFFSET('Game Board'!G8:G55,0,BN1)&lt;&gt;"")*(OFFSET('Game Board'!I8:I55,0,BN1)=C23)*(OFFSET('Game Board'!G8:G55,0,BN1)=OFFSET('Game Board'!H8:H55,0,BN1))*1)</f>
        <v>0</v>
      </c>
      <c r="BP23" s="420">
        <f ca="1">SUMPRODUCT((OFFSET('Game Board'!G8:G55,0,BN1)&lt;&gt;"")*(OFFSET('Game Board'!F8:F55,0,BN1)=C23)*(OFFSET('Game Board'!G8:G55,0,BN1)&lt;OFFSET('Game Board'!H8:H55,0,BN1))*1)+SUMPRODUCT((OFFSET('Game Board'!G8:G55,0,BN1)&lt;&gt;"")*(OFFSET('Game Board'!I8:I55,0,BN1)=C23)*(OFFSET('Game Board'!H8:H55,0,BN1)&lt;OFFSET('Game Board'!G8:G55,0,BN1))*1)</f>
        <v>0</v>
      </c>
      <c r="BQ23" s="420">
        <f ca="1">SUMIF(OFFSET('Game Board'!F8:F55,0,BN1),C23,OFFSET('Game Board'!G8:G55,0,BN1))+SUMIF(OFFSET('Game Board'!I8:I55,0,BN1),C23,OFFSET('Game Board'!H8:H55,0,BN1))</f>
        <v>0</v>
      </c>
      <c r="BR23" s="420">
        <f ca="1">SUMIF(OFFSET('Game Board'!F8:F55,0,BN1),C23,OFFSET('Game Board'!H8:H55,0,BN1))+SUMIF(OFFSET('Game Board'!I8:I55,0,BN1),C23,OFFSET('Game Board'!G8:G55,0,BN1))</f>
        <v>0</v>
      </c>
      <c r="BS23" s="420">
        <f t="shared" ca="1" si="202"/>
        <v>0</v>
      </c>
      <c r="BT23" s="420">
        <f t="shared" ca="1" si="203"/>
        <v>0</v>
      </c>
      <c r="BU23" s="420">
        <f ca="1">INDEX(L4:L35,MATCH(CD23,C4:C35,0),0)</f>
        <v>1503</v>
      </c>
      <c r="BV23" s="424">
        <f>'Tournament Setup'!F25</f>
        <v>0</v>
      </c>
      <c r="BW23" s="420">
        <f ca="1">RANK(BT23,BT20:BT23)</f>
        <v>1</v>
      </c>
      <c r="BX23" s="420">
        <f ca="1">SUMPRODUCT((BW20:BW23=BW23)*(BS20:BS23&gt;BS23)*1)</f>
        <v>0</v>
      </c>
      <c r="BY23" s="420">
        <f t="shared" ca="1" si="204"/>
        <v>1</v>
      </c>
      <c r="BZ23" s="420">
        <f ca="1">SUMPRODUCT((BW20:BW23=BW23)*(BS20:BS23=BS23)*(BQ20:BQ23&gt;BQ23)*1)</f>
        <v>0</v>
      </c>
      <c r="CA23" s="420">
        <f t="shared" ca="1" si="205"/>
        <v>1</v>
      </c>
      <c r="CB23" s="420">
        <f ca="1">RANK(CA23,CA20:CA23,1)+COUNTIF(CA20:CA23,CA23)-1</f>
        <v>4</v>
      </c>
      <c r="CC23" s="420">
        <v>4</v>
      </c>
      <c r="CD23" s="420" t="str">
        <f t="shared" ref="CD23" ca="1" si="3188">INDEX(BL20:BL23,MATCH(CC23,CB20:CB23,0),0)</f>
        <v>Costa Rica</v>
      </c>
      <c r="CE23" s="420">
        <f ca="1">INDEX(CA20:CA23,MATCH(CD23,BL20:BL23,0),0)</f>
        <v>1</v>
      </c>
      <c r="CF23" s="420" t="str">
        <f t="shared" ca="1" si="2967"/>
        <v>Costa Rica</v>
      </c>
      <c r="CG23" s="420" t="str">
        <f t="shared" ref="CG23" ca="1" si="3189">IF(AND(CG22&lt;&gt;"",CE23=2),CD23,"")</f>
        <v/>
      </c>
      <c r="CH23" s="420" t="str">
        <f t="shared" ref="CH23" ca="1" si="3190">IF(AND(CH22&lt;&gt;"",CE23=3),CD23,"")</f>
        <v/>
      </c>
      <c r="CI23" s="420">
        <f ca="1">SUMPRODUCT((OFFSET('Game Board'!F8:F55,0,BN1)=CF23)*(OFFSET('Game Board'!I8:I55,0,BN1)=CF20)*(OFFSET('Game Board'!G8:G55,0,BN1)&gt;OFFSET('Game Board'!H8:H55,0,BN1))*1)+SUMPRODUCT((OFFSET('Game Board'!I8:I55,0,BN1)=CF23)*(OFFSET('Game Board'!F8:F55,0,BN1)=CF20)*(OFFSET('Game Board'!H8:H55,0,BN1)&gt;OFFSET('Game Board'!G8:G55,0,BN1))*1)+SUMPRODUCT((OFFSET('Game Board'!F8:F55,0,BN1)=CF23)*(OFFSET('Game Board'!I8:I55,0,BN1)=CF21)*(OFFSET('Game Board'!G8:G55,0,BN1)&gt;OFFSET('Game Board'!H8:H55,0,BN1))*1)+SUMPRODUCT((OFFSET('Game Board'!I8:I55,0,BN1)=CF23)*(OFFSET('Game Board'!F8:F55,0,BN1)=CF21)*(OFFSET('Game Board'!H8:H55,0,BN1)&gt;OFFSET('Game Board'!G8:G55,0,BN1))*1)+SUMPRODUCT((OFFSET('Game Board'!F8:F55,0,BN1)=CF23)*(OFFSET('Game Board'!I8:I55,0,BN1)=CF22)*(OFFSET('Game Board'!G8:G55,0,BN1)&gt;OFFSET('Game Board'!H8:H55,0,BN1))*1)+SUMPRODUCT((OFFSET('Game Board'!I8:I55,0,BN1)=CF23)*(OFFSET('Game Board'!F8:F55,0,BN1)=CF22)*(OFFSET('Game Board'!H8:H55,0,BN1)&gt;OFFSET('Game Board'!G8:G55,0,BN1))*1)</f>
        <v>0</v>
      </c>
      <c r="CJ23" s="420">
        <f ca="1">SUMPRODUCT((OFFSET('Game Board'!F8:F55,0,BN1)=CF23)*(OFFSET('Game Board'!I8:I55,0,BN1)=CF20)*(OFFSET('Game Board'!G8:G55,0,BN1)&gt;=OFFSET('Game Board'!H8:H55,0,BN1))*1)+SUMPRODUCT((OFFSET('Game Board'!I8:I55,0,BN1)=CF23)*(OFFSET('Game Board'!F8:F55,0,BN1)=CF20)*(OFFSET('Game Board'!G8:G55,0,BN1)=OFFSET('Game Board'!H8:H55,0,BN1))*1)+SUMPRODUCT((OFFSET('Game Board'!F8:F55,0,BN1)=CF23)*(OFFSET('Game Board'!I8:I55,0,BN1)=CF21)*(OFFSET('Game Board'!G8:G55,0,BN1)=OFFSET('Game Board'!H8:H55,0,BN1))*1)+SUMPRODUCT((OFFSET('Game Board'!I8:I55,0,BN1)=CF23)*(OFFSET('Game Board'!F8:F55,0,BN1)=CF21)*(OFFSET('Game Board'!G8:G55,0,BN1)=OFFSET('Game Board'!H8:H55,0,BN1))*1)+SUMPRODUCT((OFFSET('Game Board'!F8:F55,0,BN1)=CF23)*(OFFSET('Game Board'!I8:I55,0,BN1)=CF22)*(OFFSET('Game Board'!G8:G55,0,BN1)=OFFSET('Game Board'!H8:H55,0,BN1))*1)+SUMPRODUCT((OFFSET('Game Board'!I8:I55,0,BN1)=CF23)*(OFFSET('Game Board'!F8:F55,0,BN1)=CF22)*(OFFSET('Game Board'!G8:G55,0,BN1)=OFFSET('Game Board'!H8:H55,0,BN1))*1)</f>
        <v>3</v>
      </c>
      <c r="CK23" s="420">
        <f ca="1">SUMPRODUCT((OFFSET('Game Board'!F8:F55,0,BN1)=CF23)*(OFFSET('Game Board'!I8:I55,0,BN1)=CF20)*(OFFSET('Game Board'!G8:G55,0,BN1)&lt;OFFSET('Game Board'!H8:H55,0,BN1))*1)+SUMPRODUCT((OFFSET('Game Board'!I8:I55,0,BN1)=CF23)*(OFFSET('Game Board'!F8:F55,0,BN1)=CF20)*(OFFSET('Game Board'!H8:H55,0,BN1)&lt;OFFSET('Game Board'!G8:G55,0,BN1))*1)+SUMPRODUCT((OFFSET('Game Board'!F8:F55,0,BN1)=CF23)*(OFFSET('Game Board'!I8:I55,0,BN1)=CF21)*(OFFSET('Game Board'!G8:G55,0,BN1)&lt;OFFSET('Game Board'!H8:H55,0,BN1))*1)+SUMPRODUCT((OFFSET('Game Board'!I8:I55,0,BN1)=CF23)*(OFFSET('Game Board'!F8:F55,0,BN1)=CF21)*(OFFSET('Game Board'!H8:H55,0,BN1)&lt;OFFSET('Game Board'!G8:G55,0,BN1))*1)+SUMPRODUCT((OFFSET('Game Board'!F8:F55,0,BN1)=CF23)*(OFFSET('Game Board'!I8:I55,0,BN1)=CF22)*(OFFSET('Game Board'!G8:G55,0,BN1)&lt;OFFSET('Game Board'!H8:H55,0,BN1))*1)+SUMPRODUCT((OFFSET('Game Board'!I8:I55,0,BN1)=CF23)*(OFFSET('Game Board'!F8:F55,0,BN1)=CF22)*(OFFSET('Game Board'!H8:H55,0,BN1)&lt;OFFSET('Game Board'!G8:G55,0,BN1))*1)</f>
        <v>0</v>
      </c>
      <c r="CL23" s="420">
        <f ca="1">SUMIFS(OFFSET('Game Board'!G8:G55,0,BN1),OFFSET('Game Board'!F8:F55,0,BN1),CF23,OFFSET('Game Board'!I8:I55,0,BN1),CF20)+SUMIFS(OFFSET('Game Board'!G8:G55,0,BN1),OFFSET('Game Board'!F8:F55,0,BN1),CF23,OFFSET('Game Board'!I8:I55,0,BN1),CF21)+SUMIFS(OFFSET('Game Board'!G8:G55,0,BN1),OFFSET('Game Board'!F8:F55,0,BN1),CF23,OFFSET('Game Board'!I8:I55,0,BN1),CF22)+SUMIFS(OFFSET('Game Board'!H8:H55,0,BN1),OFFSET('Game Board'!I8:I55,0,BN1),CF23,OFFSET('Game Board'!F8:F55,0,BN1),CF20)+SUMIFS(OFFSET('Game Board'!H8:H55,0,BN1),OFFSET('Game Board'!I8:I55,0,BN1),CF23,OFFSET('Game Board'!F8:F55,0,BN1),CF21)+SUMIFS(OFFSET('Game Board'!H8:H55,0,BN1),OFFSET('Game Board'!I8:I55,0,BN1),CF23,OFFSET('Game Board'!F8:F55,0,BN1),CF22)</f>
        <v>0</v>
      </c>
      <c r="CM23" s="420">
        <f ca="1">SUMIFS(OFFSET('Game Board'!H8:H55,0,BN1),OFFSET('Game Board'!F8:F55,0,BN1),CF23,OFFSET('Game Board'!I8:I55,0,BN1),CF20)+SUMIFS(OFFSET('Game Board'!H8:H55,0,BN1),OFFSET('Game Board'!F8:F55,0,BN1),CF23,OFFSET('Game Board'!I8:I55,0,BN1),CF21)+SUMIFS(OFFSET('Game Board'!H8:H55,0,BN1),OFFSET('Game Board'!F8:F55,0,BN1),CF23,OFFSET('Game Board'!I8:I55,0,BN1),CF22)+SUMIFS(OFFSET('Game Board'!G8:G55,0,BN1),OFFSET('Game Board'!I8:I55,0,BN1),CF23,OFFSET('Game Board'!F8:F55,0,BN1),CF20)+SUMIFS(OFFSET('Game Board'!G8:G55,0,BN1),OFFSET('Game Board'!I8:I55,0,BN1),CF23,OFFSET('Game Board'!F8:F55,0,BN1),CF21)+SUMIFS(OFFSET('Game Board'!G8:G55,0,BN1),OFFSET('Game Board'!I8:I55,0,BN1),CF23,OFFSET('Game Board'!F8:F55,0,BN1),CF22)</f>
        <v>0</v>
      </c>
      <c r="CN23" s="420">
        <f t="shared" ca="1" si="206"/>
        <v>0</v>
      </c>
      <c r="CO23" s="420">
        <f t="shared" ca="1" si="207"/>
        <v>3</v>
      </c>
      <c r="CP23" s="420">
        <f t="shared" ref="CP23" ca="1" si="3191">IF(CF23&lt;&gt;"",SUMPRODUCT((CE20:CE23=CE23)*(CO20:CO23&gt;CO23)*1),0)</f>
        <v>0</v>
      </c>
      <c r="CQ23" s="420">
        <f t="shared" ref="CQ23" ca="1" si="3192">IF(CF23&lt;&gt;"",SUMPRODUCT((CP20:CP23=CP23)*(CN20:CN23&gt;CN23)*1),0)</f>
        <v>0</v>
      </c>
      <c r="CR23" s="420">
        <f t="shared" ca="1" si="1"/>
        <v>0</v>
      </c>
      <c r="CS23" s="420">
        <f t="shared" ref="CS23" ca="1" si="3193">IF(CF23&lt;&gt;"",SUMPRODUCT((CR20:CR23=CR23)*(CP20:CP23=CP23)*(CL20:CL23&gt;CL23)*1),0)</f>
        <v>0</v>
      </c>
      <c r="CT23" s="420">
        <f t="shared" ca="1" si="208"/>
        <v>1</v>
      </c>
      <c r="CU23" s="420">
        <f ca="1">SUMPRODUCT((OFFSET('Game Board'!F8:F55,0,BN1)=CG23)*(OFFSET('Game Board'!I8:I55,0,BN1)=CG21)*(OFFSET('Game Board'!G8:G55,0,BN1)&gt;OFFSET('Game Board'!H8:H55,0,BN1))*1)+SUMPRODUCT((OFFSET('Game Board'!I8:I55,0,BN1)=CG23)*(OFFSET('Game Board'!F8:F55,0,BN1)=CG21)*(OFFSET('Game Board'!H8:H55,0,BN1)&gt;OFFSET('Game Board'!G8:G55,0,BN1))*1)+SUMPRODUCT((OFFSET('Game Board'!F8:F55,0,BN1)=CG23)*(OFFSET('Game Board'!I8:I55,0,BN1)=CG22)*(OFFSET('Game Board'!G8:G55,0,BN1)&gt;OFFSET('Game Board'!H8:H55,0,BN1))*1)+SUMPRODUCT((OFFSET('Game Board'!I8:I55,0,BN1)=CG23)*(OFFSET('Game Board'!F8:F55,0,BN1)=CG22)*(OFFSET('Game Board'!H8:H55,0,BN1)&gt;OFFSET('Game Board'!G8:G55,0,BN1))*1)</f>
        <v>0</v>
      </c>
      <c r="CV23" s="420">
        <f ca="1">SUMPRODUCT((OFFSET('Game Board'!F8:F55,0,BN1)=CG23)*(OFFSET('Game Board'!I8:I55,0,BN1)=CG21)*(OFFSET('Game Board'!G8:G55,0,BN1)=OFFSET('Game Board'!H8:H55,0,BN1))*1)+SUMPRODUCT((OFFSET('Game Board'!I8:I55,0,BN1)=CG23)*(OFFSET('Game Board'!F8:F55,0,BN1)=CG21)*(OFFSET('Game Board'!G8:G55,0,BN1)=OFFSET('Game Board'!H8:H55,0,BN1))*1)+SUMPRODUCT((OFFSET('Game Board'!F8:F55,0,BN1)=CG23)*(OFFSET('Game Board'!I8:I55,0,BN1)=CG22)*(OFFSET('Game Board'!G8:G55,0,BN1)=OFFSET('Game Board'!H8:H55,0,BN1))*1)+SUMPRODUCT((OFFSET('Game Board'!I8:I55,0,BN1)=CG23)*(OFFSET('Game Board'!F8:F55,0,BN1)=CG22)*(OFFSET('Game Board'!G8:G55,0,BN1)=OFFSET('Game Board'!H8:H55,0,BN1))*1)</f>
        <v>0</v>
      </c>
      <c r="CW23" s="420">
        <f ca="1">SUMPRODUCT((OFFSET('Game Board'!F8:F55,0,BN1)=CG23)*(OFFSET('Game Board'!I8:I55,0,BN1)=CG21)*(OFFSET('Game Board'!G8:G55,0,BN1)&lt;OFFSET('Game Board'!H8:H55,0,BN1))*1)+SUMPRODUCT((OFFSET('Game Board'!I8:I55,0,BN1)=CG23)*(OFFSET('Game Board'!F8:F55,0,BN1)=CG21)*(OFFSET('Game Board'!H8:H55,0,BN1)&lt;OFFSET('Game Board'!G8:G55,0,BN1))*1)+SUMPRODUCT((OFFSET('Game Board'!F8:F55,0,BN1)=CG23)*(OFFSET('Game Board'!I8:I55,0,BN1)=CG22)*(OFFSET('Game Board'!G8:G55,0,BN1)&lt;OFFSET('Game Board'!H8:H55,0,BN1))*1)+SUMPRODUCT((OFFSET('Game Board'!I8:I55,0,BN1)=CG23)*(OFFSET('Game Board'!F8:F55,0,BN1)=CG22)*(OFFSET('Game Board'!H8:H55,0,BN1)&lt;OFFSET('Game Board'!G8:G55,0,BN1))*1)</f>
        <v>0</v>
      </c>
      <c r="CX23" s="420">
        <f ca="1">SUMIFS(OFFSET('Game Board'!G8:G55,0,BN1),OFFSET('Game Board'!F8:F55,0,BN1),CG23,OFFSET('Game Board'!I8:I55,0,BN1),CG21)+SUMIFS(OFFSET('Game Board'!G8:G55,0,BN1),OFFSET('Game Board'!F8:F55,0,BN1),CG23,OFFSET('Game Board'!I8:I55,0,BN1),CG22)+SUMIFS(OFFSET('Game Board'!H8:H55,0,BN1),OFFSET('Game Board'!I8:I55,0,BN1),CG23,OFFSET('Game Board'!F8:F55,0,BN1),CG21)+SUMIFS(OFFSET('Game Board'!H8:H55,0,BN1),OFFSET('Game Board'!I8:I55,0,BN1),CG23,OFFSET('Game Board'!F8:F55,0,BN1),CG22)</f>
        <v>0</v>
      </c>
      <c r="CY23" s="420">
        <f ca="1">SUMIFS(OFFSET('Game Board'!G8:G55,0,BN1),OFFSET('Game Board'!F8:F55,0,BN1),CG23,OFFSET('Game Board'!I8:I55,0,BN1),CG21)+SUMIFS(OFFSET('Game Board'!G8:G55,0,BN1),OFFSET('Game Board'!F8:F55,0,BN1),CG23,OFFSET('Game Board'!I8:I55,0,BN1),CG22)+SUMIFS(OFFSET('Game Board'!H8:H55,0,BN1),OFFSET('Game Board'!I8:I55,0,BN1),CG23,OFFSET('Game Board'!F8:F55,0,BN1),CG21)+SUMIFS(OFFSET('Game Board'!H8:H55,0,BN1),OFFSET('Game Board'!I8:I55,0,BN1),CG23,OFFSET('Game Board'!F8:F55,0,BN1),CG22)</f>
        <v>0</v>
      </c>
      <c r="CZ23" s="420">
        <f t="shared" ca="1" si="209"/>
        <v>0</v>
      </c>
      <c r="DA23" s="420">
        <f t="shared" ca="1" si="210"/>
        <v>0</v>
      </c>
      <c r="DB23" s="420">
        <f t="shared" ref="DB23" ca="1" si="3194">IF(CG23&lt;&gt;"",SUMPRODUCT((CE20:CE23=CE23)*(DA20:DA23&gt;DA23)*1),0)</f>
        <v>0</v>
      </c>
      <c r="DC23" s="420">
        <f t="shared" ref="DC23" ca="1" si="3195">IF(CG23&lt;&gt;"",SUMPRODUCT((DB20:DB23=DB23)*(CZ20:CZ23&gt;CZ23)*1),0)</f>
        <v>0</v>
      </c>
      <c r="DD23" s="420">
        <f t="shared" ca="1" si="211"/>
        <v>0</v>
      </c>
      <c r="DE23" s="420">
        <f t="shared" ref="DE23" ca="1" si="3196">IF(CG23&lt;&gt;"",SUMPRODUCT((DD20:DD23=DD23)*(DB20:DB23=DB23)*(CX20:CX23&gt;CX23)*1),0)</f>
        <v>0</v>
      </c>
      <c r="DF23" s="420">
        <f t="shared" ca="1" si="212"/>
        <v>1</v>
      </c>
      <c r="DG23" s="420">
        <f ca="1">SUMPRODUCT((OFFSET('Game Board'!F8:F55,0,BN1)=CH23)*(OFFSET('Game Board'!I8:I55,0,BN1)=CH22)*(OFFSET('Game Board'!G8:G55,0,BN1)&gt;OFFSET('Game Board'!H8:H55,0,BN1))*1)+SUMPRODUCT((OFFSET('Game Board'!I8:I55,0,BN1)=CH23)*(OFFSET('Game Board'!F8:F55,0,BN1)=CH22)*(OFFSET('Game Board'!H8:H55,0,BN1)&gt;OFFSET('Game Board'!G8:G55,0,BN1))*1)</f>
        <v>0</v>
      </c>
      <c r="DH23" s="420">
        <f ca="1">SUMPRODUCT((OFFSET('Game Board'!F8:F55,0,BN1)=CH23)*(OFFSET('Game Board'!I8:I55,0,BN1)=CH22)*(OFFSET('Game Board'!G8:G55,0,BN1)=OFFSET('Game Board'!H8:H55,0,BN1))*1)+SUMPRODUCT((OFFSET('Game Board'!I8:I55,0,BN1)=CH23)*(OFFSET('Game Board'!F8:F55,0,BN1)=CH22)*(OFFSET('Game Board'!H8:H55,0,BN1)=OFFSET('Game Board'!G8:G55,0,BN1))*1)</f>
        <v>0</v>
      </c>
      <c r="DI23" s="420">
        <f ca="1">SUMPRODUCT((OFFSET('Game Board'!F8:F55,0,BN1)=CH23)*(OFFSET('Game Board'!I8:I55,0,BN1)=CH22)*(OFFSET('Game Board'!G8:G55,0,BN1)&lt;OFFSET('Game Board'!H8:H55,0,BN1))*1)+SUMPRODUCT((OFFSET('Game Board'!I8:I55,0,BN1)=CH23)*(OFFSET('Game Board'!F8:F55,0,BN1)=CH22)*(OFFSET('Game Board'!H8:H55,0,BN1)&lt;OFFSET('Game Board'!G8:G55,0,BN1))*1)</f>
        <v>0</v>
      </c>
      <c r="DJ23" s="420">
        <f ca="1">SUMIFS(OFFSET('Game Board'!G8:G55,0,BN1),OFFSET('Game Board'!F8:F55,0,BN1),CH23,OFFSET('Game Board'!I8:I55,0,BN1),CH22)+SUMIFS(OFFSET('Game Board'!H8:H55,0,BN1),OFFSET('Game Board'!I8:I55,0,BN1),CH23,OFFSET('Game Board'!F8:F55,0,BN1),CH22)</f>
        <v>0</v>
      </c>
      <c r="DK23" s="420">
        <f ca="1">SUMIFS(OFFSET('Game Board'!G8:G55,0,BN1),OFFSET('Game Board'!F8:F55,0,BN1),CH23,OFFSET('Game Board'!I8:I55,0,BN1),CH22)+SUMIFS(OFFSET('Game Board'!H8:H55,0,BN1),OFFSET('Game Board'!I8:I55,0,BN1),CH23,OFFSET('Game Board'!F8:F55,0,BN1),CH22)</f>
        <v>0</v>
      </c>
      <c r="DL23" s="420">
        <f t="shared" ca="1" si="2976"/>
        <v>0</v>
      </c>
      <c r="DM23" s="420">
        <f t="shared" ca="1" si="2977"/>
        <v>0</v>
      </c>
      <c r="DN23" s="420">
        <f t="shared" ref="DN23" ca="1" si="3197">IF(CH23&lt;&gt;"",SUMPRODUCT((CQ20:CQ23=CQ23)*(DM20:DM23&gt;DM23)*1),0)</f>
        <v>0</v>
      </c>
      <c r="DO23" s="420">
        <f t="shared" ref="DO23" ca="1" si="3198">IF(CH23&lt;&gt;"",SUMPRODUCT((DN20:DN23=DN23)*(DL20:DL23&gt;DL23)*1),0)</f>
        <v>0</v>
      </c>
      <c r="DP23" s="420">
        <f t="shared" ca="1" si="2980"/>
        <v>0</v>
      </c>
      <c r="DQ23" s="420">
        <f t="shared" ref="DQ23" ca="1" si="3199">IF(CH23&lt;&gt;"",SUMPRODUCT((DP20:DP23=DP23)*(DN20:DN23=DN23)*(DJ20:DJ23&gt;DJ23)*1),0)</f>
        <v>0</v>
      </c>
      <c r="DR23" s="420">
        <f t="shared" ca="1" si="386"/>
        <v>1</v>
      </c>
      <c r="DS23" s="420">
        <f t="shared" ref="DS23" ca="1" si="3200">SUMPRODUCT((DR20:DR23=DR23)*(BU20:BU23&gt;BU23)*1)</f>
        <v>3</v>
      </c>
      <c r="DT23" s="420">
        <f t="shared" ca="1" si="213"/>
        <v>4</v>
      </c>
      <c r="DU23" s="420" t="str">
        <f t="shared" si="214"/>
        <v>Costa Rica</v>
      </c>
      <c r="DV23" s="420">
        <f t="shared" ca="1" si="215"/>
        <v>0</v>
      </c>
      <c r="DW23" s="420">
        <f ca="1">SUMPRODUCT((OFFSET('Game Board'!G8:G55,0,DW1)&lt;&gt;"")*(OFFSET('Game Board'!F8:F55,0,DW1)=C23)*(OFFSET('Game Board'!G8:G55,0,DW1)&gt;OFFSET('Game Board'!H8:H55,0,DW1))*1)+SUMPRODUCT((OFFSET('Game Board'!G8:G55,0,DW1)&lt;&gt;"")*(OFFSET('Game Board'!I8:I55,0,DW1)=C23)*(OFFSET('Game Board'!H8:H55,0,DW1)&gt;OFFSET('Game Board'!G8:G55,0,DW1))*1)</f>
        <v>0</v>
      </c>
      <c r="DX23" s="420">
        <f ca="1">SUMPRODUCT((OFFSET('Game Board'!G8:G55,0,DW1)&lt;&gt;"")*(OFFSET('Game Board'!F8:F55,0,DW1)=C23)*(OFFSET('Game Board'!G8:G55,0,DW1)=OFFSET('Game Board'!H8:H55,0,DW1))*1)+SUMPRODUCT((OFFSET('Game Board'!G8:G55,0,DW1)&lt;&gt;"")*(OFFSET('Game Board'!I8:I55,0,DW1)=C23)*(OFFSET('Game Board'!G8:G55,0,DW1)=OFFSET('Game Board'!H8:H55,0,DW1))*1)</f>
        <v>0</v>
      </c>
      <c r="DY23" s="420">
        <f ca="1">SUMPRODUCT((OFFSET('Game Board'!G8:G55,0,DW1)&lt;&gt;"")*(OFFSET('Game Board'!F8:F55,0,DW1)=C23)*(OFFSET('Game Board'!G8:G55,0,DW1)&lt;OFFSET('Game Board'!H8:H55,0,DW1))*1)+SUMPRODUCT((OFFSET('Game Board'!G8:G55,0,DW1)&lt;&gt;"")*(OFFSET('Game Board'!I8:I55,0,DW1)=C23)*(OFFSET('Game Board'!H8:H55,0,DW1)&lt;OFFSET('Game Board'!G8:G55,0,DW1))*1)</f>
        <v>0</v>
      </c>
      <c r="DZ23" s="420">
        <f ca="1">SUMIF(OFFSET('Game Board'!F8:F55,0,DW1),C23,OFFSET('Game Board'!G8:G55,0,DW1))+SUMIF(OFFSET('Game Board'!I8:I55,0,DW1),C23,OFFSET('Game Board'!H8:H55,0,DW1))</f>
        <v>0</v>
      </c>
      <c r="EA23" s="420">
        <f ca="1">SUMIF(OFFSET('Game Board'!F8:F55,0,DW1),C23,OFFSET('Game Board'!H8:H55,0,DW1))+SUMIF(OFFSET('Game Board'!I8:I55,0,DW1),C23,OFFSET('Game Board'!G8:G55,0,DW1))</f>
        <v>0</v>
      </c>
      <c r="EB23" s="420">
        <f t="shared" ca="1" si="216"/>
        <v>0</v>
      </c>
      <c r="EC23" s="420">
        <f t="shared" ca="1" si="217"/>
        <v>0</v>
      </c>
      <c r="ED23" s="420">
        <f ca="1">INDEX(L4:L35,MATCH(EM23,C4:C35,0),0)</f>
        <v>1503</v>
      </c>
      <c r="EE23" s="424">
        <f>'Tournament Setup'!F25</f>
        <v>0</v>
      </c>
      <c r="EF23" s="420">
        <f ca="1">RANK(EC23,EC20:EC23)</f>
        <v>1</v>
      </c>
      <c r="EG23" s="420">
        <f ca="1">SUMPRODUCT((EF20:EF23=EF23)*(EB20:EB23&gt;EB23)*1)</f>
        <v>0</v>
      </c>
      <c r="EH23" s="420">
        <f t="shared" ca="1" si="218"/>
        <v>1</v>
      </c>
      <c r="EI23" s="420">
        <f ca="1">SUMPRODUCT((EF20:EF23=EF23)*(EB20:EB23=EB23)*(DZ20:DZ23&gt;DZ23)*1)</f>
        <v>0</v>
      </c>
      <c r="EJ23" s="420">
        <f t="shared" ca="1" si="219"/>
        <v>1</v>
      </c>
      <c r="EK23" s="420">
        <f ca="1">RANK(EJ23,EJ20:EJ23,1)+COUNTIF(EJ20:EJ23,EJ23)-1</f>
        <v>4</v>
      </c>
      <c r="EL23" s="420">
        <v>4</v>
      </c>
      <c r="EM23" s="420" t="str">
        <f t="shared" ref="EM23" ca="1" si="3201">INDEX(DU20:DU23,MATCH(EL23,EK20:EK23,0),0)</f>
        <v>Costa Rica</v>
      </c>
      <c r="EN23" s="420">
        <f ca="1">INDEX(EJ20:EJ23,MATCH(EM23,DU20:DU23,0),0)</f>
        <v>1</v>
      </c>
      <c r="EO23" s="420" t="str">
        <f t="shared" ca="1" si="2984"/>
        <v>Costa Rica</v>
      </c>
      <c r="EP23" s="420" t="str">
        <f t="shared" ref="EP23" ca="1" si="3202">IF(AND(EP22&lt;&gt;"",EN23=2),EM23,"")</f>
        <v/>
      </c>
      <c r="EQ23" s="420" t="str">
        <f t="shared" ref="EQ23" ca="1" si="3203">IF(AND(EQ22&lt;&gt;"",EN23=3),EM23,"")</f>
        <v/>
      </c>
      <c r="ER23" s="420">
        <f ca="1">SUMPRODUCT((OFFSET('Game Board'!F8:F55,0,DW1)=EO23)*(OFFSET('Game Board'!I8:I55,0,DW1)=EO20)*(OFFSET('Game Board'!G8:G55,0,DW1)&gt;OFFSET('Game Board'!H8:H55,0,DW1))*1)+SUMPRODUCT((OFFSET('Game Board'!I8:I55,0,DW1)=EO23)*(OFFSET('Game Board'!F8:F55,0,DW1)=EO20)*(OFFSET('Game Board'!H8:H55,0,DW1)&gt;OFFSET('Game Board'!G8:G55,0,DW1))*1)+SUMPRODUCT((OFFSET('Game Board'!F8:F55,0,DW1)=EO23)*(OFFSET('Game Board'!I8:I55,0,DW1)=EO21)*(OFFSET('Game Board'!G8:G55,0,DW1)&gt;OFFSET('Game Board'!H8:H55,0,DW1))*1)+SUMPRODUCT((OFFSET('Game Board'!I8:I55,0,DW1)=EO23)*(OFFSET('Game Board'!F8:F55,0,DW1)=EO21)*(OFFSET('Game Board'!H8:H55,0,DW1)&gt;OFFSET('Game Board'!G8:G55,0,DW1))*1)+SUMPRODUCT((OFFSET('Game Board'!F8:F55,0,DW1)=EO23)*(OFFSET('Game Board'!I8:I55,0,DW1)=EO22)*(OFFSET('Game Board'!G8:G55,0,DW1)&gt;OFFSET('Game Board'!H8:H55,0,DW1))*1)+SUMPRODUCT((OFFSET('Game Board'!I8:I55,0,DW1)=EO23)*(OFFSET('Game Board'!F8:F55,0,DW1)=EO22)*(OFFSET('Game Board'!H8:H55,0,DW1)&gt;OFFSET('Game Board'!G8:G55,0,DW1))*1)</f>
        <v>0</v>
      </c>
      <c r="ES23" s="420">
        <f ca="1">SUMPRODUCT((OFFSET('Game Board'!F8:F55,0,DW1)=EO23)*(OFFSET('Game Board'!I8:I55,0,DW1)=EO20)*(OFFSET('Game Board'!G8:G55,0,DW1)&gt;=OFFSET('Game Board'!H8:H55,0,DW1))*1)+SUMPRODUCT((OFFSET('Game Board'!I8:I55,0,DW1)=EO23)*(OFFSET('Game Board'!F8:F55,0,DW1)=EO20)*(OFFSET('Game Board'!G8:G55,0,DW1)=OFFSET('Game Board'!H8:H55,0,DW1))*1)+SUMPRODUCT((OFFSET('Game Board'!F8:F55,0,DW1)=EO23)*(OFFSET('Game Board'!I8:I55,0,DW1)=EO21)*(OFFSET('Game Board'!G8:G55,0,DW1)=OFFSET('Game Board'!H8:H55,0,DW1))*1)+SUMPRODUCT((OFFSET('Game Board'!I8:I55,0,DW1)=EO23)*(OFFSET('Game Board'!F8:F55,0,DW1)=EO21)*(OFFSET('Game Board'!G8:G55,0,DW1)=OFFSET('Game Board'!H8:H55,0,DW1))*1)+SUMPRODUCT((OFFSET('Game Board'!F8:F55,0,DW1)=EO23)*(OFFSET('Game Board'!I8:I55,0,DW1)=EO22)*(OFFSET('Game Board'!G8:G55,0,DW1)=OFFSET('Game Board'!H8:H55,0,DW1))*1)+SUMPRODUCT((OFFSET('Game Board'!I8:I55,0,DW1)=EO23)*(OFFSET('Game Board'!F8:F55,0,DW1)=EO22)*(OFFSET('Game Board'!G8:G55,0,DW1)=OFFSET('Game Board'!H8:H55,0,DW1))*1)</f>
        <v>3</v>
      </c>
      <c r="ET23" s="420">
        <f ca="1">SUMPRODUCT((OFFSET('Game Board'!F8:F55,0,DW1)=EO23)*(OFFSET('Game Board'!I8:I55,0,DW1)=EO20)*(OFFSET('Game Board'!G8:G55,0,DW1)&lt;OFFSET('Game Board'!H8:H55,0,DW1))*1)+SUMPRODUCT((OFFSET('Game Board'!I8:I55,0,DW1)=EO23)*(OFFSET('Game Board'!F8:F55,0,DW1)=EO20)*(OFFSET('Game Board'!H8:H55,0,DW1)&lt;OFFSET('Game Board'!G8:G55,0,DW1))*1)+SUMPRODUCT((OFFSET('Game Board'!F8:F55,0,DW1)=EO23)*(OFFSET('Game Board'!I8:I55,0,DW1)=EO21)*(OFFSET('Game Board'!G8:G55,0,DW1)&lt;OFFSET('Game Board'!H8:H55,0,DW1))*1)+SUMPRODUCT((OFFSET('Game Board'!I8:I55,0,DW1)=EO23)*(OFFSET('Game Board'!F8:F55,0,DW1)=EO21)*(OFFSET('Game Board'!H8:H55,0,DW1)&lt;OFFSET('Game Board'!G8:G55,0,DW1))*1)+SUMPRODUCT((OFFSET('Game Board'!F8:F55,0,DW1)=EO23)*(OFFSET('Game Board'!I8:I55,0,DW1)=EO22)*(OFFSET('Game Board'!G8:G55,0,DW1)&lt;OFFSET('Game Board'!H8:H55,0,DW1))*1)+SUMPRODUCT((OFFSET('Game Board'!I8:I55,0,DW1)=EO23)*(OFFSET('Game Board'!F8:F55,0,DW1)=EO22)*(OFFSET('Game Board'!H8:H55,0,DW1)&lt;OFFSET('Game Board'!G8:G55,0,DW1))*1)</f>
        <v>0</v>
      </c>
      <c r="EU23" s="420">
        <f ca="1">SUMIFS(OFFSET('Game Board'!G8:G55,0,DW1),OFFSET('Game Board'!F8:F55,0,DW1),EO23,OFFSET('Game Board'!I8:I55,0,DW1),EO20)+SUMIFS(OFFSET('Game Board'!G8:G55,0,DW1),OFFSET('Game Board'!F8:F55,0,DW1),EO23,OFFSET('Game Board'!I8:I55,0,DW1),EO21)+SUMIFS(OFFSET('Game Board'!G8:G55,0,DW1),OFFSET('Game Board'!F8:F55,0,DW1),EO23,OFFSET('Game Board'!I8:I55,0,DW1),EO22)+SUMIFS(OFFSET('Game Board'!H8:H55,0,DW1),OFFSET('Game Board'!I8:I55,0,DW1),EO23,OFFSET('Game Board'!F8:F55,0,DW1),EO20)+SUMIFS(OFFSET('Game Board'!H8:H55,0,DW1),OFFSET('Game Board'!I8:I55,0,DW1),EO23,OFFSET('Game Board'!F8:F55,0,DW1),EO21)+SUMIFS(OFFSET('Game Board'!H8:H55,0,DW1),OFFSET('Game Board'!I8:I55,0,DW1),EO23,OFFSET('Game Board'!F8:F55,0,DW1),EO22)</f>
        <v>0</v>
      </c>
      <c r="EV23" s="420">
        <f ca="1">SUMIFS(OFFSET('Game Board'!H8:H55,0,DW1),OFFSET('Game Board'!F8:F55,0,DW1),EO23,OFFSET('Game Board'!I8:I55,0,DW1),EO20)+SUMIFS(OFFSET('Game Board'!H8:H55,0,DW1),OFFSET('Game Board'!F8:F55,0,DW1),EO23,OFFSET('Game Board'!I8:I55,0,DW1),EO21)+SUMIFS(OFFSET('Game Board'!H8:H55,0,DW1),OFFSET('Game Board'!F8:F55,0,DW1),EO23,OFFSET('Game Board'!I8:I55,0,DW1),EO22)+SUMIFS(OFFSET('Game Board'!G8:G55,0,DW1),OFFSET('Game Board'!I8:I55,0,DW1),EO23,OFFSET('Game Board'!F8:F55,0,DW1),EO20)+SUMIFS(OFFSET('Game Board'!G8:G55,0,DW1),OFFSET('Game Board'!I8:I55,0,DW1),EO23,OFFSET('Game Board'!F8:F55,0,DW1),EO21)+SUMIFS(OFFSET('Game Board'!G8:G55,0,DW1),OFFSET('Game Board'!I8:I55,0,DW1),EO23,OFFSET('Game Board'!F8:F55,0,DW1),EO22)</f>
        <v>0</v>
      </c>
      <c r="EW23" s="420">
        <f t="shared" ca="1" si="220"/>
        <v>0</v>
      </c>
      <c r="EX23" s="420">
        <f t="shared" ca="1" si="221"/>
        <v>3</v>
      </c>
      <c r="EY23" s="420">
        <f t="shared" ref="EY23" ca="1" si="3204">IF(EO23&lt;&gt;"",SUMPRODUCT((EN20:EN23=EN23)*(EX20:EX23&gt;EX23)*1),0)</f>
        <v>0</v>
      </c>
      <c r="EZ23" s="420">
        <f t="shared" ref="EZ23" ca="1" si="3205">IF(EO23&lt;&gt;"",SUMPRODUCT((EY20:EY23=EY23)*(EW20:EW23&gt;EW23)*1),0)</f>
        <v>0</v>
      </c>
      <c r="FA23" s="420">
        <f t="shared" ca="1" si="2"/>
        <v>0</v>
      </c>
      <c r="FB23" s="420">
        <f t="shared" ref="FB23" ca="1" si="3206">IF(EO23&lt;&gt;"",SUMPRODUCT((FA20:FA23=FA23)*(EY20:EY23=EY23)*(EU20:EU23&gt;EU23)*1),0)</f>
        <v>0</v>
      </c>
      <c r="FC23" s="420">
        <f t="shared" ca="1" si="222"/>
        <v>1</v>
      </c>
      <c r="FD23" s="420">
        <f ca="1">SUMPRODUCT((OFFSET('Game Board'!F8:F55,0,DW1)=EP23)*(OFFSET('Game Board'!I8:I55,0,DW1)=EP21)*(OFFSET('Game Board'!G8:G55,0,DW1)&gt;OFFSET('Game Board'!H8:H55,0,DW1))*1)+SUMPRODUCT((OFFSET('Game Board'!I8:I55,0,DW1)=EP23)*(OFFSET('Game Board'!F8:F55,0,DW1)=EP21)*(OFFSET('Game Board'!H8:H55,0,DW1)&gt;OFFSET('Game Board'!G8:G55,0,DW1))*1)+SUMPRODUCT((OFFSET('Game Board'!F8:F55,0,DW1)=EP23)*(OFFSET('Game Board'!I8:I55,0,DW1)=EP22)*(OFFSET('Game Board'!G8:G55,0,DW1)&gt;OFFSET('Game Board'!H8:H55,0,DW1))*1)+SUMPRODUCT((OFFSET('Game Board'!I8:I55,0,DW1)=EP23)*(OFFSET('Game Board'!F8:F55,0,DW1)=EP22)*(OFFSET('Game Board'!H8:H55,0,DW1)&gt;OFFSET('Game Board'!G8:G55,0,DW1))*1)</f>
        <v>0</v>
      </c>
      <c r="FE23" s="420">
        <f ca="1">SUMPRODUCT((OFFSET('Game Board'!F8:F55,0,DW1)=EP23)*(OFFSET('Game Board'!I8:I55,0,DW1)=EP21)*(OFFSET('Game Board'!G8:G55,0,DW1)=OFFSET('Game Board'!H8:H55,0,DW1))*1)+SUMPRODUCT((OFFSET('Game Board'!I8:I55,0,DW1)=EP23)*(OFFSET('Game Board'!F8:F55,0,DW1)=EP21)*(OFFSET('Game Board'!G8:G55,0,DW1)=OFFSET('Game Board'!H8:H55,0,DW1))*1)+SUMPRODUCT((OFFSET('Game Board'!F8:F55,0,DW1)=EP23)*(OFFSET('Game Board'!I8:I55,0,DW1)=EP22)*(OFFSET('Game Board'!G8:G55,0,DW1)=OFFSET('Game Board'!H8:H55,0,DW1))*1)+SUMPRODUCT((OFFSET('Game Board'!I8:I55,0,DW1)=EP23)*(OFFSET('Game Board'!F8:F55,0,DW1)=EP22)*(OFFSET('Game Board'!G8:G55,0,DW1)=OFFSET('Game Board'!H8:H55,0,DW1))*1)</f>
        <v>0</v>
      </c>
      <c r="FF23" s="420">
        <f ca="1">SUMPRODUCT((OFFSET('Game Board'!F8:F55,0,DW1)=EP23)*(OFFSET('Game Board'!I8:I55,0,DW1)=EP21)*(OFFSET('Game Board'!G8:G55,0,DW1)&lt;OFFSET('Game Board'!H8:H55,0,DW1))*1)+SUMPRODUCT((OFFSET('Game Board'!I8:I55,0,DW1)=EP23)*(OFFSET('Game Board'!F8:F55,0,DW1)=EP21)*(OFFSET('Game Board'!H8:H55,0,DW1)&lt;OFFSET('Game Board'!G8:G55,0,DW1))*1)+SUMPRODUCT((OFFSET('Game Board'!F8:F55,0,DW1)=EP23)*(OFFSET('Game Board'!I8:I55,0,DW1)=EP22)*(OFFSET('Game Board'!G8:G55,0,DW1)&lt;OFFSET('Game Board'!H8:H55,0,DW1))*1)+SUMPRODUCT((OFFSET('Game Board'!I8:I55,0,DW1)=EP23)*(OFFSET('Game Board'!F8:F55,0,DW1)=EP22)*(OFFSET('Game Board'!H8:H55,0,DW1)&lt;OFFSET('Game Board'!G8:G55,0,DW1))*1)</f>
        <v>0</v>
      </c>
      <c r="FG23" s="420">
        <f ca="1">SUMIFS(OFFSET('Game Board'!G8:G55,0,DW1),OFFSET('Game Board'!F8:F55,0,DW1),EP23,OFFSET('Game Board'!I8:I55,0,DW1),EP21)+SUMIFS(OFFSET('Game Board'!G8:G55,0,DW1),OFFSET('Game Board'!F8:F55,0,DW1),EP23,OFFSET('Game Board'!I8:I55,0,DW1),EP22)+SUMIFS(OFFSET('Game Board'!H8:H55,0,DW1),OFFSET('Game Board'!I8:I55,0,DW1),EP23,OFFSET('Game Board'!F8:F55,0,DW1),EP21)+SUMIFS(OFFSET('Game Board'!H8:H55,0,DW1),OFFSET('Game Board'!I8:I55,0,DW1),EP23,OFFSET('Game Board'!F8:F55,0,DW1),EP22)</f>
        <v>0</v>
      </c>
      <c r="FH23" s="420">
        <f ca="1">SUMIFS(OFFSET('Game Board'!G8:G55,0,DW1),OFFSET('Game Board'!F8:F55,0,DW1),EP23,OFFSET('Game Board'!I8:I55,0,DW1),EP21)+SUMIFS(OFFSET('Game Board'!G8:G55,0,DW1),OFFSET('Game Board'!F8:F55,0,DW1),EP23,OFFSET('Game Board'!I8:I55,0,DW1),EP22)+SUMIFS(OFFSET('Game Board'!H8:H55,0,DW1),OFFSET('Game Board'!I8:I55,0,DW1),EP23,OFFSET('Game Board'!F8:F55,0,DW1),EP21)+SUMIFS(OFFSET('Game Board'!H8:H55,0,DW1),OFFSET('Game Board'!I8:I55,0,DW1),EP23,OFFSET('Game Board'!F8:F55,0,DW1),EP22)</f>
        <v>0</v>
      </c>
      <c r="FI23" s="420">
        <f t="shared" ca="1" si="223"/>
        <v>0</v>
      </c>
      <c r="FJ23" s="420">
        <f t="shared" ca="1" si="224"/>
        <v>0</v>
      </c>
      <c r="FK23" s="420">
        <f t="shared" ref="FK23" ca="1" si="3207">IF(EP23&lt;&gt;"",SUMPRODUCT((EN20:EN23=EN23)*(FJ20:FJ23&gt;FJ23)*1),0)</f>
        <v>0</v>
      </c>
      <c r="FL23" s="420">
        <f t="shared" ref="FL23" ca="1" si="3208">IF(EP23&lt;&gt;"",SUMPRODUCT((FK20:FK23=FK23)*(FI20:FI23&gt;FI23)*1),0)</f>
        <v>0</v>
      </c>
      <c r="FM23" s="420">
        <f t="shared" ca="1" si="225"/>
        <v>0</v>
      </c>
      <c r="FN23" s="420">
        <f t="shared" ref="FN23" ca="1" si="3209">IF(EP23&lt;&gt;"",SUMPRODUCT((FM20:FM23=FM23)*(FK20:FK23=FK23)*(FG20:FG23&gt;FG23)*1),0)</f>
        <v>0</v>
      </c>
      <c r="FO23" s="420">
        <f t="shared" ca="1" si="226"/>
        <v>1</v>
      </c>
      <c r="FP23" s="420">
        <f ca="1">SUMPRODUCT((OFFSET('Game Board'!F8:F55,0,DW1)=EQ23)*(OFFSET('Game Board'!I8:I55,0,DW1)=EQ22)*(OFFSET('Game Board'!G8:G55,0,DW1)&gt;OFFSET('Game Board'!H8:H55,0,DW1))*1)+SUMPRODUCT((OFFSET('Game Board'!I8:I55,0,DW1)=EQ23)*(OFFSET('Game Board'!F8:F55,0,DW1)=EQ22)*(OFFSET('Game Board'!H8:H55,0,DW1)&gt;OFFSET('Game Board'!G8:G55,0,DW1))*1)</f>
        <v>0</v>
      </c>
      <c r="FQ23" s="420">
        <f ca="1">SUMPRODUCT((OFFSET('Game Board'!F8:F55,0,DW1)=EQ23)*(OFFSET('Game Board'!I8:I55,0,DW1)=EQ22)*(OFFSET('Game Board'!G8:G55,0,DW1)=OFFSET('Game Board'!H8:H55,0,DW1))*1)+SUMPRODUCT((OFFSET('Game Board'!I8:I55,0,DW1)=EQ23)*(OFFSET('Game Board'!F8:F55,0,DW1)=EQ22)*(OFFSET('Game Board'!H8:H55,0,DW1)=OFFSET('Game Board'!G8:G55,0,DW1))*1)</f>
        <v>0</v>
      </c>
      <c r="FR23" s="420">
        <f ca="1">SUMPRODUCT((OFFSET('Game Board'!F8:F55,0,DW1)=EQ23)*(OFFSET('Game Board'!I8:I55,0,DW1)=EQ22)*(OFFSET('Game Board'!G8:G55,0,DW1)&lt;OFFSET('Game Board'!H8:H55,0,DW1))*1)+SUMPRODUCT((OFFSET('Game Board'!I8:I55,0,DW1)=EQ23)*(OFFSET('Game Board'!F8:F55,0,DW1)=EQ22)*(OFFSET('Game Board'!H8:H55,0,DW1)&lt;OFFSET('Game Board'!G8:G55,0,DW1))*1)</f>
        <v>0</v>
      </c>
      <c r="FS23" s="420">
        <f ca="1">SUMIFS(OFFSET('Game Board'!G8:G55,0,DW1),OFFSET('Game Board'!F8:F55,0,DW1),EQ23,OFFSET('Game Board'!I8:I55,0,DW1),EQ22)+SUMIFS(OFFSET('Game Board'!H8:H55,0,DW1),OFFSET('Game Board'!I8:I55,0,DW1),EQ23,OFFSET('Game Board'!F8:F55,0,DW1),EQ22)</f>
        <v>0</v>
      </c>
      <c r="FT23" s="420">
        <f ca="1">SUMIFS(OFFSET('Game Board'!G8:G55,0,DW1),OFFSET('Game Board'!F8:F55,0,DW1),EQ23,OFFSET('Game Board'!I8:I55,0,DW1),EQ22)+SUMIFS(OFFSET('Game Board'!H8:H55,0,DW1),OFFSET('Game Board'!I8:I55,0,DW1),EQ23,OFFSET('Game Board'!F8:F55,0,DW1),EQ22)</f>
        <v>0</v>
      </c>
      <c r="FU23" s="420">
        <f t="shared" ca="1" si="2993"/>
        <v>0</v>
      </c>
      <c r="FV23" s="420">
        <f t="shared" ca="1" si="2994"/>
        <v>0</v>
      </c>
      <c r="FW23" s="420">
        <f t="shared" ref="FW23" ca="1" si="3210">IF(EQ23&lt;&gt;"",SUMPRODUCT((EZ20:EZ23=EZ23)*(FV20:FV23&gt;FV23)*1),0)</f>
        <v>0</v>
      </c>
      <c r="FX23" s="420">
        <f t="shared" ref="FX23" ca="1" si="3211">IF(EQ23&lt;&gt;"",SUMPRODUCT((FW20:FW23=FW23)*(FU20:FU23&gt;FU23)*1),0)</f>
        <v>0</v>
      </c>
      <c r="FY23" s="420">
        <f t="shared" ca="1" si="2997"/>
        <v>0</v>
      </c>
      <c r="FZ23" s="420">
        <f t="shared" ref="FZ23" ca="1" si="3212">IF(EQ23&lt;&gt;"",SUMPRODUCT((FY20:FY23=FY23)*(FW20:FW23=FW23)*(FS20:FS23&gt;FS23)*1),0)</f>
        <v>0</v>
      </c>
      <c r="GA23" s="420">
        <f t="shared" ca="1" si="389"/>
        <v>1</v>
      </c>
      <c r="GB23" s="420">
        <f t="shared" ref="GB23" ca="1" si="3213">SUMPRODUCT((GA20:GA23=GA23)*(ED20:ED23&gt;ED23)*1)</f>
        <v>3</v>
      </c>
      <c r="GC23" s="420">
        <f t="shared" ca="1" si="227"/>
        <v>4</v>
      </c>
      <c r="GD23" s="420" t="str">
        <f t="shared" si="228"/>
        <v>Costa Rica</v>
      </c>
      <c r="GE23" s="420">
        <f t="shared" ca="1" si="3"/>
        <v>0</v>
      </c>
      <c r="GF23" s="420">
        <f ca="1">SUMPRODUCT((OFFSET('Game Board'!G8:G55,0,GF1)&lt;&gt;"")*(OFFSET('Game Board'!F8:F55,0,GF1)=C23)*(OFFSET('Game Board'!G8:G55,0,GF1)&gt;OFFSET('Game Board'!H8:H55,0,GF1))*1)+SUMPRODUCT((OFFSET('Game Board'!G8:G55,0,GF1)&lt;&gt;"")*(OFFSET('Game Board'!I8:I55,0,GF1)=C23)*(OFFSET('Game Board'!H8:H55,0,GF1)&gt;OFFSET('Game Board'!G8:G55,0,GF1))*1)</f>
        <v>0</v>
      </c>
      <c r="GG23" s="420">
        <f ca="1">SUMPRODUCT((OFFSET('Game Board'!G8:G55,0,GF1)&lt;&gt;"")*(OFFSET('Game Board'!F8:F55,0,GF1)=C23)*(OFFSET('Game Board'!G8:G55,0,GF1)=OFFSET('Game Board'!H8:H55,0,GF1))*1)+SUMPRODUCT((OFFSET('Game Board'!G8:G55,0,GF1)&lt;&gt;"")*(OFFSET('Game Board'!I8:I55,0,GF1)=C23)*(OFFSET('Game Board'!G8:G55,0,GF1)=OFFSET('Game Board'!H8:H55,0,GF1))*1)</f>
        <v>0</v>
      </c>
      <c r="GH23" s="420">
        <f ca="1">SUMPRODUCT((OFFSET('Game Board'!G8:G55,0,GF1)&lt;&gt;"")*(OFFSET('Game Board'!F8:F55,0,GF1)=C23)*(OFFSET('Game Board'!G8:G55,0,GF1)&lt;OFFSET('Game Board'!H8:H55,0,GF1))*1)+SUMPRODUCT((OFFSET('Game Board'!G8:G55,0,GF1)&lt;&gt;"")*(OFFSET('Game Board'!I8:I55,0,GF1)=C23)*(OFFSET('Game Board'!H8:H55,0,GF1)&lt;OFFSET('Game Board'!G8:G55,0,GF1))*1)</f>
        <v>0</v>
      </c>
      <c r="GI23" s="420">
        <f ca="1">SUMIF(OFFSET('Game Board'!F8:F55,0,GF1),C23,OFFSET('Game Board'!G8:G55,0,GF1))+SUMIF(OFFSET('Game Board'!I8:I55,0,GF1),C23,OFFSET('Game Board'!H8:H55,0,GF1))</f>
        <v>0</v>
      </c>
      <c r="GJ23" s="420">
        <f ca="1">SUMIF(OFFSET('Game Board'!F8:F55,0,GF1),C23,OFFSET('Game Board'!H8:H55,0,GF1))+SUMIF(OFFSET('Game Board'!I8:I55,0,GF1),C23,OFFSET('Game Board'!G8:G55,0,GF1))</f>
        <v>0</v>
      </c>
      <c r="GK23" s="420">
        <f t="shared" ca="1" si="4"/>
        <v>0</v>
      </c>
      <c r="GL23" s="420">
        <f t="shared" ca="1" si="5"/>
        <v>0</v>
      </c>
      <c r="GM23" s="420">
        <f ca="1">INDEX(L4:L35,MATCH(GV23,C4:C35,0),0)</f>
        <v>1503</v>
      </c>
      <c r="GN23" s="424">
        <f>'Tournament Setup'!F25</f>
        <v>0</v>
      </c>
      <c r="GO23" s="420">
        <f t="shared" ref="GO23" ca="1" si="3214">RANK(GL23,GL20:GL23)</f>
        <v>1</v>
      </c>
      <c r="GP23" s="420">
        <f t="shared" ref="GP23" ca="1" si="3215">SUMPRODUCT((GO20:GO23=GO23)*(GK20:GK23&gt;GK23)*1)</f>
        <v>0</v>
      </c>
      <c r="GQ23" s="420">
        <f t="shared" ca="1" si="8"/>
        <v>1</v>
      </c>
      <c r="GR23" s="420">
        <f t="shared" ref="GR23" ca="1" si="3216">SUMPRODUCT((GO20:GO23=GO23)*(GK20:GK23=GK23)*(GI20:GI23&gt;GI23)*1)</f>
        <v>0</v>
      </c>
      <c r="GS23" s="420">
        <f t="shared" ca="1" si="10"/>
        <v>1</v>
      </c>
      <c r="GT23" s="420">
        <f t="shared" ref="GT23" ca="1" si="3217">RANK(GS23,GS20:GS23,1)+COUNTIF(GS20:GS23,GS23)-1</f>
        <v>4</v>
      </c>
      <c r="GU23" s="420">
        <v>4</v>
      </c>
      <c r="GV23" s="420" t="str">
        <f t="shared" ref="GV23" ca="1" si="3218">INDEX(GD20:GD23,MATCH(GU23,GT20:GT23,0),0)</f>
        <v>Costa Rica</v>
      </c>
      <c r="GW23" s="420">
        <f t="shared" ref="GW23" ca="1" si="3219">INDEX(GS20:GS23,MATCH(GV23,GD20:GD23,0),0)</f>
        <v>1</v>
      </c>
      <c r="GX23" s="420" t="str">
        <f t="shared" ca="1" si="3006"/>
        <v>Costa Rica</v>
      </c>
      <c r="GY23" s="420" t="str">
        <f t="shared" ref="GY23" ca="1" si="3220">IF(AND(GY22&lt;&gt;"",GW23=2),GV23,"")</f>
        <v/>
      </c>
      <c r="GZ23" s="420" t="str">
        <f t="shared" ref="GZ23" ca="1" si="3221">IF(AND(GZ22&lt;&gt;"",GW23=3),GV23,"")</f>
        <v/>
      </c>
      <c r="HA23" s="420">
        <f ca="1">SUMPRODUCT((OFFSET('Game Board'!F8:F55,0,GF1)=GX23)*(OFFSET('Game Board'!I8:I55,0,GF1)=GX20)*(OFFSET('Game Board'!G8:G55,0,GF1)&gt;OFFSET('Game Board'!H8:H55,0,GF1))*1)+SUMPRODUCT((OFFSET('Game Board'!I8:I55,0,GF1)=GX23)*(OFFSET('Game Board'!F8:F55,0,GF1)=GX20)*(OFFSET('Game Board'!H8:H55,0,GF1)&gt;OFFSET('Game Board'!G8:G55,0,GF1))*1)+SUMPRODUCT((OFFSET('Game Board'!F8:F55,0,GF1)=GX23)*(OFFSET('Game Board'!I8:I55,0,GF1)=GX21)*(OFFSET('Game Board'!G8:G55,0,GF1)&gt;OFFSET('Game Board'!H8:H55,0,GF1))*1)+SUMPRODUCT((OFFSET('Game Board'!I8:I55,0,GF1)=GX23)*(OFFSET('Game Board'!F8:F55,0,GF1)=GX21)*(OFFSET('Game Board'!H8:H55,0,GF1)&gt;OFFSET('Game Board'!G8:G55,0,GF1))*1)+SUMPRODUCT((OFFSET('Game Board'!F8:F55,0,GF1)=GX23)*(OFFSET('Game Board'!I8:I55,0,GF1)=GX22)*(OFFSET('Game Board'!G8:G55,0,GF1)&gt;OFFSET('Game Board'!H8:H55,0,GF1))*1)+SUMPRODUCT((OFFSET('Game Board'!I8:I55,0,GF1)=GX23)*(OFFSET('Game Board'!F8:F55,0,GF1)=GX22)*(OFFSET('Game Board'!H8:H55,0,GF1)&gt;OFFSET('Game Board'!G8:G55,0,GF1))*1)</f>
        <v>0</v>
      </c>
      <c r="HB23" s="420">
        <f ca="1">SUMPRODUCT((OFFSET('Game Board'!F8:F55,0,GF1)=GX23)*(OFFSET('Game Board'!I8:I55,0,GF1)=GX20)*(OFFSET('Game Board'!G8:G55,0,GF1)&gt;=OFFSET('Game Board'!H8:H55,0,GF1))*1)+SUMPRODUCT((OFFSET('Game Board'!I8:I55,0,GF1)=GX23)*(OFFSET('Game Board'!F8:F55,0,GF1)=GX20)*(OFFSET('Game Board'!G8:G55,0,GF1)=OFFSET('Game Board'!H8:H55,0,GF1))*1)+SUMPRODUCT((OFFSET('Game Board'!F8:F55,0,GF1)=GX23)*(OFFSET('Game Board'!I8:I55,0,GF1)=GX21)*(OFFSET('Game Board'!G8:G55,0,GF1)=OFFSET('Game Board'!H8:H55,0,GF1))*1)+SUMPRODUCT((OFFSET('Game Board'!I8:I55,0,GF1)=GX23)*(OFFSET('Game Board'!F8:F55,0,GF1)=GX21)*(OFFSET('Game Board'!G8:G55,0,GF1)=OFFSET('Game Board'!H8:H55,0,GF1))*1)+SUMPRODUCT((OFFSET('Game Board'!F8:F55,0,GF1)=GX23)*(OFFSET('Game Board'!I8:I55,0,GF1)=GX22)*(OFFSET('Game Board'!G8:G55,0,GF1)=OFFSET('Game Board'!H8:H55,0,GF1))*1)+SUMPRODUCT((OFFSET('Game Board'!I8:I55,0,GF1)=GX23)*(OFFSET('Game Board'!F8:F55,0,GF1)=GX22)*(OFFSET('Game Board'!G8:G55,0,GF1)=OFFSET('Game Board'!H8:H55,0,GF1))*1)</f>
        <v>3</v>
      </c>
      <c r="HC23" s="420">
        <f ca="1">SUMPRODUCT((OFFSET('Game Board'!F8:F55,0,GF1)=GX23)*(OFFSET('Game Board'!I8:I55,0,GF1)=GX20)*(OFFSET('Game Board'!G8:G55,0,GF1)&lt;OFFSET('Game Board'!H8:H55,0,GF1))*1)+SUMPRODUCT((OFFSET('Game Board'!I8:I55,0,GF1)=GX23)*(OFFSET('Game Board'!F8:F55,0,GF1)=GX20)*(OFFSET('Game Board'!H8:H55,0,GF1)&lt;OFFSET('Game Board'!G8:G55,0,GF1))*1)+SUMPRODUCT((OFFSET('Game Board'!F8:F55,0,GF1)=GX23)*(OFFSET('Game Board'!I8:I55,0,GF1)=GX21)*(OFFSET('Game Board'!G8:G55,0,GF1)&lt;OFFSET('Game Board'!H8:H55,0,GF1))*1)+SUMPRODUCT((OFFSET('Game Board'!I8:I55,0,GF1)=GX23)*(OFFSET('Game Board'!F8:F55,0,GF1)=GX21)*(OFFSET('Game Board'!H8:H55,0,GF1)&lt;OFFSET('Game Board'!G8:G55,0,GF1))*1)+SUMPRODUCT((OFFSET('Game Board'!F8:F55,0,GF1)=GX23)*(OFFSET('Game Board'!I8:I55,0,GF1)=GX22)*(OFFSET('Game Board'!G8:G55,0,GF1)&lt;OFFSET('Game Board'!H8:H55,0,GF1))*1)+SUMPRODUCT((OFFSET('Game Board'!I8:I55,0,GF1)=GX23)*(OFFSET('Game Board'!F8:F55,0,GF1)=GX22)*(OFFSET('Game Board'!H8:H55,0,GF1)&lt;OFFSET('Game Board'!G8:G55,0,GF1))*1)</f>
        <v>0</v>
      </c>
      <c r="HD23" s="420">
        <f ca="1">SUMIFS(OFFSET('Game Board'!G8:G55,0,GF1),OFFSET('Game Board'!F8:F55,0,GF1),GX23,OFFSET('Game Board'!I8:I55,0,GF1),GX20)+SUMIFS(OFFSET('Game Board'!G8:G55,0,GF1),OFFSET('Game Board'!F8:F55,0,GF1),GX23,OFFSET('Game Board'!I8:I55,0,GF1),GX21)+SUMIFS(OFFSET('Game Board'!G8:G55,0,GF1),OFFSET('Game Board'!F8:F55,0,GF1),GX23,OFFSET('Game Board'!I8:I55,0,GF1),GX22)+SUMIFS(OFFSET('Game Board'!H8:H55,0,GF1),OFFSET('Game Board'!I8:I55,0,GF1),GX23,OFFSET('Game Board'!F8:F55,0,GF1),GX20)+SUMIFS(OFFSET('Game Board'!H8:H55,0,GF1),OFFSET('Game Board'!I8:I55,0,GF1),GX23,OFFSET('Game Board'!F8:F55,0,GF1),GX21)+SUMIFS(OFFSET('Game Board'!H8:H55,0,GF1),OFFSET('Game Board'!I8:I55,0,GF1),GX23,OFFSET('Game Board'!F8:F55,0,GF1),GX22)</f>
        <v>0</v>
      </c>
      <c r="HE23" s="420">
        <f ca="1">SUMIFS(OFFSET('Game Board'!H8:H55,0,GF1),OFFSET('Game Board'!F8:F55,0,GF1),GX23,OFFSET('Game Board'!I8:I55,0,GF1),GX20)+SUMIFS(OFFSET('Game Board'!H8:H55,0,GF1),OFFSET('Game Board'!F8:F55,0,GF1),GX23,OFFSET('Game Board'!I8:I55,0,GF1),GX21)+SUMIFS(OFFSET('Game Board'!H8:H55,0,GF1),OFFSET('Game Board'!F8:F55,0,GF1),GX23,OFFSET('Game Board'!I8:I55,0,GF1),GX22)+SUMIFS(OFFSET('Game Board'!G8:G55,0,GF1),OFFSET('Game Board'!I8:I55,0,GF1),GX23,OFFSET('Game Board'!F8:F55,0,GF1),GX20)+SUMIFS(OFFSET('Game Board'!G8:G55,0,GF1),OFFSET('Game Board'!I8:I55,0,GF1),GX23,OFFSET('Game Board'!F8:F55,0,GF1),GX21)+SUMIFS(OFFSET('Game Board'!G8:G55,0,GF1),OFFSET('Game Board'!I8:I55,0,GF1),GX23,OFFSET('Game Board'!F8:F55,0,GF1),GX22)</f>
        <v>0</v>
      </c>
      <c r="HF23" s="420">
        <f t="shared" ca="1" si="15"/>
        <v>0</v>
      </c>
      <c r="HG23" s="420">
        <f t="shared" ca="1" si="16"/>
        <v>3</v>
      </c>
      <c r="HH23" s="420">
        <f t="shared" ref="HH23" ca="1" si="3222">IF(GX23&lt;&gt;"",SUMPRODUCT((GW20:GW23=GW23)*(HG20:HG23&gt;HG23)*1),0)</f>
        <v>0</v>
      </c>
      <c r="HI23" s="420">
        <f t="shared" ref="HI23" ca="1" si="3223">IF(GX23&lt;&gt;"",SUMPRODUCT((HH20:HH23=HH23)*(HF20:HF23&gt;HF23)*1),0)</f>
        <v>0</v>
      </c>
      <c r="HJ23" s="420">
        <f t="shared" ca="1" si="19"/>
        <v>0</v>
      </c>
      <c r="HK23" s="420">
        <f t="shared" ref="HK23" ca="1" si="3224">IF(GX23&lt;&gt;"",SUMPRODUCT((HJ20:HJ23=HJ23)*(HH20:HH23=HH23)*(HD20:HD23&gt;HD23)*1),0)</f>
        <v>0</v>
      </c>
      <c r="HL23" s="420">
        <f t="shared" ca="1" si="21"/>
        <v>1</v>
      </c>
      <c r="HM23" s="420">
        <f ca="1">SUMPRODUCT((OFFSET('Game Board'!F8:F55,0,GF1)=GY23)*(OFFSET('Game Board'!I8:I55,0,GF1)=GY21)*(OFFSET('Game Board'!G8:G55,0,GF1)&gt;OFFSET('Game Board'!H8:H55,0,GF1))*1)+SUMPRODUCT((OFFSET('Game Board'!I8:I55,0,GF1)=GY23)*(OFFSET('Game Board'!F8:F55,0,GF1)=GY21)*(OFFSET('Game Board'!H8:H55,0,GF1)&gt;OFFSET('Game Board'!G8:G55,0,GF1))*1)+SUMPRODUCT((OFFSET('Game Board'!F8:F55,0,GF1)=GY23)*(OFFSET('Game Board'!I8:I55,0,GF1)=GY22)*(OFFSET('Game Board'!G8:G55,0,GF1)&gt;OFFSET('Game Board'!H8:H55,0,GF1))*1)+SUMPRODUCT((OFFSET('Game Board'!I8:I55,0,GF1)=GY23)*(OFFSET('Game Board'!F8:F55,0,GF1)=GY22)*(OFFSET('Game Board'!H8:H55,0,GF1)&gt;OFFSET('Game Board'!G8:G55,0,GF1))*1)</f>
        <v>0</v>
      </c>
      <c r="HN23" s="420">
        <f ca="1">SUMPRODUCT((OFFSET('Game Board'!F8:F55,0,GF1)=GY23)*(OFFSET('Game Board'!I8:I55,0,GF1)=GY21)*(OFFSET('Game Board'!G8:G55,0,GF1)=OFFSET('Game Board'!H8:H55,0,GF1))*1)+SUMPRODUCT((OFFSET('Game Board'!I8:I55,0,GF1)=GY23)*(OFFSET('Game Board'!F8:F55,0,GF1)=GY21)*(OFFSET('Game Board'!G8:G55,0,GF1)=OFFSET('Game Board'!H8:H55,0,GF1))*1)+SUMPRODUCT((OFFSET('Game Board'!F8:F55,0,GF1)=GY23)*(OFFSET('Game Board'!I8:I55,0,GF1)=GY22)*(OFFSET('Game Board'!G8:G55,0,GF1)=OFFSET('Game Board'!H8:H55,0,GF1))*1)+SUMPRODUCT((OFFSET('Game Board'!I8:I55,0,GF1)=GY23)*(OFFSET('Game Board'!F8:F55,0,GF1)=GY22)*(OFFSET('Game Board'!G8:G55,0,GF1)=OFFSET('Game Board'!H8:H55,0,GF1))*1)</f>
        <v>0</v>
      </c>
      <c r="HO23" s="420">
        <f ca="1">SUMPRODUCT((OFFSET('Game Board'!F8:F55,0,GF1)=GY23)*(OFFSET('Game Board'!I8:I55,0,GF1)=GY21)*(OFFSET('Game Board'!G8:G55,0,GF1)&lt;OFFSET('Game Board'!H8:H55,0,GF1))*1)+SUMPRODUCT((OFFSET('Game Board'!I8:I55,0,GF1)=GY23)*(OFFSET('Game Board'!F8:F55,0,GF1)=GY21)*(OFFSET('Game Board'!H8:H55,0,GF1)&lt;OFFSET('Game Board'!G8:G55,0,GF1))*1)+SUMPRODUCT((OFFSET('Game Board'!F8:F55,0,GF1)=GY23)*(OFFSET('Game Board'!I8:I55,0,GF1)=GY22)*(OFFSET('Game Board'!G8:G55,0,GF1)&lt;OFFSET('Game Board'!H8:H55,0,GF1))*1)+SUMPRODUCT((OFFSET('Game Board'!I8:I55,0,GF1)=GY23)*(OFFSET('Game Board'!F8:F55,0,GF1)=GY22)*(OFFSET('Game Board'!H8:H55,0,GF1)&lt;OFFSET('Game Board'!G8:G55,0,GF1))*1)</f>
        <v>0</v>
      </c>
      <c r="HP23" s="420">
        <f ca="1">SUMIFS(OFFSET('Game Board'!G8:G55,0,GF1),OFFSET('Game Board'!F8:F55,0,GF1),GY23,OFFSET('Game Board'!I8:I55,0,GF1),GY21)+SUMIFS(OFFSET('Game Board'!G8:G55,0,GF1),OFFSET('Game Board'!F8:F55,0,GF1),GY23,OFFSET('Game Board'!I8:I55,0,GF1),GY22)+SUMIFS(OFFSET('Game Board'!H8:H55,0,GF1),OFFSET('Game Board'!I8:I55,0,GF1),GY23,OFFSET('Game Board'!F8:F55,0,GF1),GY21)+SUMIFS(OFFSET('Game Board'!H8:H55,0,GF1),OFFSET('Game Board'!I8:I55,0,GF1),GY23,OFFSET('Game Board'!F8:F55,0,GF1),GY22)</f>
        <v>0</v>
      </c>
      <c r="HQ23" s="420">
        <f ca="1">SUMIFS(OFFSET('Game Board'!G8:G55,0,GF1),OFFSET('Game Board'!F8:F55,0,GF1),GY23,OFFSET('Game Board'!I8:I55,0,GF1),GY21)+SUMIFS(OFFSET('Game Board'!G8:G55,0,GF1),OFFSET('Game Board'!F8:F55,0,GF1),GY23,OFFSET('Game Board'!I8:I55,0,GF1),GY22)+SUMIFS(OFFSET('Game Board'!H8:H55,0,GF1),OFFSET('Game Board'!I8:I55,0,GF1),GY23,OFFSET('Game Board'!F8:F55,0,GF1),GY21)+SUMIFS(OFFSET('Game Board'!H8:H55,0,GF1),OFFSET('Game Board'!I8:I55,0,GF1),GY23,OFFSET('Game Board'!F8:F55,0,GF1),GY22)</f>
        <v>0</v>
      </c>
      <c r="HR23" s="420">
        <f t="shared" ca="1" si="240"/>
        <v>0</v>
      </c>
      <c r="HS23" s="420">
        <f t="shared" ca="1" si="241"/>
        <v>0</v>
      </c>
      <c r="HT23" s="420">
        <f t="shared" ref="HT23" ca="1" si="3225">IF(GY23&lt;&gt;"",SUMPRODUCT((GW20:GW23=GW23)*(HS20:HS23&gt;HS23)*1),0)</f>
        <v>0</v>
      </c>
      <c r="HU23" s="420">
        <f t="shared" ref="HU23" ca="1" si="3226">IF(GY23&lt;&gt;"",SUMPRODUCT((HT20:HT23=HT23)*(HR20:HR23&gt;HR23)*1),0)</f>
        <v>0</v>
      </c>
      <c r="HV23" s="420">
        <f t="shared" ca="1" si="244"/>
        <v>0</v>
      </c>
      <c r="HW23" s="420">
        <f t="shared" ref="HW23" ca="1" si="3227">IF(GY23&lt;&gt;"",SUMPRODUCT((HV20:HV23=HV23)*(HT20:HT23=HT23)*(HP20:HP23&gt;HP23)*1),0)</f>
        <v>0</v>
      </c>
      <c r="HX23" s="420">
        <f t="shared" ca="1" si="22"/>
        <v>1</v>
      </c>
      <c r="HY23" s="420">
        <f ca="1">SUMPRODUCT((OFFSET('Game Board'!F8:F55,0,GF1)=GZ23)*(OFFSET('Game Board'!I8:I55,0,GF1)=GZ22)*(OFFSET('Game Board'!G8:G55,0,GF1)&gt;OFFSET('Game Board'!H8:H55,0,GF1))*1)+SUMPRODUCT((OFFSET('Game Board'!I8:I55,0,GF1)=GZ23)*(OFFSET('Game Board'!F8:F55,0,GF1)=GZ22)*(OFFSET('Game Board'!H8:H55,0,GF1)&gt;OFFSET('Game Board'!G8:G55,0,GF1))*1)</f>
        <v>0</v>
      </c>
      <c r="HZ23" s="420">
        <f ca="1">SUMPRODUCT((OFFSET('Game Board'!F8:F55,0,GF1)=GZ23)*(OFFSET('Game Board'!I8:I55,0,GF1)=GZ22)*(OFFSET('Game Board'!G8:G55,0,GF1)=OFFSET('Game Board'!H8:H55,0,GF1))*1)+SUMPRODUCT((OFFSET('Game Board'!I8:I55,0,GF1)=GZ23)*(OFFSET('Game Board'!F8:F55,0,GF1)=GZ22)*(OFFSET('Game Board'!H8:H55,0,GF1)=OFFSET('Game Board'!G8:G55,0,GF1))*1)</f>
        <v>0</v>
      </c>
      <c r="IA23" s="420">
        <f ca="1">SUMPRODUCT((OFFSET('Game Board'!F8:F55,0,GF1)=GZ23)*(OFFSET('Game Board'!I8:I55,0,GF1)=GZ22)*(OFFSET('Game Board'!G8:G55,0,GF1)&lt;OFFSET('Game Board'!H8:H55,0,GF1))*1)+SUMPRODUCT((OFFSET('Game Board'!I8:I55,0,GF1)=GZ23)*(OFFSET('Game Board'!F8:F55,0,GF1)=GZ22)*(OFFSET('Game Board'!H8:H55,0,GF1)&lt;OFFSET('Game Board'!G8:G55,0,GF1))*1)</f>
        <v>0</v>
      </c>
      <c r="IB23" s="420">
        <f ca="1">SUMIFS(OFFSET('Game Board'!G8:G55,0,GF1),OFFSET('Game Board'!F8:F55,0,GF1),GZ23,OFFSET('Game Board'!I8:I55,0,GF1),GZ22)+SUMIFS(OFFSET('Game Board'!H8:H55,0,GF1),OFFSET('Game Board'!I8:I55,0,GF1),GZ23,OFFSET('Game Board'!F8:F55,0,GF1),GZ22)</f>
        <v>0</v>
      </c>
      <c r="IC23" s="420">
        <f ca="1">SUMIFS(OFFSET('Game Board'!G8:G55,0,GF1),OFFSET('Game Board'!F8:F55,0,GF1),GZ23,OFFSET('Game Board'!I8:I55,0,GF1),GZ22)+SUMIFS(OFFSET('Game Board'!H8:H55,0,GF1),OFFSET('Game Board'!I8:I55,0,GF1),GZ23,OFFSET('Game Board'!F8:F55,0,GF1),GZ22)</f>
        <v>0</v>
      </c>
      <c r="ID23" s="420">
        <f t="shared" ca="1" si="3015"/>
        <v>0</v>
      </c>
      <c r="IE23" s="420">
        <f t="shared" ca="1" si="3016"/>
        <v>0</v>
      </c>
      <c r="IF23" s="420">
        <f t="shared" ref="IF23" ca="1" si="3228">IF(GZ23&lt;&gt;"",SUMPRODUCT((HI20:HI23=HI23)*(IE20:IE23&gt;IE23)*1),0)</f>
        <v>0</v>
      </c>
      <c r="IG23" s="420">
        <f t="shared" ref="IG23" ca="1" si="3229">IF(GZ23&lt;&gt;"",SUMPRODUCT((IF20:IF23=IF23)*(ID20:ID23&gt;ID23)*1),0)</f>
        <v>0</v>
      </c>
      <c r="IH23" s="420">
        <f t="shared" ca="1" si="3019"/>
        <v>0</v>
      </c>
      <c r="II23" s="420">
        <f t="shared" ref="II23" ca="1" si="3230">IF(GZ23&lt;&gt;"",SUMPRODUCT((IH20:IH23=IH23)*(IF20:IF23=IF23)*(IB20:IB23&gt;IB23)*1),0)</f>
        <v>0</v>
      </c>
      <c r="IJ23" s="420">
        <f t="shared" ca="1" si="23"/>
        <v>1</v>
      </c>
      <c r="IK23" s="420">
        <f t="shared" ref="IK23" ca="1" si="3231">SUMPRODUCT((IJ20:IJ23=IJ23)*(GM20:GM23&gt;GM23)*1)</f>
        <v>3</v>
      </c>
      <c r="IL23" s="420">
        <f t="shared" ca="1" si="25"/>
        <v>4</v>
      </c>
      <c r="IM23" s="420" t="str">
        <f t="shared" si="247"/>
        <v>Costa Rica</v>
      </c>
      <c r="IN23" s="420">
        <f t="shared" ca="1" si="26"/>
        <v>0</v>
      </c>
      <c r="IO23" s="420">
        <f ca="1">SUMPRODUCT((OFFSET('Game Board'!G8:G55,0,IO1)&lt;&gt;"")*(OFFSET('Game Board'!F8:F55,0,IO1)=C23)*(OFFSET('Game Board'!G8:G55,0,IO1)&gt;OFFSET('Game Board'!H8:H55,0,IO1))*1)+SUMPRODUCT((OFFSET('Game Board'!G8:G55,0,IO1)&lt;&gt;"")*(OFFSET('Game Board'!I8:I55,0,IO1)=C23)*(OFFSET('Game Board'!H8:H55,0,IO1)&gt;OFFSET('Game Board'!G8:G55,0,IO1))*1)</f>
        <v>0</v>
      </c>
      <c r="IP23" s="420">
        <f ca="1">SUMPRODUCT((OFFSET('Game Board'!G8:G55,0,IO1)&lt;&gt;"")*(OFFSET('Game Board'!F8:F55,0,IO1)=C23)*(OFFSET('Game Board'!G8:G55,0,IO1)=OFFSET('Game Board'!H8:H55,0,IO1))*1)+SUMPRODUCT((OFFSET('Game Board'!G8:G55,0,IO1)&lt;&gt;"")*(OFFSET('Game Board'!I8:I55,0,IO1)=C23)*(OFFSET('Game Board'!G8:G55,0,IO1)=OFFSET('Game Board'!H8:H55,0,IO1))*1)</f>
        <v>0</v>
      </c>
      <c r="IQ23" s="420">
        <f ca="1">SUMPRODUCT((OFFSET('Game Board'!G8:G55,0,IO1)&lt;&gt;"")*(OFFSET('Game Board'!F8:F55,0,IO1)=C23)*(OFFSET('Game Board'!G8:G55,0,IO1)&lt;OFFSET('Game Board'!H8:H55,0,IO1))*1)+SUMPRODUCT((OFFSET('Game Board'!G8:G55,0,IO1)&lt;&gt;"")*(OFFSET('Game Board'!I8:I55,0,IO1)=C23)*(OFFSET('Game Board'!H8:H55,0,IO1)&lt;OFFSET('Game Board'!G8:G55,0,IO1))*1)</f>
        <v>0</v>
      </c>
      <c r="IR23" s="420">
        <f ca="1">SUMIF(OFFSET('Game Board'!F8:F55,0,IO1),C23,OFFSET('Game Board'!G8:G55,0,IO1))+SUMIF(OFFSET('Game Board'!I8:I55,0,IO1),C23,OFFSET('Game Board'!H8:H55,0,IO1))</f>
        <v>0</v>
      </c>
      <c r="IS23" s="420">
        <f ca="1">SUMIF(OFFSET('Game Board'!F8:F55,0,IO1),C23,OFFSET('Game Board'!H8:H55,0,IO1))+SUMIF(OFFSET('Game Board'!I8:I55,0,IO1),C23,OFFSET('Game Board'!G8:G55,0,IO1))</f>
        <v>0</v>
      </c>
      <c r="IT23" s="420">
        <f t="shared" ca="1" si="27"/>
        <v>0</v>
      </c>
      <c r="IU23" s="420">
        <f t="shared" ca="1" si="28"/>
        <v>0</v>
      </c>
      <c r="IV23" s="420">
        <f ca="1">INDEX(L4:L35,MATCH(JE23,C4:C35,0),0)</f>
        <v>1503</v>
      </c>
      <c r="IW23" s="424">
        <f>'Tournament Setup'!F25</f>
        <v>0</v>
      </c>
      <c r="IX23" s="420">
        <f t="shared" ref="IX23" ca="1" si="3232">RANK(IU23,IU20:IU23)</f>
        <v>1</v>
      </c>
      <c r="IY23" s="420">
        <f t="shared" ref="IY23" ca="1" si="3233">SUMPRODUCT((IX20:IX23=IX23)*(IT20:IT23&gt;IT23)*1)</f>
        <v>0</v>
      </c>
      <c r="IZ23" s="420">
        <f t="shared" ca="1" si="31"/>
        <v>1</v>
      </c>
      <c r="JA23" s="420">
        <f t="shared" ref="JA23" ca="1" si="3234">SUMPRODUCT((IX20:IX23=IX23)*(IT20:IT23=IT23)*(IR20:IR23&gt;IR23)*1)</f>
        <v>0</v>
      </c>
      <c r="JB23" s="420">
        <f t="shared" ca="1" si="33"/>
        <v>1</v>
      </c>
      <c r="JC23" s="420">
        <f t="shared" ref="JC23" ca="1" si="3235">RANK(JB23,JB20:JB23,1)+COUNTIF(JB20:JB23,JB23)-1</f>
        <v>4</v>
      </c>
      <c r="JD23" s="420">
        <v>4</v>
      </c>
      <c r="JE23" s="420" t="str">
        <f t="shared" ref="JE23" ca="1" si="3236">INDEX(IM20:IM23,MATCH(JD23,JC20:JC23,0),0)</f>
        <v>Costa Rica</v>
      </c>
      <c r="JF23" s="420">
        <f t="shared" ref="JF23" ca="1" si="3237">INDEX(JB20:JB23,MATCH(JE23,IM20:IM23,0),0)</f>
        <v>1</v>
      </c>
      <c r="JG23" s="420" t="str">
        <f t="shared" ca="1" si="3028"/>
        <v>Costa Rica</v>
      </c>
      <c r="JH23" s="420" t="str">
        <f t="shared" ref="JH23" ca="1" si="3238">IF(AND(JH22&lt;&gt;"",JF23=2),JE23,"")</f>
        <v/>
      </c>
      <c r="JI23" s="420" t="str">
        <f t="shared" ref="JI23" ca="1" si="3239">IF(AND(JI22&lt;&gt;"",JF23=3),JE23,"")</f>
        <v/>
      </c>
      <c r="JJ23" s="420">
        <f ca="1">SUMPRODUCT((OFFSET('Game Board'!F8:F55,0,IO1)=JG23)*(OFFSET('Game Board'!I8:I55,0,IO1)=JG20)*(OFFSET('Game Board'!G8:G55,0,IO1)&gt;OFFSET('Game Board'!H8:H55,0,IO1))*1)+SUMPRODUCT((OFFSET('Game Board'!I8:I55,0,IO1)=JG23)*(OFFSET('Game Board'!F8:F55,0,IO1)=JG20)*(OFFSET('Game Board'!H8:H55,0,IO1)&gt;OFFSET('Game Board'!G8:G55,0,IO1))*1)+SUMPRODUCT((OFFSET('Game Board'!F8:F55,0,IO1)=JG23)*(OFFSET('Game Board'!I8:I55,0,IO1)=JG21)*(OFFSET('Game Board'!G8:G55,0,IO1)&gt;OFFSET('Game Board'!H8:H55,0,IO1))*1)+SUMPRODUCT((OFFSET('Game Board'!I8:I55,0,IO1)=JG23)*(OFFSET('Game Board'!F8:F55,0,IO1)=JG21)*(OFFSET('Game Board'!H8:H55,0,IO1)&gt;OFFSET('Game Board'!G8:G55,0,IO1))*1)+SUMPRODUCT((OFFSET('Game Board'!F8:F55,0,IO1)=JG23)*(OFFSET('Game Board'!I8:I55,0,IO1)=JG22)*(OFFSET('Game Board'!G8:G55,0,IO1)&gt;OFFSET('Game Board'!H8:H55,0,IO1))*1)+SUMPRODUCT((OFFSET('Game Board'!I8:I55,0,IO1)=JG23)*(OFFSET('Game Board'!F8:F55,0,IO1)=JG22)*(OFFSET('Game Board'!H8:H55,0,IO1)&gt;OFFSET('Game Board'!G8:G55,0,IO1))*1)</f>
        <v>0</v>
      </c>
      <c r="JK23" s="420">
        <f ca="1">SUMPRODUCT((OFFSET('Game Board'!F8:F55,0,IO1)=JG23)*(OFFSET('Game Board'!I8:I55,0,IO1)=JG20)*(OFFSET('Game Board'!G8:G55,0,IO1)&gt;=OFFSET('Game Board'!H8:H55,0,IO1))*1)+SUMPRODUCT((OFFSET('Game Board'!I8:I55,0,IO1)=JG23)*(OFFSET('Game Board'!F8:F55,0,IO1)=JG20)*(OFFSET('Game Board'!G8:G55,0,IO1)=OFFSET('Game Board'!H8:H55,0,IO1))*1)+SUMPRODUCT((OFFSET('Game Board'!F8:F55,0,IO1)=JG23)*(OFFSET('Game Board'!I8:I55,0,IO1)=JG21)*(OFFSET('Game Board'!G8:G55,0,IO1)=OFFSET('Game Board'!H8:H55,0,IO1))*1)+SUMPRODUCT((OFFSET('Game Board'!I8:I55,0,IO1)=JG23)*(OFFSET('Game Board'!F8:F55,0,IO1)=JG21)*(OFFSET('Game Board'!G8:G55,0,IO1)=OFFSET('Game Board'!H8:H55,0,IO1))*1)+SUMPRODUCT((OFFSET('Game Board'!F8:F55,0,IO1)=JG23)*(OFFSET('Game Board'!I8:I55,0,IO1)=JG22)*(OFFSET('Game Board'!G8:G55,0,IO1)=OFFSET('Game Board'!H8:H55,0,IO1))*1)+SUMPRODUCT((OFFSET('Game Board'!I8:I55,0,IO1)=JG23)*(OFFSET('Game Board'!F8:F55,0,IO1)=JG22)*(OFFSET('Game Board'!G8:G55,0,IO1)=OFFSET('Game Board'!H8:H55,0,IO1))*1)</f>
        <v>3</v>
      </c>
      <c r="JL23" s="420">
        <f ca="1">SUMPRODUCT((OFFSET('Game Board'!F8:F55,0,IO1)=JG23)*(OFFSET('Game Board'!I8:I55,0,IO1)=JG20)*(OFFSET('Game Board'!G8:G55,0,IO1)&lt;OFFSET('Game Board'!H8:H55,0,IO1))*1)+SUMPRODUCT((OFFSET('Game Board'!I8:I55,0,IO1)=JG23)*(OFFSET('Game Board'!F8:F55,0,IO1)=JG20)*(OFFSET('Game Board'!H8:H55,0,IO1)&lt;OFFSET('Game Board'!G8:G55,0,IO1))*1)+SUMPRODUCT((OFFSET('Game Board'!F8:F55,0,IO1)=JG23)*(OFFSET('Game Board'!I8:I55,0,IO1)=JG21)*(OFFSET('Game Board'!G8:G55,0,IO1)&lt;OFFSET('Game Board'!H8:H55,0,IO1))*1)+SUMPRODUCT((OFFSET('Game Board'!I8:I55,0,IO1)=JG23)*(OFFSET('Game Board'!F8:F55,0,IO1)=JG21)*(OFFSET('Game Board'!H8:H55,0,IO1)&lt;OFFSET('Game Board'!G8:G55,0,IO1))*1)+SUMPRODUCT((OFFSET('Game Board'!F8:F55,0,IO1)=JG23)*(OFFSET('Game Board'!I8:I55,0,IO1)=JG22)*(OFFSET('Game Board'!G8:G55,0,IO1)&lt;OFFSET('Game Board'!H8:H55,0,IO1))*1)+SUMPRODUCT((OFFSET('Game Board'!I8:I55,0,IO1)=JG23)*(OFFSET('Game Board'!F8:F55,0,IO1)=JG22)*(OFFSET('Game Board'!H8:H55,0,IO1)&lt;OFFSET('Game Board'!G8:G55,0,IO1))*1)</f>
        <v>0</v>
      </c>
      <c r="JM23" s="420">
        <f ca="1">SUMIFS(OFFSET('Game Board'!G8:G55,0,IO1),OFFSET('Game Board'!F8:F55,0,IO1),JG23,OFFSET('Game Board'!I8:I55,0,IO1),JG20)+SUMIFS(OFFSET('Game Board'!G8:G55,0,IO1),OFFSET('Game Board'!F8:F55,0,IO1),JG23,OFFSET('Game Board'!I8:I55,0,IO1),JG21)+SUMIFS(OFFSET('Game Board'!G8:G55,0,IO1),OFFSET('Game Board'!F8:F55,0,IO1),JG23,OFFSET('Game Board'!I8:I55,0,IO1),JG22)+SUMIFS(OFFSET('Game Board'!H8:H55,0,IO1),OFFSET('Game Board'!I8:I55,0,IO1),JG23,OFFSET('Game Board'!F8:F55,0,IO1),JG20)+SUMIFS(OFFSET('Game Board'!H8:H55,0,IO1),OFFSET('Game Board'!I8:I55,0,IO1),JG23,OFFSET('Game Board'!F8:F55,0,IO1),JG21)+SUMIFS(OFFSET('Game Board'!H8:H55,0,IO1),OFFSET('Game Board'!I8:I55,0,IO1),JG23,OFFSET('Game Board'!F8:F55,0,IO1),JG22)</f>
        <v>0</v>
      </c>
      <c r="JN23" s="420">
        <f ca="1">SUMIFS(OFFSET('Game Board'!H8:H55,0,IO1),OFFSET('Game Board'!F8:F55,0,IO1),JG23,OFFSET('Game Board'!I8:I55,0,IO1),JG20)+SUMIFS(OFFSET('Game Board'!H8:H55,0,IO1),OFFSET('Game Board'!F8:F55,0,IO1),JG23,OFFSET('Game Board'!I8:I55,0,IO1),JG21)+SUMIFS(OFFSET('Game Board'!H8:H55,0,IO1),OFFSET('Game Board'!F8:F55,0,IO1),JG23,OFFSET('Game Board'!I8:I55,0,IO1),JG22)+SUMIFS(OFFSET('Game Board'!G8:G55,0,IO1),OFFSET('Game Board'!I8:I55,0,IO1),JG23,OFFSET('Game Board'!F8:F55,0,IO1),JG20)+SUMIFS(OFFSET('Game Board'!G8:G55,0,IO1),OFFSET('Game Board'!I8:I55,0,IO1),JG23,OFFSET('Game Board'!F8:F55,0,IO1),JG21)+SUMIFS(OFFSET('Game Board'!G8:G55,0,IO1),OFFSET('Game Board'!I8:I55,0,IO1),JG23,OFFSET('Game Board'!F8:F55,0,IO1),JG22)</f>
        <v>0</v>
      </c>
      <c r="JO23" s="420">
        <f t="shared" ca="1" si="38"/>
        <v>0</v>
      </c>
      <c r="JP23" s="420">
        <f t="shared" ca="1" si="39"/>
        <v>3</v>
      </c>
      <c r="JQ23" s="420">
        <f t="shared" ref="JQ23" ca="1" si="3240">IF(JG23&lt;&gt;"",SUMPRODUCT((JF20:JF23=JF23)*(JP20:JP23&gt;JP23)*1),0)</f>
        <v>0</v>
      </c>
      <c r="JR23" s="420">
        <f t="shared" ref="JR23" ca="1" si="3241">IF(JG23&lt;&gt;"",SUMPRODUCT((JQ20:JQ23=JQ23)*(JO20:JO23&gt;JO23)*1),0)</f>
        <v>0</v>
      </c>
      <c r="JS23" s="420">
        <f t="shared" ca="1" si="42"/>
        <v>0</v>
      </c>
      <c r="JT23" s="420">
        <f t="shared" ref="JT23" ca="1" si="3242">IF(JG23&lt;&gt;"",SUMPRODUCT((JS20:JS23=JS23)*(JQ20:JQ23=JQ23)*(JM20:JM23&gt;JM23)*1),0)</f>
        <v>0</v>
      </c>
      <c r="JU23" s="420">
        <f t="shared" ca="1" si="44"/>
        <v>1</v>
      </c>
      <c r="JV23" s="420">
        <f ca="1">SUMPRODUCT((OFFSET('Game Board'!F8:F55,0,IO1)=JH23)*(OFFSET('Game Board'!I8:I55,0,IO1)=JH21)*(OFFSET('Game Board'!G8:G55,0,IO1)&gt;OFFSET('Game Board'!H8:H55,0,IO1))*1)+SUMPRODUCT((OFFSET('Game Board'!I8:I55,0,IO1)=JH23)*(OFFSET('Game Board'!F8:F55,0,IO1)=JH21)*(OFFSET('Game Board'!H8:H55,0,IO1)&gt;OFFSET('Game Board'!G8:G55,0,IO1))*1)+SUMPRODUCT((OFFSET('Game Board'!F8:F55,0,IO1)=JH23)*(OFFSET('Game Board'!I8:I55,0,IO1)=JH22)*(OFFSET('Game Board'!G8:G55,0,IO1)&gt;OFFSET('Game Board'!H8:H55,0,IO1))*1)+SUMPRODUCT((OFFSET('Game Board'!I8:I55,0,IO1)=JH23)*(OFFSET('Game Board'!F8:F55,0,IO1)=JH22)*(OFFSET('Game Board'!H8:H55,0,IO1)&gt;OFFSET('Game Board'!G8:G55,0,IO1))*1)</f>
        <v>0</v>
      </c>
      <c r="JW23" s="420">
        <f ca="1">SUMPRODUCT((OFFSET('Game Board'!F8:F55,0,IO1)=JH23)*(OFFSET('Game Board'!I8:I55,0,IO1)=JH21)*(OFFSET('Game Board'!G8:G55,0,IO1)=OFFSET('Game Board'!H8:H55,0,IO1))*1)+SUMPRODUCT((OFFSET('Game Board'!I8:I55,0,IO1)=JH23)*(OFFSET('Game Board'!F8:F55,0,IO1)=JH21)*(OFFSET('Game Board'!G8:G55,0,IO1)=OFFSET('Game Board'!H8:H55,0,IO1))*1)+SUMPRODUCT((OFFSET('Game Board'!F8:F55,0,IO1)=JH23)*(OFFSET('Game Board'!I8:I55,0,IO1)=JH22)*(OFFSET('Game Board'!G8:G55,0,IO1)=OFFSET('Game Board'!H8:H55,0,IO1))*1)+SUMPRODUCT((OFFSET('Game Board'!I8:I55,0,IO1)=JH23)*(OFFSET('Game Board'!F8:F55,0,IO1)=JH22)*(OFFSET('Game Board'!G8:G55,0,IO1)=OFFSET('Game Board'!H8:H55,0,IO1))*1)</f>
        <v>0</v>
      </c>
      <c r="JX23" s="420">
        <f ca="1">SUMPRODUCT((OFFSET('Game Board'!F8:F55,0,IO1)=JH23)*(OFFSET('Game Board'!I8:I55,0,IO1)=JH21)*(OFFSET('Game Board'!G8:G55,0,IO1)&lt;OFFSET('Game Board'!H8:H55,0,IO1))*1)+SUMPRODUCT((OFFSET('Game Board'!I8:I55,0,IO1)=JH23)*(OFFSET('Game Board'!F8:F55,0,IO1)=JH21)*(OFFSET('Game Board'!H8:H55,0,IO1)&lt;OFFSET('Game Board'!G8:G55,0,IO1))*1)+SUMPRODUCT((OFFSET('Game Board'!F8:F55,0,IO1)=JH23)*(OFFSET('Game Board'!I8:I55,0,IO1)=JH22)*(OFFSET('Game Board'!G8:G55,0,IO1)&lt;OFFSET('Game Board'!H8:H55,0,IO1))*1)+SUMPRODUCT((OFFSET('Game Board'!I8:I55,0,IO1)=JH23)*(OFFSET('Game Board'!F8:F55,0,IO1)=JH22)*(OFFSET('Game Board'!H8:H55,0,IO1)&lt;OFFSET('Game Board'!G8:G55,0,IO1))*1)</f>
        <v>0</v>
      </c>
      <c r="JY23" s="420">
        <f ca="1">SUMIFS(OFFSET('Game Board'!G8:G55,0,IO1),OFFSET('Game Board'!F8:F55,0,IO1),JH23,OFFSET('Game Board'!I8:I55,0,IO1),JH21)+SUMIFS(OFFSET('Game Board'!G8:G55,0,IO1),OFFSET('Game Board'!F8:F55,0,IO1),JH23,OFFSET('Game Board'!I8:I55,0,IO1),JH22)+SUMIFS(OFFSET('Game Board'!H8:H55,0,IO1),OFFSET('Game Board'!I8:I55,0,IO1),JH23,OFFSET('Game Board'!F8:F55,0,IO1),JH21)+SUMIFS(OFFSET('Game Board'!H8:H55,0,IO1),OFFSET('Game Board'!I8:I55,0,IO1),JH23,OFFSET('Game Board'!F8:F55,0,IO1),JH22)</f>
        <v>0</v>
      </c>
      <c r="JZ23" s="420">
        <f ca="1">SUMIFS(OFFSET('Game Board'!G8:G55,0,IO1),OFFSET('Game Board'!F8:F55,0,IO1),JH23,OFFSET('Game Board'!I8:I55,0,IO1),JH21)+SUMIFS(OFFSET('Game Board'!G8:G55,0,IO1),OFFSET('Game Board'!F8:F55,0,IO1),JH23,OFFSET('Game Board'!I8:I55,0,IO1),JH22)+SUMIFS(OFFSET('Game Board'!H8:H55,0,IO1),OFFSET('Game Board'!I8:I55,0,IO1),JH23,OFFSET('Game Board'!F8:F55,0,IO1),JH21)+SUMIFS(OFFSET('Game Board'!H8:H55,0,IO1),OFFSET('Game Board'!I8:I55,0,IO1),JH23,OFFSET('Game Board'!F8:F55,0,IO1),JH22)</f>
        <v>0</v>
      </c>
      <c r="KA23" s="420">
        <f t="shared" ca="1" si="259"/>
        <v>0</v>
      </c>
      <c r="KB23" s="420">
        <f t="shared" ca="1" si="260"/>
        <v>0</v>
      </c>
      <c r="KC23" s="420">
        <f t="shared" ref="KC23" ca="1" si="3243">IF(JH23&lt;&gt;"",SUMPRODUCT((JF20:JF23=JF23)*(KB20:KB23&gt;KB23)*1),0)</f>
        <v>0</v>
      </c>
      <c r="KD23" s="420">
        <f t="shared" ref="KD23" ca="1" si="3244">IF(JH23&lt;&gt;"",SUMPRODUCT((KC20:KC23=KC23)*(KA20:KA23&gt;KA23)*1),0)</f>
        <v>0</v>
      </c>
      <c r="KE23" s="420">
        <f t="shared" ca="1" si="263"/>
        <v>0</v>
      </c>
      <c r="KF23" s="420">
        <f t="shared" ref="KF23" ca="1" si="3245">IF(JH23&lt;&gt;"",SUMPRODUCT((KE20:KE23=KE23)*(KC20:KC23=KC23)*(JY20:JY23&gt;JY23)*1),0)</f>
        <v>0</v>
      </c>
      <c r="KG23" s="420">
        <f t="shared" ca="1" si="45"/>
        <v>1</v>
      </c>
      <c r="KH23" s="420">
        <f ca="1">SUMPRODUCT((OFFSET('Game Board'!F8:F55,0,IO1)=JI23)*(OFFSET('Game Board'!I8:I55,0,IO1)=JI22)*(OFFSET('Game Board'!G8:G55,0,IO1)&gt;OFFSET('Game Board'!H8:H55,0,IO1))*1)+SUMPRODUCT((OFFSET('Game Board'!I8:I55,0,IO1)=JI23)*(OFFSET('Game Board'!F8:F55,0,IO1)=JI22)*(OFFSET('Game Board'!H8:H55,0,IO1)&gt;OFFSET('Game Board'!G8:G55,0,IO1))*1)</f>
        <v>0</v>
      </c>
      <c r="KI23" s="420">
        <f ca="1">SUMPRODUCT((OFFSET('Game Board'!F8:F55,0,IO1)=JI23)*(OFFSET('Game Board'!I8:I55,0,IO1)=JI22)*(OFFSET('Game Board'!G8:G55,0,IO1)=OFFSET('Game Board'!H8:H55,0,IO1))*1)+SUMPRODUCT((OFFSET('Game Board'!I8:I55,0,IO1)=JI23)*(OFFSET('Game Board'!F8:F55,0,IO1)=JI22)*(OFFSET('Game Board'!H8:H55,0,IO1)=OFFSET('Game Board'!G8:G55,0,IO1))*1)</f>
        <v>0</v>
      </c>
      <c r="KJ23" s="420">
        <f ca="1">SUMPRODUCT((OFFSET('Game Board'!F8:F55,0,IO1)=JI23)*(OFFSET('Game Board'!I8:I55,0,IO1)=JI22)*(OFFSET('Game Board'!G8:G55,0,IO1)&lt;OFFSET('Game Board'!H8:H55,0,IO1))*1)+SUMPRODUCT((OFFSET('Game Board'!I8:I55,0,IO1)=JI23)*(OFFSET('Game Board'!F8:F55,0,IO1)=JI22)*(OFFSET('Game Board'!H8:H55,0,IO1)&lt;OFFSET('Game Board'!G8:G55,0,IO1))*1)</f>
        <v>0</v>
      </c>
      <c r="KK23" s="420">
        <f ca="1">SUMIFS(OFFSET('Game Board'!G8:G55,0,IO1),OFFSET('Game Board'!F8:F55,0,IO1),JI23,OFFSET('Game Board'!I8:I55,0,IO1),JI22)+SUMIFS(OFFSET('Game Board'!H8:H55,0,IO1),OFFSET('Game Board'!I8:I55,0,IO1),JI23,OFFSET('Game Board'!F8:F55,0,IO1),JI22)</f>
        <v>0</v>
      </c>
      <c r="KL23" s="420">
        <f ca="1">SUMIFS(OFFSET('Game Board'!G8:G55,0,IO1),OFFSET('Game Board'!F8:F55,0,IO1),JI23,OFFSET('Game Board'!I8:I55,0,IO1),JI22)+SUMIFS(OFFSET('Game Board'!H8:H55,0,IO1),OFFSET('Game Board'!I8:I55,0,IO1),JI23,OFFSET('Game Board'!F8:F55,0,IO1),JI22)</f>
        <v>0</v>
      </c>
      <c r="KM23" s="420">
        <f t="shared" ca="1" si="3037"/>
        <v>0</v>
      </c>
      <c r="KN23" s="420">
        <f t="shared" ca="1" si="3038"/>
        <v>0</v>
      </c>
      <c r="KO23" s="420">
        <f t="shared" ref="KO23" ca="1" si="3246">IF(JI23&lt;&gt;"",SUMPRODUCT((JR20:JR23=JR23)*(KN20:KN23&gt;KN23)*1),0)</f>
        <v>0</v>
      </c>
      <c r="KP23" s="420">
        <f t="shared" ref="KP23" ca="1" si="3247">IF(JI23&lt;&gt;"",SUMPRODUCT((KO20:KO23=KO23)*(KM20:KM23&gt;KM23)*1),0)</f>
        <v>0</v>
      </c>
      <c r="KQ23" s="420">
        <f t="shared" ca="1" si="3041"/>
        <v>0</v>
      </c>
      <c r="KR23" s="420">
        <f t="shared" ref="KR23" ca="1" si="3248">IF(JI23&lt;&gt;"",SUMPRODUCT((KQ20:KQ23=KQ23)*(KO20:KO23=KO23)*(KK20:KK23&gt;KK23)*1),0)</f>
        <v>0</v>
      </c>
      <c r="KS23" s="420">
        <f t="shared" ca="1" si="46"/>
        <v>1</v>
      </c>
      <c r="KT23" s="420">
        <f t="shared" ref="KT23" ca="1" si="3249">SUMPRODUCT((KS20:KS23=KS23)*(IV20:IV23&gt;IV23)*1)</f>
        <v>3</v>
      </c>
      <c r="KU23" s="420">
        <f t="shared" ca="1" si="48"/>
        <v>4</v>
      </c>
      <c r="KV23" s="420" t="str">
        <f t="shared" si="266"/>
        <v>Costa Rica</v>
      </c>
      <c r="KW23" s="420">
        <f t="shared" ca="1" si="49"/>
        <v>0</v>
      </c>
      <c r="KX23" s="420">
        <f ca="1">SUMPRODUCT((OFFSET('Game Board'!G8:G55,0,KX1)&lt;&gt;"")*(OFFSET('Game Board'!F8:F55,0,KX1)=C23)*(OFFSET('Game Board'!G8:G55,0,KX1)&gt;OFFSET('Game Board'!H8:H55,0,KX1))*1)+SUMPRODUCT((OFFSET('Game Board'!G8:G55,0,KX1)&lt;&gt;"")*(OFFSET('Game Board'!I8:I55,0,KX1)=C23)*(OFFSET('Game Board'!H8:H55,0,KX1)&gt;OFFSET('Game Board'!G8:G55,0,KX1))*1)</f>
        <v>0</v>
      </c>
      <c r="KY23" s="420">
        <f ca="1">SUMPRODUCT((OFFSET('Game Board'!G8:G55,0,KX1)&lt;&gt;"")*(OFFSET('Game Board'!F8:F55,0,KX1)=C23)*(OFFSET('Game Board'!G8:G55,0,KX1)=OFFSET('Game Board'!H8:H55,0,KX1))*1)+SUMPRODUCT((OFFSET('Game Board'!G8:G55,0,KX1)&lt;&gt;"")*(OFFSET('Game Board'!I8:I55,0,KX1)=C23)*(OFFSET('Game Board'!G8:G55,0,KX1)=OFFSET('Game Board'!H8:H55,0,KX1))*1)</f>
        <v>0</v>
      </c>
      <c r="KZ23" s="420">
        <f ca="1">SUMPRODUCT((OFFSET('Game Board'!G8:G55,0,KX1)&lt;&gt;"")*(OFFSET('Game Board'!F8:F55,0,KX1)=C23)*(OFFSET('Game Board'!G8:G55,0,KX1)&lt;OFFSET('Game Board'!H8:H55,0,KX1))*1)+SUMPRODUCT((OFFSET('Game Board'!G8:G55,0,KX1)&lt;&gt;"")*(OFFSET('Game Board'!I8:I55,0,KX1)=C23)*(OFFSET('Game Board'!H8:H55,0,KX1)&lt;OFFSET('Game Board'!G8:G55,0,KX1))*1)</f>
        <v>0</v>
      </c>
      <c r="LA23" s="420">
        <f ca="1">SUMIF(OFFSET('Game Board'!F8:F55,0,KX1),C23,OFFSET('Game Board'!G8:G55,0,KX1))+SUMIF(OFFSET('Game Board'!I8:I55,0,KX1),C23,OFFSET('Game Board'!H8:H55,0,KX1))</f>
        <v>0</v>
      </c>
      <c r="LB23" s="420">
        <f ca="1">SUMIF(OFFSET('Game Board'!F8:F55,0,KX1),C23,OFFSET('Game Board'!H8:H55,0,KX1))+SUMIF(OFFSET('Game Board'!I8:I55,0,KX1),C23,OFFSET('Game Board'!G8:G55,0,KX1))</f>
        <v>0</v>
      </c>
      <c r="LC23" s="420">
        <f t="shared" ca="1" si="50"/>
        <v>0</v>
      </c>
      <c r="LD23" s="420">
        <f t="shared" ca="1" si="51"/>
        <v>0</v>
      </c>
      <c r="LE23" s="420">
        <f ca="1">INDEX(L4:L35,MATCH(LN23,C4:C35,0),0)</f>
        <v>1503</v>
      </c>
      <c r="LF23" s="424">
        <f>'Tournament Setup'!F25</f>
        <v>0</v>
      </c>
      <c r="LG23" s="420">
        <f t="shared" ref="LG23" ca="1" si="3250">RANK(LD23,LD20:LD23)</f>
        <v>1</v>
      </c>
      <c r="LH23" s="420">
        <f t="shared" ref="LH23" ca="1" si="3251">SUMPRODUCT((LG20:LG23=LG23)*(LC20:LC23&gt;LC23)*1)</f>
        <v>0</v>
      </c>
      <c r="LI23" s="420">
        <f t="shared" ca="1" si="54"/>
        <v>1</v>
      </c>
      <c r="LJ23" s="420">
        <f t="shared" ref="LJ23" ca="1" si="3252">SUMPRODUCT((LG20:LG23=LG23)*(LC20:LC23=LC23)*(LA20:LA23&gt;LA23)*1)</f>
        <v>0</v>
      </c>
      <c r="LK23" s="420">
        <f t="shared" ca="1" si="56"/>
        <v>1</v>
      </c>
      <c r="LL23" s="420">
        <f t="shared" ref="LL23" ca="1" si="3253">RANK(LK23,LK20:LK23,1)+COUNTIF(LK20:LK23,LK23)-1</f>
        <v>4</v>
      </c>
      <c r="LM23" s="420">
        <v>4</v>
      </c>
      <c r="LN23" s="420" t="str">
        <f t="shared" ref="LN23" ca="1" si="3254">INDEX(KV20:KV23,MATCH(LM23,LL20:LL23,0),0)</f>
        <v>Costa Rica</v>
      </c>
      <c r="LO23" s="420">
        <f t="shared" ref="LO23" ca="1" si="3255">INDEX(LK20:LK23,MATCH(LN23,KV20:KV23,0),0)</f>
        <v>1</v>
      </c>
      <c r="LP23" s="420" t="str">
        <f t="shared" ca="1" si="3050"/>
        <v>Costa Rica</v>
      </c>
      <c r="LQ23" s="420" t="str">
        <f t="shared" ref="LQ23" ca="1" si="3256">IF(AND(LQ22&lt;&gt;"",LO23=2),LN23,"")</f>
        <v/>
      </c>
      <c r="LR23" s="420" t="str">
        <f t="shared" ref="LR23" ca="1" si="3257">IF(AND(LR22&lt;&gt;"",LO23=3),LN23,"")</f>
        <v/>
      </c>
      <c r="LS23" s="420">
        <f ca="1">SUMPRODUCT((OFFSET('Game Board'!F8:F55,0,KX1)=LP23)*(OFFSET('Game Board'!I8:I55,0,KX1)=LP20)*(OFFSET('Game Board'!G8:G55,0,KX1)&gt;OFFSET('Game Board'!H8:H55,0,KX1))*1)+SUMPRODUCT((OFFSET('Game Board'!I8:I55,0,KX1)=LP23)*(OFFSET('Game Board'!F8:F55,0,KX1)=LP20)*(OFFSET('Game Board'!H8:H55,0,KX1)&gt;OFFSET('Game Board'!G8:G55,0,KX1))*1)+SUMPRODUCT((OFFSET('Game Board'!F8:F55,0,KX1)=LP23)*(OFFSET('Game Board'!I8:I55,0,KX1)=LP21)*(OFFSET('Game Board'!G8:G55,0,KX1)&gt;OFFSET('Game Board'!H8:H55,0,KX1))*1)+SUMPRODUCT((OFFSET('Game Board'!I8:I55,0,KX1)=LP23)*(OFFSET('Game Board'!F8:F55,0,KX1)=LP21)*(OFFSET('Game Board'!H8:H55,0,KX1)&gt;OFFSET('Game Board'!G8:G55,0,KX1))*1)+SUMPRODUCT((OFFSET('Game Board'!F8:F55,0,KX1)=LP23)*(OFFSET('Game Board'!I8:I55,0,KX1)=LP22)*(OFFSET('Game Board'!G8:G55,0,KX1)&gt;OFFSET('Game Board'!H8:H55,0,KX1))*1)+SUMPRODUCT((OFFSET('Game Board'!I8:I55,0,KX1)=LP23)*(OFFSET('Game Board'!F8:F55,0,KX1)=LP22)*(OFFSET('Game Board'!H8:H55,0,KX1)&gt;OFFSET('Game Board'!G8:G55,0,KX1))*1)</f>
        <v>0</v>
      </c>
      <c r="LT23" s="420">
        <f ca="1">SUMPRODUCT((OFFSET('Game Board'!F8:F55,0,KX1)=LP23)*(OFFSET('Game Board'!I8:I55,0,KX1)=LP20)*(OFFSET('Game Board'!G8:G55,0,KX1)&gt;=OFFSET('Game Board'!H8:H55,0,KX1))*1)+SUMPRODUCT((OFFSET('Game Board'!I8:I55,0,KX1)=LP23)*(OFFSET('Game Board'!F8:F55,0,KX1)=LP20)*(OFFSET('Game Board'!G8:G55,0,KX1)=OFFSET('Game Board'!H8:H55,0,KX1))*1)+SUMPRODUCT((OFFSET('Game Board'!F8:F55,0,KX1)=LP23)*(OFFSET('Game Board'!I8:I55,0,KX1)=LP21)*(OFFSET('Game Board'!G8:G55,0,KX1)=OFFSET('Game Board'!H8:H55,0,KX1))*1)+SUMPRODUCT((OFFSET('Game Board'!I8:I55,0,KX1)=LP23)*(OFFSET('Game Board'!F8:F55,0,KX1)=LP21)*(OFFSET('Game Board'!G8:G55,0,KX1)=OFFSET('Game Board'!H8:H55,0,KX1))*1)+SUMPRODUCT((OFFSET('Game Board'!F8:F55,0,KX1)=LP23)*(OFFSET('Game Board'!I8:I55,0,KX1)=LP22)*(OFFSET('Game Board'!G8:G55,0,KX1)=OFFSET('Game Board'!H8:H55,0,KX1))*1)+SUMPRODUCT((OFFSET('Game Board'!I8:I55,0,KX1)=LP23)*(OFFSET('Game Board'!F8:F55,0,KX1)=LP22)*(OFFSET('Game Board'!G8:G55,0,KX1)=OFFSET('Game Board'!H8:H55,0,KX1))*1)</f>
        <v>3</v>
      </c>
      <c r="LU23" s="420">
        <f ca="1">SUMPRODUCT((OFFSET('Game Board'!F8:F55,0,KX1)=LP23)*(OFFSET('Game Board'!I8:I55,0,KX1)=LP20)*(OFFSET('Game Board'!G8:G55,0,KX1)&lt;OFFSET('Game Board'!H8:H55,0,KX1))*1)+SUMPRODUCT((OFFSET('Game Board'!I8:I55,0,KX1)=LP23)*(OFFSET('Game Board'!F8:F55,0,KX1)=LP20)*(OFFSET('Game Board'!H8:H55,0,KX1)&lt;OFFSET('Game Board'!G8:G55,0,KX1))*1)+SUMPRODUCT((OFFSET('Game Board'!F8:F55,0,KX1)=LP23)*(OFFSET('Game Board'!I8:I55,0,KX1)=LP21)*(OFFSET('Game Board'!G8:G55,0,KX1)&lt;OFFSET('Game Board'!H8:H55,0,KX1))*1)+SUMPRODUCT((OFFSET('Game Board'!I8:I55,0,KX1)=LP23)*(OFFSET('Game Board'!F8:F55,0,KX1)=LP21)*(OFFSET('Game Board'!H8:H55,0,KX1)&lt;OFFSET('Game Board'!G8:G55,0,KX1))*1)+SUMPRODUCT((OFFSET('Game Board'!F8:F55,0,KX1)=LP23)*(OFFSET('Game Board'!I8:I55,0,KX1)=LP22)*(OFFSET('Game Board'!G8:G55,0,KX1)&lt;OFFSET('Game Board'!H8:H55,0,KX1))*1)+SUMPRODUCT((OFFSET('Game Board'!I8:I55,0,KX1)=LP23)*(OFFSET('Game Board'!F8:F55,0,KX1)=LP22)*(OFFSET('Game Board'!H8:H55,0,KX1)&lt;OFFSET('Game Board'!G8:G55,0,KX1))*1)</f>
        <v>0</v>
      </c>
      <c r="LV23" s="420">
        <f ca="1">SUMIFS(OFFSET('Game Board'!G8:G55,0,KX1),OFFSET('Game Board'!F8:F55,0,KX1),LP23,OFFSET('Game Board'!I8:I55,0,KX1),LP20)+SUMIFS(OFFSET('Game Board'!G8:G55,0,KX1),OFFSET('Game Board'!F8:F55,0,KX1),LP23,OFFSET('Game Board'!I8:I55,0,KX1),LP21)+SUMIFS(OFFSET('Game Board'!G8:G55,0,KX1),OFFSET('Game Board'!F8:F55,0,KX1),LP23,OFFSET('Game Board'!I8:I55,0,KX1),LP22)+SUMIFS(OFFSET('Game Board'!H8:H55,0,KX1),OFFSET('Game Board'!I8:I55,0,KX1),LP23,OFFSET('Game Board'!F8:F55,0,KX1),LP20)+SUMIFS(OFFSET('Game Board'!H8:H55,0,KX1),OFFSET('Game Board'!I8:I55,0,KX1),LP23,OFFSET('Game Board'!F8:F55,0,KX1),LP21)+SUMIFS(OFFSET('Game Board'!H8:H55,0,KX1),OFFSET('Game Board'!I8:I55,0,KX1),LP23,OFFSET('Game Board'!F8:F55,0,KX1),LP22)</f>
        <v>0</v>
      </c>
      <c r="LW23" s="420">
        <f ca="1">SUMIFS(OFFSET('Game Board'!H8:H55,0,KX1),OFFSET('Game Board'!F8:F55,0,KX1),LP23,OFFSET('Game Board'!I8:I55,0,KX1),LP20)+SUMIFS(OFFSET('Game Board'!H8:H55,0,KX1),OFFSET('Game Board'!F8:F55,0,KX1),LP23,OFFSET('Game Board'!I8:I55,0,KX1),LP21)+SUMIFS(OFFSET('Game Board'!H8:H55,0,KX1),OFFSET('Game Board'!F8:F55,0,KX1),LP23,OFFSET('Game Board'!I8:I55,0,KX1),LP22)+SUMIFS(OFFSET('Game Board'!G8:G55,0,KX1),OFFSET('Game Board'!I8:I55,0,KX1),LP23,OFFSET('Game Board'!F8:F55,0,KX1),LP20)+SUMIFS(OFFSET('Game Board'!G8:G55,0,KX1),OFFSET('Game Board'!I8:I55,0,KX1),LP23,OFFSET('Game Board'!F8:F55,0,KX1),LP21)+SUMIFS(OFFSET('Game Board'!G8:G55,0,KX1),OFFSET('Game Board'!I8:I55,0,KX1),LP23,OFFSET('Game Board'!F8:F55,0,KX1),LP22)</f>
        <v>0</v>
      </c>
      <c r="LX23" s="420">
        <f t="shared" ca="1" si="61"/>
        <v>0</v>
      </c>
      <c r="LY23" s="420">
        <f t="shared" ca="1" si="62"/>
        <v>3</v>
      </c>
      <c r="LZ23" s="420">
        <f t="shared" ref="LZ23" ca="1" si="3258">IF(LP23&lt;&gt;"",SUMPRODUCT((LO20:LO23=LO23)*(LY20:LY23&gt;LY23)*1),0)</f>
        <v>0</v>
      </c>
      <c r="MA23" s="420">
        <f t="shared" ref="MA23" ca="1" si="3259">IF(LP23&lt;&gt;"",SUMPRODUCT((LZ20:LZ23=LZ23)*(LX20:LX23&gt;LX23)*1),0)</f>
        <v>0</v>
      </c>
      <c r="MB23" s="420">
        <f t="shared" ca="1" si="65"/>
        <v>0</v>
      </c>
      <c r="MC23" s="420">
        <f t="shared" ref="MC23" ca="1" si="3260">IF(LP23&lt;&gt;"",SUMPRODUCT((MB20:MB23=MB23)*(LZ20:LZ23=LZ23)*(LV20:LV23&gt;LV23)*1),0)</f>
        <v>0</v>
      </c>
      <c r="MD23" s="420">
        <f t="shared" ca="1" si="67"/>
        <v>1</v>
      </c>
      <c r="ME23" s="420">
        <f ca="1">SUMPRODUCT((OFFSET('Game Board'!F8:F55,0,KX1)=LQ23)*(OFFSET('Game Board'!I8:I55,0,KX1)=LQ21)*(OFFSET('Game Board'!G8:G55,0,KX1)&gt;OFFSET('Game Board'!H8:H55,0,KX1))*1)+SUMPRODUCT((OFFSET('Game Board'!I8:I55,0,KX1)=LQ23)*(OFFSET('Game Board'!F8:F55,0,KX1)=LQ21)*(OFFSET('Game Board'!H8:H55,0,KX1)&gt;OFFSET('Game Board'!G8:G55,0,KX1))*1)+SUMPRODUCT((OFFSET('Game Board'!F8:F55,0,KX1)=LQ23)*(OFFSET('Game Board'!I8:I55,0,KX1)=LQ22)*(OFFSET('Game Board'!G8:G55,0,KX1)&gt;OFFSET('Game Board'!H8:H55,0,KX1))*1)+SUMPRODUCT((OFFSET('Game Board'!I8:I55,0,KX1)=LQ23)*(OFFSET('Game Board'!F8:F55,0,KX1)=LQ22)*(OFFSET('Game Board'!H8:H55,0,KX1)&gt;OFFSET('Game Board'!G8:G55,0,KX1))*1)</f>
        <v>0</v>
      </c>
      <c r="MF23" s="420">
        <f ca="1">SUMPRODUCT((OFFSET('Game Board'!F8:F55,0,KX1)=LQ23)*(OFFSET('Game Board'!I8:I55,0,KX1)=LQ21)*(OFFSET('Game Board'!G8:G55,0,KX1)=OFFSET('Game Board'!H8:H55,0,KX1))*1)+SUMPRODUCT((OFFSET('Game Board'!I8:I55,0,KX1)=LQ23)*(OFFSET('Game Board'!F8:F55,0,KX1)=LQ21)*(OFFSET('Game Board'!G8:G55,0,KX1)=OFFSET('Game Board'!H8:H55,0,KX1))*1)+SUMPRODUCT((OFFSET('Game Board'!F8:F55,0,KX1)=LQ23)*(OFFSET('Game Board'!I8:I55,0,KX1)=LQ22)*(OFFSET('Game Board'!G8:G55,0,KX1)=OFFSET('Game Board'!H8:H55,0,KX1))*1)+SUMPRODUCT((OFFSET('Game Board'!I8:I55,0,KX1)=LQ23)*(OFFSET('Game Board'!F8:F55,0,KX1)=LQ22)*(OFFSET('Game Board'!G8:G55,0,KX1)=OFFSET('Game Board'!H8:H55,0,KX1))*1)</f>
        <v>0</v>
      </c>
      <c r="MG23" s="420">
        <f ca="1">SUMPRODUCT((OFFSET('Game Board'!F8:F55,0,KX1)=LQ23)*(OFFSET('Game Board'!I8:I55,0,KX1)=LQ21)*(OFFSET('Game Board'!G8:G55,0,KX1)&lt;OFFSET('Game Board'!H8:H55,0,KX1))*1)+SUMPRODUCT((OFFSET('Game Board'!I8:I55,0,KX1)=LQ23)*(OFFSET('Game Board'!F8:F55,0,KX1)=LQ21)*(OFFSET('Game Board'!H8:H55,0,KX1)&lt;OFFSET('Game Board'!G8:G55,0,KX1))*1)+SUMPRODUCT((OFFSET('Game Board'!F8:F55,0,KX1)=LQ23)*(OFFSET('Game Board'!I8:I55,0,KX1)=LQ22)*(OFFSET('Game Board'!G8:G55,0,KX1)&lt;OFFSET('Game Board'!H8:H55,0,KX1))*1)+SUMPRODUCT((OFFSET('Game Board'!I8:I55,0,KX1)=LQ23)*(OFFSET('Game Board'!F8:F55,0,KX1)=LQ22)*(OFFSET('Game Board'!H8:H55,0,KX1)&lt;OFFSET('Game Board'!G8:G55,0,KX1))*1)</f>
        <v>0</v>
      </c>
      <c r="MH23" s="420">
        <f ca="1">SUMIFS(OFFSET('Game Board'!G8:G55,0,KX1),OFFSET('Game Board'!F8:F55,0,KX1),LQ23,OFFSET('Game Board'!I8:I55,0,KX1),LQ21)+SUMIFS(OFFSET('Game Board'!G8:G55,0,KX1),OFFSET('Game Board'!F8:F55,0,KX1),LQ23,OFFSET('Game Board'!I8:I55,0,KX1),LQ22)+SUMIFS(OFFSET('Game Board'!H8:H55,0,KX1),OFFSET('Game Board'!I8:I55,0,KX1),LQ23,OFFSET('Game Board'!F8:F55,0,KX1),LQ21)+SUMIFS(OFFSET('Game Board'!H8:H55,0,KX1),OFFSET('Game Board'!I8:I55,0,KX1),LQ23,OFFSET('Game Board'!F8:F55,0,KX1),LQ22)</f>
        <v>0</v>
      </c>
      <c r="MI23" s="420">
        <f ca="1">SUMIFS(OFFSET('Game Board'!G8:G55,0,KX1),OFFSET('Game Board'!F8:F55,0,KX1),LQ23,OFFSET('Game Board'!I8:I55,0,KX1),LQ21)+SUMIFS(OFFSET('Game Board'!G8:G55,0,KX1),OFFSET('Game Board'!F8:F55,0,KX1),LQ23,OFFSET('Game Board'!I8:I55,0,KX1),LQ22)+SUMIFS(OFFSET('Game Board'!H8:H55,0,KX1),OFFSET('Game Board'!I8:I55,0,KX1),LQ23,OFFSET('Game Board'!F8:F55,0,KX1),LQ21)+SUMIFS(OFFSET('Game Board'!H8:H55,0,KX1),OFFSET('Game Board'!I8:I55,0,KX1),LQ23,OFFSET('Game Board'!F8:F55,0,KX1),LQ22)</f>
        <v>0</v>
      </c>
      <c r="MJ23" s="420">
        <f t="shared" ca="1" si="278"/>
        <v>0</v>
      </c>
      <c r="MK23" s="420">
        <f t="shared" ca="1" si="279"/>
        <v>0</v>
      </c>
      <c r="ML23" s="420">
        <f t="shared" ref="ML23" ca="1" si="3261">IF(LQ23&lt;&gt;"",SUMPRODUCT((LO20:LO23=LO23)*(MK20:MK23&gt;MK23)*1),0)</f>
        <v>0</v>
      </c>
      <c r="MM23" s="420">
        <f t="shared" ref="MM23" ca="1" si="3262">IF(LQ23&lt;&gt;"",SUMPRODUCT((ML20:ML23=ML23)*(MJ20:MJ23&gt;MJ23)*1),0)</f>
        <v>0</v>
      </c>
      <c r="MN23" s="420">
        <f t="shared" ca="1" si="282"/>
        <v>0</v>
      </c>
      <c r="MO23" s="420">
        <f t="shared" ref="MO23" ca="1" si="3263">IF(LQ23&lt;&gt;"",SUMPRODUCT((MN20:MN23=MN23)*(ML20:ML23=ML23)*(MH20:MH23&gt;MH23)*1),0)</f>
        <v>0</v>
      </c>
      <c r="MP23" s="420">
        <f t="shared" ca="1" si="68"/>
        <v>1</v>
      </c>
      <c r="MQ23" s="420">
        <f ca="1">SUMPRODUCT((OFFSET('Game Board'!F8:F55,0,KX1)=LR23)*(OFFSET('Game Board'!I8:I55,0,KX1)=LR22)*(OFFSET('Game Board'!G8:G55,0,KX1)&gt;OFFSET('Game Board'!H8:H55,0,KX1))*1)+SUMPRODUCT((OFFSET('Game Board'!I8:I55,0,KX1)=LR23)*(OFFSET('Game Board'!F8:F55,0,KX1)=LR22)*(OFFSET('Game Board'!H8:H55,0,KX1)&gt;OFFSET('Game Board'!G8:G55,0,KX1))*1)</f>
        <v>0</v>
      </c>
      <c r="MR23" s="420">
        <f ca="1">SUMPRODUCT((OFFSET('Game Board'!F8:F55,0,KX1)=LR23)*(OFFSET('Game Board'!I8:I55,0,KX1)=LR22)*(OFFSET('Game Board'!G8:G55,0,KX1)=OFFSET('Game Board'!H8:H55,0,KX1))*1)+SUMPRODUCT((OFFSET('Game Board'!I8:I55,0,KX1)=LR23)*(OFFSET('Game Board'!F8:F55,0,KX1)=LR22)*(OFFSET('Game Board'!H8:H55,0,KX1)=OFFSET('Game Board'!G8:G55,0,KX1))*1)</f>
        <v>0</v>
      </c>
      <c r="MS23" s="420">
        <f ca="1">SUMPRODUCT((OFFSET('Game Board'!F8:F55,0,KX1)=LR23)*(OFFSET('Game Board'!I8:I55,0,KX1)=LR22)*(OFFSET('Game Board'!G8:G55,0,KX1)&lt;OFFSET('Game Board'!H8:H55,0,KX1))*1)+SUMPRODUCT((OFFSET('Game Board'!I8:I55,0,KX1)=LR23)*(OFFSET('Game Board'!F8:F55,0,KX1)=LR22)*(OFFSET('Game Board'!H8:H55,0,KX1)&lt;OFFSET('Game Board'!G8:G55,0,KX1))*1)</f>
        <v>0</v>
      </c>
      <c r="MT23" s="420">
        <f ca="1">SUMIFS(OFFSET('Game Board'!G8:G55,0,KX1),OFFSET('Game Board'!F8:F55,0,KX1),LR23,OFFSET('Game Board'!I8:I55,0,KX1),LR22)+SUMIFS(OFFSET('Game Board'!H8:H55,0,KX1),OFFSET('Game Board'!I8:I55,0,KX1),LR23,OFFSET('Game Board'!F8:F55,0,KX1),LR22)</f>
        <v>0</v>
      </c>
      <c r="MU23" s="420">
        <f ca="1">SUMIFS(OFFSET('Game Board'!G8:G55,0,KX1),OFFSET('Game Board'!F8:F55,0,KX1),LR23,OFFSET('Game Board'!I8:I55,0,KX1),LR22)+SUMIFS(OFFSET('Game Board'!H8:H55,0,KX1),OFFSET('Game Board'!I8:I55,0,KX1),LR23,OFFSET('Game Board'!F8:F55,0,KX1),LR22)</f>
        <v>0</v>
      </c>
      <c r="MV23" s="420">
        <f t="shared" ca="1" si="3059"/>
        <v>0</v>
      </c>
      <c r="MW23" s="420">
        <f t="shared" ca="1" si="3060"/>
        <v>0</v>
      </c>
      <c r="MX23" s="420">
        <f t="shared" ref="MX23" ca="1" si="3264">IF(LR23&lt;&gt;"",SUMPRODUCT((MA20:MA23=MA23)*(MW20:MW23&gt;MW23)*1),0)</f>
        <v>0</v>
      </c>
      <c r="MY23" s="420">
        <f t="shared" ref="MY23" ca="1" si="3265">IF(LR23&lt;&gt;"",SUMPRODUCT((MX20:MX23=MX23)*(MV20:MV23&gt;MV23)*1),0)</f>
        <v>0</v>
      </c>
      <c r="MZ23" s="420">
        <f t="shared" ca="1" si="3063"/>
        <v>0</v>
      </c>
      <c r="NA23" s="420">
        <f t="shared" ref="NA23" ca="1" si="3266">IF(LR23&lt;&gt;"",SUMPRODUCT((MZ20:MZ23=MZ23)*(MX20:MX23=MX23)*(MT20:MT23&gt;MT23)*1),0)</f>
        <v>0</v>
      </c>
      <c r="NB23" s="420">
        <f t="shared" ca="1" si="69"/>
        <v>1</v>
      </c>
      <c r="NC23" s="420">
        <f t="shared" ref="NC23" ca="1" si="3267">SUMPRODUCT((NB20:NB23=NB23)*(LE20:LE23&gt;LE23)*1)</f>
        <v>3</v>
      </c>
      <c r="ND23" s="420">
        <f t="shared" ca="1" si="71"/>
        <v>4</v>
      </c>
      <c r="NE23" s="420" t="str">
        <f t="shared" si="285"/>
        <v>Costa Rica</v>
      </c>
      <c r="NF23" s="420">
        <f t="shared" ca="1" si="72"/>
        <v>0</v>
      </c>
      <c r="NG23" s="420">
        <f ca="1">SUMPRODUCT((OFFSET('Game Board'!G8:G55,0,NG1)&lt;&gt;"")*(OFFSET('Game Board'!F8:F55,0,NG1)=C23)*(OFFSET('Game Board'!G8:G55,0,NG1)&gt;OFFSET('Game Board'!H8:H55,0,NG1))*1)+SUMPRODUCT((OFFSET('Game Board'!G8:G55,0,NG1)&lt;&gt;"")*(OFFSET('Game Board'!I8:I55,0,NG1)=C23)*(OFFSET('Game Board'!H8:H55,0,NG1)&gt;OFFSET('Game Board'!G8:G55,0,NG1))*1)</f>
        <v>0</v>
      </c>
      <c r="NH23" s="420">
        <f ca="1">SUMPRODUCT((OFFSET('Game Board'!G8:G55,0,NG1)&lt;&gt;"")*(OFFSET('Game Board'!F8:F55,0,NG1)=C23)*(OFFSET('Game Board'!G8:G55,0,NG1)=OFFSET('Game Board'!H8:H55,0,NG1))*1)+SUMPRODUCT((OFFSET('Game Board'!G8:G55,0,NG1)&lt;&gt;"")*(OFFSET('Game Board'!I8:I55,0,NG1)=C23)*(OFFSET('Game Board'!G8:G55,0,NG1)=OFFSET('Game Board'!H8:H55,0,NG1))*1)</f>
        <v>0</v>
      </c>
      <c r="NI23" s="420">
        <f ca="1">SUMPRODUCT((OFFSET('Game Board'!G8:G55,0,NG1)&lt;&gt;"")*(OFFSET('Game Board'!F8:F55,0,NG1)=C23)*(OFFSET('Game Board'!G8:G55,0,NG1)&lt;OFFSET('Game Board'!H8:H55,0,NG1))*1)+SUMPRODUCT((OFFSET('Game Board'!G8:G55,0,NG1)&lt;&gt;"")*(OFFSET('Game Board'!I8:I55,0,NG1)=C23)*(OFFSET('Game Board'!H8:H55,0,NG1)&lt;OFFSET('Game Board'!G8:G55,0,NG1))*1)</f>
        <v>0</v>
      </c>
      <c r="NJ23" s="420">
        <f ca="1">SUMIF(OFFSET('Game Board'!F8:F55,0,NG1),C23,OFFSET('Game Board'!G8:G55,0,NG1))+SUMIF(OFFSET('Game Board'!I8:I55,0,NG1),C23,OFFSET('Game Board'!H8:H55,0,NG1))</f>
        <v>0</v>
      </c>
      <c r="NK23" s="420">
        <f ca="1">SUMIF(OFFSET('Game Board'!F8:F55,0,NG1),C23,OFFSET('Game Board'!H8:H55,0,NG1))+SUMIF(OFFSET('Game Board'!I8:I55,0,NG1),C23,OFFSET('Game Board'!G8:G55,0,NG1))</f>
        <v>0</v>
      </c>
      <c r="NL23" s="420">
        <f t="shared" ca="1" si="73"/>
        <v>0</v>
      </c>
      <c r="NM23" s="420">
        <f t="shared" ca="1" si="74"/>
        <v>0</v>
      </c>
      <c r="NN23" s="420">
        <f ca="1">INDEX(L4:L35,MATCH(NW23,C4:C35,0),0)</f>
        <v>1503</v>
      </c>
      <c r="NO23" s="424">
        <f>'Tournament Setup'!F25</f>
        <v>0</v>
      </c>
      <c r="NP23" s="420">
        <f t="shared" ref="NP23" ca="1" si="3268">RANK(NM23,NM20:NM23)</f>
        <v>1</v>
      </c>
      <c r="NQ23" s="420">
        <f t="shared" ref="NQ23" ca="1" si="3269">SUMPRODUCT((NP20:NP23=NP23)*(NL20:NL23&gt;NL23)*1)</f>
        <v>0</v>
      </c>
      <c r="NR23" s="420">
        <f t="shared" ca="1" si="77"/>
        <v>1</v>
      </c>
      <c r="NS23" s="420">
        <f t="shared" ref="NS23" ca="1" si="3270">SUMPRODUCT((NP20:NP23=NP23)*(NL20:NL23=NL23)*(NJ20:NJ23&gt;NJ23)*1)</f>
        <v>0</v>
      </c>
      <c r="NT23" s="420">
        <f t="shared" ca="1" si="79"/>
        <v>1</v>
      </c>
      <c r="NU23" s="420">
        <f t="shared" ref="NU23" ca="1" si="3271">RANK(NT23,NT20:NT23,1)+COUNTIF(NT20:NT23,NT23)-1</f>
        <v>4</v>
      </c>
      <c r="NV23" s="420">
        <v>4</v>
      </c>
      <c r="NW23" s="420" t="str">
        <f t="shared" ref="NW23" ca="1" si="3272">INDEX(NE20:NE23,MATCH(NV23,NU20:NU23,0),0)</f>
        <v>Costa Rica</v>
      </c>
      <c r="NX23" s="420">
        <f t="shared" ref="NX23" ca="1" si="3273">INDEX(NT20:NT23,MATCH(NW23,NE20:NE23,0),0)</f>
        <v>1</v>
      </c>
      <c r="NY23" s="420" t="str">
        <f t="shared" ca="1" si="3072"/>
        <v>Costa Rica</v>
      </c>
      <c r="NZ23" s="420" t="str">
        <f t="shared" ref="NZ23" ca="1" si="3274">IF(AND(NZ22&lt;&gt;"",NX23=2),NW23,"")</f>
        <v/>
      </c>
      <c r="OA23" s="420" t="str">
        <f t="shared" ref="OA23" ca="1" si="3275">IF(AND(OA22&lt;&gt;"",NX23=3),NW23,"")</f>
        <v/>
      </c>
      <c r="OB23" s="420">
        <f ca="1">SUMPRODUCT((OFFSET('Game Board'!F8:F55,0,NG1)=NY23)*(OFFSET('Game Board'!I8:I55,0,NG1)=NY20)*(OFFSET('Game Board'!G8:G55,0,NG1)&gt;OFFSET('Game Board'!H8:H55,0,NG1))*1)+SUMPRODUCT((OFFSET('Game Board'!I8:I55,0,NG1)=NY23)*(OFFSET('Game Board'!F8:F55,0,NG1)=NY20)*(OFFSET('Game Board'!H8:H55,0,NG1)&gt;OFFSET('Game Board'!G8:G55,0,NG1))*1)+SUMPRODUCT((OFFSET('Game Board'!F8:F55,0,NG1)=NY23)*(OFFSET('Game Board'!I8:I55,0,NG1)=NY21)*(OFFSET('Game Board'!G8:G55,0,NG1)&gt;OFFSET('Game Board'!H8:H55,0,NG1))*1)+SUMPRODUCT((OFFSET('Game Board'!I8:I55,0,NG1)=NY23)*(OFFSET('Game Board'!F8:F55,0,NG1)=NY21)*(OFFSET('Game Board'!H8:H55,0,NG1)&gt;OFFSET('Game Board'!G8:G55,0,NG1))*1)+SUMPRODUCT((OFFSET('Game Board'!F8:F55,0,NG1)=NY23)*(OFFSET('Game Board'!I8:I55,0,NG1)=NY22)*(OFFSET('Game Board'!G8:G55,0,NG1)&gt;OFFSET('Game Board'!H8:H55,0,NG1))*1)+SUMPRODUCT((OFFSET('Game Board'!I8:I55,0,NG1)=NY23)*(OFFSET('Game Board'!F8:F55,0,NG1)=NY22)*(OFFSET('Game Board'!H8:H55,0,NG1)&gt;OFFSET('Game Board'!G8:G55,0,NG1))*1)</f>
        <v>0</v>
      </c>
      <c r="OC23" s="420">
        <f ca="1">SUMPRODUCT((OFFSET('Game Board'!F8:F55,0,NG1)=NY23)*(OFFSET('Game Board'!I8:I55,0,NG1)=NY20)*(OFFSET('Game Board'!G8:G55,0,NG1)&gt;=OFFSET('Game Board'!H8:H55,0,NG1))*1)+SUMPRODUCT((OFFSET('Game Board'!I8:I55,0,NG1)=NY23)*(OFFSET('Game Board'!F8:F55,0,NG1)=NY20)*(OFFSET('Game Board'!G8:G55,0,NG1)=OFFSET('Game Board'!H8:H55,0,NG1))*1)+SUMPRODUCT((OFFSET('Game Board'!F8:F55,0,NG1)=NY23)*(OFFSET('Game Board'!I8:I55,0,NG1)=NY21)*(OFFSET('Game Board'!G8:G55,0,NG1)=OFFSET('Game Board'!H8:H55,0,NG1))*1)+SUMPRODUCT((OFFSET('Game Board'!I8:I55,0,NG1)=NY23)*(OFFSET('Game Board'!F8:F55,0,NG1)=NY21)*(OFFSET('Game Board'!G8:G55,0,NG1)=OFFSET('Game Board'!H8:H55,0,NG1))*1)+SUMPRODUCT((OFFSET('Game Board'!F8:F55,0,NG1)=NY23)*(OFFSET('Game Board'!I8:I55,0,NG1)=NY22)*(OFFSET('Game Board'!G8:G55,0,NG1)=OFFSET('Game Board'!H8:H55,0,NG1))*1)+SUMPRODUCT((OFFSET('Game Board'!I8:I55,0,NG1)=NY23)*(OFFSET('Game Board'!F8:F55,0,NG1)=NY22)*(OFFSET('Game Board'!G8:G55,0,NG1)=OFFSET('Game Board'!H8:H55,0,NG1))*1)</f>
        <v>3</v>
      </c>
      <c r="OD23" s="420">
        <f ca="1">SUMPRODUCT((OFFSET('Game Board'!F8:F55,0,NG1)=NY23)*(OFFSET('Game Board'!I8:I55,0,NG1)=NY20)*(OFFSET('Game Board'!G8:G55,0,NG1)&lt;OFFSET('Game Board'!H8:H55,0,NG1))*1)+SUMPRODUCT((OFFSET('Game Board'!I8:I55,0,NG1)=NY23)*(OFFSET('Game Board'!F8:F55,0,NG1)=NY20)*(OFFSET('Game Board'!H8:H55,0,NG1)&lt;OFFSET('Game Board'!G8:G55,0,NG1))*1)+SUMPRODUCT((OFFSET('Game Board'!F8:F55,0,NG1)=NY23)*(OFFSET('Game Board'!I8:I55,0,NG1)=NY21)*(OFFSET('Game Board'!G8:G55,0,NG1)&lt;OFFSET('Game Board'!H8:H55,0,NG1))*1)+SUMPRODUCT((OFFSET('Game Board'!I8:I55,0,NG1)=NY23)*(OFFSET('Game Board'!F8:F55,0,NG1)=NY21)*(OFFSET('Game Board'!H8:H55,0,NG1)&lt;OFFSET('Game Board'!G8:G55,0,NG1))*1)+SUMPRODUCT((OFFSET('Game Board'!F8:F55,0,NG1)=NY23)*(OFFSET('Game Board'!I8:I55,0,NG1)=NY22)*(OFFSET('Game Board'!G8:G55,0,NG1)&lt;OFFSET('Game Board'!H8:H55,0,NG1))*1)+SUMPRODUCT((OFFSET('Game Board'!I8:I55,0,NG1)=NY23)*(OFFSET('Game Board'!F8:F55,0,NG1)=NY22)*(OFFSET('Game Board'!H8:H55,0,NG1)&lt;OFFSET('Game Board'!G8:G55,0,NG1))*1)</f>
        <v>0</v>
      </c>
      <c r="OE23" s="420">
        <f ca="1">SUMIFS(OFFSET('Game Board'!G8:G55,0,NG1),OFFSET('Game Board'!F8:F55,0,NG1),NY23,OFFSET('Game Board'!I8:I55,0,NG1),NY20)+SUMIFS(OFFSET('Game Board'!G8:G55,0,NG1),OFFSET('Game Board'!F8:F55,0,NG1),NY23,OFFSET('Game Board'!I8:I55,0,NG1),NY21)+SUMIFS(OFFSET('Game Board'!G8:G55,0,NG1),OFFSET('Game Board'!F8:F55,0,NG1),NY23,OFFSET('Game Board'!I8:I55,0,NG1),NY22)+SUMIFS(OFFSET('Game Board'!H8:H55,0,NG1),OFFSET('Game Board'!I8:I55,0,NG1),NY23,OFFSET('Game Board'!F8:F55,0,NG1),NY20)+SUMIFS(OFFSET('Game Board'!H8:H55,0,NG1),OFFSET('Game Board'!I8:I55,0,NG1),NY23,OFFSET('Game Board'!F8:F55,0,NG1),NY21)+SUMIFS(OFFSET('Game Board'!H8:H55,0,NG1),OFFSET('Game Board'!I8:I55,0,NG1),NY23,OFFSET('Game Board'!F8:F55,0,NG1),NY22)</f>
        <v>0</v>
      </c>
      <c r="OF23" s="420">
        <f ca="1">SUMIFS(OFFSET('Game Board'!H8:H55,0,NG1),OFFSET('Game Board'!F8:F55,0,NG1),NY23,OFFSET('Game Board'!I8:I55,0,NG1),NY20)+SUMIFS(OFFSET('Game Board'!H8:H55,0,NG1),OFFSET('Game Board'!F8:F55,0,NG1),NY23,OFFSET('Game Board'!I8:I55,0,NG1),NY21)+SUMIFS(OFFSET('Game Board'!H8:H55,0,NG1),OFFSET('Game Board'!F8:F55,0,NG1),NY23,OFFSET('Game Board'!I8:I55,0,NG1),NY22)+SUMIFS(OFFSET('Game Board'!G8:G55,0,NG1),OFFSET('Game Board'!I8:I55,0,NG1),NY23,OFFSET('Game Board'!F8:F55,0,NG1),NY20)+SUMIFS(OFFSET('Game Board'!G8:G55,0,NG1),OFFSET('Game Board'!I8:I55,0,NG1),NY23,OFFSET('Game Board'!F8:F55,0,NG1),NY21)+SUMIFS(OFFSET('Game Board'!G8:G55,0,NG1),OFFSET('Game Board'!I8:I55,0,NG1),NY23,OFFSET('Game Board'!F8:F55,0,NG1),NY22)</f>
        <v>0</v>
      </c>
      <c r="OG23" s="420">
        <f t="shared" ca="1" si="84"/>
        <v>0</v>
      </c>
      <c r="OH23" s="420">
        <f t="shared" ca="1" si="85"/>
        <v>3</v>
      </c>
      <c r="OI23" s="420">
        <f t="shared" ref="OI23" ca="1" si="3276">IF(NY23&lt;&gt;"",SUMPRODUCT((NX20:NX23=NX23)*(OH20:OH23&gt;OH23)*1),0)</f>
        <v>0</v>
      </c>
      <c r="OJ23" s="420">
        <f t="shared" ref="OJ23" ca="1" si="3277">IF(NY23&lt;&gt;"",SUMPRODUCT((OI20:OI23=OI23)*(OG20:OG23&gt;OG23)*1),0)</f>
        <v>0</v>
      </c>
      <c r="OK23" s="420">
        <f t="shared" ca="1" si="88"/>
        <v>0</v>
      </c>
      <c r="OL23" s="420">
        <f t="shared" ref="OL23" ca="1" si="3278">IF(NY23&lt;&gt;"",SUMPRODUCT((OK20:OK23=OK23)*(OI20:OI23=OI23)*(OE20:OE23&gt;OE23)*1),0)</f>
        <v>0</v>
      </c>
      <c r="OM23" s="420">
        <f t="shared" ca="1" si="90"/>
        <v>1</v>
      </c>
      <c r="ON23" s="420">
        <f ca="1">SUMPRODUCT((OFFSET('Game Board'!F8:F55,0,NG1)=NZ23)*(OFFSET('Game Board'!I8:I55,0,NG1)=NZ21)*(OFFSET('Game Board'!G8:G55,0,NG1)&gt;OFFSET('Game Board'!H8:H55,0,NG1))*1)+SUMPRODUCT((OFFSET('Game Board'!I8:I55,0,NG1)=NZ23)*(OFFSET('Game Board'!F8:F55,0,NG1)=NZ21)*(OFFSET('Game Board'!H8:H55,0,NG1)&gt;OFFSET('Game Board'!G8:G55,0,NG1))*1)+SUMPRODUCT((OFFSET('Game Board'!F8:F55,0,NG1)=NZ23)*(OFFSET('Game Board'!I8:I55,0,NG1)=NZ22)*(OFFSET('Game Board'!G8:G55,0,NG1)&gt;OFFSET('Game Board'!H8:H55,0,NG1))*1)+SUMPRODUCT((OFFSET('Game Board'!I8:I55,0,NG1)=NZ23)*(OFFSET('Game Board'!F8:F55,0,NG1)=NZ22)*(OFFSET('Game Board'!H8:H55,0,NG1)&gt;OFFSET('Game Board'!G8:G55,0,NG1))*1)</f>
        <v>0</v>
      </c>
      <c r="OO23" s="420">
        <f ca="1">SUMPRODUCT((OFFSET('Game Board'!F8:F55,0,NG1)=NZ23)*(OFFSET('Game Board'!I8:I55,0,NG1)=NZ21)*(OFFSET('Game Board'!G8:G55,0,NG1)=OFFSET('Game Board'!H8:H55,0,NG1))*1)+SUMPRODUCT((OFFSET('Game Board'!I8:I55,0,NG1)=NZ23)*(OFFSET('Game Board'!F8:F55,0,NG1)=NZ21)*(OFFSET('Game Board'!G8:G55,0,NG1)=OFFSET('Game Board'!H8:H55,0,NG1))*1)+SUMPRODUCT((OFFSET('Game Board'!F8:F55,0,NG1)=NZ23)*(OFFSET('Game Board'!I8:I55,0,NG1)=NZ22)*(OFFSET('Game Board'!G8:G55,0,NG1)=OFFSET('Game Board'!H8:H55,0,NG1))*1)+SUMPRODUCT((OFFSET('Game Board'!I8:I55,0,NG1)=NZ23)*(OFFSET('Game Board'!F8:F55,0,NG1)=NZ22)*(OFFSET('Game Board'!G8:G55,0,NG1)=OFFSET('Game Board'!H8:H55,0,NG1))*1)</f>
        <v>0</v>
      </c>
      <c r="OP23" s="420">
        <f ca="1">SUMPRODUCT((OFFSET('Game Board'!F8:F55,0,NG1)=NZ23)*(OFFSET('Game Board'!I8:I55,0,NG1)=NZ21)*(OFFSET('Game Board'!G8:G55,0,NG1)&lt;OFFSET('Game Board'!H8:H55,0,NG1))*1)+SUMPRODUCT((OFFSET('Game Board'!I8:I55,0,NG1)=NZ23)*(OFFSET('Game Board'!F8:F55,0,NG1)=NZ21)*(OFFSET('Game Board'!H8:H55,0,NG1)&lt;OFFSET('Game Board'!G8:G55,0,NG1))*1)+SUMPRODUCT((OFFSET('Game Board'!F8:F55,0,NG1)=NZ23)*(OFFSET('Game Board'!I8:I55,0,NG1)=NZ22)*(OFFSET('Game Board'!G8:G55,0,NG1)&lt;OFFSET('Game Board'!H8:H55,0,NG1))*1)+SUMPRODUCT((OFFSET('Game Board'!I8:I55,0,NG1)=NZ23)*(OFFSET('Game Board'!F8:F55,0,NG1)=NZ22)*(OFFSET('Game Board'!H8:H55,0,NG1)&lt;OFFSET('Game Board'!G8:G55,0,NG1))*1)</f>
        <v>0</v>
      </c>
      <c r="OQ23" s="420">
        <f ca="1">SUMIFS(OFFSET('Game Board'!G8:G55,0,NG1),OFFSET('Game Board'!F8:F55,0,NG1),NZ23,OFFSET('Game Board'!I8:I55,0,NG1),NZ21)+SUMIFS(OFFSET('Game Board'!G8:G55,0,NG1),OFFSET('Game Board'!F8:F55,0,NG1),NZ23,OFFSET('Game Board'!I8:I55,0,NG1),NZ22)+SUMIFS(OFFSET('Game Board'!H8:H55,0,NG1),OFFSET('Game Board'!I8:I55,0,NG1),NZ23,OFFSET('Game Board'!F8:F55,0,NG1),NZ21)+SUMIFS(OFFSET('Game Board'!H8:H55,0,NG1),OFFSET('Game Board'!I8:I55,0,NG1),NZ23,OFFSET('Game Board'!F8:F55,0,NG1),NZ22)</f>
        <v>0</v>
      </c>
      <c r="OR23" s="420">
        <f ca="1">SUMIFS(OFFSET('Game Board'!G8:G55,0,NG1),OFFSET('Game Board'!F8:F55,0,NG1),NZ23,OFFSET('Game Board'!I8:I55,0,NG1),NZ21)+SUMIFS(OFFSET('Game Board'!G8:G55,0,NG1),OFFSET('Game Board'!F8:F55,0,NG1),NZ23,OFFSET('Game Board'!I8:I55,0,NG1),NZ22)+SUMIFS(OFFSET('Game Board'!H8:H55,0,NG1),OFFSET('Game Board'!I8:I55,0,NG1),NZ23,OFFSET('Game Board'!F8:F55,0,NG1),NZ21)+SUMIFS(OFFSET('Game Board'!H8:H55,0,NG1),OFFSET('Game Board'!I8:I55,0,NG1),NZ23,OFFSET('Game Board'!F8:F55,0,NG1),NZ22)</f>
        <v>0</v>
      </c>
      <c r="OS23" s="420">
        <f t="shared" ca="1" si="297"/>
        <v>0</v>
      </c>
      <c r="OT23" s="420">
        <f t="shared" ca="1" si="298"/>
        <v>0</v>
      </c>
      <c r="OU23" s="420">
        <f t="shared" ref="OU23" ca="1" si="3279">IF(NZ23&lt;&gt;"",SUMPRODUCT((NX20:NX23=NX23)*(OT20:OT23&gt;OT23)*1),0)</f>
        <v>0</v>
      </c>
      <c r="OV23" s="420">
        <f t="shared" ref="OV23" ca="1" si="3280">IF(NZ23&lt;&gt;"",SUMPRODUCT((OU20:OU23=OU23)*(OS20:OS23&gt;OS23)*1),0)</f>
        <v>0</v>
      </c>
      <c r="OW23" s="420">
        <f t="shared" ca="1" si="301"/>
        <v>0</v>
      </c>
      <c r="OX23" s="420">
        <f t="shared" ref="OX23" ca="1" si="3281">IF(NZ23&lt;&gt;"",SUMPRODUCT((OW20:OW23=OW23)*(OU20:OU23=OU23)*(OQ20:OQ23&gt;OQ23)*1),0)</f>
        <v>0</v>
      </c>
      <c r="OY23" s="420">
        <f t="shared" ca="1" si="91"/>
        <v>1</v>
      </c>
      <c r="OZ23" s="420">
        <f ca="1">SUMPRODUCT((OFFSET('Game Board'!F8:F55,0,NG1)=OA23)*(OFFSET('Game Board'!I8:I55,0,NG1)=OA22)*(OFFSET('Game Board'!G8:G55,0,NG1)&gt;OFFSET('Game Board'!H8:H55,0,NG1))*1)+SUMPRODUCT((OFFSET('Game Board'!I8:I55,0,NG1)=OA23)*(OFFSET('Game Board'!F8:F55,0,NG1)=OA22)*(OFFSET('Game Board'!H8:H55,0,NG1)&gt;OFFSET('Game Board'!G8:G55,0,NG1))*1)</f>
        <v>0</v>
      </c>
      <c r="PA23" s="420">
        <f ca="1">SUMPRODUCT((OFFSET('Game Board'!F8:F55,0,NG1)=OA23)*(OFFSET('Game Board'!I8:I55,0,NG1)=OA22)*(OFFSET('Game Board'!G8:G55,0,NG1)=OFFSET('Game Board'!H8:H55,0,NG1))*1)+SUMPRODUCT((OFFSET('Game Board'!I8:I55,0,NG1)=OA23)*(OFFSET('Game Board'!F8:F55,0,NG1)=OA22)*(OFFSET('Game Board'!H8:H55,0,NG1)=OFFSET('Game Board'!G8:G55,0,NG1))*1)</f>
        <v>0</v>
      </c>
      <c r="PB23" s="420">
        <f ca="1">SUMPRODUCT((OFFSET('Game Board'!F8:F55,0,NG1)=OA23)*(OFFSET('Game Board'!I8:I55,0,NG1)=OA22)*(OFFSET('Game Board'!G8:G55,0,NG1)&lt;OFFSET('Game Board'!H8:H55,0,NG1))*1)+SUMPRODUCT((OFFSET('Game Board'!I8:I55,0,NG1)=OA23)*(OFFSET('Game Board'!F8:F55,0,NG1)=OA22)*(OFFSET('Game Board'!H8:H55,0,NG1)&lt;OFFSET('Game Board'!G8:G55,0,NG1))*1)</f>
        <v>0</v>
      </c>
      <c r="PC23" s="420">
        <f ca="1">SUMIFS(OFFSET('Game Board'!G8:G55,0,NG1),OFFSET('Game Board'!F8:F55,0,NG1),OA23,OFFSET('Game Board'!I8:I55,0,NG1),OA22)+SUMIFS(OFFSET('Game Board'!H8:H55,0,NG1),OFFSET('Game Board'!I8:I55,0,NG1),OA23,OFFSET('Game Board'!F8:F55,0,NG1),OA22)</f>
        <v>0</v>
      </c>
      <c r="PD23" s="420">
        <f ca="1">SUMIFS(OFFSET('Game Board'!G8:G55,0,NG1),OFFSET('Game Board'!F8:F55,0,NG1),OA23,OFFSET('Game Board'!I8:I55,0,NG1),OA22)+SUMIFS(OFFSET('Game Board'!H8:H55,0,NG1),OFFSET('Game Board'!I8:I55,0,NG1),OA23,OFFSET('Game Board'!F8:F55,0,NG1),OA22)</f>
        <v>0</v>
      </c>
      <c r="PE23" s="420">
        <f t="shared" ca="1" si="3081"/>
        <v>0</v>
      </c>
      <c r="PF23" s="420">
        <f t="shared" ca="1" si="3082"/>
        <v>0</v>
      </c>
      <c r="PG23" s="420">
        <f t="shared" ref="PG23" ca="1" si="3282">IF(OA23&lt;&gt;"",SUMPRODUCT((OJ20:OJ23=OJ23)*(PF20:PF23&gt;PF23)*1),0)</f>
        <v>0</v>
      </c>
      <c r="PH23" s="420">
        <f t="shared" ref="PH23" ca="1" si="3283">IF(OA23&lt;&gt;"",SUMPRODUCT((PG20:PG23=PG23)*(PE20:PE23&gt;PE23)*1),0)</f>
        <v>0</v>
      </c>
      <c r="PI23" s="420">
        <f t="shared" ca="1" si="3085"/>
        <v>0</v>
      </c>
      <c r="PJ23" s="420">
        <f t="shared" ref="PJ23" ca="1" si="3284">IF(OA23&lt;&gt;"",SUMPRODUCT((PI20:PI23=PI23)*(PG20:PG23=PG23)*(PC20:PC23&gt;PC23)*1),0)</f>
        <v>0</v>
      </c>
      <c r="PK23" s="420">
        <f t="shared" ca="1" si="92"/>
        <v>1</v>
      </c>
      <c r="PL23" s="420">
        <f t="shared" ref="PL23" ca="1" si="3285">SUMPRODUCT((PK20:PK23=PK23)*(NN20:NN23&gt;NN23)*1)</f>
        <v>3</v>
      </c>
      <c r="PM23" s="420">
        <f t="shared" ca="1" si="94"/>
        <v>4</v>
      </c>
      <c r="PN23" s="420" t="str">
        <f t="shared" si="304"/>
        <v>Costa Rica</v>
      </c>
      <c r="PO23" s="420">
        <f t="shared" ca="1" si="95"/>
        <v>0</v>
      </c>
      <c r="PP23" s="420">
        <f ca="1">SUMPRODUCT((OFFSET('Game Board'!G8:G55,0,PP1)&lt;&gt;"")*(OFFSET('Game Board'!F8:F55,0,PP1)=C23)*(OFFSET('Game Board'!G8:G55,0,PP1)&gt;OFFSET('Game Board'!H8:H55,0,PP1))*1)+SUMPRODUCT((OFFSET('Game Board'!G8:G55,0,PP1)&lt;&gt;"")*(OFFSET('Game Board'!I8:I55,0,PP1)=C23)*(OFFSET('Game Board'!H8:H55,0,PP1)&gt;OFFSET('Game Board'!G8:G55,0,PP1))*1)</f>
        <v>0</v>
      </c>
      <c r="PQ23" s="420">
        <f ca="1">SUMPRODUCT((OFFSET('Game Board'!G8:G55,0,PP1)&lt;&gt;"")*(OFFSET('Game Board'!F8:F55,0,PP1)=C23)*(OFFSET('Game Board'!G8:G55,0,PP1)=OFFSET('Game Board'!H8:H55,0,PP1))*1)+SUMPRODUCT((OFFSET('Game Board'!G8:G55,0,PP1)&lt;&gt;"")*(OFFSET('Game Board'!I8:I55,0,PP1)=C23)*(OFFSET('Game Board'!G8:G55,0,PP1)=OFFSET('Game Board'!H8:H55,0,PP1))*1)</f>
        <v>0</v>
      </c>
      <c r="PR23" s="420">
        <f ca="1">SUMPRODUCT((OFFSET('Game Board'!G8:G55,0,PP1)&lt;&gt;"")*(OFFSET('Game Board'!F8:F55,0,PP1)=C23)*(OFFSET('Game Board'!G8:G55,0,PP1)&lt;OFFSET('Game Board'!H8:H55,0,PP1))*1)+SUMPRODUCT((OFFSET('Game Board'!G8:G55,0,PP1)&lt;&gt;"")*(OFFSET('Game Board'!I8:I55,0,PP1)=C23)*(OFFSET('Game Board'!H8:H55,0,PP1)&lt;OFFSET('Game Board'!G8:G55,0,PP1))*1)</f>
        <v>0</v>
      </c>
      <c r="PS23" s="420">
        <f ca="1">SUMIF(OFFSET('Game Board'!F8:F55,0,PP1),C23,OFFSET('Game Board'!G8:G55,0,PP1))+SUMIF(OFFSET('Game Board'!I8:I55,0,PP1),C23,OFFSET('Game Board'!H8:H55,0,PP1))</f>
        <v>0</v>
      </c>
      <c r="PT23" s="420">
        <f ca="1">SUMIF(OFFSET('Game Board'!F8:F55,0,PP1),C23,OFFSET('Game Board'!H8:H55,0,PP1))+SUMIF(OFFSET('Game Board'!I8:I55,0,PP1),C23,OFFSET('Game Board'!G8:G55,0,PP1))</f>
        <v>0</v>
      </c>
      <c r="PU23" s="420">
        <f t="shared" ca="1" si="96"/>
        <v>0</v>
      </c>
      <c r="PV23" s="420">
        <f t="shared" ca="1" si="97"/>
        <v>0</v>
      </c>
      <c r="PW23" s="420">
        <f ca="1">INDEX(L4:L35,MATCH(QF23,C4:C35,0),0)</f>
        <v>1503</v>
      </c>
      <c r="PX23" s="424">
        <f>'Tournament Setup'!F25</f>
        <v>0</v>
      </c>
      <c r="PY23" s="420">
        <f t="shared" ref="PY23" ca="1" si="3286">RANK(PV23,PV20:PV23)</f>
        <v>1</v>
      </c>
      <c r="PZ23" s="420">
        <f t="shared" ref="PZ23" ca="1" si="3287">SUMPRODUCT((PY20:PY23=PY23)*(PU20:PU23&gt;PU23)*1)</f>
        <v>0</v>
      </c>
      <c r="QA23" s="420">
        <f t="shared" ca="1" si="100"/>
        <v>1</v>
      </c>
      <c r="QB23" s="420">
        <f t="shared" ref="QB23" ca="1" si="3288">SUMPRODUCT((PY20:PY23=PY23)*(PU20:PU23=PU23)*(PS20:PS23&gt;PS23)*1)</f>
        <v>0</v>
      </c>
      <c r="QC23" s="420">
        <f t="shared" ca="1" si="102"/>
        <v>1</v>
      </c>
      <c r="QD23" s="420">
        <f t="shared" ref="QD23" ca="1" si="3289">RANK(QC23,QC20:QC23,1)+COUNTIF(QC20:QC23,QC23)-1</f>
        <v>4</v>
      </c>
      <c r="QE23" s="420">
        <v>4</v>
      </c>
      <c r="QF23" s="420" t="str">
        <f t="shared" ref="QF23" ca="1" si="3290">INDEX(PN20:PN23,MATCH(QE23,QD20:QD23,0),0)</f>
        <v>Costa Rica</v>
      </c>
      <c r="QG23" s="420">
        <f t="shared" ref="QG23" ca="1" si="3291">INDEX(QC20:QC23,MATCH(QF23,PN20:PN23,0),0)</f>
        <v>1</v>
      </c>
      <c r="QH23" s="420" t="str">
        <f t="shared" ca="1" si="3094"/>
        <v>Costa Rica</v>
      </c>
      <c r="QI23" s="420" t="str">
        <f t="shared" ref="QI23" ca="1" si="3292">IF(AND(QI22&lt;&gt;"",QG23=2),QF23,"")</f>
        <v/>
      </c>
      <c r="QJ23" s="420" t="str">
        <f t="shared" ref="QJ23" ca="1" si="3293">IF(AND(QJ22&lt;&gt;"",QG23=3),QF23,"")</f>
        <v/>
      </c>
      <c r="QK23" s="420">
        <f ca="1">SUMPRODUCT((OFFSET('Game Board'!F8:F55,0,PP1)=QH23)*(OFFSET('Game Board'!I8:I55,0,PP1)=QH20)*(OFFSET('Game Board'!G8:G55,0,PP1)&gt;OFFSET('Game Board'!H8:H55,0,PP1))*1)+SUMPRODUCT((OFFSET('Game Board'!I8:I55,0,PP1)=QH23)*(OFFSET('Game Board'!F8:F55,0,PP1)=QH20)*(OFFSET('Game Board'!H8:H55,0,PP1)&gt;OFFSET('Game Board'!G8:G55,0,PP1))*1)+SUMPRODUCT((OFFSET('Game Board'!F8:F55,0,PP1)=QH23)*(OFFSET('Game Board'!I8:I55,0,PP1)=QH21)*(OFFSET('Game Board'!G8:G55,0,PP1)&gt;OFFSET('Game Board'!H8:H55,0,PP1))*1)+SUMPRODUCT((OFFSET('Game Board'!I8:I55,0,PP1)=QH23)*(OFFSET('Game Board'!F8:F55,0,PP1)=QH21)*(OFFSET('Game Board'!H8:H55,0,PP1)&gt;OFFSET('Game Board'!G8:G55,0,PP1))*1)+SUMPRODUCT((OFFSET('Game Board'!F8:F55,0,PP1)=QH23)*(OFFSET('Game Board'!I8:I55,0,PP1)=QH22)*(OFFSET('Game Board'!G8:G55,0,PP1)&gt;OFFSET('Game Board'!H8:H55,0,PP1))*1)+SUMPRODUCT((OFFSET('Game Board'!I8:I55,0,PP1)=QH23)*(OFFSET('Game Board'!F8:F55,0,PP1)=QH22)*(OFFSET('Game Board'!H8:H55,0,PP1)&gt;OFFSET('Game Board'!G8:G55,0,PP1))*1)</f>
        <v>0</v>
      </c>
      <c r="QL23" s="420">
        <f ca="1">SUMPRODUCT((OFFSET('Game Board'!F8:F55,0,PP1)=QH23)*(OFFSET('Game Board'!I8:I55,0,PP1)=QH20)*(OFFSET('Game Board'!G8:G55,0,PP1)&gt;=OFFSET('Game Board'!H8:H55,0,PP1))*1)+SUMPRODUCT((OFFSET('Game Board'!I8:I55,0,PP1)=QH23)*(OFFSET('Game Board'!F8:F55,0,PP1)=QH20)*(OFFSET('Game Board'!G8:G55,0,PP1)=OFFSET('Game Board'!H8:H55,0,PP1))*1)+SUMPRODUCT((OFFSET('Game Board'!F8:F55,0,PP1)=QH23)*(OFFSET('Game Board'!I8:I55,0,PP1)=QH21)*(OFFSET('Game Board'!G8:G55,0,PP1)=OFFSET('Game Board'!H8:H55,0,PP1))*1)+SUMPRODUCT((OFFSET('Game Board'!I8:I55,0,PP1)=QH23)*(OFFSET('Game Board'!F8:F55,0,PP1)=QH21)*(OFFSET('Game Board'!G8:G55,0,PP1)=OFFSET('Game Board'!H8:H55,0,PP1))*1)+SUMPRODUCT((OFFSET('Game Board'!F8:F55,0,PP1)=QH23)*(OFFSET('Game Board'!I8:I55,0,PP1)=QH22)*(OFFSET('Game Board'!G8:G55,0,PP1)=OFFSET('Game Board'!H8:H55,0,PP1))*1)+SUMPRODUCT((OFFSET('Game Board'!I8:I55,0,PP1)=QH23)*(OFFSET('Game Board'!F8:F55,0,PP1)=QH22)*(OFFSET('Game Board'!G8:G55,0,PP1)=OFFSET('Game Board'!H8:H55,0,PP1))*1)</f>
        <v>3</v>
      </c>
      <c r="QM23" s="420">
        <f ca="1">SUMPRODUCT((OFFSET('Game Board'!F8:F55,0,PP1)=QH23)*(OFFSET('Game Board'!I8:I55,0,PP1)=QH20)*(OFFSET('Game Board'!G8:G55,0,PP1)&lt;OFFSET('Game Board'!H8:H55,0,PP1))*1)+SUMPRODUCT((OFFSET('Game Board'!I8:I55,0,PP1)=QH23)*(OFFSET('Game Board'!F8:F55,0,PP1)=QH20)*(OFFSET('Game Board'!H8:H55,0,PP1)&lt;OFFSET('Game Board'!G8:G55,0,PP1))*1)+SUMPRODUCT((OFFSET('Game Board'!F8:F55,0,PP1)=QH23)*(OFFSET('Game Board'!I8:I55,0,PP1)=QH21)*(OFFSET('Game Board'!G8:G55,0,PP1)&lt;OFFSET('Game Board'!H8:H55,0,PP1))*1)+SUMPRODUCT((OFFSET('Game Board'!I8:I55,0,PP1)=QH23)*(OFFSET('Game Board'!F8:F55,0,PP1)=QH21)*(OFFSET('Game Board'!H8:H55,0,PP1)&lt;OFFSET('Game Board'!G8:G55,0,PP1))*1)+SUMPRODUCT((OFFSET('Game Board'!F8:F55,0,PP1)=QH23)*(OFFSET('Game Board'!I8:I55,0,PP1)=QH22)*(OFFSET('Game Board'!G8:G55,0,PP1)&lt;OFFSET('Game Board'!H8:H55,0,PP1))*1)+SUMPRODUCT((OFFSET('Game Board'!I8:I55,0,PP1)=QH23)*(OFFSET('Game Board'!F8:F55,0,PP1)=QH22)*(OFFSET('Game Board'!H8:H55,0,PP1)&lt;OFFSET('Game Board'!G8:G55,0,PP1))*1)</f>
        <v>0</v>
      </c>
      <c r="QN23" s="420">
        <f ca="1">SUMIFS(OFFSET('Game Board'!G8:G55,0,PP1),OFFSET('Game Board'!F8:F55,0,PP1),QH23,OFFSET('Game Board'!I8:I55,0,PP1),QH20)+SUMIFS(OFFSET('Game Board'!G8:G55,0,PP1),OFFSET('Game Board'!F8:F55,0,PP1),QH23,OFFSET('Game Board'!I8:I55,0,PP1),QH21)+SUMIFS(OFFSET('Game Board'!G8:G55,0,PP1),OFFSET('Game Board'!F8:F55,0,PP1),QH23,OFFSET('Game Board'!I8:I55,0,PP1),QH22)+SUMIFS(OFFSET('Game Board'!H8:H55,0,PP1),OFFSET('Game Board'!I8:I55,0,PP1),QH23,OFFSET('Game Board'!F8:F55,0,PP1),QH20)+SUMIFS(OFFSET('Game Board'!H8:H55,0,PP1),OFFSET('Game Board'!I8:I55,0,PP1),QH23,OFFSET('Game Board'!F8:F55,0,PP1),QH21)+SUMIFS(OFFSET('Game Board'!H8:H55,0,PP1),OFFSET('Game Board'!I8:I55,0,PP1),QH23,OFFSET('Game Board'!F8:F55,0,PP1),QH22)</f>
        <v>0</v>
      </c>
      <c r="QO23" s="420">
        <f ca="1">SUMIFS(OFFSET('Game Board'!H8:H55,0,PP1),OFFSET('Game Board'!F8:F55,0,PP1),QH23,OFFSET('Game Board'!I8:I55,0,PP1),QH20)+SUMIFS(OFFSET('Game Board'!H8:H55,0,PP1),OFFSET('Game Board'!F8:F55,0,PP1),QH23,OFFSET('Game Board'!I8:I55,0,PP1),QH21)+SUMIFS(OFFSET('Game Board'!H8:H55,0,PP1),OFFSET('Game Board'!F8:F55,0,PP1),QH23,OFFSET('Game Board'!I8:I55,0,PP1),QH22)+SUMIFS(OFFSET('Game Board'!G8:G55,0,PP1),OFFSET('Game Board'!I8:I55,0,PP1),QH23,OFFSET('Game Board'!F8:F55,0,PP1),QH20)+SUMIFS(OFFSET('Game Board'!G8:G55,0,PP1),OFFSET('Game Board'!I8:I55,0,PP1),QH23,OFFSET('Game Board'!F8:F55,0,PP1),QH21)+SUMIFS(OFFSET('Game Board'!G8:G55,0,PP1),OFFSET('Game Board'!I8:I55,0,PP1),QH23,OFFSET('Game Board'!F8:F55,0,PP1),QH22)</f>
        <v>0</v>
      </c>
      <c r="QP23" s="420">
        <f t="shared" ca="1" si="107"/>
        <v>0</v>
      </c>
      <c r="QQ23" s="420">
        <f t="shared" ca="1" si="108"/>
        <v>3</v>
      </c>
      <c r="QR23" s="420">
        <f t="shared" ref="QR23" ca="1" si="3294">IF(QH23&lt;&gt;"",SUMPRODUCT((QG20:QG23=QG23)*(QQ20:QQ23&gt;QQ23)*1),0)</f>
        <v>0</v>
      </c>
      <c r="QS23" s="420">
        <f t="shared" ref="QS23" ca="1" si="3295">IF(QH23&lt;&gt;"",SUMPRODUCT((QR20:QR23=QR23)*(QP20:QP23&gt;QP23)*1),0)</f>
        <v>0</v>
      </c>
      <c r="QT23" s="420">
        <f t="shared" ca="1" si="111"/>
        <v>0</v>
      </c>
      <c r="QU23" s="420">
        <f t="shared" ref="QU23" ca="1" si="3296">IF(QH23&lt;&gt;"",SUMPRODUCT((QT20:QT23=QT23)*(QR20:QR23=QR23)*(QN20:QN23&gt;QN23)*1),0)</f>
        <v>0</v>
      </c>
      <c r="QV23" s="420">
        <f t="shared" ca="1" si="113"/>
        <v>1</v>
      </c>
      <c r="QW23" s="420">
        <f ca="1">SUMPRODUCT((OFFSET('Game Board'!F8:F55,0,PP1)=QI23)*(OFFSET('Game Board'!I8:I55,0,PP1)=QI21)*(OFFSET('Game Board'!G8:G55,0,PP1)&gt;OFFSET('Game Board'!H8:H55,0,PP1))*1)+SUMPRODUCT((OFFSET('Game Board'!I8:I55,0,PP1)=QI23)*(OFFSET('Game Board'!F8:F55,0,PP1)=QI21)*(OFFSET('Game Board'!H8:H55,0,PP1)&gt;OFFSET('Game Board'!G8:G55,0,PP1))*1)+SUMPRODUCT((OFFSET('Game Board'!F8:F55,0,PP1)=QI23)*(OFFSET('Game Board'!I8:I55,0,PP1)=QI22)*(OFFSET('Game Board'!G8:G55,0,PP1)&gt;OFFSET('Game Board'!H8:H55,0,PP1))*1)+SUMPRODUCT((OFFSET('Game Board'!I8:I55,0,PP1)=QI23)*(OFFSET('Game Board'!F8:F55,0,PP1)=QI22)*(OFFSET('Game Board'!H8:H55,0,PP1)&gt;OFFSET('Game Board'!G8:G55,0,PP1))*1)</f>
        <v>0</v>
      </c>
      <c r="QX23" s="420">
        <f ca="1">SUMPRODUCT((OFFSET('Game Board'!F8:F55,0,PP1)=QI23)*(OFFSET('Game Board'!I8:I55,0,PP1)=QI21)*(OFFSET('Game Board'!G8:G55,0,PP1)=OFFSET('Game Board'!H8:H55,0,PP1))*1)+SUMPRODUCT((OFFSET('Game Board'!I8:I55,0,PP1)=QI23)*(OFFSET('Game Board'!F8:F55,0,PP1)=QI21)*(OFFSET('Game Board'!G8:G55,0,PP1)=OFFSET('Game Board'!H8:H55,0,PP1))*1)+SUMPRODUCT((OFFSET('Game Board'!F8:F55,0,PP1)=QI23)*(OFFSET('Game Board'!I8:I55,0,PP1)=QI22)*(OFFSET('Game Board'!G8:G55,0,PP1)=OFFSET('Game Board'!H8:H55,0,PP1))*1)+SUMPRODUCT((OFFSET('Game Board'!I8:I55,0,PP1)=QI23)*(OFFSET('Game Board'!F8:F55,0,PP1)=QI22)*(OFFSET('Game Board'!G8:G55,0,PP1)=OFFSET('Game Board'!H8:H55,0,PP1))*1)</f>
        <v>0</v>
      </c>
      <c r="QY23" s="420">
        <f ca="1">SUMPRODUCT((OFFSET('Game Board'!F8:F55,0,PP1)=QI23)*(OFFSET('Game Board'!I8:I55,0,PP1)=QI21)*(OFFSET('Game Board'!G8:G55,0,PP1)&lt;OFFSET('Game Board'!H8:H55,0,PP1))*1)+SUMPRODUCT((OFFSET('Game Board'!I8:I55,0,PP1)=QI23)*(OFFSET('Game Board'!F8:F55,0,PP1)=QI21)*(OFFSET('Game Board'!H8:H55,0,PP1)&lt;OFFSET('Game Board'!G8:G55,0,PP1))*1)+SUMPRODUCT((OFFSET('Game Board'!F8:F55,0,PP1)=QI23)*(OFFSET('Game Board'!I8:I55,0,PP1)=QI22)*(OFFSET('Game Board'!G8:G55,0,PP1)&lt;OFFSET('Game Board'!H8:H55,0,PP1))*1)+SUMPRODUCT((OFFSET('Game Board'!I8:I55,0,PP1)=QI23)*(OFFSET('Game Board'!F8:F55,0,PP1)=QI22)*(OFFSET('Game Board'!H8:H55,0,PP1)&lt;OFFSET('Game Board'!G8:G55,0,PP1))*1)</f>
        <v>0</v>
      </c>
      <c r="QZ23" s="420">
        <f ca="1">SUMIFS(OFFSET('Game Board'!G8:G55,0,PP1),OFFSET('Game Board'!F8:F55,0,PP1),QI23,OFFSET('Game Board'!I8:I55,0,PP1),QI21)+SUMIFS(OFFSET('Game Board'!G8:G55,0,PP1),OFFSET('Game Board'!F8:F55,0,PP1),QI23,OFFSET('Game Board'!I8:I55,0,PP1),QI22)+SUMIFS(OFFSET('Game Board'!H8:H55,0,PP1),OFFSET('Game Board'!I8:I55,0,PP1),QI23,OFFSET('Game Board'!F8:F55,0,PP1),QI21)+SUMIFS(OFFSET('Game Board'!H8:H55,0,PP1),OFFSET('Game Board'!I8:I55,0,PP1),QI23,OFFSET('Game Board'!F8:F55,0,PP1),QI22)</f>
        <v>0</v>
      </c>
      <c r="RA23" s="420">
        <f ca="1">SUMIFS(OFFSET('Game Board'!G8:G55,0,PP1),OFFSET('Game Board'!F8:F55,0,PP1),QI23,OFFSET('Game Board'!I8:I55,0,PP1),QI21)+SUMIFS(OFFSET('Game Board'!G8:G55,0,PP1),OFFSET('Game Board'!F8:F55,0,PP1),QI23,OFFSET('Game Board'!I8:I55,0,PP1),QI22)+SUMIFS(OFFSET('Game Board'!H8:H55,0,PP1),OFFSET('Game Board'!I8:I55,0,PP1),QI23,OFFSET('Game Board'!F8:F55,0,PP1),QI21)+SUMIFS(OFFSET('Game Board'!H8:H55,0,PP1),OFFSET('Game Board'!I8:I55,0,PP1),QI23,OFFSET('Game Board'!F8:F55,0,PP1),QI22)</f>
        <v>0</v>
      </c>
      <c r="RB23" s="420">
        <f t="shared" ca="1" si="316"/>
        <v>0</v>
      </c>
      <c r="RC23" s="420">
        <f t="shared" ca="1" si="317"/>
        <v>0</v>
      </c>
      <c r="RD23" s="420">
        <f t="shared" ref="RD23" ca="1" si="3297">IF(QI23&lt;&gt;"",SUMPRODUCT((QG20:QG23=QG23)*(RC20:RC23&gt;RC23)*1),0)</f>
        <v>0</v>
      </c>
      <c r="RE23" s="420">
        <f t="shared" ref="RE23" ca="1" si="3298">IF(QI23&lt;&gt;"",SUMPRODUCT((RD20:RD23=RD23)*(RB20:RB23&gt;RB23)*1),0)</f>
        <v>0</v>
      </c>
      <c r="RF23" s="420">
        <f t="shared" ca="1" si="320"/>
        <v>0</v>
      </c>
      <c r="RG23" s="420">
        <f t="shared" ref="RG23" ca="1" si="3299">IF(QI23&lt;&gt;"",SUMPRODUCT((RF20:RF23=RF23)*(RD20:RD23=RD23)*(QZ20:QZ23&gt;QZ23)*1),0)</f>
        <v>0</v>
      </c>
      <c r="RH23" s="420">
        <f t="shared" ca="1" si="114"/>
        <v>1</v>
      </c>
      <c r="RI23" s="420">
        <f ca="1">SUMPRODUCT((OFFSET('Game Board'!F8:F55,0,PP1)=QJ23)*(OFFSET('Game Board'!I8:I55,0,PP1)=QJ22)*(OFFSET('Game Board'!G8:G55,0,PP1)&gt;OFFSET('Game Board'!H8:H55,0,PP1))*1)+SUMPRODUCT((OFFSET('Game Board'!I8:I55,0,PP1)=QJ23)*(OFFSET('Game Board'!F8:F55,0,PP1)=QJ22)*(OFFSET('Game Board'!H8:H55,0,PP1)&gt;OFFSET('Game Board'!G8:G55,0,PP1))*1)</f>
        <v>0</v>
      </c>
      <c r="RJ23" s="420">
        <f ca="1">SUMPRODUCT((OFFSET('Game Board'!F8:F55,0,PP1)=QJ23)*(OFFSET('Game Board'!I8:I55,0,PP1)=QJ22)*(OFFSET('Game Board'!G8:G55,0,PP1)=OFFSET('Game Board'!H8:H55,0,PP1))*1)+SUMPRODUCT((OFFSET('Game Board'!I8:I55,0,PP1)=QJ23)*(OFFSET('Game Board'!F8:F55,0,PP1)=QJ22)*(OFFSET('Game Board'!H8:H55,0,PP1)=OFFSET('Game Board'!G8:G55,0,PP1))*1)</f>
        <v>0</v>
      </c>
      <c r="RK23" s="420">
        <f ca="1">SUMPRODUCT((OFFSET('Game Board'!F8:F55,0,PP1)=QJ23)*(OFFSET('Game Board'!I8:I55,0,PP1)=QJ22)*(OFFSET('Game Board'!G8:G55,0,PP1)&lt;OFFSET('Game Board'!H8:H55,0,PP1))*1)+SUMPRODUCT((OFFSET('Game Board'!I8:I55,0,PP1)=QJ23)*(OFFSET('Game Board'!F8:F55,0,PP1)=QJ22)*(OFFSET('Game Board'!H8:H55,0,PP1)&lt;OFFSET('Game Board'!G8:G55,0,PP1))*1)</f>
        <v>0</v>
      </c>
      <c r="RL23" s="420">
        <f ca="1">SUMIFS(OFFSET('Game Board'!G8:G55,0,PP1),OFFSET('Game Board'!F8:F55,0,PP1),QJ23,OFFSET('Game Board'!I8:I55,0,PP1),QJ22)+SUMIFS(OFFSET('Game Board'!H8:H55,0,PP1),OFFSET('Game Board'!I8:I55,0,PP1),QJ23,OFFSET('Game Board'!F8:F55,0,PP1),QJ22)</f>
        <v>0</v>
      </c>
      <c r="RM23" s="420">
        <f ca="1">SUMIFS(OFFSET('Game Board'!G8:G55,0,PP1),OFFSET('Game Board'!F8:F55,0,PP1),QJ23,OFFSET('Game Board'!I8:I55,0,PP1),QJ22)+SUMIFS(OFFSET('Game Board'!H8:H55,0,PP1),OFFSET('Game Board'!I8:I55,0,PP1),QJ23,OFFSET('Game Board'!F8:F55,0,PP1),QJ22)</f>
        <v>0</v>
      </c>
      <c r="RN23" s="420">
        <f t="shared" ca="1" si="3103"/>
        <v>0</v>
      </c>
      <c r="RO23" s="420">
        <f t="shared" ca="1" si="3104"/>
        <v>0</v>
      </c>
      <c r="RP23" s="420">
        <f t="shared" ref="RP23" ca="1" si="3300">IF(QJ23&lt;&gt;"",SUMPRODUCT((QS20:QS23=QS23)*(RO20:RO23&gt;RO23)*1),0)</f>
        <v>0</v>
      </c>
      <c r="RQ23" s="420">
        <f t="shared" ref="RQ23" ca="1" si="3301">IF(QJ23&lt;&gt;"",SUMPRODUCT((RP20:RP23=RP23)*(RN20:RN23&gt;RN23)*1),0)</f>
        <v>0</v>
      </c>
      <c r="RR23" s="420">
        <f t="shared" ca="1" si="3107"/>
        <v>0</v>
      </c>
      <c r="RS23" s="420">
        <f t="shared" ref="RS23" ca="1" si="3302">IF(QJ23&lt;&gt;"",SUMPRODUCT((RR20:RR23=RR23)*(RP20:RP23=RP23)*(RL20:RL23&gt;RL23)*1),0)</f>
        <v>0</v>
      </c>
      <c r="RT23" s="420">
        <f t="shared" ca="1" si="115"/>
        <v>1</v>
      </c>
      <c r="RU23" s="420">
        <f t="shared" ref="RU23" ca="1" si="3303">SUMPRODUCT((RT20:RT23=RT23)*(PW20:PW23&gt;PW23)*1)</f>
        <v>3</v>
      </c>
      <c r="RV23" s="420">
        <f t="shared" ca="1" si="117"/>
        <v>4</v>
      </c>
      <c r="RW23" s="420" t="str">
        <f t="shared" si="323"/>
        <v>Costa Rica</v>
      </c>
      <c r="RX23" s="420">
        <f t="shared" ca="1" si="118"/>
        <v>0</v>
      </c>
      <c r="RY23" s="420">
        <f ca="1">SUMPRODUCT((OFFSET('Game Board'!G8:G55,0,RY1)&lt;&gt;"")*(OFFSET('Game Board'!F8:F55,0,RY1)=C23)*(OFFSET('Game Board'!G8:G55,0,RY1)&gt;OFFSET('Game Board'!H8:H55,0,RY1))*1)+SUMPRODUCT((OFFSET('Game Board'!G8:G55,0,RY1)&lt;&gt;"")*(OFFSET('Game Board'!I8:I55,0,RY1)=C23)*(OFFSET('Game Board'!H8:H55,0,RY1)&gt;OFFSET('Game Board'!G8:G55,0,RY1))*1)</f>
        <v>0</v>
      </c>
      <c r="RZ23" s="420">
        <f ca="1">SUMPRODUCT((OFFSET('Game Board'!G8:G55,0,RY1)&lt;&gt;"")*(OFFSET('Game Board'!F8:F55,0,RY1)=C23)*(OFFSET('Game Board'!G8:G55,0,RY1)=OFFSET('Game Board'!H8:H55,0,RY1))*1)+SUMPRODUCT((OFFSET('Game Board'!G8:G55,0,RY1)&lt;&gt;"")*(OFFSET('Game Board'!I8:I55,0,RY1)=C23)*(OFFSET('Game Board'!G8:G55,0,RY1)=OFFSET('Game Board'!H8:H55,0,RY1))*1)</f>
        <v>0</v>
      </c>
      <c r="SA23" s="420">
        <f ca="1">SUMPRODUCT((OFFSET('Game Board'!G8:G55,0,RY1)&lt;&gt;"")*(OFFSET('Game Board'!F8:F55,0,RY1)=C23)*(OFFSET('Game Board'!G8:G55,0,RY1)&lt;OFFSET('Game Board'!H8:H55,0,RY1))*1)+SUMPRODUCT((OFFSET('Game Board'!G8:G55,0,RY1)&lt;&gt;"")*(OFFSET('Game Board'!I8:I55,0,RY1)=C23)*(OFFSET('Game Board'!H8:H55,0,RY1)&lt;OFFSET('Game Board'!G8:G55,0,RY1))*1)</f>
        <v>0</v>
      </c>
      <c r="SB23" s="420">
        <f ca="1">SUMIF(OFFSET('Game Board'!F8:F55,0,RY1),C23,OFFSET('Game Board'!G8:G55,0,RY1))+SUMIF(OFFSET('Game Board'!I8:I55,0,RY1),C23,OFFSET('Game Board'!H8:H55,0,RY1))</f>
        <v>0</v>
      </c>
      <c r="SC23" s="420">
        <f ca="1">SUMIF(OFFSET('Game Board'!F8:F55,0,RY1),C23,OFFSET('Game Board'!H8:H55,0,RY1))+SUMIF(OFFSET('Game Board'!I8:I55,0,RY1),C23,OFFSET('Game Board'!G8:G55,0,RY1))</f>
        <v>0</v>
      </c>
      <c r="SD23" s="420">
        <f t="shared" ca="1" si="119"/>
        <v>0</v>
      </c>
      <c r="SE23" s="420">
        <f t="shared" ca="1" si="120"/>
        <v>0</v>
      </c>
      <c r="SF23" s="420">
        <f ca="1">INDEX(L4:L35,MATCH(SO23,C4:C35,0),0)</f>
        <v>1503</v>
      </c>
      <c r="SG23" s="424">
        <f>'Tournament Setup'!F25</f>
        <v>0</v>
      </c>
      <c r="SH23" s="420">
        <f t="shared" ref="SH23" ca="1" si="3304">RANK(SE23,SE20:SE23)</f>
        <v>1</v>
      </c>
      <c r="SI23" s="420">
        <f t="shared" ref="SI23" ca="1" si="3305">SUMPRODUCT((SH20:SH23=SH23)*(SD20:SD23&gt;SD23)*1)</f>
        <v>0</v>
      </c>
      <c r="SJ23" s="420">
        <f t="shared" ca="1" si="123"/>
        <v>1</v>
      </c>
      <c r="SK23" s="420">
        <f t="shared" ref="SK23" ca="1" si="3306">SUMPRODUCT((SH20:SH23=SH23)*(SD20:SD23=SD23)*(SB20:SB23&gt;SB23)*1)</f>
        <v>0</v>
      </c>
      <c r="SL23" s="420">
        <f t="shared" ca="1" si="125"/>
        <v>1</v>
      </c>
      <c r="SM23" s="420">
        <f t="shared" ref="SM23" ca="1" si="3307">RANK(SL23,SL20:SL23,1)+COUNTIF(SL20:SL23,SL23)-1</f>
        <v>4</v>
      </c>
      <c r="SN23" s="420">
        <v>4</v>
      </c>
      <c r="SO23" s="420" t="str">
        <f t="shared" ref="SO23" ca="1" si="3308">INDEX(RW20:RW23,MATCH(SN23,SM20:SM23,0),0)</f>
        <v>Costa Rica</v>
      </c>
      <c r="SP23" s="420">
        <f t="shared" ref="SP23" ca="1" si="3309">INDEX(SL20:SL23,MATCH(SO23,RW20:RW23,0),0)</f>
        <v>1</v>
      </c>
      <c r="SQ23" s="420" t="str">
        <f t="shared" ca="1" si="3116"/>
        <v>Costa Rica</v>
      </c>
      <c r="SR23" s="420" t="str">
        <f t="shared" ref="SR23" ca="1" si="3310">IF(AND(SR22&lt;&gt;"",SP23=2),SO23,"")</f>
        <v/>
      </c>
      <c r="SS23" s="420" t="str">
        <f t="shared" ref="SS23" ca="1" si="3311">IF(AND(SS22&lt;&gt;"",SP23=3),SO23,"")</f>
        <v/>
      </c>
      <c r="ST23" s="420">
        <f ca="1">SUMPRODUCT((OFFSET('Game Board'!F8:F55,0,RY1)=SQ23)*(OFFSET('Game Board'!I8:I55,0,RY1)=SQ20)*(OFFSET('Game Board'!G8:G55,0,RY1)&gt;OFFSET('Game Board'!H8:H55,0,RY1))*1)+SUMPRODUCT((OFFSET('Game Board'!I8:I55,0,RY1)=SQ23)*(OFFSET('Game Board'!F8:F55,0,RY1)=SQ20)*(OFFSET('Game Board'!H8:H55,0,RY1)&gt;OFFSET('Game Board'!G8:G55,0,RY1))*1)+SUMPRODUCT((OFFSET('Game Board'!F8:F55,0,RY1)=SQ23)*(OFFSET('Game Board'!I8:I55,0,RY1)=SQ21)*(OFFSET('Game Board'!G8:G55,0,RY1)&gt;OFFSET('Game Board'!H8:H55,0,RY1))*1)+SUMPRODUCT((OFFSET('Game Board'!I8:I55,0,RY1)=SQ23)*(OFFSET('Game Board'!F8:F55,0,RY1)=SQ21)*(OFFSET('Game Board'!H8:H55,0,RY1)&gt;OFFSET('Game Board'!G8:G55,0,RY1))*1)+SUMPRODUCT((OFFSET('Game Board'!F8:F55,0,RY1)=SQ23)*(OFFSET('Game Board'!I8:I55,0,RY1)=SQ22)*(OFFSET('Game Board'!G8:G55,0,RY1)&gt;OFFSET('Game Board'!H8:H55,0,RY1))*1)+SUMPRODUCT((OFFSET('Game Board'!I8:I55,0,RY1)=SQ23)*(OFFSET('Game Board'!F8:F55,0,RY1)=SQ22)*(OFFSET('Game Board'!H8:H55,0,RY1)&gt;OFFSET('Game Board'!G8:G55,0,RY1))*1)</f>
        <v>0</v>
      </c>
      <c r="SU23" s="420">
        <f ca="1">SUMPRODUCT((OFFSET('Game Board'!F8:F55,0,RY1)=SQ23)*(OFFSET('Game Board'!I8:I55,0,RY1)=SQ20)*(OFFSET('Game Board'!G8:G55,0,RY1)&gt;=OFFSET('Game Board'!H8:H55,0,RY1))*1)+SUMPRODUCT((OFFSET('Game Board'!I8:I55,0,RY1)=SQ23)*(OFFSET('Game Board'!F8:F55,0,RY1)=SQ20)*(OFFSET('Game Board'!G8:G55,0,RY1)=OFFSET('Game Board'!H8:H55,0,RY1))*1)+SUMPRODUCT((OFFSET('Game Board'!F8:F55,0,RY1)=SQ23)*(OFFSET('Game Board'!I8:I55,0,RY1)=SQ21)*(OFFSET('Game Board'!G8:G55,0,RY1)=OFFSET('Game Board'!H8:H55,0,RY1))*1)+SUMPRODUCT((OFFSET('Game Board'!I8:I55,0,RY1)=SQ23)*(OFFSET('Game Board'!F8:F55,0,RY1)=SQ21)*(OFFSET('Game Board'!G8:G55,0,RY1)=OFFSET('Game Board'!H8:H55,0,RY1))*1)+SUMPRODUCT((OFFSET('Game Board'!F8:F55,0,RY1)=SQ23)*(OFFSET('Game Board'!I8:I55,0,RY1)=SQ22)*(OFFSET('Game Board'!G8:G55,0,RY1)=OFFSET('Game Board'!H8:H55,0,RY1))*1)+SUMPRODUCT((OFFSET('Game Board'!I8:I55,0,RY1)=SQ23)*(OFFSET('Game Board'!F8:F55,0,RY1)=SQ22)*(OFFSET('Game Board'!G8:G55,0,RY1)=OFFSET('Game Board'!H8:H55,0,RY1))*1)</f>
        <v>3</v>
      </c>
      <c r="SV23" s="420">
        <f ca="1">SUMPRODUCT((OFFSET('Game Board'!F8:F55,0,RY1)=SQ23)*(OFFSET('Game Board'!I8:I55,0,RY1)=SQ20)*(OFFSET('Game Board'!G8:G55,0,RY1)&lt;OFFSET('Game Board'!H8:H55,0,RY1))*1)+SUMPRODUCT((OFFSET('Game Board'!I8:I55,0,RY1)=SQ23)*(OFFSET('Game Board'!F8:F55,0,RY1)=SQ20)*(OFFSET('Game Board'!H8:H55,0,RY1)&lt;OFFSET('Game Board'!G8:G55,0,RY1))*1)+SUMPRODUCT((OFFSET('Game Board'!F8:F55,0,RY1)=SQ23)*(OFFSET('Game Board'!I8:I55,0,RY1)=SQ21)*(OFFSET('Game Board'!G8:G55,0,RY1)&lt;OFFSET('Game Board'!H8:H55,0,RY1))*1)+SUMPRODUCT((OFFSET('Game Board'!I8:I55,0,RY1)=SQ23)*(OFFSET('Game Board'!F8:F55,0,RY1)=SQ21)*(OFFSET('Game Board'!H8:H55,0,RY1)&lt;OFFSET('Game Board'!G8:G55,0,RY1))*1)+SUMPRODUCT((OFFSET('Game Board'!F8:F55,0,RY1)=SQ23)*(OFFSET('Game Board'!I8:I55,0,RY1)=SQ22)*(OFFSET('Game Board'!G8:G55,0,RY1)&lt;OFFSET('Game Board'!H8:H55,0,RY1))*1)+SUMPRODUCT((OFFSET('Game Board'!I8:I55,0,RY1)=SQ23)*(OFFSET('Game Board'!F8:F55,0,RY1)=SQ22)*(OFFSET('Game Board'!H8:H55,0,RY1)&lt;OFFSET('Game Board'!G8:G55,0,RY1))*1)</f>
        <v>0</v>
      </c>
      <c r="SW23" s="420">
        <f ca="1">SUMIFS(OFFSET('Game Board'!G8:G55,0,RY1),OFFSET('Game Board'!F8:F55,0,RY1),SQ23,OFFSET('Game Board'!I8:I55,0,RY1),SQ20)+SUMIFS(OFFSET('Game Board'!G8:G55,0,RY1),OFFSET('Game Board'!F8:F55,0,RY1),SQ23,OFFSET('Game Board'!I8:I55,0,RY1),SQ21)+SUMIFS(OFFSET('Game Board'!G8:G55,0,RY1),OFFSET('Game Board'!F8:F55,0,RY1),SQ23,OFFSET('Game Board'!I8:I55,0,RY1),SQ22)+SUMIFS(OFFSET('Game Board'!H8:H55,0,RY1),OFFSET('Game Board'!I8:I55,0,RY1),SQ23,OFFSET('Game Board'!F8:F55,0,RY1),SQ20)+SUMIFS(OFFSET('Game Board'!H8:H55,0,RY1),OFFSET('Game Board'!I8:I55,0,RY1),SQ23,OFFSET('Game Board'!F8:F55,0,RY1),SQ21)+SUMIFS(OFFSET('Game Board'!H8:H55,0,RY1),OFFSET('Game Board'!I8:I55,0,RY1),SQ23,OFFSET('Game Board'!F8:F55,0,RY1),SQ22)</f>
        <v>0</v>
      </c>
      <c r="SX23" s="420">
        <f ca="1">SUMIFS(OFFSET('Game Board'!H8:H55,0,RY1),OFFSET('Game Board'!F8:F55,0,RY1),SQ23,OFFSET('Game Board'!I8:I55,0,RY1),SQ20)+SUMIFS(OFFSET('Game Board'!H8:H55,0,RY1),OFFSET('Game Board'!F8:F55,0,RY1),SQ23,OFFSET('Game Board'!I8:I55,0,RY1),SQ21)+SUMIFS(OFFSET('Game Board'!H8:H55,0,RY1),OFFSET('Game Board'!F8:F55,0,RY1),SQ23,OFFSET('Game Board'!I8:I55,0,RY1),SQ22)+SUMIFS(OFFSET('Game Board'!G8:G55,0,RY1),OFFSET('Game Board'!I8:I55,0,RY1),SQ23,OFFSET('Game Board'!F8:F55,0,RY1),SQ20)+SUMIFS(OFFSET('Game Board'!G8:G55,0,RY1),OFFSET('Game Board'!I8:I55,0,RY1),SQ23,OFFSET('Game Board'!F8:F55,0,RY1),SQ21)+SUMIFS(OFFSET('Game Board'!G8:G55,0,RY1),OFFSET('Game Board'!I8:I55,0,RY1),SQ23,OFFSET('Game Board'!F8:F55,0,RY1),SQ22)</f>
        <v>0</v>
      </c>
      <c r="SY23" s="420">
        <f t="shared" ca="1" si="130"/>
        <v>0</v>
      </c>
      <c r="SZ23" s="420">
        <f t="shared" ca="1" si="131"/>
        <v>3</v>
      </c>
      <c r="TA23" s="420">
        <f t="shared" ref="TA23" ca="1" si="3312">IF(SQ23&lt;&gt;"",SUMPRODUCT((SP20:SP23=SP23)*(SZ20:SZ23&gt;SZ23)*1),0)</f>
        <v>0</v>
      </c>
      <c r="TB23" s="420">
        <f t="shared" ref="TB23" ca="1" si="3313">IF(SQ23&lt;&gt;"",SUMPRODUCT((TA20:TA23=TA23)*(SY20:SY23&gt;SY23)*1),0)</f>
        <v>0</v>
      </c>
      <c r="TC23" s="420">
        <f t="shared" ca="1" si="134"/>
        <v>0</v>
      </c>
      <c r="TD23" s="420">
        <f t="shared" ref="TD23" ca="1" si="3314">IF(SQ23&lt;&gt;"",SUMPRODUCT((TC20:TC23=TC23)*(TA20:TA23=TA23)*(SW20:SW23&gt;SW23)*1),0)</f>
        <v>0</v>
      </c>
      <c r="TE23" s="420">
        <f t="shared" ca="1" si="136"/>
        <v>1</v>
      </c>
      <c r="TF23" s="420">
        <f ca="1">SUMPRODUCT((OFFSET('Game Board'!F8:F55,0,RY1)=SR23)*(OFFSET('Game Board'!I8:I55,0,RY1)=SR21)*(OFFSET('Game Board'!G8:G55,0,RY1)&gt;OFFSET('Game Board'!H8:H55,0,RY1))*1)+SUMPRODUCT((OFFSET('Game Board'!I8:I55,0,RY1)=SR23)*(OFFSET('Game Board'!F8:F55,0,RY1)=SR21)*(OFFSET('Game Board'!H8:H55,0,RY1)&gt;OFFSET('Game Board'!G8:G55,0,RY1))*1)+SUMPRODUCT((OFFSET('Game Board'!F8:F55,0,RY1)=SR23)*(OFFSET('Game Board'!I8:I55,0,RY1)=SR22)*(OFFSET('Game Board'!G8:G55,0,RY1)&gt;OFFSET('Game Board'!H8:H55,0,RY1))*1)+SUMPRODUCT((OFFSET('Game Board'!I8:I55,0,RY1)=SR23)*(OFFSET('Game Board'!F8:F55,0,RY1)=SR22)*(OFFSET('Game Board'!H8:H55,0,RY1)&gt;OFFSET('Game Board'!G8:G55,0,RY1))*1)</f>
        <v>0</v>
      </c>
      <c r="TG23" s="420">
        <f ca="1">SUMPRODUCT((OFFSET('Game Board'!F8:F55,0,RY1)=SR23)*(OFFSET('Game Board'!I8:I55,0,RY1)=SR21)*(OFFSET('Game Board'!G8:G55,0,RY1)=OFFSET('Game Board'!H8:H55,0,RY1))*1)+SUMPRODUCT((OFFSET('Game Board'!I8:I55,0,RY1)=SR23)*(OFFSET('Game Board'!F8:F55,0,RY1)=SR21)*(OFFSET('Game Board'!G8:G55,0,RY1)=OFFSET('Game Board'!H8:H55,0,RY1))*1)+SUMPRODUCT((OFFSET('Game Board'!F8:F55,0,RY1)=SR23)*(OFFSET('Game Board'!I8:I55,0,RY1)=SR22)*(OFFSET('Game Board'!G8:G55,0,RY1)=OFFSET('Game Board'!H8:H55,0,RY1))*1)+SUMPRODUCT((OFFSET('Game Board'!I8:I55,0,RY1)=SR23)*(OFFSET('Game Board'!F8:F55,0,RY1)=SR22)*(OFFSET('Game Board'!G8:G55,0,RY1)=OFFSET('Game Board'!H8:H55,0,RY1))*1)</f>
        <v>0</v>
      </c>
      <c r="TH23" s="420">
        <f ca="1">SUMPRODUCT((OFFSET('Game Board'!F8:F55,0,RY1)=SR23)*(OFFSET('Game Board'!I8:I55,0,RY1)=SR21)*(OFFSET('Game Board'!G8:G55,0,RY1)&lt;OFFSET('Game Board'!H8:H55,0,RY1))*1)+SUMPRODUCT((OFFSET('Game Board'!I8:I55,0,RY1)=SR23)*(OFFSET('Game Board'!F8:F55,0,RY1)=SR21)*(OFFSET('Game Board'!H8:H55,0,RY1)&lt;OFFSET('Game Board'!G8:G55,0,RY1))*1)+SUMPRODUCT((OFFSET('Game Board'!F8:F55,0,RY1)=SR23)*(OFFSET('Game Board'!I8:I55,0,RY1)=SR22)*(OFFSET('Game Board'!G8:G55,0,RY1)&lt;OFFSET('Game Board'!H8:H55,0,RY1))*1)+SUMPRODUCT((OFFSET('Game Board'!I8:I55,0,RY1)=SR23)*(OFFSET('Game Board'!F8:F55,0,RY1)=SR22)*(OFFSET('Game Board'!H8:H55,0,RY1)&lt;OFFSET('Game Board'!G8:G55,0,RY1))*1)</f>
        <v>0</v>
      </c>
      <c r="TI23" s="420">
        <f ca="1">SUMIFS(OFFSET('Game Board'!G8:G55,0,RY1),OFFSET('Game Board'!F8:F55,0,RY1),SR23,OFFSET('Game Board'!I8:I55,0,RY1),SR21)+SUMIFS(OFFSET('Game Board'!G8:G55,0,RY1),OFFSET('Game Board'!F8:F55,0,RY1),SR23,OFFSET('Game Board'!I8:I55,0,RY1),SR22)+SUMIFS(OFFSET('Game Board'!H8:H55,0,RY1),OFFSET('Game Board'!I8:I55,0,RY1),SR23,OFFSET('Game Board'!F8:F55,0,RY1),SR21)+SUMIFS(OFFSET('Game Board'!H8:H55,0,RY1),OFFSET('Game Board'!I8:I55,0,RY1),SR23,OFFSET('Game Board'!F8:F55,0,RY1),SR22)</f>
        <v>0</v>
      </c>
      <c r="TJ23" s="420">
        <f ca="1">SUMIFS(OFFSET('Game Board'!G8:G55,0,RY1),OFFSET('Game Board'!F8:F55,0,RY1),SR23,OFFSET('Game Board'!I8:I55,0,RY1),SR21)+SUMIFS(OFFSET('Game Board'!G8:G55,0,RY1),OFFSET('Game Board'!F8:F55,0,RY1),SR23,OFFSET('Game Board'!I8:I55,0,RY1),SR22)+SUMIFS(OFFSET('Game Board'!H8:H55,0,RY1),OFFSET('Game Board'!I8:I55,0,RY1),SR23,OFFSET('Game Board'!F8:F55,0,RY1),SR21)+SUMIFS(OFFSET('Game Board'!H8:H55,0,RY1),OFFSET('Game Board'!I8:I55,0,RY1),SR23,OFFSET('Game Board'!F8:F55,0,RY1),SR22)</f>
        <v>0</v>
      </c>
      <c r="TK23" s="420">
        <f t="shared" ca="1" si="335"/>
        <v>0</v>
      </c>
      <c r="TL23" s="420">
        <f t="shared" ca="1" si="336"/>
        <v>0</v>
      </c>
      <c r="TM23" s="420">
        <f t="shared" ref="TM23" ca="1" si="3315">IF(SR23&lt;&gt;"",SUMPRODUCT((SP20:SP23=SP23)*(TL20:TL23&gt;TL23)*1),0)</f>
        <v>0</v>
      </c>
      <c r="TN23" s="420">
        <f t="shared" ref="TN23" ca="1" si="3316">IF(SR23&lt;&gt;"",SUMPRODUCT((TM20:TM23=TM23)*(TK20:TK23&gt;TK23)*1),0)</f>
        <v>0</v>
      </c>
      <c r="TO23" s="420">
        <f t="shared" ca="1" si="339"/>
        <v>0</v>
      </c>
      <c r="TP23" s="420">
        <f t="shared" ref="TP23" ca="1" si="3317">IF(SR23&lt;&gt;"",SUMPRODUCT((TO20:TO23=TO23)*(TM20:TM23=TM23)*(TI20:TI23&gt;TI23)*1),0)</f>
        <v>0</v>
      </c>
      <c r="TQ23" s="420">
        <f t="shared" ca="1" si="137"/>
        <v>1</v>
      </c>
      <c r="TR23" s="420">
        <f ca="1">SUMPRODUCT((OFFSET('Game Board'!F8:F55,0,RY1)=SS23)*(OFFSET('Game Board'!I8:I55,0,RY1)=SS22)*(OFFSET('Game Board'!G8:G55,0,RY1)&gt;OFFSET('Game Board'!H8:H55,0,RY1))*1)+SUMPRODUCT((OFFSET('Game Board'!I8:I55,0,RY1)=SS23)*(OFFSET('Game Board'!F8:F55,0,RY1)=SS22)*(OFFSET('Game Board'!H8:H55,0,RY1)&gt;OFFSET('Game Board'!G8:G55,0,RY1))*1)</f>
        <v>0</v>
      </c>
      <c r="TS23" s="420">
        <f ca="1">SUMPRODUCT((OFFSET('Game Board'!F8:F55,0,RY1)=SS23)*(OFFSET('Game Board'!I8:I55,0,RY1)=SS22)*(OFFSET('Game Board'!G8:G55,0,RY1)=OFFSET('Game Board'!H8:H55,0,RY1))*1)+SUMPRODUCT((OFFSET('Game Board'!I8:I55,0,RY1)=SS23)*(OFFSET('Game Board'!F8:F55,0,RY1)=SS22)*(OFFSET('Game Board'!H8:H55,0,RY1)=OFFSET('Game Board'!G8:G55,0,RY1))*1)</f>
        <v>0</v>
      </c>
      <c r="TT23" s="420">
        <f ca="1">SUMPRODUCT((OFFSET('Game Board'!F8:F55,0,RY1)=SS23)*(OFFSET('Game Board'!I8:I55,0,RY1)=SS22)*(OFFSET('Game Board'!G8:G55,0,RY1)&lt;OFFSET('Game Board'!H8:H55,0,RY1))*1)+SUMPRODUCT((OFFSET('Game Board'!I8:I55,0,RY1)=SS23)*(OFFSET('Game Board'!F8:F55,0,RY1)=SS22)*(OFFSET('Game Board'!H8:H55,0,RY1)&lt;OFFSET('Game Board'!G8:G55,0,RY1))*1)</f>
        <v>0</v>
      </c>
      <c r="TU23" s="420">
        <f ca="1">SUMIFS(OFFSET('Game Board'!G8:G55,0,RY1),OFFSET('Game Board'!F8:F55,0,RY1),SS23,OFFSET('Game Board'!I8:I55,0,RY1),SS22)+SUMIFS(OFFSET('Game Board'!H8:H55,0,RY1),OFFSET('Game Board'!I8:I55,0,RY1),SS23,OFFSET('Game Board'!F8:F55,0,RY1),SS22)</f>
        <v>0</v>
      </c>
      <c r="TV23" s="420">
        <f ca="1">SUMIFS(OFFSET('Game Board'!G8:G55,0,RY1),OFFSET('Game Board'!F8:F55,0,RY1),SS23,OFFSET('Game Board'!I8:I55,0,RY1),SS22)+SUMIFS(OFFSET('Game Board'!H8:H55,0,RY1),OFFSET('Game Board'!I8:I55,0,RY1),SS23,OFFSET('Game Board'!F8:F55,0,RY1),SS22)</f>
        <v>0</v>
      </c>
      <c r="TW23" s="420">
        <f t="shared" ca="1" si="3125"/>
        <v>0</v>
      </c>
      <c r="TX23" s="420">
        <f t="shared" ca="1" si="3126"/>
        <v>0</v>
      </c>
      <c r="TY23" s="420">
        <f t="shared" ref="TY23" ca="1" si="3318">IF(SS23&lt;&gt;"",SUMPRODUCT((TB20:TB23=TB23)*(TX20:TX23&gt;TX23)*1),0)</f>
        <v>0</v>
      </c>
      <c r="TZ23" s="420">
        <f t="shared" ref="TZ23" ca="1" si="3319">IF(SS23&lt;&gt;"",SUMPRODUCT((TY20:TY23=TY23)*(TW20:TW23&gt;TW23)*1),0)</f>
        <v>0</v>
      </c>
      <c r="UA23" s="420">
        <f t="shared" ca="1" si="3129"/>
        <v>0</v>
      </c>
      <c r="UB23" s="420">
        <f t="shared" ref="UB23" ca="1" si="3320">IF(SS23&lt;&gt;"",SUMPRODUCT((UA20:UA23=UA23)*(TY20:TY23=TY23)*(TU20:TU23&gt;TU23)*1),0)</f>
        <v>0</v>
      </c>
      <c r="UC23" s="420">
        <f t="shared" ca="1" si="138"/>
        <v>1</v>
      </c>
      <c r="UD23" s="420">
        <f t="shared" ref="UD23" ca="1" si="3321">SUMPRODUCT((UC20:UC23=UC23)*(SF20:SF23&gt;SF23)*1)</f>
        <v>3</v>
      </c>
      <c r="UE23" s="420">
        <f t="shared" ca="1" si="140"/>
        <v>4</v>
      </c>
      <c r="UF23" s="420" t="str">
        <f t="shared" si="342"/>
        <v>Costa Rica</v>
      </c>
      <c r="UG23" s="420">
        <f t="shared" ca="1" si="141"/>
        <v>0</v>
      </c>
      <c r="UH23" s="420">
        <f ca="1">SUMPRODUCT((OFFSET('Game Board'!G8:G55,0,UH1)&lt;&gt;"")*(OFFSET('Game Board'!F8:F55,0,UH1)=C23)*(OFFSET('Game Board'!G8:G55,0,UH1)&gt;OFFSET('Game Board'!H8:H55,0,UH1))*1)+SUMPRODUCT((OFFSET('Game Board'!G8:G55,0,UH1)&lt;&gt;"")*(OFFSET('Game Board'!I8:I55,0,UH1)=C23)*(OFFSET('Game Board'!H8:H55,0,UH1)&gt;OFFSET('Game Board'!G8:G55,0,UH1))*1)</f>
        <v>0</v>
      </c>
      <c r="UI23" s="420">
        <f ca="1">SUMPRODUCT((OFFSET('Game Board'!G8:G55,0,UH1)&lt;&gt;"")*(OFFSET('Game Board'!F8:F55,0,UH1)=C23)*(OFFSET('Game Board'!G8:G55,0,UH1)=OFFSET('Game Board'!H8:H55,0,UH1))*1)+SUMPRODUCT((OFFSET('Game Board'!G8:G55,0,UH1)&lt;&gt;"")*(OFFSET('Game Board'!I8:I55,0,UH1)=C23)*(OFFSET('Game Board'!G8:G55,0,UH1)=OFFSET('Game Board'!H8:H55,0,UH1))*1)</f>
        <v>0</v>
      </c>
      <c r="UJ23" s="420">
        <f ca="1">SUMPRODUCT((OFFSET('Game Board'!G8:G55,0,UH1)&lt;&gt;"")*(OFFSET('Game Board'!F8:F55,0,UH1)=C23)*(OFFSET('Game Board'!G8:G55,0,UH1)&lt;OFFSET('Game Board'!H8:H55,0,UH1))*1)+SUMPRODUCT((OFFSET('Game Board'!G8:G55,0,UH1)&lt;&gt;"")*(OFFSET('Game Board'!I8:I55,0,UH1)=C23)*(OFFSET('Game Board'!H8:H55,0,UH1)&lt;OFFSET('Game Board'!G8:G55,0,UH1))*1)</f>
        <v>0</v>
      </c>
      <c r="UK23" s="420">
        <f ca="1">SUMIF(OFFSET('Game Board'!F8:F55,0,UH1),C23,OFFSET('Game Board'!G8:G55,0,UH1))+SUMIF(OFFSET('Game Board'!I8:I55,0,UH1),C23,OFFSET('Game Board'!H8:H55,0,UH1))</f>
        <v>0</v>
      </c>
      <c r="UL23" s="420">
        <f ca="1">SUMIF(OFFSET('Game Board'!F8:F55,0,UH1),C23,OFFSET('Game Board'!H8:H55,0,UH1))+SUMIF(OFFSET('Game Board'!I8:I55,0,UH1),C23,OFFSET('Game Board'!G8:G55,0,UH1))</f>
        <v>0</v>
      </c>
      <c r="UM23" s="420">
        <f t="shared" ca="1" si="142"/>
        <v>0</v>
      </c>
      <c r="UN23" s="420">
        <f t="shared" ca="1" si="143"/>
        <v>0</v>
      </c>
      <c r="UO23" s="420">
        <f ca="1">INDEX(L4:L35,MATCH(UX23,C4:C35,0),0)</f>
        <v>1503</v>
      </c>
      <c r="UP23" s="424">
        <f>'Tournament Setup'!F25</f>
        <v>0</v>
      </c>
      <c r="UQ23" s="420">
        <f t="shared" ref="UQ23" ca="1" si="3322">RANK(UN23,UN20:UN23)</f>
        <v>1</v>
      </c>
      <c r="UR23" s="420">
        <f t="shared" ref="UR23" ca="1" si="3323">SUMPRODUCT((UQ20:UQ23=UQ23)*(UM20:UM23&gt;UM23)*1)</f>
        <v>0</v>
      </c>
      <c r="US23" s="420">
        <f t="shared" ca="1" si="146"/>
        <v>1</v>
      </c>
      <c r="UT23" s="420">
        <f t="shared" ref="UT23" ca="1" si="3324">SUMPRODUCT((UQ20:UQ23=UQ23)*(UM20:UM23=UM23)*(UK20:UK23&gt;UK23)*1)</f>
        <v>0</v>
      </c>
      <c r="UU23" s="420">
        <f t="shared" ca="1" si="148"/>
        <v>1</v>
      </c>
      <c r="UV23" s="420">
        <f t="shared" ref="UV23" ca="1" si="3325">RANK(UU23,UU20:UU23,1)+COUNTIF(UU20:UU23,UU23)-1</f>
        <v>4</v>
      </c>
      <c r="UW23" s="420">
        <v>4</v>
      </c>
      <c r="UX23" s="420" t="str">
        <f t="shared" ref="UX23" ca="1" si="3326">INDEX(UF20:UF23,MATCH(UW23,UV20:UV23,0),0)</f>
        <v>Costa Rica</v>
      </c>
      <c r="UY23" s="420">
        <f t="shared" ref="UY23" ca="1" si="3327">INDEX(UU20:UU23,MATCH(UX23,UF20:UF23,0),0)</f>
        <v>1</v>
      </c>
      <c r="UZ23" s="420" t="str">
        <f t="shared" ca="1" si="3138"/>
        <v>Costa Rica</v>
      </c>
      <c r="VA23" s="420" t="str">
        <f t="shared" ref="VA23" ca="1" si="3328">IF(AND(VA22&lt;&gt;"",UY23=2),UX23,"")</f>
        <v/>
      </c>
      <c r="VB23" s="420" t="str">
        <f t="shared" ref="VB23" ca="1" si="3329">IF(AND(VB22&lt;&gt;"",UY23=3),UX23,"")</f>
        <v/>
      </c>
      <c r="VC23" s="420">
        <f ca="1">SUMPRODUCT((OFFSET('Game Board'!F8:F55,0,UH1)=UZ23)*(OFFSET('Game Board'!I8:I55,0,UH1)=UZ20)*(OFFSET('Game Board'!G8:G55,0,UH1)&gt;OFFSET('Game Board'!H8:H55,0,UH1))*1)+SUMPRODUCT((OFFSET('Game Board'!I8:I55,0,UH1)=UZ23)*(OFFSET('Game Board'!F8:F55,0,UH1)=UZ20)*(OFFSET('Game Board'!H8:H55,0,UH1)&gt;OFFSET('Game Board'!G8:G55,0,UH1))*1)+SUMPRODUCT((OFFSET('Game Board'!F8:F55,0,UH1)=UZ23)*(OFFSET('Game Board'!I8:I55,0,UH1)=UZ21)*(OFFSET('Game Board'!G8:G55,0,UH1)&gt;OFFSET('Game Board'!H8:H55,0,UH1))*1)+SUMPRODUCT((OFFSET('Game Board'!I8:I55,0,UH1)=UZ23)*(OFFSET('Game Board'!F8:F55,0,UH1)=UZ21)*(OFFSET('Game Board'!H8:H55,0,UH1)&gt;OFFSET('Game Board'!G8:G55,0,UH1))*1)+SUMPRODUCT((OFFSET('Game Board'!F8:F55,0,UH1)=UZ23)*(OFFSET('Game Board'!I8:I55,0,UH1)=UZ22)*(OFFSET('Game Board'!G8:G55,0,UH1)&gt;OFFSET('Game Board'!H8:H55,0,UH1))*1)+SUMPRODUCT((OFFSET('Game Board'!I8:I55,0,UH1)=UZ23)*(OFFSET('Game Board'!F8:F55,0,UH1)=UZ22)*(OFFSET('Game Board'!H8:H55,0,UH1)&gt;OFFSET('Game Board'!G8:G55,0,UH1))*1)</f>
        <v>0</v>
      </c>
      <c r="VD23" s="420">
        <f ca="1">SUMPRODUCT((OFFSET('Game Board'!F8:F55,0,UH1)=UZ23)*(OFFSET('Game Board'!I8:I55,0,UH1)=UZ20)*(OFFSET('Game Board'!G8:G55,0,UH1)&gt;=OFFSET('Game Board'!H8:H55,0,UH1))*1)+SUMPRODUCT((OFFSET('Game Board'!I8:I55,0,UH1)=UZ23)*(OFFSET('Game Board'!F8:F55,0,UH1)=UZ20)*(OFFSET('Game Board'!G8:G55,0,UH1)=OFFSET('Game Board'!H8:H55,0,UH1))*1)+SUMPRODUCT((OFFSET('Game Board'!F8:F55,0,UH1)=UZ23)*(OFFSET('Game Board'!I8:I55,0,UH1)=UZ21)*(OFFSET('Game Board'!G8:G55,0,UH1)=OFFSET('Game Board'!H8:H55,0,UH1))*1)+SUMPRODUCT((OFFSET('Game Board'!I8:I55,0,UH1)=UZ23)*(OFFSET('Game Board'!F8:F55,0,UH1)=UZ21)*(OFFSET('Game Board'!G8:G55,0,UH1)=OFFSET('Game Board'!H8:H55,0,UH1))*1)+SUMPRODUCT((OFFSET('Game Board'!F8:F55,0,UH1)=UZ23)*(OFFSET('Game Board'!I8:I55,0,UH1)=UZ22)*(OFFSET('Game Board'!G8:G55,0,UH1)=OFFSET('Game Board'!H8:H55,0,UH1))*1)+SUMPRODUCT((OFFSET('Game Board'!I8:I55,0,UH1)=UZ23)*(OFFSET('Game Board'!F8:F55,0,UH1)=UZ22)*(OFFSET('Game Board'!G8:G55,0,UH1)=OFFSET('Game Board'!H8:H55,0,UH1))*1)</f>
        <v>3</v>
      </c>
      <c r="VE23" s="420">
        <f ca="1">SUMPRODUCT((OFFSET('Game Board'!F8:F55,0,UH1)=UZ23)*(OFFSET('Game Board'!I8:I55,0,UH1)=UZ20)*(OFFSET('Game Board'!G8:G55,0,UH1)&lt;OFFSET('Game Board'!H8:H55,0,UH1))*1)+SUMPRODUCT((OFFSET('Game Board'!I8:I55,0,UH1)=UZ23)*(OFFSET('Game Board'!F8:F55,0,UH1)=UZ20)*(OFFSET('Game Board'!H8:H55,0,UH1)&lt;OFFSET('Game Board'!G8:G55,0,UH1))*1)+SUMPRODUCT((OFFSET('Game Board'!F8:F55,0,UH1)=UZ23)*(OFFSET('Game Board'!I8:I55,0,UH1)=UZ21)*(OFFSET('Game Board'!G8:G55,0,UH1)&lt;OFFSET('Game Board'!H8:H55,0,UH1))*1)+SUMPRODUCT((OFFSET('Game Board'!I8:I55,0,UH1)=UZ23)*(OFFSET('Game Board'!F8:F55,0,UH1)=UZ21)*(OFFSET('Game Board'!H8:H55,0,UH1)&lt;OFFSET('Game Board'!G8:G55,0,UH1))*1)+SUMPRODUCT((OFFSET('Game Board'!F8:F55,0,UH1)=UZ23)*(OFFSET('Game Board'!I8:I55,0,UH1)=UZ22)*(OFFSET('Game Board'!G8:G55,0,UH1)&lt;OFFSET('Game Board'!H8:H55,0,UH1))*1)+SUMPRODUCT((OFFSET('Game Board'!I8:I55,0,UH1)=UZ23)*(OFFSET('Game Board'!F8:F55,0,UH1)=UZ22)*(OFFSET('Game Board'!H8:H55,0,UH1)&lt;OFFSET('Game Board'!G8:G55,0,UH1))*1)</f>
        <v>0</v>
      </c>
      <c r="VF23" s="420">
        <f ca="1">SUMIFS(OFFSET('Game Board'!G8:G55,0,UH1),OFFSET('Game Board'!F8:F55,0,UH1),UZ23,OFFSET('Game Board'!I8:I55,0,UH1),UZ20)+SUMIFS(OFFSET('Game Board'!G8:G55,0,UH1),OFFSET('Game Board'!F8:F55,0,UH1),UZ23,OFFSET('Game Board'!I8:I55,0,UH1),UZ21)+SUMIFS(OFFSET('Game Board'!G8:G55,0,UH1),OFFSET('Game Board'!F8:F55,0,UH1),UZ23,OFFSET('Game Board'!I8:I55,0,UH1),UZ22)+SUMIFS(OFFSET('Game Board'!H8:H55,0,UH1),OFFSET('Game Board'!I8:I55,0,UH1),UZ23,OFFSET('Game Board'!F8:F55,0,UH1),UZ20)+SUMIFS(OFFSET('Game Board'!H8:H55,0,UH1),OFFSET('Game Board'!I8:I55,0,UH1),UZ23,OFFSET('Game Board'!F8:F55,0,UH1),UZ21)+SUMIFS(OFFSET('Game Board'!H8:H55,0,UH1),OFFSET('Game Board'!I8:I55,0,UH1),UZ23,OFFSET('Game Board'!F8:F55,0,UH1),UZ22)</f>
        <v>0</v>
      </c>
      <c r="VG23" s="420">
        <f ca="1">SUMIFS(OFFSET('Game Board'!H8:H55,0,UH1),OFFSET('Game Board'!F8:F55,0,UH1),UZ23,OFFSET('Game Board'!I8:I55,0,UH1),UZ20)+SUMIFS(OFFSET('Game Board'!H8:H55,0,UH1),OFFSET('Game Board'!F8:F55,0,UH1),UZ23,OFFSET('Game Board'!I8:I55,0,UH1),UZ21)+SUMIFS(OFFSET('Game Board'!H8:H55,0,UH1),OFFSET('Game Board'!F8:F55,0,UH1),UZ23,OFFSET('Game Board'!I8:I55,0,UH1),UZ22)+SUMIFS(OFFSET('Game Board'!G8:G55,0,UH1),OFFSET('Game Board'!I8:I55,0,UH1),UZ23,OFFSET('Game Board'!F8:F55,0,UH1),UZ20)+SUMIFS(OFFSET('Game Board'!G8:G55,0,UH1),OFFSET('Game Board'!I8:I55,0,UH1),UZ23,OFFSET('Game Board'!F8:F55,0,UH1),UZ21)+SUMIFS(OFFSET('Game Board'!G8:G55,0,UH1),OFFSET('Game Board'!I8:I55,0,UH1),UZ23,OFFSET('Game Board'!F8:F55,0,UH1),UZ22)</f>
        <v>0</v>
      </c>
      <c r="VH23" s="420">
        <f t="shared" ca="1" si="153"/>
        <v>0</v>
      </c>
      <c r="VI23" s="420">
        <f t="shared" ca="1" si="154"/>
        <v>3</v>
      </c>
      <c r="VJ23" s="420">
        <f t="shared" ref="VJ23" ca="1" si="3330">IF(UZ23&lt;&gt;"",SUMPRODUCT((UY20:UY23=UY23)*(VI20:VI23&gt;VI23)*1),0)</f>
        <v>0</v>
      </c>
      <c r="VK23" s="420">
        <f t="shared" ref="VK23" ca="1" si="3331">IF(UZ23&lt;&gt;"",SUMPRODUCT((VJ20:VJ23=VJ23)*(VH20:VH23&gt;VH23)*1),0)</f>
        <v>0</v>
      </c>
      <c r="VL23" s="420">
        <f t="shared" ca="1" si="157"/>
        <v>0</v>
      </c>
      <c r="VM23" s="420">
        <f t="shared" ref="VM23" ca="1" si="3332">IF(UZ23&lt;&gt;"",SUMPRODUCT((VL20:VL23=VL23)*(VJ20:VJ23=VJ23)*(VF20:VF23&gt;VF23)*1),0)</f>
        <v>0</v>
      </c>
      <c r="VN23" s="420">
        <f t="shared" ca="1" si="159"/>
        <v>1</v>
      </c>
      <c r="VO23" s="420">
        <f ca="1">SUMPRODUCT((OFFSET('Game Board'!F8:F55,0,UH1)=VA23)*(OFFSET('Game Board'!I8:I55,0,UH1)=VA21)*(OFFSET('Game Board'!G8:G55,0,UH1)&gt;OFFSET('Game Board'!H8:H55,0,UH1))*1)+SUMPRODUCT((OFFSET('Game Board'!I8:I55,0,UH1)=VA23)*(OFFSET('Game Board'!F8:F55,0,UH1)=VA21)*(OFFSET('Game Board'!H8:H55,0,UH1)&gt;OFFSET('Game Board'!G8:G55,0,UH1))*1)+SUMPRODUCT((OFFSET('Game Board'!F8:F55,0,UH1)=VA23)*(OFFSET('Game Board'!I8:I55,0,UH1)=VA22)*(OFFSET('Game Board'!G8:G55,0,UH1)&gt;OFFSET('Game Board'!H8:H55,0,UH1))*1)+SUMPRODUCT((OFFSET('Game Board'!I8:I55,0,UH1)=VA23)*(OFFSET('Game Board'!F8:F55,0,UH1)=VA22)*(OFFSET('Game Board'!H8:H55,0,UH1)&gt;OFFSET('Game Board'!G8:G55,0,UH1))*1)</f>
        <v>0</v>
      </c>
      <c r="VP23" s="420">
        <f ca="1">SUMPRODUCT((OFFSET('Game Board'!F8:F55,0,UH1)=VA23)*(OFFSET('Game Board'!I8:I55,0,UH1)=VA21)*(OFFSET('Game Board'!G8:G55,0,UH1)=OFFSET('Game Board'!H8:H55,0,UH1))*1)+SUMPRODUCT((OFFSET('Game Board'!I8:I55,0,UH1)=VA23)*(OFFSET('Game Board'!F8:F55,0,UH1)=VA21)*(OFFSET('Game Board'!G8:G55,0,UH1)=OFFSET('Game Board'!H8:H55,0,UH1))*1)+SUMPRODUCT((OFFSET('Game Board'!F8:F55,0,UH1)=VA23)*(OFFSET('Game Board'!I8:I55,0,UH1)=VA22)*(OFFSET('Game Board'!G8:G55,0,UH1)=OFFSET('Game Board'!H8:H55,0,UH1))*1)+SUMPRODUCT((OFFSET('Game Board'!I8:I55,0,UH1)=VA23)*(OFFSET('Game Board'!F8:F55,0,UH1)=VA22)*(OFFSET('Game Board'!G8:G55,0,UH1)=OFFSET('Game Board'!H8:H55,0,UH1))*1)</f>
        <v>0</v>
      </c>
      <c r="VQ23" s="420">
        <f ca="1">SUMPRODUCT((OFFSET('Game Board'!F8:F55,0,UH1)=VA23)*(OFFSET('Game Board'!I8:I55,0,UH1)=VA21)*(OFFSET('Game Board'!G8:G55,0,UH1)&lt;OFFSET('Game Board'!H8:H55,0,UH1))*1)+SUMPRODUCT((OFFSET('Game Board'!I8:I55,0,UH1)=VA23)*(OFFSET('Game Board'!F8:F55,0,UH1)=VA21)*(OFFSET('Game Board'!H8:H55,0,UH1)&lt;OFFSET('Game Board'!G8:G55,0,UH1))*1)+SUMPRODUCT((OFFSET('Game Board'!F8:F55,0,UH1)=VA23)*(OFFSET('Game Board'!I8:I55,0,UH1)=VA22)*(OFFSET('Game Board'!G8:G55,0,UH1)&lt;OFFSET('Game Board'!H8:H55,0,UH1))*1)+SUMPRODUCT((OFFSET('Game Board'!I8:I55,0,UH1)=VA23)*(OFFSET('Game Board'!F8:F55,0,UH1)=VA22)*(OFFSET('Game Board'!H8:H55,0,UH1)&lt;OFFSET('Game Board'!G8:G55,0,UH1))*1)</f>
        <v>0</v>
      </c>
      <c r="VR23" s="420">
        <f ca="1">SUMIFS(OFFSET('Game Board'!G8:G55,0,UH1),OFFSET('Game Board'!F8:F55,0,UH1),VA23,OFFSET('Game Board'!I8:I55,0,UH1),VA21)+SUMIFS(OFFSET('Game Board'!G8:G55,0,UH1),OFFSET('Game Board'!F8:F55,0,UH1),VA23,OFFSET('Game Board'!I8:I55,0,UH1),VA22)+SUMIFS(OFFSET('Game Board'!H8:H55,0,UH1),OFFSET('Game Board'!I8:I55,0,UH1),VA23,OFFSET('Game Board'!F8:F55,0,UH1),VA21)+SUMIFS(OFFSET('Game Board'!H8:H55,0,UH1),OFFSET('Game Board'!I8:I55,0,UH1),VA23,OFFSET('Game Board'!F8:F55,0,UH1),VA22)</f>
        <v>0</v>
      </c>
      <c r="VS23" s="420">
        <f ca="1">SUMIFS(OFFSET('Game Board'!G8:G55,0,UH1),OFFSET('Game Board'!F8:F55,0,UH1),VA23,OFFSET('Game Board'!I8:I55,0,UH1),VA21)+SUMIFS(OFFSET('Game Board'!G8:G55,0,UH1),OFFSET('Game Board'!F8:F55,0,UH1),VA23,OFFSET('Game Board'!I8:I55,0,UH1),VA22)+SUMIFS(OFFSET('Game Board'!H8:H55,0,UH1),OFFSET('Game Board'!I8:I55,0,UH1),VA23,OFFSET('Game Board'!F8:F55,0,UH1),VA21)+SUMIFS(OFFSET('Game Board'!H8:H55,0,UH1),OFFSET('Game Board'!I8:I55,0,UH1),VA23,OFFSET('Game Board'!F8:F55,0,UH1),VA22)</f>
        <v>0</v>
      </c>
      <c r="VT23" s="420">
        <f t="shared" ca="1" si="354"/>
        <v>0</v>
      </c>
      <c r="VU23" s="420">
        <f t="shared" ca="1" si="355"/>
        <v>0</v>
      </c>
      <c r="VV23" s="420">
        <f t="shared" ref="VV23" ca="1" si="3333">IF(VA23&lt;&gt;"",SUMPRODUCT((UY20:UY23=UY23)*(VU20:VU23&gt;VU23)*1),0)</f>
        <v>0</v>
      </c>
      <c r="VW23" s="420">
        <f t="shared" ref="VW23" ca="1" si="3334">IF(VA23&lt;&gt;"",SUMPRODUCT((VV20:VV23=VV23)*(VT20:VT23&gt;VT23)*1),0)</f>
        <v>0</v>
      </c>
      <c r="VX23" s="420">
        <f t="shared" ca="1" si="358"/>
        <v>0</v>
      </c>
      <c r="VY23" s="420">
        <f t="shared" ref="VY23" ca="1" si="3335">IF(VA23&lt;&gt;"",SUMPRODUCT((VX20:VX23=VX23)*(VV20:VV23=VV23)*(VR20:VR23&gt;VR23)*1),0)</f>
        <v>0</v>
      </c>
      <c r="VZ23" s="420">
        <f t="shared" ca="1" si="160"/>
        <v>1</v>
      </c>
      <c r="WA23" s="420">
        <f ca="1">SUMPRODUCT((OFFSET('Game Board'!F8:F55,0,UH1)=VB23)*(OFFSET('Game Board'!I8:I55,0,UH1)=VB22)*(OFFSET('Game Board'!G8:G55,0,UH1)&gt;OFFSET('Game Board'!H8:H55,0,UH1))*1)+SUMPRODUCT((OFFSET('Game Board'!I8:I55,0,UH1)=VB23)*(OFFSET('Game Board'!F8:F55,0,UH1)=VB22)*(OFFSET('Game Board'!H8:H55,0,UH1)&gt;OFFSET('Game Board'!G8:G55,0,UH1))*1)</f>
        <v>0</v>
      </c>
      <c r="WB23" s="420">
        <f ca="1">SUMPRODUCT((OFFSET('Game Board'!F8:F55,0,UH1)=VB23)*(OFFSET('Game Board'!I8:I55,0,UH1)=VB22)*(OFFSET('Game Board'!G8:G55,0,UH1)=OFFSET('Game Board'!H8:H55,0,UH1))*1)+SUMPRODUCT((OFFSET('Game Board'!I8:I55,0,UH1)=VB23)*(OFFSET('Game Board'!F8:F55,0,UH1)=VB22)*(OFFSET('Game Board'!H8:H55,0,UH1)=OFFSET('Game Board'!G8:G55,0,UH1))*1)</f>
        <v>0</v>
      </c>
      <c r="WC23" s="420">
        <f ca="1">SUMPRODUCT((OFFSET('Game Board'!F8:F55,0,UH1)=VB23)*(OFFSET('Game Board'!I8:I55,0,UH1)=VB22)*(OFFSET('Game Board'!G8:G55,0,UH1)&lt;OFFSET('Game Board'!H8:H55,0,UH1))*1)+SUMPRODUCT((OFFSET('Game Board'!I8:I55,0,UH1)=VB23)*(OFFSET('Game Board'!F8:F55,0,UH1)=VB22)*(OFFSET('Game Board'!H8:H55,0,UH1)&lt;OFFSET('Game Board'!G8:G55,0,UH1))*1)</f>
        <v>0</v>
      </c>
      <c r="WD23" s="420">
        <f ca="1">SUMIFS(OFFSET('Game Board'!G8:G55,0,UH1),OFFSET('Game Board'!F8:F55,0,UH1),VB23,OFFSET('Game Board'!I8:I55,0,UH1),VB22)+SUMIFS(OFFSET('Game Board'!H8:H55,0,UH1),OFFSET('Game Board'!I8:I55,0,UH1),VB23,OFFSET('Game Board'!F8:F55,0,UH1),VB22)</f>
        <v>0</v>
      </c>
      <c r="WE23" s="420">
        <f ca="1">SUMIFS(OFFSET('Game Board'!G8:G55,0,UH1),OFFSET('Game Board'!F8:F55,0,UH1),VB23,OFFSET('Game Board'!I8:I55,0,UH1),VB22)+SUMIFS(OFFSET('Game Board'!H8:H55,0,UH1),OFFSET('Game Board'!I8:I55,0,UH1),VB23,OFFSET('Game Board'!F8:F55,0,UH1),VB22)</f>
        <v>0</v>
      </c>
      <c r="WF23" s="420">
        <f t="shared" ca="1" si="3147"/>
        <v>0</v>
      </c>
      <c r="WG23" s="420">
        <f t="shared" ca="1" si="3148"/>
        <v>0</v>
      </c>
      <c r="WH23" s="420">
        <f t="shared" ref="WH23" ca="1" si="3336">IF(VB23&lt;&gt;"",SUMPRODUCT((VK20:VK23=VK23)*(WG20:WG23&gt;WG23)*1),0)</f>
        <v>0</v>
      </c>
      <c r="WI23" s="420">
        <f t="shared" ref="WI23" ca="1" si="3337">IF(VB23&lt;&gt;"",SUMPRODUCT((WH20:WH23=WH23)*(WF20:WF23&gt;WF23)*1),0)</f>
        <v>0</v>
      </c>
      <c r="WJ23" s="420">
        <f t="shared" ca="1" si="3151"/>
        <v>0</v>
      </c>
      <c r="WK23" s="420">
        <f t="shared" ref="WK23" ca="1" si="3338">IF(VB23&lt;&gt;"",SUMPRODUCT((WJ20:WJ23=WJ23)*(WH20:WH23=WH23)*(WD20:WD23&gt;WD23)*1),0)</f>
        <v>0</v>
      </c>
      <c r="WL23" s="420">
        <f t="shared" ca="1" si="161"/>
        <v>1</v>
      </c>
      <c r="WM23" s="420">
        <f t="shared" ref="WM23" ca="1" si="3339">SUMPRODUCT((WL20:WL23=WL23)*(UO20:UO23&gt;UO23)*1)</f>
        <v>3</v>
      </c>
      <c r="WN23" s="420">
        <f t="shared" ca="1" si="163"/>
        <v>4</v>
      </c>
      <c r="WO23" s="420" t="str">
        <f t="shared" si="361"/>
        <v>Costa Rica</v>
      </c>
      <c r="WP23" s="420">
        <f t="shared" ca="1" si="164"/>
        <v>0</v>
      </c>
      <c r="WQ23" s="420">
        <f ca="1">SUMPRODUCT((OFFSET('Game Board'!G8:G55,0,WQ1)&lt;&gt;"")*(OFFSET('Game Board'!F8:F55,0,WQ1)=C23)*(OFFSET('Game Board'!G8:G55,0,WQ1)&gt;OFFSET('Game Board'!H8:H55,0,WQ1))*1)+SUMPRODUCT((OFFSET('Game Board'!G8:G55,0,WQ1)&lt;&gt;"")*(OFFSET('Game Board'!I8:I55,0,WQ1)=C23)*(OFFSET('Game Board'!H8:H55,0,WQ1)&gt;OFFSET('Game Board'!G8:G55,0,WQ1))*1)</f>
        <v>0</v>
      </c>
      <c r="WR23" s="420">
        <f ca="1">SUMPRODUCT((OFFSET('Game Board'!G8:G55,0,WQ1)&lt;&gt;"")*(OFFSET('Game Board'!F8:F55,0,WQ1)=C23)*(OFFSET('Game Board'!G8:G55,0,WQ1)=OFFSET('Game Board'!H8:H55,0,WQ1))*1)+SUMPRODUCT((OFFSET('Game Board'!G8:G55,0,WQ1)&lt;&gt;"")*(OFFSET('Game Board'!I8:I55,0,WQ1)=C23)*(OFFSET('Game Board'!G8:G55,0,WQ1)=OFFSET('Game Board'!H8:H55,0,WQ1))*1)</f>
        <v>0</v>
      </c>
      <c r="WS23" s="420">
        <f ca="1">SUMPRODUCT((OFFSET('Game Board'!G8:G55,0,WQ1)&lt;&gt;"")*(OFFSET('Game Board'!F8:F55,0,WQ1)=C23)*(OFFSET('Game Board'!G8:G55,0,WQ1)&lt;OFFSET('Game Board'!H8:H55,0,WQ1))*1)+SUMPRODUCT((OFFSET('Game Board'!G8:G55,0,WQ1)&lt;&gt;"")*(OFFSET('Game Board'!I8:I55,0,WQ1)=C23)*(OFFSET('Game Board'!H8:H55,0,WQ1)&lt;OFFSET('Game Board'!G8:G55,0,WQ1))*1)</f>
        <v>0</v>
      </c>
      <c r="WT23" s="420">
        <f ca="1">SUMIF(OFFSET('Game Board'!F8:F55,0,WQ1),C23,OFFSET('Game Board'!G8:G55,0,WQ1))+SUMIF(OFFSET('Game Board'!I8:I55,0,WQ1),C23,OFFSET('Game Board'!H8:H55,0,WQ1))</f>
        <v>0</v>
      </c>
      <c r="WU23" s="420">
        <f ca="1">SUMIF(OFFSET('Game Board'!F8:F55,0,WQ1),C23,OFFSET('Game Board'!H8:H55,0,WQ1))+SUMIF(OFFSET('Game Board'!I8:I55,0,WQ1),C23,OFFSET('Game Board'!G8:G55,0,WQ1))</f>
        <v>0</v>
      </c>
      <c r="WV23" s="420">
        <f t="shared" ca="1" si="165"/>
        <v>0</v>
      </c>
      <c r="WW23" s="420">
        <f t="shared" ca="1" si="166"/>
        <v>0</v>
      </c>
      <c r="WX23" s="420">
        <f ca="1">INDEX(L4:L35,MATCH(XG23,C4:C35,0),0)</f>
        <v>1503</v>
      </c>
      <c r="WY23" s="424">
        <f>'Tournament Setup'!F25</f>
        <v>0</v>
      </c>
      <c r="WZ23" s="420">
        <f t="shared" ref="WZ23" ca="1" si="3340">RANK(WW23,WW20:WW23)</f>
        <v>1</v>
      </c>
      <c r="XA23" s="420">
        <f t="shared" ref="XA23" ca="1" si="3341">SUMPRODUCT((WZ20:WZ23=WZ23)*(WV20:WV23&gt;WV23)*1)</f>
        <v>0</v>
      </c>
      <c r="XB23" s="420">
        <f t="shared" ca="1" si="169"/>
        <v>1</v>
      </c>
      <c r="XC23" s="420">
        <f t="shared" ref="XC23" ca="1" si="3342">SUMPRODUCT((WZ20:WZ23=WZ23)*(WV20:WV23=WV23)*(WT20:WT23&gt;WT23)*1)</f>
        <v>0</v>
      </c>
      <c r="XD23" s="420">
        <f t="shared" ca="1" si="171"/>
        <v>1</v>
      </c>
      <c r="XE23" s="420">
        <f t="shared" ref="XE23" ca="1" si="3343">RANK(XD23,XD20:XD23,1)+COUNTIF(XD20:XD23,XD23)-1</f>
        <v>4</v>
      </c>
      <c r="XF23" s="420">
        <v>4</v>
      </c>
      <c r="XG23" s="420" t="str">
        <f t="shared" ref="XG23" ca="1" si="3344">INDEX(WO20:WO23,MATCH(XF23,XE20:XE23,0),0)</f>
        <v>Costa Rica</v>
      </c>
      <c r="XH23" s="420">
        <f t="shared" ref="XH23" ca="1" si="3345">INDEX(XD20:XD23,MATCH(XG23,WO20:WO23,0),0)</f>
        <v>1</v>
      </c>
      <c r="XI23" s="420" t="str">
        <f t="shared" ca="1" si="3160"/>
        <v>Costa Rica</v>
      </c>
      <c r="XJ23" s="420" t="str">
        <f t="shared" ref="XJ23" ca="1" si="3346">IF(AND(XJ22&lt;&gt;"",XH23=2),XG23,"")</f>
        <v/>
      </c>
      <c r="XK23" s="420" t="str">
        <f t="shared" ref="XK23" ca="1" si="3347">IF(AND(XK22&lt;&gt;"",XH23=3),XG23,"")</f>
        <v/>
      </c>
      <c r="XL23" s="420">
        <f ca="1">SUMPRODUCT((OFFSET('Game Board'!F8:F55,0,WQ1)=XI23)*(OFFSET('Game Board'!I8:I55,0,WQ1)=XI20)*(OFFSET('Game Board'!G8:G55,0,WQ1)&gt;OFFSET('Game Board'!H8:H55,0,WQ1))*1)+SUMPRODUCT((OFFSET('Game Board'!I8:I55,0,WQ1)=XI23)*(OFFSET('Game Board'!F8:F55,0,WQ1)=XI20)*(OFFSET('Game Board'!H8:H55,0,WQ1)&gt;OFFSET('Game Board'!G8:G55,0,WQ1))*1)+SUMPRODUCT((OFFSET('Game Board'!F8:F55,0,WQ1)=XI23)*(OFFSET('Game Board'!I8:I55,0,WQ1)=XI21)*(OFFSET('Game Board'!G8:G55,0,WQ1)&gt;OFFSET('Game Board'!H8:H55,0,WQ1))*1)+SUMPRODUCT((OFFSET('Game Board'!I8:I55,0,WQ1)=XI23)*(OFFSET('Game Board'!F8:F55,0,WQ1)=XI21)*(OFFSET('Game Board'!H8:H55,0,WQ1)&gt;OFFSET('Game Board'!G8:G55,0,WQ1))*1)+SUMPRODUCT((OFFSET('Game Board'!F8:F55,0,WQ1)=XI23)*(OFFSET('Game Board'!I8:I55,0,WQ1)=XI22)*(OFFSET('Game Board'!G8:G55,0,WQ1)&gt;OFFSET('Game Board'!H8:H55,0,WQ1))*1)+SUMPRODUCT((OFFSET('Game Board'!I8:I55,0,WQ1)=XI23)*(OFFSET('Game Board'!F8:F55,0,WQ1)=XI22)*(OFFSET('Game Board'!H8:H55,0,WQ1)&gt;OFFSET('Game Board'!G8:G55,0,WQ1))*1)</f>
        <v>0</v>
      </c>
      <c r="XM23" s="420">
        <f ca="1">SUMPRODUCT((OFFSET('Game Board'!F8:F55,0,WQ1)=XI23)*(OFFSET('Game Board'!I8:I55,0,WQ1)=XI20)*(OFFSET('Game Board'!G8:G55,0,WQ1)&gt;=OFFSET('Game Board'!H8:H55,0,WQ1))*1)+SUMPRODUCT((OFFSET('Game Board'!I8:I55,0,WQ1)=XI23)*(OFFSET('Game Board'!F8:F55,0,WQ1)=XI20)*(OFFSET('Game Board'!G8:G55,0,WQ1)=OFFSET('Game Board'!H8:H55,0,WQ1))*1)+SUMPRODUCT((OFFSET('Game Board'!F8:F55,0,WQ1)=XI23)*(OFFSET('Game Board'!I8:I55,0,WQ1)=XI21)*(OFFSET('Game Board'!G8:G55,0,WQ1)=OFFSET('Game Board'!H8:H55,0,WQ1))*1)+SUMPRODUCT((OFFSET('Game Board'!I8:I55,0,WQ1)=XI23)*(OFFSET('Game Board'!F8:F55,0,WQ1)=XI21)*(OFFSET('Game Board'!G8:G55,0,WQ1)=OFFSET('Game Board'!H8:H55,0,WQ1))*1)+SUMPRODUCT((OFFSET('Game Board'!F8:F55,0,WQ1)=XI23)*(OFFSET('Game Board'!I8:I55,0,WQ1)=XI22)*(OFFSET('Game Board'!G8:G55,0,WQ1)=OFFSET('Game Board'!H8:H55,0,WQ1))*1)+SUMPRODUCT((OFFSET('Game Board'!I8:I55,0,WQ1)=XI23)*(OFFSET('Game Board'!F8:F55,0,WQ1)=XI22)*(OFFSET('Game Board'!G8:G55,0,WQ1)=OFFSET('Game Board'!H8:H55,0,WQ1))*1)</f>
        <v>3</v>
      </c>
      <c r="XN23" s="420">
        <f ca="1">SUMPRODUCT((OFFSET('Game Board'!F8:F55,0,WQ1)=XI23)*(OFFSET('Game Board'!I8:I55,0,WQ1)=XI20)*(OFFSET('Game Board'!G8:G55,0,WQ1)&lt;OFFSET('Game Board'!H8:H55,0,WQ1))*1)+SUMPRODUCT((OFFSET('Game Board'!I8:I55,0,WQ1)=XI23)*(OFFSET('Game Board'!F8:F55,0,WQ1)=XI20)*(OFFSET('Game Board'!H8:H55,0,WQ1)&lt;OFFSET('Game Board'!G8:G55,0,WQ1))*1)+SUMPRODUCT((OFFSET('Game Board'!F8:F55,0,WQ1)=XI23)*(OFFSET('Game Board'!I8:I55,0,WQ1)=XI21)*(OFFSET('Game Board'!G8:G55,0,WQ1)&lt;OFFSET('Game Board'!H8:H55,0,WQ1))*1)+SUMPRODUCT((OFFSET('Game Board'!I8:I55,0,WQ1)=XI23)*(OFFSET('Game Board'!F8:F55,0,WQ1)=XI21)*(OFFSET('Game Board'!H8:H55,0,WQ1)&lt;OFFSET('Game Board'!G8:G55,0,WQ1))*1)+SUMPRODUCT((OFFSET('Game Board'!F8:F55,0,WQ1)=XI23)*(OFFSET('Game Board'!I8:I55,0,WQ1)=XI22)*(OFFSET('Game Board'!G8:G55,0,WQ1)&lt;OFFSET('Game Board'!H8:H55,0,WQ1))*1)+SUMPRODUCT((OFFSET('Game Board'!I8:I55,0,WQ1)=XI23)*(OFFSET('Game Board'!F8:F55,0,WQ1)=XI22)*(OFFSET('Game Board'!H8:H55,0,WQ1)&lt;OFFSET('Game Board'!G8:G55,0,WQ1))*1)</f>
        <v>0</v>
      </c>
      <c r="XO23" s="420">
        <f ca="1">SUMIFS(OFFSET('Game Board'!G8:G55,0,WQ1),OFFSET('Game Board'!F8:F55,0,WQ1),XI23,OFFSET('Game Board'!I8:I55,0,WQ1),XI20)+SUMIFS(OFFSET('Game Board'!G8:G55,0,WQ1),OFFSET('Game Board'!F8:F55,0,WQ1),XI23,OFFSET('Game Board'!I8:I55,0,WQ1),XI21)+SUMIFS(OFFSET('Game Board'!G8:G55,0,WQ1),OFFSET('Game Board'!F8:F55,0,WQ1),XI23,OFFSET('Game Board'!I8:I55,0,WQ1),XI22)+SUMIFS(OFFSET('Game Board'!H8:H55,0,WQ1),OFFSET('Game Board'!I8:I55,0,WQ1),XI23,OFFSET('Game Board'!F8:F55,0,WQ1),XI20)+SUMIFS(OFFSET('Game Board'!H8:H55,0,WQ1),OFFSET('Game Board'!I8:I55,0,WQ1),XI23,OFFSET('Game Board'!F8:F55,0,WQ1),XI21)+SUMIFS(OFFSET('Game Board'!H8:H55,0,WQ1),OFFSET('Game Board'!I8:I55,0,WQ1),XI23,OFFSET('Game Board'!F8:F55,0,WQ1),XI22)</f>
        <v>0</v>
      </c>
      <c r="XP23" s="420">
        <f ca="1">SUMIFS(OFFSET('Game Board'!H8:H55,0,WQ1),OFFSET('Game Board'!F8:F55,0,WQ1),XI23,OFFSET('Game Board'!I8:I55,0,WQ1),XI20)+SUMIFS(OFFSET('Game Board'!H8:H55,0,WQ1),OFFSET('Game Board'!F8:F55,0,WQ1),XI23,OFFSET('Game Board'!I8:I55,0,WQ1),XI21)+SUMIFS(OFFSET('Game Board'!H8:H55,0,WQ1),OFFSET('Game Board'!F8:F55,0,WQ1),XI23,OFFSET('Game Board'!I8:I55,0,WQ1),XI22)+SUMIFS(OFFSET('Game Board'!G8:G55,0,WQ1),OFFSET('Game Board'!I8:I55,0,WQ1),XI23,OFFSET('Game Board'!F8:F55,0,WQ1),XI20)+SUMIFS(OFFSET('Game Board'!G8:G55,0,WQ1),OFFSET('Game Board'!I8:I55,0,WQ1),XI23,OFFSET('Game Board'!F8:F55,0,WQ1),XI21)+SUMIFS(OFFSET('Game Board'!G8:G55,0,WQ1),OFFSET('Game Board'!I8:I55,0,WQ1),XI23,OFFSET('Game Board'!F8:F55,0,WQ1),XI22)</f>
        <v>0</v>
      </c>
      <c r="XQ23" s="420">
        <f t="shared" ca="1" si="176"/>
        <v>0</v>
      </c>
      <c r="XR23" s="420">
        <f t="shared" ca="1" si="177"/>
        <v>3</v>
      </c>
      <c r="XS23" s="420">
        <f t="shared" ref="XS23" ca="1" si="3348">IF(XI23&lt;&gt;"",SUMPRODUCT((XH20:XH23=XH23)*(XR20:XR23&gt;XR23)*1),0)</f>
        <v>0</v>
      </c>
      <c r="XT23" s="420">
        <f t="shared" ref="XT23" ca="1" si="3349">IF(XI23&lt;&gt;"",SUMPRODUCT((XS20:XS23=XS23)*(XQ20:XQ23&gt;XQ23)*1),0)</f>
        <v>0</v>
      </c>
      <c r="XU23" s="420">
        <f t="shared" ca="1" si="180"/>
        <v>0</v>
      </c>
      <c r="XV23" s="420">
        <f t="shared" ref="XV23" ca="1" si="3350">IF(XI23&lt;&gt;"",SUMPRODUCT((XU20:XU23=XU23)*(XS20:XS23=XS23)*(XO20:XO23&gt;XO23)*1),0)</f>
        <v>0</v>
      </c>
      <c r="XW23" s="420">
        <f t="shared" ca="1" si="182"/>
        <v>1</v>
      </c>
      <c r="XX23" s="420">
        <f ca="1">SUMPRODUCT((OFFSET('Game Board'!F8:F55,0,WQ1)=XJ23)*(OFFSET('Game Board'!I8:I55,0,WQ1)=XJ21)*(OFFSET('Game Board'!G8:G55,0,WQ1)&gt;OFFSET('Game Board'!H8:H55,0,WQ1))*1)+SUMPRODUCT((OFFSET('Game Board'!I8:I55,0,WQ1)=XJ23)*(OFFSET('Game Board'!F8:F55,0,WQ1)=XJ21)*(OFFSET('Game Board'!H8:H55,0,WQ1)&gt;OFFSET('Game Board'!G8:G55,0,WQ1))*1)+SUMPRODUCT((OFFSET('Game Board'!F8:F55,0,WQ1)=XJ23)*(OFFSET('Game Board'!I8:I55,0,WQ1)=XJ22)*(OFFSET('Game Board'!G8:G55,0,WQ1)&gt;OFFSET('Game Board'!H8:H55,0,WQ1))*1)+SUMPRODUCT((OFFSET('Game Board'!I8:I55,0,WQ1)=XJ23)*(OFFSET('Game Board'!F8:F55,0,WQ1)=XJ22)*(OFFSET('Game Board'!H8:H55,0,WQ1)&gt;OFFSET('Game Board'!G8:G55,0,WQ1))*1)</f>
        <v>0</v>
      </c>
      <c r="XY23" s="420">
        <f ca="1">SUMPRODUCT((OFFSET('Game Board'!F8:F55,0,WQ1)=XJ23)*(OFFSET('Game Board'!I8:I55,0,WQ1)=XJ21)*(OFFSET('Game Board'!G8:G55,0,WQ1)=OFFSET('Game Board'!H8:H55,0,WQ1))*1)+SUMPRODUCT((OFFSET('Game Board'!I8:I55,0,WQ1)=XJ23)*(OFFSET('Game Board'!F8:F55,0,WQ1)=XJ21)*(OFFSET('Game Board'!G8:G55,0,WQ1)=OFFSET('Game Board'!H8:H55,0,WQ1))*1)+SUMPRODUCT((OFFSET('Game Board'!F8:F55,0,WQ1)=XJ23)*(OFFSET('Game Board'!I8:I55,0,WQ1)=XJ22)*(OFFSET('Game Board'!G8:G55,0,WQ1)=OFFSET('Game Board'!H8:H55,0,WQ1))*1)+SUMPRODUCT((OFFSET('Game Board'!I8:I55,0,WQ1)=XJ23)*(OFFSET('Game Board'!F8:F55,0,WQ1)=XJ22)*(OFFSET('Game Board'!G8:G55,0,WQ1)=OFFSET('Game Board'!H8:H55,0,WQ1))*1)</f>
        <v>0</v>
      </c>
      <c r="XZ23" s="420">
        <f ca="1">SUMPRODUCT((OFFSET('Game Board'!F8:F55,0,WQ1)=XJ23)*(OFFSET('Game Board'!I8:I55,0,WQ1)=XJ21)*(OFFSET('Game Board'!G8:G55,0,WQ1)&lt;OFFSET('Game Board'!H8:H55,0,WQ1))*1)+SUMPRODUCT((OFFSET('Game Board'!I8:I55,0,WQ1)=XJ23)*(OFFSET('Game Board'!F8:F55,0,WQ1)=XJ21)*(OFFSET('Game Board'!H8:H55,0,WQ1)&lt;OFFSET('Game Board'!G8:G55,0,WQ1))*1)+SUMPRODUCT((OFFSET('Game Board'!F8:F55,0,WQ1)=XJ23)*(OFFSET('Game Board'!I8:I55,0,WQ1)=XJ22)*(OFFSET('Game Board'!G8:G55,0,WQ1)&lt;OFFSET('Game Board'!H8:H55,0,WQ1))*1)+SUMPRODUCT((OFFSET('Game Board'!I8:I55,0,WQ1)=XJ23)*(OFFSET('Game Board'!F8:F55,0,WQ1)=XJ22)*(OFFSET('Game Board'!H8:H55,0,WQ1)&lt;OFFSET('Game Board'!G8:G55,0,WQ1))*1)</f>
        <v>0</v>
      </c>
      <c r="YA23" s="420">
        <f ca="1">SUMIFS(OFFSET('Game Board'!G8:G55,0,WQ1),OFFSET('Game Board'!F8:F55,0,WQ1),XJ23,OFFSET('Game Board'!I8:I55,0,WQ1),XJ21)+SUMIFS(OFFSET('Game Board'!G8:G55,0,WQ1),OFFSET('Game Board'!F8:F55,0,WQ1),XJ23,OFFSET('Game Board'!I8:I55,0,WQ1),XJ22)+SUMIFS(OFFSET('Game Board'!H8:H55,0,WQ1),OFFSET('Game Board'!I8:I55,0,WQ1),XJ23,OFFSET('Game Board'!F8:F55,0,WQ1),XJ21)+SUMIFS(OFFSET('Game Board'!H8:H55,0,WQ1),OFFSET('Game Board'!I8:I55,0,WQ1),XJ23,OFFSET('Game Board'!F8:F55,0,WQ1),XJ22)</f>
        <v>0</v>
      </c>
      <c r="YB23" s="420">
        <f ca="1">SUMIFS(OFFSET('Game Board'!G8:G55,0,WQ1),OFFSET('Game Board'!F8:F55,0,WQ1),XJ23,OFFSET('Game Board'!I8:I55,0,WQ1),XJ21)+SUMIFS(OFFSET('Game Board'!G8:G55,0,WQ1),OFFSET('Game Board'!F8:F55,0,WQ1),XJ23,OFFSET('Game Board'!I8:I55,0,WQ1),XJ22)+SUMIFS(OFFSET('Game Board'!H8:H55,0,WQ1),OFFSET('Game Board'!I8:I55,0,WQ1),XJ23,OFFSET('Game Board'!F8:F55,0,WQ1),XJ21)+SUMIFS(OFFSET('Game Board'!H8:H55,0,WQ1),OFFSET('Game Board'!I8:I55,0,WQ1),XJ23,OFFSET('Game Board'!F8:F55,0,WQ1),XJ22)</f>
        <v>0</v>
      </c>
      <c r="YC23" s="420">
        <f t="shared" ca="1" si="373"/>
        <v>0</v>
      </c>
      <c r="YD23" s="420">
        <f t="shared" ca="1" si="374"/>
        <v>0</v>
      </c>
      <c r="YE23" s="420">
        <f t="shared" ref="YE23" ca="1" si="3351">IF(XJ23&lt;&gt;"",SUMPRODUCT((XH20:XH23=XH23)*(YD20:YD23&gt;YD23)*1),0)</f>
        <v>0</v>
      </c>
      <c r="YF23" s="420">
        <f t="shared" ref="YF23" ca="1" si="3352">IF(XJ23&lt;&gt;"",SUMPRODUCT((YE20:YE23=YE23)*(YC20:YC23&gt;YC23)*1),0)</f>
        <v>0</v>
      </c>
      <c r="YG23" s="420">
        <f t="shared" ca="1" si="377"/>
        <v>0</v>
      </c>
      <c r="YH23" s="420">
        <f t="shared" ref="YH23" ca="1" si="3353">IF(XJ23&lt;&gt;"",SUMPRODUCT((YG20:YG23=YG23)*(YE20:YE23=YE23)*(YA20:YA23&gt;YA23)*1),0)</f>
        <v>0</v>
      </c>
      <c r="YI23" s="420">
        <f t="shared" ca="1" si="183"/>
        <v>1</v>
      </c>
      <c r="YJ23" s="420">
        <f ca="1">SUMPRODUCT((OFFSET('Game Board'!F8:F55,0,WQ1)=XK23)*(OFFSET('Game Board'!I8:I55,0,WQ1)=XK22)*(OFFSET('Game Board'!G8:G55,0,WQ1)&gt;OFFSET('Game Board'!H8:H55,0,WQ1))*1)+SUMPRODUCT((OFFSET('Game Board'!I8:I55,0,WQ1)=XK23)*(OFFSET('Game Board'!F8:F55,0,WQ1)=XK22)*(OFFSET('Game Board'!H8:H55,0,WQ1)&gt;OFFSET('Game Board'!G8:G55,0,WQ1))*1)</f>
        <v>0</v>
      </c>
      <c r="YK23" s="420">
        <f ca="1">SUMPRODUCT((OFFSET('Game Board'!F8:F55,0,WQ1)=XK23)*(OFFSET('Game Board'!I8:I55,0,WQ1)=XK22)*(OFFSET('Game Board'!G8:G55,0,WQ1)=OFFSET('Game Board'!H8:H55,0,WQ1))*1)+SUMPRODUCT((OFFSET('Game Board'!I8:I55,0,WQ1)=XK23)*(OFFSET('Game Board'!F8:F55,0,WQ1)=XK22)*(OFFSET('Game Board'!H8:H55,0,WQ1)=OFFSET('Game Board'!G8:G55,0,WQ1))*1)</f>
        <v>0</v>
      </c>
      <c r="YL23" s="420">
        <f ca="1">SUMPRODUCT((OFFSET('Game Board'!F8:F55,0,WQ1)=XK23)*(OFFSET('Game Board'!I8:I55,0,WQ1)=XK22)*(OFFSET('Game Board'!G8:G55,0,WQ1)&lt;OFFSET('Game Board'!H8:H55,0,WQ1))*1)+SUMPRODUCT((OFFSET('Game Board'!I8:I55,0,WQ1)=XK23)*(OFFSET('Game Board'!F8:F55,0,WQ1)=XK22)*(OFFSET('Game Board'!H8:H55,0,WQ1)&lt;OFFSET('Game Board'!G8:G55,0,WQ1))*1)</f>
        <v>0</v>
      </c>
      <c r="YM23" s="420">
        <f ca="1">SUMIFS(OFFSET('Game Board'!G8:G55,0,WQ1),OFFSET('Game Board'!F8:F55,0,WQ1),XK23,OFFSET('Game Board'!I8:I55,0,WQ1),XK22)+SUMIFS(OFFSET('Game Board'!H8:H55,0,WQ1),OFFSET('Game Board'!I8:I55,0,WQ1),XK23,OFFSET('Game Board'!F8:F55,0,WQ1),XK22)</f>
        <v>0</v>
      </c>
      <c r="YN23" s="420">
        <f ca="1">SUMIFS(OFFSET('Game Board'!G8:G55,0,WQ1),OFFSET('Game Board'!F8:F55,0,WQ1),XK23,OFFSET('Game Board'!I8:I55,0,WQ1),XK22)+SUMIFS(OFFSET('Game Board'!H8:H55,0,WQ1),OFFSET('Game Board'!I8:I55,0,WQ1),XK23,OFFSET('Game Board'!F8:F55,0,WQ1),XK22)</f>
        <v>0</v>
      </c>
      <c r="YO23" s="420">
        <f t="shared" ca="1" si="3169"/>
        <v>0</v>
      </c>
      <c r="YP23" s="420">
        <f t="shared" ca="1" si="3170"/>
        <v>0</v>
      </c>
      <c r="YQ23" s="420">
        <f t="shared" ref="YQ23" ca="1" si="3354">IF(XK23&lt;&gt;"",SUMPRODUCT((XT20:XT23=XT23)*(YP20:YP23&gt;YP23)*1),0)</f>
        <v>0</v>
      </c>
      <c r="YR23" s="420">
        <f t="shared" ref="YR23" ca="1" si="3355">IF(XK23&lt;&gt;"",SUMPRODUCT((YQ20:YQ23=YQ23)*(YO20:YO23&gt;YO23)*1),0)</f>
        <v>0</v>
      </c>
      <c r="YS23" s="420">
        <f t="shared" ca="1" si="3173"/>
        <v>0</v>
      </c>
      <c r="YT23" s="420">
        <f t="shared" ref="YT23" ca="1" si="3356">IF(XK23&lt;&gt;"",SUMPRODUCT((YS20:YS23=YS23)*(YQ20:YQ23=YQ23)*(YM20:YM23&gt;YM23)*1),0)</f>
        <v>0</v>
      </c>
      <c r="YU23" s="420">
        <f t="shared" ca="1" si="184"/>
        <v>1</v>
      </c>
      <c r="YV23" s="420">
        <f t="shared" ref="YV23" ca="1" si="3357">SUMPRODUCT((YU20:YU23=YU23)*(WX20:WX23&gt;WX23)*1)</f>
        <v>3</v>
      </c>
      <c r="YW23" s="420">
        <f t="shared" ca="1" si="186"/>
        <v>4</v>
      </c>
      <c r="YX23" s="420" t="str">
        <f t="shared" si="380"/>
        <v>Costa Rica</v>
      </c>
    </row>
    <row r="24" spans="1:674" x14ac:dyDescent="0.35">
      <c r="A24" s="420">
        <f>INDEX(M4:M35,MATCH(U24,C4:C35,0),0)</f>
        <v>1552</v>
      </c>
      <c r="B24" s="420">
        <f t="shared" si="815"/>
        <v>1</v>
      </c>
      <c r="C24" s="420" t="str">
        <f>'Tournament Setup'!D26</f>
        <v>Morocco</v>
      </c>
      <c r="D24" s="420">
        <f t="shared" si="187"/>
        <v>0</v>
      </c>
      <c r="E24" s="420">
        <f>SUMPRODUCT(('Game Board'!G8:G55&lt;&gt;"")*('Game Board'!F8:F55=C24)*('Game Board'!G8:G55&gt;'Game Board'!H8:H55)*1)+SUMPRODUCT(('Game Board'!G8:G55&lt;&gt;"")*('Game Board'!I8:I55=C24)*('Game Board'!H8:H55&gt;'Game Board'!G8:G55)*1)</f>
        <v>0</v>
      </c>
      <c r="F24" s="420">
        <f>SUMPRODUCT(('Game Board'!G8:G55&lt;&gt;"")*('Game Board'!F8:F55=C24)*('Game Board'!G8:G55='Game Board'!H8:H55)*1)+SUMPRODUCT(('Game Board'!G8:G55&lt;&gt;"")*('Game Board'!I8:I55=C24)*('Game Board'!G8:G55='Game Board'!H8:H55)*1)</f>
        <v>0</v>
      </c>
      <c r="G24" s="420">
        <f>SUMPRODUCT(('Game Board'!G8:G55&lt;&gt;"")*('Game Board'!F8:F55=C24)*('Game Board'!G8:G55&lt;'Game Board'!H8:H55)*1)+SUMPRODUCT(('Game Board'!G8:G55&lt;&gt;"")*('Game Board'!I8:I55=C24)*('Game Board'!H8:H55&lt;'Game Board'!G8:G55)*1)</f>
        <v>0</v>
      </c>
      <c r="H24" s="420">
        <f>SUMIF('Game Board'!F8:F55,C24,'Game Board'!G8:G55)+SUMIF('Game Board'!I8:I55,C24,'Game Board'!H8:H55)</f>
        <v>0</v>
      </c>
      <c r="I24" s="420">
        <f>SUMIF('Game Board'!F8:F55,C24,'Game Board'!H8:H55)+SUMIF('Game Board'!I8:I55,C24,'Game Board'!G8:G55)</f>
        <v>0</v>
      </c>
      <c r="J24" s="420">
        <f t="shared" si="188"/>
        <v>0</v>
      </c>
      <c r="K24" s="420">
        <f t="shared" si="189"/>
        <v>0</v>
      </c>
      <c r="L24" s="424">
        <f>'Tournament Setup'!E26</f>
        <v>1552</v>
      </c>
      <c r="M24" s="420">
        <f>IF('Tournament Setup'!F26&lt;&gt;"",-'Tournament Setup'!F26,'Tournament Setup'!E26)</f>
        <v>1552</v>
      </c>
      <c r="N24" s="420">
        <f>RANK(K24,K24:K27)</f>
        <v>1</v>
      </c>
      <c r="O24" s="420">
        <f>SUMPRODUCT((N24:N27=N24)*(J24:J27&gt;J24)*1)</f>
        <v>0</v>
      </c>
      <c r="P24" s="420">
        <f t="shared" si="190"/>
        <v>1</v>
      </c>
      <c r="Q24" s="420">
        <f>SUMPRODUCT((N24:N27=N24)*(J24:J27=J24)*(H24:H27&gt;H24)*1)</f>
        <v>0</v>
      </c>
      <c r="R24" s="420">
        <f t="shared" si="191"/>
        <v>1</v>
      </c>
      <c r="S24" s="420">
        <f>RANK(R24,R24:R27,1)+COUNTIF(R24:R24,R24)-1</f>
        <v>1</v>
      </c>
      <c r="T24" s="420">
        <v>1</v>
      </c>
      <c r="U24" s="420" t="str">
        <f t="shared" ref="U24" si="3358">INDEX(C24:C27,MATCH(T24,S24:S27,0),0)</f>
        <v>Morocco</v>
      </c>
      <c r="V24" s="420">
        <f>INDEX(R24:R27,MATCH(U24,C24:C27,0),0)</f>
        <v>1</v>
      </c>
      <c r="W24" s="420" t="str">
        <f t="shared" ref="W24" si="3359">IF(V25=1,U24,"")</f>
        <v>Morocco</v>
      </c>
      <c r="Z24" s="420">
        <f>SUMPRODUCT(('Game Board'!F8:F55=W24)*('Game Board'!I8:I55=W25)*('Game Board'!G8:G55&gt;'Game Board'!H8:H55)*1)+SUMPRODUCT(('Game Board'!I8:I55=W24)*('Game Board'!F8:F55=W25)*('Game Board'!H8:H55&gt;'Game Board'!G8:G55)*1)+SUMPRODUCT(('Game Board'!F8:F55=W24)*('Game Board'!I8:I55=W26)*('Game Board'!G8:G55&gt;'Game Board'!H8:H55)*1)+SUMPRODUCT(('Game Board'!I8:I55=W24)*('Game Board'!F8:F55=W26)*('Game Board'!H8:H55&gt;'Game Board'!G8:G55)*1)+SUMPRODUCT(('Game Board'!F8:F55=W24)*('Game Board'!I8:I55=W27)*('Game Board'!G8:G55&gt;'Game Board'!H8:H55)*1)+SUMPRODUCT(('Game Board'!I8:I55=W24)*('Game Board'!F8:F55=W27)*('Game Board'!H8:H55&gt;'Game Board'!G8:G55)*1)</f>
        <v>0</v>
      </c>
      <c r="AA24" s="420">
        <f>SUMPRODUCT(('Game Board'!F8:F55=W24)*('Game Board'!I8:I55=W25)*('Game Board'!G8:G55='Game Board'!H8:H55)*1)+SUMPRODUCT(('Game Board'!I8:I55=W24)*('Game Board'!F8:F55=W25)*('Game Board'!G8:G55='Game Board'!H8:H55)*1)+SUMPRODUCT(('Game Board'!F8:F55=W24)*('Game Board'!I8:I55=W26)*('Game Board'!G8:G55='Game Board'!H8:H55)*1)+SUMPRODUCT(('Game Board'!I8:I55=W24)*('Game Board'!F8:F55=W26)*('Game Board'!G8:G55='Game Board'!H8:H55)*1)+SUMPRODUCT(('Game Board'!F8:F55=W24)*('Game Board'!I8:I55=W27)*('Game Board'!G8:G55='Game Board'!H8:H55)*1)+SUMPRODUCT(('Game Board'!I8:I55=W24)*('Game Board'!F8:F55=W27)*('Game Board'!G8:G55='Game Board'!H8:H55)*1)</f>
        <v>3</v>
      </c>
      <c r="AB24" s="420">
        <f>SUMPRODUCT(('Game Board'!F8:F55=W24)*('Game Board'!I8:I55=W25)*('Game Board'!G8:G55&lt;'Game Board'!H8:H55)*1)+SUMPRODUCT(('Game Board'!I8:I55=W24)*('Game Board'!F8:F55=W25)*('Game Board'!H8:H55&lt;'Game Board'!G8:G55)*1)+SUMPRODUCT(('Game Board'!F8:F55=W24)*('Game Board'!I8:I55=W26)*('Game Board'!G8:G55&lt;'Game Board'!H8:H55)*1)+SUMPRODUCT(('Game Board'!I8:I55=W24)*('Game Board'!F8:F55=W26)*('Game Board'!H8:H55&lt;'Game Board'!G8:G55)*1)+SUMPRODUCT(('Game Board'!F8:F55=W24)*('Game Board'!I8:I55=W27)*('Game Board'!G8:G55&lt;'Game Board'!H8:H55)*1)+SUMPRODUCT(('Game Board'!I8:I55=W24)*('Game Board'!F8:F55=W27)*('Game Board'!H8:H55&lt;'Game Board'!G8:G55)*1)</f>
        <v>0</v>
      </c>
      <c r="AC24" s="420">
        <f>SUMIFS('Game Board'!G8:G55,'Game Board'!F8:F55,W24,'Game Board'!I8:I55,W25)+SUMIFS('Game Board'!G8:G55,'Game Board'!F8:F55,W24,'Game Board'!I8:I55,W26)+SUMIFS('Game Board'!G8:G55,'Game Board'!F8:F55,W24,'Game Board'!I8:I55,W27)+SUMIFS('Game Board'!H8:H55,'Game Board'!I8:I55,W24,'Game Board'!F8:F55,W25)+SUMIFS('Game Board'!H8:H55,'Game Board'!I8:I55,W24,'Game Board'!F8:F55,W26)+SUMIFS('Game Board'!H8:H55,'Game Board'!I8:I55,W24,'Game Board'!F8:F55,W27)</f>
        <v>0</v>
      </c>
      <c r="AD24" s="420">
        <f>SUMIFS('Game Board'!H8:H55,'Game Board'!F8:F55,W24,'Game Board'!I8:I55,W25)+SUMIFS('Game Board'!H8:H55,'Game Board'!F8:F55,W24,'Game Board'!I8:I55,W26)+SUMIFS('Game Board'!H8:H55,'Game Board'!F8:F55,W24,'Game Board'!I8:I55,W27)+SUMIFS('Game Board'!G8:G55,'Game Board'!I8:I55,W24,'Game Board'!F8:F55,W25)+SUMIFS('Game Board'!G8:G55,'Game Board'!I8:I55,W24,'Game Board'!F8:F55,W26)+SUMIFS('Game Board'!G8:G55,'Game Board'!I8:I55,W24,'Game Board'!F8:F55,W27)</f>
        <v>0</v>
      </c>
      <c r="AE24" s="420">
        <f t="shared" si="192"/>
        <v>0</v>
      </c>
      <c r="AF24" s="420">
        <f t="shared" si="193"/>
        <v>3</v>
      </c>
      <c r="AG24" s="420">
        <f t="shared" ref="AG24" si="3360">IF(W24&lt;&gt;"",SUMPRODUCT((V24:V27=V24)*(AF24:AF27&gt;AF24)*1),0)</f>
        <v>0</v>
      </c>
      <c r="AH24" s="420">
        <f t="shared" ref="AH24" si="3361">IF(W24&lt;&gt;"",SUMPRODUCT((AG24:AG27=AG24)*(AE24:AE27&gt;AE24)*1),0)</f>
        <v>0</v>
      </c>
      <c r="AI24" s="420">
        <f t="shared" si="0"/>
        <v>0</v>
      </c>
      <c r="AJ24" s="420">
        <f t="shared" ref="AJ24" si="3362">IF(W24&lt;&gt;"",SUMPRODUCT((AI24:AI27=AI24)*(AG24:AG27=AG24)*(AC24:AC27&gt;AC24)*1),0)</f>
        <v>0</v>
      </c>
      <c r="AK24" s="420">
        <f t="shared" si="194"/>
        <v>1</v>
      </c>
      <c r="AL24" s="420">
        <v>0</v>
      </c>
      <c r="AM24" s="420">
        <v>0</v>
      </c>
      <c r="AN24" s="420">
        <v>0</v>
      </c>
      <c r="AO24" s="420">
        <v>0</v>
      </c>
      <c r="AP24" s="420">
        <v>0</v>
      </c>
      <c r="AQ24" s="420">
        <f t="shared" si="195"/>
        <v>0</v>
      </c>
      <c r="AR24" s="420">
        <f t="shared" si="196"/>
        <v>0</v>
      </c>
      <c r="AS24" s="420">
        <v>0</v>
      </c>
      <c r="AT24" s="420">
        <v>0</v>
      </c>
      <c r="AU24" s="420">
        <f t="shared" si="197"/>
        <v>0</v>
      </c>
      <c r="AV24" s="420">
        <v>0</v>
      </c>
      <c r="AW24" s="420">
        <f t="shared" si="198"/>
        <v>1</v>
      </c>
      <c r="AX24" s="420">
        <v>0</v>
      </c>
      <c r="AY24" s="420">
        <v>0</v>
      </c>
      <c r="AZ24" s="420">
        <v>0</v>
      </c>
      <c r="BA24" s="420">
        <v>0</v>
      </c>
      <c r="BB24" s="420">
        <v>0</v>
      </c>
      <c r="BC24" s="420">
        <v>0</v>
      </c>
      <c r="BD24" s="420">
        <v>0</v>
      </c>
      <c r="BE24" s="420">
        <v>0</v>
      </c>
      <c r="BF24" s="420">
        <v>0</v>
      </c>
      <c r="BG24" s="420">
        <v>0</v>
      </c>
      <c r="BH24" s="420">
        <v>0</v>
      </c>
      <c r="BI24" s="420">
        <f t="shared" si="383"/>
        <v>1</v>
      </c>
      <c r="BJ24" s="420">
        <f>SUMPRODUCT((BI24:BI27=BI24)*(A24:A27&gt;A24)*1)</f>
        <v>2</v>
      </c>
      <c r="BK24" s="420">
        <f t="shared" si="199"/>
        <v>3</v>
      </c>
      <c r="BL24" s="420" t="str">
        <f t="shared" si="200"/>
        <v>Morocco</v>
      </c>
      <c r="BM24" s="420">
        <f t="shared" ca="1" si="201"/>
        <v>0</v>
      </c>
      <c r="BN24" s="420">
        <f ca="1">SUMPRODUCT((OFFSET('Game Board'!G8:G55,0,BN1)&lt;&gt;"")*(OFFSET('Game Board'!F8:F55,0,BN1)=C24)*(OFFSET('Game Board'!G8:G55,0,BN1)&gt;OFFSET('Game Board'!H8:H55,0,BN1))*1)+SUMPRODUCT((OFFSET('Game Board'!G8:G55,0,BN1)&lt;&gt;"")*(OFFSET('Game Board'!I8:I55,0,BN1)=C24)*(OFFSET('Game Board'!H8:H55,0,BN1)&gt;OFFSET('Game Board'!G8:G55,0,BN1))*1)</f>
        <v>0</v>
      </c>
      <c r="BO24" s="420">
        <f ca="1">SUMPRODUCT((OFFSET('Game Board'!G8:G55,0,BN1)&lt;&gt;"")*(OFFSET('Game Board'!F8:F55,0,BN1)=C24)*(OFFSET('Game Board'!G8:G55,0,BN1)=OFFSET('Game Board'!H8:H55,0,BN1))*1)+SUMPRODUCT((OFFSET('Game Board'!G8:G55,0,BN1)&lt;&gt;"")*(OFFSET('Game Board'!I8:I55,0,BN1)=C24)*(OFFSET('Game Board'!G8:G55,0,BN1)=OFFSET('Game Board'!H8:H55,0,BN1))*1)</f>
        <v>0</v>
      </c>
      <c r="BP24" s="420">
        <f ca="1">SUMPRODUCT((OFFSET('Game Board'!G8:G55,0,BN1)&lt;&gt;"")*(OFFSET('Game Board'!F8:F55,0,BN1)=C24)*(OFFSET('Game Board'!G8:G55,0,BN1)&lt;OFFSET('Game Board'!H8:H55,0,BN1))*1)+SUMPRODUCT((OFFSET('Game Board'!G8:G55,0,BN1)&lt;&gt;"")*(OFFSET('Game Board'!I8:I55,0,BN1)=C24)*(OFFSET('Game Board'!H8:H55,0,BN1)&lt;OFFSET('Game Board'!G8:G55,0,BN1))*1)</f>
        <v>0</v>
      </c>
      <c r="BQ24" s="420">
        <f ca="1">SUMIF(OFFSET('Game Board'!F8:F55,0,BN1),C24,OFFSET('Game Board'!G8:G55,0,BN1))+SUMIF(OFFSET('Game Board'!I8:I55,0,BN1),C24,OFFSET('Game Board'!H8:H55,0,BN1))</f>
        <v>0</v>
      </c>
      <c r="BR24" s="420">
        <f ca="1">SUMIF(OFFSET('Game Board'!F8:F55,0,BN1),C24,OFFSET('Game Board'!H8:H55,0,BN1))+SUMIF(OFFSET('Game Board'!I8:I55,0,BN1),C24,OFFSET('Game Board'!G8:G55,0,BN1))</f>
        <v>0</v>
      </c>
      <c r="BS24" s="420">
        <f t="shared" ca="1" si="202"/>
        <v>0</v>
      </c>
      <c r="BT24" s="420">
        <f t="shared" ca="1" si="203"/>
        <v>0</v>
      </c>
      <c r="BU24" s="420">
        <f ca="1">INDEX(L4:L35,MATCH(CD24,C4:C35,0),0)</f>
        <v>1552</v>
      </c>
      <c r="BV24" s="424">
        <f>'Tournament Setup'!F26</f>
        <v>0</v>
      </c>
      <c r="BW24" s="420">
        <f ca="1">RANK(BT24,BT24:BT27)</f>
        <v>1</v>
      </c>
      <c r="BX24" s="420">
        <f ca="1">SUMPRODUCT((BW24:BW27=BW24)*(BS24:BS27&gt;BS24)*1)</f>
        <v>0</v>
      </c>
      <c r="BY24" s="420">
        <f t="shared" ca="1" si="204"/>
        <v>1</v>
      </c>
      <c r="BZ24" s="420">
        <f ca="1">SUMPRODUCT((BW24:BW27=BW24)*(BS24:BS27=BS24)*(BQ24:BQ27&gt;BQ24)*1)</f>
        <v>0</v>
      </c>
      <c r="CA24" s="420">
        <f t="shared" ca="1" si="205"/>
        <v>1</v>
      </c>
      <c r="CB24" s="420">
        <f ca="1">RANK(CA24,CA24:CA27,1)+COUNTIF(CA24:CA24,CA24)-1</f>
        <v>1</v>
      </c>
      <c r="CC24" s="420">
        <v>1</v>
      </c>
      <c r="CD24" s="420" t="str">
        <f t="shared" ref="CD24" ca="1" si="3363">INDEX(BL24:BL27,MATCH(CC24,CB24:CB27,0),0)</f>
        <v>Morocco</v>
      </c>
      <c r="CE24" s="420">
        <f ca="1">INDEX(CA24:CA27,MATCH(CD24,BL24:BL27,0),0)</f>
        <v>1</v>
      </c>
      <c r="CF24" s="420" t="str">
        <f t="shared" ref="CF24" ca="1" si="3364">IF(CE25=1,CD24,"")</f>
        <v>Morocco</v>
      </c>
      <c r="CI24" s="420">
        <f ca="1">SUMPRODUCT((OFFSET('Game Board'!F8:F55,0,BN1)=CF24)*(OFFSET('Game Board'!I8:I55,0,BN1)=CF25)*(OFFSET('Game Board'!G8:G55,0,BN1)&gt;OFFSET('Game Board'!H8:H55,0,BN1))*1)+SUMPRODUCT((OFFSET('Game Board'!I8:I55,0,BN1)=CF24)*(OFFSET('Game Board'!F8:F55,0,BN1)=CF25)*(OFFSET('Game Board'!H8:H55,0,BN1)&gt;OFFSET('Game Board'!G8:G55,0,BN1))*1)+SUMPRODUCT((OFFSET('Game Board'!F8:F55,0,BN1)=CF24)*(OFFSET('Game Board'!I8:I55,0,BN1)=CF26)*(OFFSET('Game Board'!G8:G55,0,BN1)&gt;OFFSET('Game Board'!H8:H55,0,BN1))*1)+SUMPRODUCT((OFFSET('Game Board'!I8:I55,0,BN1)=CF24)*(OFFSET('Game Board'!F8:F55,0,BN1)=CF26)*(OFFSET('Game Board'!H8:H55,0,BN1)&gt;OFFSET('Game Board'!G8:G55,0,BN1))*1)+SUMPRODUCT((OFFSET('Game Board'!F8:F55,0,BN1)=CF24)*(OFFSET('Game Board'!I8:I55,0,BN1)=CF27)*(OFFSET('Game Board'!G8:G55,0,BN1)&gt;OFFSET('Game Board'!H8:H55,0,BN1))*1)+SUMPRODUCT((OFFSET('Game Board'!I8:I55,0,BN1)=CF24)*(OFFSET('Game Board'!F8:F55,0,BN1)=CF27)*(OFFSET('Game Board'!H8:H55,0,BN1)&gt;OFFSET('Game Board'!G8:G55,0,BN1))*1)</f>
        <v>0</v>
      </c>
      <c r="CJ24" s="420">
        <f ca="1">SUMPRODUCT((OFFSET('Game Board'!F8:F55,0,BN1)=CF24)*(OFFSET('Game Board'!I8:I55,0,BN1)=CF25)*(OFFSET('Game Board'!G8:G55,0,BN1)=OFFSET('Game Board'!H8:H55,0,BN1))*1)+SUMPRODUCT((OFFSET('Game Board'!I8:I55,0,BN1)=CF24)*(OFFSET('Game Board'!F8:F55,0,BN1)=CF25)*(OFFSET('Game Board'!G8:G55,0,BN1)=OFFSET('Game Board'!H8:H55,0,BN1))*1)+SUMPRODUCT((OFFSET('Game Board'!F8:F55,0,BN1)=CF24)*(OFFSET('Game Board'!I8:I55,0,BN1)=CF26)*(OFFSET('Game Board'!G8:G55,0,BN1)=OFFSET('Game Board'!H8:H55,0,BN1))*1)+SUMPRODUCT((OFFSET('Game Board'!I8:I55,0,BN1)=CF24)*(OFFSET('Game Board'!F8:F55,0,BN1)=CF26)*(OFFSET('Game Board'!G8:G55,0,BN1)=OFFSET('Game Board'!H8:H55,0,BN1))*1)+SUMPRODUCT((OFFSET('Game Board'!F8:F55,0,BN1)=CF24)*(OFFSET('Game Board'!I8:I55,0,BN1)=CF27)*(OFFSET('Game Board'!G8:G55,0,BN1)=OFFSET('Game Board'!H8:H55,0,BN1))*1)+SUMPRODUCT((OFFSET('Game Board'!I8:I55,0,BN1)=CF24)*(OFFSET('Game Board'!F8:F55,0,BN1)=CF27)*(OFFSET('Game Board'!G8:G55,0,BN1)=OFFSET('Game Board'!H8:H55,0,BN1))*1)</f>
        <v>3</v>
      </c>
      <c r="CK24" s="420">
        <f ca="1">SUMPRODUCT((OFFSET('Game Board'!F8:F55,0,BN1)=CF24)*(OFFSET('Game Board'!I8:I55,0,BN1)=CF25)*(OFFSET('Game Board'!G8:G55,0,BN1)&lt;OFFSET('Game Board'!H8:H55,0,BN1))*1)+SUMPRODUCT((OFFSET('Game Board'!I8:I55,0,BN1)=CF24)*(OFFSET('Game Board'!F8:F55,0,BN1)=CF25)*(OFFSET('Game Board'!H8:H55,0,BN1)&lt;OFFSET('Game Board'!G8:G55,0,BN1))*1)+SUMPRODUCT((OFFSET('Game Board'!F8:F55,0,BN1)=CF24)*(OFFSET('Game Board'!I8:I55,0,BN1)=CF26)*(OFFSET('Game Board'!G8:G55,0,BN1)&lt;OFFSET('Game Board'!H8:H55,0,BN1))*1)+SUMPRODUCT((OFFSET('Game Board'!I8:I55,0,BN1)=CF24)*(OFFSET('Game Board'!F8:F55,0,BN1)=CF26)*(OFFSET('Game Board'!H8:H55,0,BN1)&lt;OFFSET('Game Board'!G8:G55,0,BN1))*1)+SUMPRODUCT((OFFSET('Game Board'!F8:F55,0,BN1)=CF24)*(OFFSET('Game Board'!I8:I55,0,BN1)=CF27)*(OFFSET('Game Board'!G8:G55,0,BN1)&lt;OFFSET('Game Board'!H8:H55,0,BN1))*1)+SUMPRODUCT((OFFSET('Game Board'!I8:I55,0,BN1)=CF24)*(OFFSET('Game Board'!F8:F55,0,BN1)=CF27)*(OFFSET('Game Board'!H8:H55,0,BN1)&lt;OFFSET('Game Board'!G8:G55,0,BN1))*1)</f>
        <v>0</v>
      </c>
      <c r="CL24" s="420">
        <f ca="1">SUMIFS(OFFSET('Game Board'!G8:G55,0,BN1),OFFSET('Game Board'!F8:F55,0,BN1),CF24,OFFSET('Game Board'!I8:I55,0,BN1),CF25)+SUMIFS(OFFSET('Game Board'!G8:G55,0,BN1),OFFSET('Game Board'!F8:F55,0,BN1),CF24,OFFSET('Game Board'!I8:I55,0,BN1),CF26)+SUMIFS(OFFSET('Game Board'!G8:G55,0,BN1),OFFSET('Game Board'!F8:F55,0,BN1),CF24,OFFSET('Game Board'!I8:I55,0,BN1),CF27)+SUMIFS(OFFSET('Game Board'!H8:H55,0,BN1),OFFSET('Game Board'!I8:I55,0,BN1),CF24,OFFSET('Game Board'!F8:F55,0,BN1),CF25)+SUMIFS(OFFSET('Game Board'!H8:H55,0,BN1),OFFSET('Game Board'!I8:I55,0,BN1),CF24,OFFSET('Game Board'!F8:F55,0,BN1),CF26)+SUMIFS(OFFSET('Game Board'!H8:H55,0,BN1),OFFSET('Game Board'!I8:I55,0,BN1),CF24,OFFSET('Game Board'!F8:F55,0,BN1),CF27)</f>
        <v>0</v>
      </c>
      <c r="CM24" s="420">
        <f ca="1">SUMIFS(OFFSET('Game Board'!H8:H55,0,BN1),OFFSET('Game Board'!F8:F55,0,BN1),CF24,OFFSET('Game Board'!I8:I55,0,BN1),CF25)+SUMIFS(OFFSET('Game Board'!H8:H55,0,BN1),OFFSET('Game Board'!F8:F55,0,BN1),CF24,OFFSET('Game Board'!I8:I55,0,BN1),CF26)+SUMIFS(OFFSET('Game Board'!H8:H55,0,BN1),OFFSET('Game Board'!F8:F55,0,BN1),CF24,OFFSET('Game Board'!I8:I55,0,BN1),CF27)+SUMIFS(OFFSET('Game Board'!G8:G55,0,BN1),OFFSET('Game Board'!I8:I55,0,BN1),CF24,OFFSET('Game Board'!F8:F55,0,BN1),CF25)+SUMIFS(OFFSET('Game Board'!G8:G55,0,BN1),OFFSET('Game Board'!I8:I55,0,BN1),CF24,OFFSET('Game Board'!F8:F55,0,BN1),CF26)+SUMIFS(OFFSET('Game Board'!G8:G55,0,BN1),OFFSET('Game Board'!I8:I55,0,BN1),CF24,OFFSET('Game Board'!F8:F55,0,BN1),CF27)</f>
        <v>0</v>
      </c>
      <c r="CN24" s="420">
        <f t="shared" ca="1" si="206"/>
        <v>0</v>
      </c>
      <c r="CO24" s="420">
        <f t="shared" ca="1" si="207"/>
        <v>3</v>
      </c>
      <c r="CP24" s="420">
        <f t="shared" ref="CP24" ca="1" si="3365">IF(CF24&lt;&gt;"",SUMPRODUCT((CE24:CE27=CE24)*(CO24:CO27&gt;CO24)*1),0)</f>
        <v>0</v>
      </c>
      <c r="CQ24" s="420">
        <f t="shared" ref="CQ24" ca="1" si="3366">IF(CF24&lt;&gt;"",SUMPRODUCT((CP24:CP27=CP24)*(CN24:CN27&gt;CN24)*1),0)</f>
        <v>0</v>
      </c>
      <c r="CR24" s="420">
        <f t="shared" ca="1" si="1"/>
        <v>0</v>
      </c>
      <c r="CS24" s="420">
        <f t="shared" ref="CS24" ca="1" si="3367">IF(CF24&lt;&gt;"",SUMPRODUCT((CR24:CR27=CR24)*(CP24:CP27=CP24)*(CL24:CL27&gt;CL24)*1),0)</f>
        <v>0</v>
      </c>
      <c r="CT24" s="420">
        <f t="shared" ca="1" si="208"/>
        <v>1</v>
      </c>
      <c r="CU24" s="420">
        <v>0</v>
      </c>
      <c r="CV24" s="420">
        <v>0</v>
      </c>
      <c r="CW24" s="420">
        <v>0</v>
      </c>
      <c r="CX24" s="420">
        <v>0</v>
      </c>
      <c r="CY24" s="420">
        <v>0</v>
      </c>
      <c r="CZ24" s="420">
        <f t="shared" si="209"/>
        <v>0</v>
      </c>
      <c r="DA24" s="420">
        <f t="shared" si="210"/>
        <v>0</v>
      </c>
      <c r="DB24" s="420">
        <v>0</v>
      </c>
      <c r="DC24" s="420">
        <v>0</v>
      </c>
      <c r="DD24" s="420">
        <f t="shared" si="211"/>
        <v>0</v>
      </c>
      <c r="DE24" s="420">
        <v>0</v>
      </c>
      <c r="DF24" s="420">
        <f t="shared" ca="1" si="212"/>
        <v>1</v>
      </c>
      <c r="DG24" s="420">
        <v>0</v>
      </c>
      <c r="DH24" s="420">
        <v>0</v>
      </c>
      <c r="DI24" s="420">
        <v>0</v>
      </c>
      <c r="DJ24" s="420">
        <v>0</v>
      </c>
      <c r="DK24" s="420">
        <v>0</v>
      </c>
      <c r="DL24" s="420">
        <v>0</v>
      </c>
      <c r="DM24" s="420">
        <v>0</v>
      </c>
      <c r="DN24" s="420">
        <v>0</v>
      </c>
      <c r="DO24" s="420">
        <v>0</v>
      </c>
      <c r="DP24" s="420">
        <v>0</v>
      </c>
      <c r="DQ24" s="420">
        <v>0</v>
      </c>
      <c r="DR24" s="420">
        <f t="shared" ca="1" si="386"/>
        <v>1</v>
      </c>
      <c r="DS24" s="420">
        <f t="shared" ref="DS24" ca="1" si="3368">SUMPRODUCT((DR24:DR27=DR24)*(BU24:BU27&gt;BU24)*1)</f>
        <v>2</v>
      </c>
      <c r="DT24" s="420">
        <f t="shared" ca="1" si="213"/>
        <v>3</v>
      </c>
      <c r="DU24" s="420" t="str">
        <f t="shared" si="214"/>
        <v>Morocco</v>
      </c>
      <c r="DV24" s="420">
        <f t="shared" ca="1" si="215"/>
        <v>0</v>
      </c>
      <c r="DW24" s="420">
        <f ca="1">SUMPRODUCT((OFFSET('Game Board'!G8:G55,0,DW1)&lt;&gt;"")*(OFFSET('Game Board'!F8:F55,0,DW1)=C24)*(OFFSET('Game Board'!G8:G55,0,DW1)&gt;OFFSET('Game Board'!H8:H55,0,DW1))*1)+SUMPRODUCT((OFFSET('Game Board'!G8:G55,0,DW1)&lt;&gt;"")*(OFFSET('Game Board'!I8:I55,0,DW1)=C24)*(OFFSET('Game Board'!H8:H55,0,DW1)&gt;OFFSET('Game Board'!G8:G55,0,DW1))*1)</f>
        <v>0</v>
      </c>
      <c r="DX24" s="420">
        <f ca="1">SUMPRODUCT((OFFSET('Game Board'!G8:G55,0,DW1)&lt;&gt;"")*(OFFSET('Game Board'!F8:F55,0,DW1)=C24)*(OFFSET('Game Board'!G8:G55,0,DW1)=OFFSET('Game Board'!H8:H55,0,DW1))*1)+SUMPRODUCT((OFFSET('Game Board'!G8:G55,0,DW1)&lt;&gt;"")*(OFFSET('Game Board'!I8:I55,0,DW1)=C24)*(OFFSET('Game Board'!G8:G55,0,DW1)=OFFSET('Game Board'!H8:H55,0,DW1))*1)</f>
        <v>0</v>
      </c>
      <c r="DY24" s="420">
        <f ca="1">SUMPRODUCT((OFFSET('Game Board'!G8:G55,0,DW1)&lt;&gt;"")*(OFFSET('Game Board'!F8:F55,0,DW1)=C24)*(OFFSET('Game Board'!G8:G55,0,DW1)&lt;OFFSET('Game Board'!H8:H55,0,DW1))*1)+SUMPRODUCT((OFFSET('Game Board'!G8:G55,0,DW1)&lt;&gt;"")*(OFFSET('Game Board'!I8:I55,0,DW1)=C24)*(OFFSET('Game Board'!H8:H55,0,DW1)&lt;OFFSET('Game Board'!G8:G55,0,DW1))*1)</f>
        <v>0</v>
      </c>
      <c r="DZ24" s="420">
        <f ca="1">SUMIF(OFFSET('Game Board'!F8:F55,0,DW1),C24,OFFSET('Game Board'!G8:G55,0,DW1))+SUMIF(OFFSET('Game Board'!I8:I55,0,DW1),C24,OFFSET('Game Board'!H8:H55,0,DW1))</f>
        <v>0</v>
      </c>
      <c r="EA24" s="420">
        <f ca="1">SUMIF(OFFSET('Game Board'!F8:F55,0,DW1),C24,OFFSET('Game Board'!H8:H55,0,DW1))+SUMIF(OFFSET('Game Board'!I8:I55,0,DW1),C24,OFFSET('Game Board'!G8:G55,0,DW1))</f>
        <v>0</v>
      </c>
      <c r="EB24" s="420">
        <f t="shared" ca="1" si="216"/>
        <v>0</v>
      </c>
      <c r="EC24" s="420">
        <f t="shared" ca="1" si="217"/>
        <v>0</v>
      </c>
      <c r="ED24" s="420">
        <f ca="1">INDEX(L4:L35,MATCH(EM24,C4:C35,0),0)</f>
        <v>1552</v>
      </c>
      <c r="EE24" s="424">
        <f>'Tournament Setup'!F26</f>
        <v>0</v>
      </c>
      <c r="EF24" s="420">
        <f ca="1">RANK(EC24,EC24:EC27)</f>
        <v>1</v>
      </c>
      <c r="EG24" s="420">
        <f ca="1">SUMPRODUCT((EF24:EF27=EF24)*(EB24:EB27&gt;EB24)*1)</f>
        <v>0</v>
      </c>
      <c r="EH24" s="420">
        <f t="shared" ca="1" si="218"/>
        <v>1</v>
      </c>
      <c r="EI24" s="420">
        <f ca="1">SUMPRODUCT((EF24:EF27=EF24)*(EB24:EB27=EB24)*(DZ24:DZ27&gt;DZ24)*1)</f>
        <v>0</v>
      </c>
      <c r="EJ24" s="420">
        <f t="shared" ca="1" si="219"/>
        <v>1</v>
      </c>
      <c r="EK24" s="420">
        <f ca="1">RANK(EJ24,EJ24:EJ27,1)+COUNTIF(EJ24:EJ24,EJ24)-1</f>
        <v>1</v>
      </c>
      <c r="EL24" s="420">
        <v>1</v>
      </c>
      <c r="EM24" s="420" t="str">
        <f t="shared" ref="EM24" ca="1" si="3369">INDEX(DU24:DU27,MATCH(EL24,EK24:EK27,0),0)</f>
        <v>Morocco</v>
      </c>
      <c r="EN24" s="420">
        <f ca="1">INDEX(EJ24:EJ27,MATCH(EM24,DU24:DU27,0),0)</f>
        <v>1</v>
      </c>
      <c r="EO24" s="420" t="str">
        <f t="shared" ref="EO24" ca="1" si="3370">IF(EN25=1,EM24,"")</f>
        <v>Morocco</v>
      </c>
      <c r="ER24" s="420">
        <f ca="1">SUMPRODUCT((OFFSET('Game Board'!F8:F55,0,DW1)=EO24)*(OFFSET('Game Board'!I8:I55,0,DW1)=EO25)*(OFFSET('Game Board'!G8:G55,0,DW1)&gt;OFFSET('Game Board'!H8:H55,0,DW1))*1)+SUMPRODUCT((OFFSET('Game Board'!I8:I55,0,DW1)=EO24)*(OFFSET('Game Board'!F8:F55,0,DW1)=EO25)*(OFFSET('Game Board'!H8:H55,0,DW1)&gt;OFFSET('Game Board'!G8:G55,0,DW1))*1)+SUMPRODUCT((OFFSET('Game Board'!F8:F55,0,DW1)=EO24)*(OFFSET('Game Board'!I8:I55,0,DW1)=EO26)*(OFFSET('Game Board'!G8:G55,0,DW1)&gt;OFFSET('Game Board'!H8:H55,0,DW1))*1)+SUMPRODUCT((OFFSET('Game Board'!I8:I55,0,DW1)=EO24)*(OFFSET('Game Board'!F8:F55,0,DW1)=EO26)*(OFFSET('Game Board'!H8:H55,0,DW1)&gt;OFFSET('Game Board'!G8:G55,0,DW1))*1)+SUMPRODUCT((OFFSET('Game Board'!F8:F55,0,DW1)=EO24)*(OFFSET('Game Board'!I8:I55,0,DW1)=EO27)*(OFFSET('Game Board'!G8:G55,0,DW1)&gt;OFFSET('Game Board'!H8:H55,0,DW1))*1)+SUMPRODUCT((OFFSET('Game Board'!I8:I55,0,DW1)=EO24)*(OFFSET('Game Board'!F8:F55,0,DW1)=EO27)*(OFFSET('Game Board'!H8:H55,0,DW1)&gt;OFFSET('Game Board'!G8:G55,0,DW1))*1)</f>
        <v>0</v>
      </c>
      <c r="ES24" s="420">
        <f ca="1">SUMPRODUCT((OFFSET('Game Board'!F8:F55,0,DW1)=EO24)*(OFFSET('Game Board'!I8:I55,0,DW1)=EO25)*(OFFSET('Game Board'!G8:G55,0,DW1)=OFFSET('Game Board'!H8:H55,0,DW1))*1)+SUMPRODUCT((OFFSET('Game Board'!I8:I55,0,DW1)=EO24)*(OFFSET('Game Board'!F8:F55,0,DW1)=EO25)*(OFFSET('Game Board'!G8:G55,0,DW1)=OFFSET('Game Board'!H8:H55,0,DW1))*1)+SUMPRODUCT((OFFSET('Game Board'!F8:F55,0,DW1)=EO24)*(OFFSET('Game Board'!I8:I55,0,DW1)=EO26)*(OFFSET('Game Board'!G8:G55,0,DW1)=OFFSET('Game Board'!H8:H55,0,DW1))*1)+SUMPRODUCT((OFFSET('Game Board'!I8:I55,0,DW1)=EO24)*(OFFSET('Game Board'!F8:F55,0,DW1)=EO26)*(OFFSET('Game Board'!G8:G55,0,DW1)=OFFSET('Game Board'!H8:H55,0,DW1))*1)+SUMPRODUCT((OFFSET('Game Board'!F8:F55,0,DW1)=EO24)*(OFFSET('Game Board'!I8:I55,0,DW1)=EO27)*(OFFSET('Game Board'!G8:G55,0,DW1)=OFFSET('Game Board'!H8:H55,0,DW1))*1)+SUMPRODUCT((OFFSET('Game Board'!I8:I55,0,DW1)=EO24)*(OFFSET('Game Board'!F8:F55,0,DW1)=EO27)*(OFFSET('Game Board'!G8:G55,0,DW1)=OFFSET('Game Board'!H8:H55,0,DW1))*1)</f>
        <v>3</v>
      </c>
      <c r="ET24" s="420">
        <f ca="1">SUMPRODUCT((OFFSET('Game Board'!F8:F55,0,DW1)=EO24)*(OFFSET('Game Board'!I8:I55,0,DW1)=EO25)*(OFFSET('Game Board'!G8:G55,0,DW1)&lt;OFFSET('Game Board'!H8:H55,0,DW1))*1)+SUMPRODUCT((OFFSET('Game Board'!I8:I55,0,DW1)=EO24)*(OFFSET('Game Board'!F8:F55,0,DW1)=EO25)*(OFFSET('Game Board'!H8:H55,0,DW1)&lt;OFFSET('Game Board'!G8:G55,0,DW1))*1)+SUMPRODUCT((OFFSET('Game Board'!F8:F55,0,DW1)=EO24)*(OFFSET('Game Board'!I8:I55,0,DW1)=EO26)*(OFFSET('Game Board'!G8:G55,0,DW1)&lt;OFFSET('Game Board'!H8:H55,0,DW1))*1)+SUMPRODUCT((OFFSET('Game Board'!I8:I55,0,DW1)=EO24)*(OFFSET('Game Board'!F8:F55,0,DW1)=EO26)*(OFFSET('Game Board'!H8:H55,0,DW1)&lt;OFFSET('Game Board'!G8:G55,0,DW1))*1)+SUMPRODUCT((OFFSET('Game Board'!F8:F55,0,DW1)=EO24)*(OFFSET('Game Board'!I8:I55,0,DW1)=EO27)*(OFFSET('Game Board'!G8:G55,0,DW1)&lt;OFFSET('Game Board'!H8:H55,0,DW1))*1)+SUMPRODUCT((OFFSET('Game Board'!I8:I55,0,DW1)=EO24)*(OFFSET('Game Board'!F8:F55,0,DW1)=EO27)*(OFFSET('Game Board'!H8:H55,0,DW1)&lt;OFFSET('Game Board'!G8:G55,0,DW1))*1)</f>
        <v>0</v>
      </c>
      <c r="EU24" s="420">
        <f ca="1">SUMIFS(OFFSET('Game Board'!G8:G55,0,DW1),OFFSET('Game Board'!F8:F55,0,DW1),EO24,OFFSET('Game Board'!I8:I55,0,DW1),EO25)+SUMIFS(OFFSET('Game Board'!G8:G55,0,DW1),OFFSET('Game Board'!F8:F55,0,DW1),EO24,OFFSET('Game Board'!I8:I55,0,DW1),EO26)+SUMIFS(OFFSET('Game Board'!G8:G55,0,DW1),OFFSET('Game Board'!F8:F55,0,DW1),EO24,OFFSET('Game Board'!I8:I55,0,DW1),EO27)+SUMIFS(OFFSET('Game Board'!H8:H55,0,DW1),OFFSET('Game Board'!I8:I55,0,DW1),EO24,OFFSET('Game Board'!F8:F55,0,DW1),EO25)+SUMIFS(OFFSET('Game Board'!H8:H55,0,DW1),OFFSET('Game Board'!I8:I55,0,DW1),EO24,OFFSET('Game Board'!F8:F55,0,DW1),EO26)+SUMIFS(OFFSET('Game Board'!H8:H55,0,DW1),OFFSET('Game Board'!I8:I55,0,DW1),EO24,OFFSET('Game Board'!F8:F55,0,DW1),EO27)</f>
        <v>0</v>
      </c>
      <c r="EV24" s="420">
        <f ca="1">SUMIFS(OFFSET('Game Board'!H8:H55,0,DW1),OFFSET('Game Board'!F8:F55,0,DW1),EO24,OFFSET('Game Board'!I8:I55,0,DW1),EO25)+SUMIFS(OFFSET('Game Board'!H8:H55,0,DW1),OFFSET('Game Board'!F8:F55,0,DW1),EO24,OFFSET('Game Board'!I8:I55,0,DW1),EO26)+SUMIFS(OFFSET('Game Board'!H8:H55,0,DW1),OFFSET('Game Board'!F8:F55,0,DW1),EO24,OFFSET('Game Board'!I8:I55,0,DW1),EO27)+SUMIFS(OFFSET('Game Board'!G8:G55,0,DW1),OFFSET('Game Board'!I8:I55,0,DW1),EO24,OFFSET('Game Board'!F8:F55,0,DW1),EO25)+SUMIFS(OFFSET('Game Board'!G8:G55,0,DW1),OFFSET('Game Board'!I8:I55,0,DW1),EO24,OFFSET('Game Board'!F8:F55,0,DW1),EO26)+SUMIFS(OFFSET('Game Board'!G8:G55,0,DW1),OFFSET('Game Board'!I8:I55,0,DW1),EO24,OFFSET('Game Board'!F8:F55,0,DW1),EO27)</f>
        <v>0</v>
      </c>
      <c r="EW24" s="420">
        <f t="shared" ca="1" si="220"/>
        <v>0</v>
      </c>
      <c r="EX24" s="420">
        <f t="shared" ca="1" si="221"/>
        <v>3</v>
      </c>
      <c r="EY24" s="420">
        <f t="shared" ref="EY24" ca="1" si="3371">IF(EO24&lt;&gt;"",SUMPRODUCT((EN24:EN27=EN24)*(EX24:EX27&gt;EX24)*1),0)</f>
        <v>0</v>
      </c>
      <c r="EZ24" s="420">
        <f t="shared" ref="EZ24" ca="1" si="3372">IF(EO24&lt;&gt;"",SUMPRODUCT((EY24:EY27=EY24)*(EW24:EW27&gt;EW24)*1),0)</f>
        <v>0</v>
      </c>
      <c r="FA24" s="420">
        <f t="shared" ca="1" si="2"/>
        <v>0</v>
      </c>
      <c r="FB24" s="420">
        <f t="shared" ref="FB24" ca="1" si="3373">IF(EO24&lt;&gt;"",SUMPRODUCT((FA24:FA27=FA24)*(EY24:EY27=EY24)*(EU24:EU27&gt;EU24)*1),0)</f>
        <v>0</v>
      </c>
      <c r="FC24" s="420">
        <f t="shared" ca="1" si="222"/>
        <v>1</v>
      </c>
      <c r="FD24" s="420">
        <v>0</v>
      </c>
      <c r="FE24" s="420">
        <v>0</v>
      </c>
      <c r="FF24" s="420">
        <v>0</v>
      </c>
      <c r="FG24" s="420">
        <v>0</v>
      </c>
      <c r="FH24" s="420">
        <v>0</v>
      </c>
      <c r="FI24" s="420">
        <f t="shared" si="223"/>
        <v>0</v>
      </c>
      <c r="FJ24" s="420">
        <f t="shared" si="224"/>
        <v>0</v>
      </c>
      <c r="FK24" s="420">
        <v>0</v>
      </c>
      <c r="FL24" s="420">
        <v>0</v>
      </c>
      <c r="FM24" s="420">
        <f t="shared" si="225"/>
        <v>0</v>
      </c>
      <c r="FN24" s="420">
        <v>0</v>
      </c>
      <c r="FO24" s="420">
        <f t="shared" ca="1" si="226"/>
        <v>1</v>
      </c>
      <c r="FP24" s="420">
        <v>0</v>
      </c>
      <c r="FQ24" s="420">
        <v>0</v>
      </c>
      <c r="FR24" s="420">
        <v>0</v>
      </c>
      <c r="FS24" s="420">
        <v>0</v>
      </c>
      <c r="FT24" s="420">
        <v>0</v>
      </c>
      <c r="FU24" s="420">
        <v>0</v>
      </c>
      <c r="FV24" s="420">
        <v>0</v>
      </c>
      <c r="FW24" s="420">
        <v>0</v>
      </c>
      <c r="FX24" s="420">
        <v>0</v>
      </c>
      <c r="FY24" s="420">
        <v>0</v>
      </c>
      <c r="FZ24" s="420">
        <v>0</v>
      </c>
      <c r="GA24" s="420">
        <f t="shared" ca="1" si="389"/>
        <v>1</v>
      </c>
      <c r="GB24" s="420">
        <f t="shared" ref="GB24" ca="1" si="3374">SUMPRODUCT((GA24:GA27=GA24)*(ED24:ED27&gt;ED24)*1)</f>
        <v>2</v>
      </c>
      <c r="GC24" s="420">
        <f t="shared" ca="1" si="227"/>
        <v>3</v>
      </c>
      <c r="GD24" s="420" t="str">
        <f t="shared" si="228"/>
        <v>Morocco</v>
      </c>
      <c r="GE24" s="420">
        <f t="shared" ca="1" si="3"/>
        <v>0</v>
      </c>
      <c r="GF24" s="420">
        <f ca="1">SUMPRODUCT((OFFSET('Game Board'!G8:G55,0,GF1)&lt;&gt;"")*(OFFSET('Game Board'!F8:F55,0,GF1)=C24)*(OFFSET('Game Board'!G8:G55,0,GF1)&gt;OFFSET('Game Board'!H8:H55,0,GF1))*1)+SUMPRODUCT((OFFSET('Game Board'!G8:G55,0,GF1)&lt;&gt;"")*(OFFSET('Game Board'!I8:I55,0,GF1)=C24)*(OFFSET('Game Board'!H8:H55,0,GF1)&gt;OFFSET('Game Board'!G8:G55,0,GF1))*1)</f>
        <v>0</v>
      </c>
      <c r="GG24" s="420">
        <f ca="1">SUMPRODUCT((OFFSET('Game Board'!G8:G55,0,GF1)&lt;&gt;"")*(OFFSET('Game Board'!F8:F55,0,GF1)=C24)*(OFFSET('Game Board'!G8:G55,0,GF1)=OFFSET('Game Board'!H8:H55,0,GF1))*1)+SUMPRODUCT((OFFSET('Game Board'!G8:G55,0,GF1)&lt;&gt;"")*(OFFSET('Game Board'!I8:I55,0,GF1)=C24)*(OFFSET('Game Board'!G8:G55,0,GF1)=OFFSET('Game Board'!H8:H55,0,GF1))*1)</f>
        <v>0</v>
      </c>
      <c r="GH24" s="420">
        <f ca="1">SUMPRODUCT((OFFSET('Game Board'!G8:G55,0,GF1)&lt;&gt;"")*(OFFSET('Game Board'!F8:F55,0,GF1)=C24)*(OFFSET('Game Board'!G8:G55,0,GF1)&lt;OFFSET('Game Board'!H8:H55,0,GF1))*1)+SUMPRODUCT((OFFSET('Game Board'!G8:G55,0,GF1)&lt;&gt;"")*(OFFSET('Game Board'!I8:I55,0,GF1)=C24)*(OFFSET('Game Board'!H8:H55,0,GF1)&lt;OFFSET('Game Board'!G8:G55,0,GF1))*1)</f>
        <v>0</v>
      </c>
      <c r="GI24" s="420">
        <f ca="1">SUMIF(OFFSET('Game Board'!F8:F55,0,GF1),C24,OFFSET('Game Board'!G8:G55,0,GF1))+SUMIF(OFFSET('Game Board'!I8:I55,0,GF1),C24,OFFSET('Game Board'!H8:H55,0,GF1))</f>
        <v>0</v>
      </c>
      <c r="GJ24" s="420">
        <f ca="1">SUMIF(OFFSET('Game Board'!F8:F55,0,GF1),C24,OFFSET('Game Board'!H8:H55,0,GF1))+SUMIF(OFFSET('Game Board'!I8:I55,0,GF1),C24,OFFSET('Game Board'!G8:G55,0,GF1))</f>
        <v>0</v>
      </c>
      <c r="GK24" s="420">
        <f t="shared" ca="1" si="4"/>
        <v>0</v>
      </c>
      <c r="GL24" s="420">
        <f t="shared" ca="1" si="5"/>
        <v>0</v>
      </c>
      <c r="GM24" s="420">
        <f ca="1">INDEX(L4:L35,MATCH(GV24,C4:C35,0),0)</f>
        <v>1552</v>
      </c>
      <c r="GN24" s="424">
        <f>'Tournament Setup'!F26</f>
        <v>0</v>
      </c>
      <c r="GO24" s="420">
        <f t="shared" ref="GO24" ca="1" si="3375">RANK(GL24,GL24:GL27)</f>
        <v>1</v>
      </c>
      <c r="GP24" s="420">
        <f t="shared" ref="GP24" ca="1" si="3376">SUMPRODUCT((GO24:GO27=GO24)*(GK24:GK27&gt;GK24)*1)</f>
        <v>0</v>
      </c>
      <c r="GQ24" s="420">
        <f t="shared" ca="1" si="8"/>
        <v>1</v>
      </c>
      <c r="GR24" s="420">
        <f t="shared" ref="GR24" ca="1" si="3377">SUMPRODUCT((GO24:GO27=GO24)*(GK24:GK27=GK24)*(GI24:GI27&gt;GI24)*1)</f>
        <v>0</v>
      </c>
      <c r="GS24" s="420">
        <f t="shared" ca="1" si="10"/>
        <v>1</v>
      </c>
      <c r="GT24" s="420">
        <f t="shared" ref="GT24" ca="1" si="3378">RANK(GS24,GS24:GS27,1)+COUNTIF(GS24:GS24,GS24)-1</f>
        <v>1</v>
      </c>
      <c r="GU24" s="420">
        <v>1</v>
      </c>
      <c r="GV24" s="420" t="str">
        <f t="shared" ref="GV24" ca="1" si="3379">INDEX(GD24:GD27,MATCH(GU24,GT24:GT27,0),0)</f>
        <v>Morocco</v>
      </c>
      <c r="GW24" s="420">
        <f t="shared" ref="GW24" ca="1" si="3380">INDEX(GS24:GS27,MATCH(GV24,GD24:GD27,0),0)</f>
        <v>1</v>
      </c>
      <c r="GX24" s="420" t="str">
        <f t="shared" ref="GX24" ca="1" si="3381">IF(GW25=1,GV24,"")</f>
        <v>Morocco</v>
      </c>
      <c r="HA24" s="420">
        <f ca="1">SUMPRODUCT((OFFSET('Game Board'!F8:F55,0,GF1)=GX24)*(OFFSET('Game Board'!I8:I55,0,GF1)=GX25)*(OFFSET('Game Board'!G8:G55,0,GF1)&gt;OFFSET('Game Board'!H8:H55,0,GF1))*1)+SUMPRODUCT((OFFSET('Game Board'!I8:I55,0,GF1)=GX24)*(OFFSET('Game Board'!F8:F55,0,GF1)=GX25)*(OFFSET('Game Board'!H8:H55,0,GF1)&gt;OFFSET('Game Board'!G8:G55,0,GF1))*1)+SUMPRODUCT((OFFSET('Game Board'!F8:F55,0,GF1)=GX24)*(OFFSET('Game Board'!I8:I55,0,GF1)=GX26)*(OFFSET('Game Board'!G8:G55,0,GF1)&gt;OFFSET('Game Board'!H8:H55,0,GF1))*1)+SUMPRODUCT((OFFSET('Game Board'!I8:I55,0,GF1)=GX24)*(OFFSET('Game Board'!F8:F55,0,GF1)=GX26)*(OFFSET('Game Board'!H8:H55,0,GF1)&gt;OFFSET('Game Board'!G8:G55,0,GF1))*1)+SUMPRODUCT((OFFSET('Game Board'!F8:F55,0,GF1)=GX24)*(OFFSET('Game Board'!I8:I55,0,GF1)=GX27)*(OFFSET('Game Board'!G8:G55,0,GF1)&gt;OFFSET('Game Board'!H8:H55,0,GF1))*1)+SUMPRODUCT((OFFSET('Game Board'!I8:I55,0,GF1)=GX24)*(OFFSET('Game Board'!F8:F55,0,GF1)=GX27)*(OFFSET('Game Board'!H8:H55,0,GF1)&gt;OFFSET('Game Board'!G8:G55,0,GF1))*1)</f>
        <v>0</v>
      </c>
      <c r="HB24" s="420">
        <f ca="1">SUMPRODUCT((OFFSET('Game Board'!F8:F55,0,GF1)=GX24)*(OFFSET('Game Board'!I8:I55,0,GF1)=GX25)*(OFFSET('Game Board'!G8:G55,0,GF1)=OFFSET('Game Board'!H8:H55,0,GF1))*1)+SUMPRODUCT((OFFSET('Game Board'!I8:I55,0,GF1)=GX24)*(OFFSET('Game Board'!F8:F55,0,GF1)=GX25)*(OFFSET('Game Board'!G8:G55,0,GF1)=OFFSET('Game Board'!H8:H55,0,GF1))*1)+SUMPRODUCT((OFFSET('Game Board'!F8:F55,0,GF1)=GX24)*(OFFSET('Game Board'!I8:I55,0,GF1)=GX26)*(OFFSET('Game Board'!G8:G55,0,GF1)=OFFSET('Game Board'!H8:H55,0,GF1))*1)+SUMPRODUCT((OFFSET('Game Board'!I8:I55,0,GF1)=GX24)*(OFFSET('Game Board'!F8:F55,0,GF1)=GX26)*(OFFSET('Game Board'!G8:G55,0,GF1)=OFFSET('Game Board'!H8:H55,0,GF1))*1)+SUMPRODUCT((OFFSET('Game Board'!F8:F55,0,GF1)=GX24)*(OFFSET('Game Board'!I8:I55,0,GF1)=GX27)*(OFFSET('Game Board'!G8:G55,0,GF1)=OFFSET('Game Board'!H8:H55,0,GF1))*1)+SUMPRODUCT((OFFSET('Game Board'!I8:I55,0,GF1)=GX24)*(OFFSET('Game Board'!F8:F55,0,GF1)=GX27)*(OFFSET('Game Board'!G8:G55,0,GF1)=OFFSET('Game Board'!H8:H55,0,GF1))*1)</f>
        <v>3</v>
      </c>
      <c r="HC24" s="420">
        <f ca="1">SUMPRODUCT((OFFSET('Game Board'!F8:F55,0,GF1)=GX24)*(OFFSET('Game Board'!I8:I55,0,GF1)=GX25)*(OFFSET('Game Board'!G8:G55,0,GF1)&lt;OFFSET('Game Board'!H8:H55,0,GF1))*1)+SUMPRODUCT((OFFSET('Game Board'!I8:I55,0,GF1)=GX24)*(OFFSET('Game Board'!F8:F55,0,GF1)=GX25)*(OFFSET('Game Board'!H8:H55,0,GF1)&lt;OFFSET('Game Board'!G8:G55,0,GF1))*1)+SUMPRODUCT((OFFSET('Game Board'!F8:F55,0,GF1)=GX24)*(OFFSET('Game Board'!I8:I55,0,GF1)=GX26)*(OFFSET('Game Board'!G8:G55,0,GF1)&lt;OFFSET('Game Board'!H8:H55,0,GF1))*1)+SUMPRODUCT((OFFSET('Game Board'!I8:I55,0,GF1)=GX24)*(OFFSET('Game Board'!F8:F55,0,GF1)=GX26)*(OFFSET('Game Board'!H8:H55,0,GF1)&lt;OFFSET('Game Board'!G8:G55,0,GF1))*1)+SUMPRODUCT((OFFSET('Game Board'!F8:F55,0,GF1)=GX24)*(OFFSET('Game Board'!I8:I55,0,GF1)=GX27)*(OFFSET('Game Board'!G8:G55,0,GF1)&lt;OFFSET('Game Board'!H8:H55,0,GF1))*1)+SUMPRODUCT((OFFSET('Game Board'!I8:I55,0,GF1)=GX24)*(OFFSET('Game Board'!F8:F55,0,GF1)=GX27)*(OFFSET('Game Board'!H8:H55,0,GF1)&lt;OFFSET('Game Board'!G8:G55,0,GF1))*1)</f>
        <v>0</v>
      </c>
      <c r="HD24" s="420">
        <f ca="1">SUMIFS(OFFSET('Game Board'!G8:G55,0,GF1),OFFSET('Game Board'!F8:F55,0,GF1),GX24,OFFSET('Game Board'!I8:I55,0,GF1),GX25)+SUMIFS(OFFSET('Game Board'!G8:G55,0,GF1),OFFSET('Game Board'!F8:F55,0,GF1),GX24,OFFSET('Game Board'!I8:I55,0,GF1),GX26)+SUMIFS(OFFSET('Game Board'!G8:G55,0,GF1),OFFSET('Game Board'!F8:F55,0,GF1),GX24,OFFSET('Game Board'!I8:I55,0,GF1),GX27)+SUMIFS(OFFSET('Game Board'!H8:H55,0,GF1),OFFSET('Game Board'!I8:I55,0,GF1),GX24,OFFSET('Game Board'!F8:F55,0,GF1),GX25)+SUMIFS(OFFSET('Game Board'!H8:H55,0,GF1),OFFSET('Game Board'!I8:I55,0,GF1),GX24,OFFSET('Game Board'!F8:F55,0,GF1),GX26)+SUMIFS(OFFSET('Game Board'!H8:H55,0,GF1),OFFSET('Game Board'!I8:I55,0,GF1),GX24,OFFSET('Game Board'!F8:F55,0,GF1),GX27)</f>
        <v>0</v>
      </c>
      <c r="HE24" s="420">
        <f ca="1">SUMIFS(OFFSET('Game Board'!H8:H55,0,GF1),OFFSET('Game Board'!F8:F55,0,GF1),GX24,OFFSET('Game Board'!I8:I55,0,GF1),GX25)+SUMIFS(OFFSET('Game Board'!H8:H55,0,GF1),OFFSET('Game Board'!F8:F55,0,GF1),GX24,OFFSET('Game Board'!I8:I55,0,GF1),GX26)+SUMIFS(OFFSET('Game Board'!H8:H55,0,GF1),OFFSET('Game Board'!F8:F55,0,GF1),GX24,OFFSET('Game Board'!I8:I55,0,GF1),GX27)+SUMIFS(OFFSET('Game Board'!G8:G55,0,GF1),OFFSET('Game Board'!I8:I55,0,GF1),GX24,OFFSET('Game Board'!F8:F55,0,GF1),GX25)+SUMIFS(OFFSET('Game Board'!G8:G55,0,GF1),OFFSET('Game Board'!I8:I55,0,GF1),GX24,OFFSET('Game Board'!F8:F55,0,GF1),GX26)+SUMIFS(OFFSET('Game Board'!G8:G55,0,GF1),OFFSET('Game Board'!I8:I55,0,GF1),GX24,OFFSET('Game Board'!F8:F55,0,GF1),GX27)</f>
        <v>0</v>
      </c>
      <c r="HF24" s="420">
        <f t="shared" ca="1" si="15"/>
        <v>0</v>
      </c>
      <c r="HG24" s="420">
        <f t="shared" ca="1" si="16"/>
        <v>3</v>
      </c>
      <c r="HH24" s="420">
        <f t="shared" ref="HH24" ca="1" si="3382">IF(GX24&lt;&gt;"",SUMPRODUCT((GW24:GW27=GW24)*(HG24:HG27&gt;HG24)*1),0)</f>
        <v>0</v>
      </c>
      <c r="HI24" s="420">
        <f t="shared" ref="HI24" ca="1" si="3383">IF(GX24&lt;&gt;"",SUMPRODUCT((HH24:HH27=HH24)*(HF24:HF27&gt;HF24)*1),0)</f>
        <v>0</v>
      </c>
      <c r="HJ24" s="420">
        <f t="shared" ca="1" si="19"/>
        <v>0</v>
      </c>
      <c r="HK24" s="420">
        <f t="shared" ref="HK24" ca="1" si="3384">IF(GX24&lt;&gt;"",SUMPRODUCT((HJ24:HJ27=HJ24)*(HH24:HH27=HH24)*(HD24:HD27&gt;HD24)*1),0)</f>
        <v>0</v>
      </c>
      <c r="HL24" s="420">
        <f t="shared" ca="1" si="21"/>
        <v>1</v>
      </c>
      <c r="HM24" s="420">
        <v>0</v>
      </c>
      <c r="HN24" s="420">
        <v>0</v>
      </c>
      <c r="HO24" s="420">
        <v>0</v>
      </c>
      <c r="HP24" s="420">
        <v>0</v>
      </c>
      <c r="HQ24" s="420">
        <v>0</v>
      </c>
      <c r="HR24" s="420">
        <f t="shared" si="240"/>
        <v>0</v>
      </c>
      <c r="HS24" s="420">
        <f t="shared" si="241"/>
        <v>0</v>
      </c>
      <c r="HT24" s="420">
        <v>0</v>
      </c>
      <c r="HU24" s="420">
        <v>0</v>
      </c>
      <c r="HV24" s="420">
        <f t="shared" si="244"/>
        <v>0</v>
      </c>
      <c r="HW24" s="420">
        <v>0</v>
      </c>
      <c r="HX24" s="420">
        <f t="shared" ca="1" si="22"/>
        <v>1</v>
      </c>
      <c r="HY24" s="420">
        <v>0</v>
      </c>
      <c r="HZ24" s="420">
        <v>0</v>
      </c>
      <c r="IA24" s="420">
        <v>0</v>
      </c>
      <c r="IB24" s="420">
        <v>0</v>
      </c>
      <c r="IC24" s="420">
        <v>0</v>
      </c>
      <c r="ID24" s="420">
        <v>0</v>
      </c>
      <c r="IE24" s="420">
        <v>0</v>
      </c>
      <c r="IF24" s="420">
        <v>0</v>
      </c>
      <c r="IG24" s="420">
        <v>0</v>
      </c>
      <c r="IH24" s="420">
        <v>0</v>
      </c>
      <c r="II24" s="420">
        <v>0</v>
      </c>
      <c r="IJ24" s="420">
        <f t="shared" ca="1" si="23"/>
        <v>1</v>
      </c>
      <c r="IK24" s="420">
        <f t="shared" ref="IK24" ca="1" si="3385">SUMPRODUCT((IJ24:IJ27=IJ24)*(GM24:GM27&gt;GM24)*1)</f>
        <v>2</v>
      </c>
      <c r="IL24" s="420">
        <f t="shared" ca="1" si="25"/>
        <v>3</v>
      </c>
      <c r="IM24" s="420" t="str">
        <f t="shared" si="247"/>
        <v>Morocco</v>
      </c>
      <c r="IN24" s="420">
        <f t="shared" ca="1" si="26"/>
        <v>0</v>
      </c>
      <c r="IO24" s="420">
        <f ca="1">SUMPRODUCT((OFFSET('Game Board'!G8:G55,0,IO1)&lt;&gt;"")*(OFFSET('Game Board'!F8:F55,0,IO1)=C24)*(OFFSET('Game Board'!G8:G55,0,IO1)&gt;OFFSET('Game Board'!H8:H55,0,IO1))*1)+SUMPRODUCT((OFFSET('Game Board'!G8:G55,0,IO1)&lt;&gt;"")*(OFFSET('Game Board'!I8:I55,0,IO1)=C24)*(OFFSET('Game Board'!H8:H55,0,IO1)&gt;OFFSET('Game Board'!G8:G55,0,IO1))*1)</f>
        <v>0</v>
      </c>
      <c r="IP24" s="420">
        <f ca="1">SUMPRODUCT((OFFSET('Game Board'!G8:G55,0,IO1)&lt;&gt;"")*(OFFSET('Game Board'!F8:F55,0,IO1)=C24)*(OFFSET('Game Board'!G8:G55,0,IO1)=OFFSET('Game Board'!H8:H55,0,IO1))*1)+SUMPRODUCT((OFFSET('Game Board'!G8:G55,0,IO1)&lt;&gt;"")*(OFFSET('Game Board'!I8:I55,0,IO1)=C24)*(OFFSET('Game Board'!G8:G55,0,IO1)=OFFSET('Game Board'!H8:H55,0,IO1))*1)</f>
        <v>0</v>
      </c>
      <c r="IQ24" s="420">
        <f ca="1">SUMPRODUCT((OFFSET('Game Board'!G8:G55,0,IO1)&lt;&gt;"")*(OFFSET('Game Board'!F8:F55,0,IO1)=C24)*(OFFSET('Game Board'!G8:G55,0,IO1)&lt;OFFSET('Game Board'!H8:H55,0,IO1))*1)+SUMPRODUCT((OFFSET('Game Board'!G8:G55,0,IO1)&lt;&gt;"")*(OFFSET('Game Board'!I8:I55,0,IO1)=C24)*(OFFSET('Game Board'!H8:H55,0,IO1)&lt;OFFSET('Game Board'!G8:G55,0,IO1))*1)</f>
        <v>0</v>
      </c>
      <c r="IR24" s="420">
        <f ca="1">SUMIF(OFFSET('Game Board'!F8:F55,0,IO1),C24,OFFSET('Game Board'!G8:G55,0,IO1))+SUMIF(OFFSET('Game Board'!I8:I55,0,IO1),C24,OFFSET('Game Board'!H8:H55,0,IO1))</f>
        <v>0</v>
      </c>
      <c r="IS24" s="420">
        <f ca="1">SUMIF(OFFSET('Game Board'!F8:F55,0,IO1),C24,OFFSET('Game Board'!H8:H55,0,IO1))+SUMIF(OFFSET('Game Board'!I8:I55,0,IO1),C24,OFFSET('Game Board'!G8:G55,0,IO1))</f>
        <v>0</v>
      </c>
      <c r="IT24" s="420">
        <f t="shared" ca="1" si="27"/>
        <v>0</v>
      </c>
      <c r="IU24" s="420">
        <f t="shared" ca="1" si="28"/>
        <v>0</v>
      </c>
      <c r="IV24" s="420">
        <f ca="1">INDEX(L4:L35,MATCH(JE24,C4:C35,0),0)</f>
        <v>1552</v>
      </c>
      <c r="IW24" s="424">
        <f>'Tournament Setup'!F26</f>
        <v>0</v>
      </c>
      <c r="IX24" s="420">
        <f t="shared" ref="IX24" ca="1" si="3386">RANK(IU24,IU24:IU27)</f>
        <v>1</v>
      </c>
      <c r="IY24" s="420">
        <f t="shared" ref="IY24" ca="1" si="3387">SUMPRODUCT((IX24:IX27=IX24)*(IT24:IT27&gt;IT24)*1)</f>
        <v>0</v>
      </c>
      <c r="IZ24" s="420">
        <f t="shared" ca="1" si="31"/>
        <v>1</v>
      </c>
      <c r="JA24" s="420">
        <f t="shared" ref="JA24" ca="1" si="3388">SUMPRODUCT((IX24:IX27=IX24)*(IT24:IT27=IT24)*(IR24:IR27&gt;IR24)*1)</f>
        <v>0</v>
      </c>
      <c r="JB24" s="420">
        <f t="shared" ca="1" si="33"/>
        <v>1</v>
      </c>
      <c r="JC24" s="420">
        <f t="shared" ref="JC24" ca="1" si="3389">RANK(JB24,JB24:JB27,1)+COUNTIF(JB24:JB24,JB24)-1</f>
        <v>1</v>
      </c>
      <c r="JD24" s="420">
        <v>1</v>
      </c>
      <c r="JE24" s="420" t="str">
        <f t="shared" ref="JE24" ca="1" si="3390">INDEX(IM24:IM27,MATCH(JD24,JC24:JC27,0),0)</f>
        <v>Morocco</v>
      </c>
      <c r="JF24" s="420">
        <f t="shared" ref="JF24" ca="1" si="3391">INDEX(JB24:JB27,MATCH(JE24,IM24:IM27,0),0)</f>
        <v>1</v>
      </c>
      <c r="JG24" s="420" t="str">
        <f t="shared" ref="JG24" ca="1" si="3392">IF(JF25=1,JE24,"")</f>
        <v>Morocco</v>
      </c>
      <c r="JJ24" s="420">
        <f ca="1">SUMPRODUCT((OFFSET('Game Board'!F8:F55,0,IO1)=JG24)*(OFFSET('Game Board'!I8:I55,0,IO1)=JG25)*(OFFSET('Game Board'!G8:G55,0,IO1)&gt;OFFSET('Game Board'!H8:H55,0,IO1))*1)+SUMPRODUCT((OFFSET('Game Board'!I8:I55,0,IO1)=JG24)*(OFFSET('Game Board'!F8:F55,0,IO1)=JG25)*(OFFSET('Game Board'!H8:H55,0,IO1)&gt;OFFSET('Game Board'!G8:G55,0,IO1))*1)+SUMPRODUCT((OFFSET('Game Board'!F8:F55,0,IO1)=JG24)*(OFFSET('Game Board'!I8:I55,0,IO1)=JG26)*(OFFSET('Game Board'!G8:G55,0,IO1)&gt;OFFSET('Game Board'!H8:H55,0,IO1))*1)+SUMPRODUCT((OFFSET('Game Board'!I8:I55,0,IO1)=JG24)*(OFFSET('Game Board'!F8:F55,0,IO1)=JG26)*(OFFSET('Game Board'!H8:H55,0,IO1)&gt;OFFSET('Game Board'!G8:G55,0,IO1))*1)+SUMPRODUCT((OFFSET('Game Board'!F8:F55,0,IO1)=JG24)*(OFFSET('Game Board'!I8:I55,0,IO1)=JG27)*(OFFSET('Game Board'!G8:G55,0,IO1)&gt;OFFSET('Game Board'!H8:H55,0,IO1))*1)+SUMPRODUCT((OFFSET('Game Board'!I8:I55,0,IO1)=JG24)*(OFFSET('Game Board'!F8:F55,0,IO1)=JG27)*(OFFSET('Game Board'!H8:H55,0,IO1)&gt;OFFSET('Game Board'!G8:G55,0,IO1))*1)</f>
        <v>0</v>
      </c>
      <c r="JK24" s="420">
        <f ca="1">SUMPRODUCT((OFFSET('Game Board'!F8:F55,0,IO1)=JG24)*(OFFSET('Game Board'!I8:I55,0,IO1)=JG25)*(OFFSET('Game Board'!G8:G55,0,IO1)=OFFSET('Game Board'!H8:H55,0,IO1))*1)+SUMPRODUCT((OFFSET('Game Board'!I8:I55,0,IO1)=JG24)*(OFFSET('Game Board'!F8:F55,0,IO1)=JG25)*(OFFSET('Game Board'!G8:G55,0,IO1)=OFFSET('Game Board'!H8:H55,0,IO1))*1)+SUMPRODUCT((OFFSET('Game Board'!F8:F55,0,IO1)=JG24)*(OFFSET('Game Board'!I8:I55,0,IO1)=JG26)*(OFFSET('Game Board'!G8:G55,0,IO1)=OFFSET('Game Board'!H8:H55,0,IO1))*1)+SUMPRODUCT((OFFSET('Game Board'!I8:I55,0,IO1)=JG24)*(OFFSET('Game Board'!F8:F55,0,IO1)=JG26)*(OFFSET('Game Board'!G8:G55,0,IO1)=OFFSET('Game Board'!H8:H55,0,IO1))*1)+SUMPRODUCT((OFFSET('Game Board'!F8:F55,0,IO1)=JG24)*(OFFSET('Game Board'!I8:I55,0,IO1)=JG27)*(OFFSET('Game Board'!G8:G55,0,IO1)=OFFSET('Game Board'!H8:H55,0,IO1))*1)+SUMPRODUCT((OFFSET('Game Board'!I8:I55,0,IO1)=JG24)*(OFFSET('Game Board'!F8:F55,0,IO1)=JG27)*(OFFSET('Game Board'!G8:G55,0,IO1)=OFFSET('Game Board'!H8:H55,0,IO1))*1)</f>
        <v>3</v>
      </c>
      <c r="JL24" s="420">
        <f ca="1">SUMPRODUCT((OFFSET('Game Board'!F8:F55,0,IO1)=JG24)*(OFFSET('Game Board'!I8:I55,0,IO1)=JG25)*(OFFSET('Game Board'!G8:G55,0,IO1)&lt;OFFSET('Game Board'!H8:H55,0,IO1))*1)+SUMPRODUCT((OFFSET('Game Board'!I8:I55,0,IO1)=JG24)*(OFFSET('Game Board'!F8:F55,0,IO1)=JG25)*(OFFSET('Game Board'!H8:H55,0,IO1)&lt;OFFSET('Game Board'!G8:G55,0,IO1))*1)+SUMPRODUCT((OFFSET('Game Board'!F8:F55,0,IO1)=JG24)*(OFFSET('Game Board'!I8:I55,0,IO1)=JG26)*(OFFSET('Game Board'!G8:G55,0,IO1)&lt;OFFSET('Game Board'!H8:H55,0,IO1))*1)+SUMPRODUCT((OFFSET('Game Board'!I8:I55,0,IO1)=JG24)*(OFFSET('Game Board'!F8:F55,0,IO1)=JG26)*(OFFSET('Game Board'!H8:H55,0,IO1)&lt;OFFSET('Game Board'!G8:G55,0,IO1))*1)+SUMPRODUCT((OFFSET('Game Board'!F8:F55,0,IO1)=JG24)*(OFFSET('Game Board'!I8:I55,0,IO1)=JG27)*(OFFSET('Game Board'!G8:G55,0,IO1)&lt;OFFSET('Game Board'!H8:H55,0,IO1))*1)+SUMPRODUCT((OFFSET('Game Board'!I8:I55,0,IO1)=JG24)*(OFFSET('Game Board'!F8:F55,0,IO1)=JG27)*(OFFSET('Game Board'!H8:H55,0,IO1)&lt;OFFSET('Game Board'!G8:G55,0,IO1))*1)</f>
        <v>0</v>
      </c>
      <c r="JM24" s="420">
        <f ca="1">SUMIFS(OFFSET('Game Board'!G8:G55,0,IO1),OFFSET('Game Board'!F8:F55,0,IO1),JG24,OFFSET('Game Board'!I8:I55,0,IO1),JG25)+SUMIFS(OFFSET('Game Board'!G8:G55,0,IO1),OFFSET('Game Board'!F8:F55,0,IO1),JG24,OFFSET('Game Board'!I8:I55,0,IO1),JG26)+SUMIFS(OFFSET('Game Board'!G8:G55,0,IO1),OFFSET('Game Board'!F8:F55,0,IO1),JG24,OFFSET('Game Board'!I8:I55,0,IO1),JG27)+SUMIFS(OFFSET('Game Board'!H8:H55,0,IO1),OFFSET('Game Board'!I8:I55,0,IO1),JG24,OFFSET('Game Board'!F8:F55,0,IO1),JG25)+SUMIFS(OFFSET('Game Board'!H8:H55,0,IO1),OFFSET('Game Board'!I8:I55,0,IO1),JG24,OFFSET('Game Board'!F8:F55,0,IO1),JG26)+SUMIFS(OFFSET('Game Board'!H8:H55,0,IO1),OFFSET('Game Board'!I8:I55,0,IO1),JG24,OFFSET('Game Board'!F8:F55,0,IO1),JG27)</f>
        <v>0</v>
      </c>
      <c r="JN24" s="420">
        <f ca="1">SUMIFS(OFFSET('Game Board'!H8:H55,0,IO1),OFFSET('Game Board'!F8:F55,0,IO1),JG24,OFFSET('Game Board'!I8:I55,0,IO1),JG25)+SUMIFS(OFFSET('Game Board'!H8:H55,0,IO1),OFFSET('Game Board'!F8:F55,0,IO1),JG24,OFFSET('Game Board'!I8:I55,0,IO1),JG26)+SUMIFS(OFFSET('Game Board'!H8:H55,0,IO1),OFFSET('Game Board'!F8:F55,0,IO1),JG24,OFFSET('Game Board'!I8:I55,0,IO1),JG27)+SUMIFS(OFFSET('Game Board'!G8:G55,0,IO1),OFFSET('Game Board'!I8:I55,0,IO1),JG24,OFFSET('Game Board'!F8:F55,0,IO1),JG25)+SUMIFS(OFFSET('Game Board'!G8:G55,0,IO1),OFFSET('Game Board'!I8:I55,0,IO1),JG24,OFFSET('Game Board'!F8:F55,0,IO1),JG26)+SUMIFS(OFFSET('Game Board'!G8:G55,0,IO1),OFFSET('Game Board'!I8:I55,0,IO1),JG24,OFFSET('Game Board'!F8:F55,0,IO1),JG27)</f>
        <v>0</v>
      </c>
      <c r="JO24" s="420">
        <f t="shared" ca="1" si="38"/>
        <v>0</v>
      </c>
      <c r="JP24" s="420">
        <f t="shared" ca="1" si="39"/>
        <v>3</v>
      </c>
      <c r="JQ24" s="420">
        <f t="shared" ref="JQ24" ca="1" si="3393">IF(JG24&lt;&gt;"",SUMPRODUCT((JF24:JF27=JF24)*(JP24:JP27&gt;JP24)*1),0)</f>
        <v>0</v>
      </c>
      <c r="JR24" s="420">
        <f t="shared" ref="JR24" ca="1" si="3394">IF(JG24&lt;&gt;"",SUMPRODUCT((JQ24:JQ27=JQ24)*(JO24:JO27&gt;JO24)*1),0)</f>
        <v>0</v>
      </c>
      <c r="JS24" s="420">
        <f t="shared" ca="1" si="42"/>
        <v>0</v>
      </c>
      <c r="JT24" s="420">
        <f t="shared" ref="JT24" ca="1" si="3395">IF(JG24&lt;&gt;"",SUMPRODUCT((JS24:JS27=JS24)*(JQ24:JQ27=JQ24)*(JM24:JM27&gt;JM24)*1),0)</f>
        <v>0</v>
      </c>
      <c r="JU24" s="420">
        <f t="shared" ca="1" si="44"/>
        <v>1</v>
      </c>
      <c r="JV24" s="420">
        <v>0</v>
      </c>
      <c r="JW24" s="420">
        <v>0</v>
      </c>
      <c r="JX24" s="420">
        <v>0</v>
      </c>
      <c r="JY24" s="420">
        <v>0</v>
      </c>
      <c r="JZ24" s="420">
        <v>0</v>
      </c>
      <c r="KA24" s="420">
        <f t="shared" si="259"/>
        <v>0</v>
      </c>
      <c r="KB24" s="420">
        <f t="shared" si="260"/>
        <v>0</v>
      </c>
      <c r="KC24" s="420">
        <v>0</v>
      </c>
      <c r="KD24" s="420">
        <v>0</v>
      </c>
      <c r="KE24" s="420">
        <f t="shared" si="263"/>
        <v>0</v>
      </c>
      <c r="KF24" s="420">
        <v>0</v>
      </c>
      <c r="KG24" s="420">
        <f t="shared" ca="1" si="45"/>
        <v>1</v>
      </c>
      <c r="KH24" s="420">
        <v>0</v>
      </c>
      <c r="KI24" s="420">
        <v>0</v>
      </c>
      <c r="KJ24" s="420">
        <v>0</v>
      </c>
      <c r="KK24" s="420">
        <v>0</v>
      </c>
      <c r="KL24" s="420">
        <v>0</v>
      </c>
      <c r="KM24" s="420">
        <v>0</v>
      </c>
      <c r="KN24" s="420">
        <v>0</v>
      </c>
      <c r="KO24" s="420">
        <v>0</v>
      </c>
      <c r="KP24" s="420">
        <v>0</v>
      </c>
      <c r="KQ24" s="420">
        <v>0</v>
      </c>
      <c r="KR24" s="420">
        <v>0</v>
      </c>
      <c r="KS24" s="420">
        <f t="shared" ca="1" si="46"/>
        <v>1</v>
      </c>
      <c r="KT24" s="420">
        <f t="shared" ref="KT24" ca="1" si="3396">SUMPRODUCT((KS24:KS27=KS24)*(IV24:IV27&gt;IV24)*1)</f>
        <v>2</v>
      </c>
      <c r="KU24" s="420">
        <f t="shared" ca="1" si="48"/>
        <v>3</v>
      </c>
      <c r="KV24" s="420" t="str">
        <f t="shared" si="266"/>
        <v>Morocco</v>
      </c>
      <c r="KW24" s="420">
        <f t="shared" ca="1" si="49"/>
        <v>0</v>
      </c>
      <c r="KX24" s="420">
        <f ca="1">SUMPRODUCT((OFFSET('Game Board'!G8:G55,0,KX1)&lt;&gt;"")*(OFFSET('Game Board'!F8:F55,0,KX1)=C24)*(OFFSET('Game Board'!G8:G55,0,KX1)&gt;OFFSET('Game Board'!H8:H55,0,KX1))*1)+SUMPRODUCT((OFFSET('Game Board'!G8:G55,0,KX1)&lt;&gt;"")*(OFFSET('Game Board'!I8:I55,0,KX1)=C24)*(OFFSET('Game Board'!H8:H55,0,KX1)&gt;OFFSET('Game Board'!G8:G55,0,KX1))*1)</f>
        <v>0</v>
      </c>
      <c r="KY24" s="420">
        <f ca="1">SUMPRODUCT((OFFSET('Game Board'!G8:G55,0,KX1)&lt;&gt;"")*(OFFSET('Game Board'!F8:F55,0,KX1)=C24)*(OFFSET('Game Board'!G8:G55,0,KX1)=OFFSET('Game Board'!H8:H55,0,KX1))*1)+SUMPRODUCT((OFFSET('Game Board'!G8:G55,0,KX1)&lt;&gt;"")*(OFFSET('Game Board'!I8:I55,0,KX1)=C24)*(OFFSET('Game Board'!G8:G55,0,KX1)=OFFSET('Game Board'!H8:H55,0,KX1))*1)</f>
        <v>0</v>
      </c>
      <c r="KZ24" s="420">
        <f ca="1">SUMPRODUCT((OFFSET('Game Board'!G8:G55,0,KX1)&lt;&gt;"")*(OFFSET('Game Board'!F8:F55,0,KX1)=C24)*(OFFSET('Game Board'!G8:G55,0,KX1)&lt;OFFSET('Game Board'!H8:H55,0,KX1))*1)+SUMPRODUCT((OFFSET('Game Board'!G8:G55,0,KX1)&lt;&gt;"")*(OFFSET('Game Board'!I8:I55,0,KX1)=C24)*(OFFSET('Game Board'!H8:H55,0,KX1)&lt;OFFSET('Game Board'!G8:G55,0,KX1))*1)</f>
        <v>0</v>
      </c>
      <c r="LA24" s="420">
        <f ca="1">SUMIF(OFFSET('Game Board'!F8:F55,0,KX1),C24,OFFSET('Game Board'!G8:G55,0,KX1))+SUMIF(OFFSET('Game Board'!I8:I55,0,KX1),C24,OFFSET('Game Board'!H8:H55,0,KX1))</f>
        <v>0</v>
      </c>
      <c r="LB24" s="420">
        <f ca="1">SUMIF(OFFSET('Game Board'!F8:F55,0,KX1),C24,OFFSET('Game Board'!H8:H55,0,KX1))+SUMIF(OFFSET('Game Board'!I8:I55,0,KX1),C24,OFFSET('Game Board'!G8:G55,0,KX1))</f>
        <v>0</v>
      </c>
      <c r="LC24" s="420">
        <f t="shared" ca="1" si="50"/>
        <v>0</v>
      </c>
      <c r="LD24" s="420">
        <f t="shared" ca="1" si="51"/>
        <v>0</v>
      </c>
      <c r="LE24" s="420">
        <f ca="1">INDEX(L4:L35,MATCH(LN24,C4:C35,0),0)</f>
        <v>1552</v>
      </c>
      <c r="LF24" s="424">
        <f>'Tournament Setup'!F26</f>
        <v>0</v>
      </c>
      <c r="LG24" s="420">
        <f t="shared" ref="LG24" ca="1" si="3397">RANK(LD24,LD24:LD27)</f>
        <v>1</v>
      </c>
      <c r="LH24" s="420">
        <f t="shared" ref="LH24" ca="1" si="3398">SUMPRODUCT((LG24:LG27=LG24)*(LC24:LC27&gt;LC24)*1)</f>
        <v>0</v>
      </c>
      <c r="LI24" s="420">
        <f t="shared" ca="1" si="54"/>
        <v>1</v>
      </c>
      <c r="LJ24" s="420">
        <f t="shared" ref="LJ24" ca="1" si="3399">SUMPRODUCT((LG24:LG27=LG24)*(LC24:LC27=LC24)*(LA24:LA27&gt;LA24)*1)</f>
        <v>0</v>
      </c>
      <c r="LK24" s="420">
        <f t="shared" ca="1" si="56"/>
        <v>1</v>
      </c>
      <c r="LL24" s="420">
        <f t="shared" ref="LL24" ca="1" si="3400">RANK(LK24,LK24:LK27,1)+COUNTIF(LK24:LK24,LK24)-1</f>
        <v>1</v>
      </c>
      <c r="LM24" s="420">
        <v>1</v>
      </c>
      <c r="LN24" s="420" t="str">
        <f t="shared" ref="LN24" ca="1" si="3401">INDEX(KV24:KV27,MATCH(LM24,LL24:LL27,0),0)</f>
        <v>Morocco</v>
      </c>
      <c r="LO24" s="420">
        <f t="shared" ref="LO24" ca="1" si="3402">INDEX(LK24:LK27,MATCH(LN24,KV24:KV27,0),0)</f>
        <v>1</v>
      </c>
      <c r="LP24" s="420" t="str">
        <f t="shared" ref="LP24" ca="1" si="3403">IF(LO25=1,LN24,"")</f>
        <v>Morocco</v>
      </c>
      <c r="LS24" s="420">
        <f ca="1">SUMPRODUCT((OFFSET('Game Board'!F8:F55,0,KX1)=LP24)*(OFFSET('Game Board'!I8:I55,0,KX1)=LP25)*(OFFSET('Game Board'!G8:G55,0,KX1)&gt;OFFSET('Game Board'!H8:H55,0,KX1))*1)+SUMPRODUCT((OFFSET('Game Board'!I8:I55,0,KX1)=LP24)*(OFFSET('Game Board'!F8:F55,0,KX1)=LP25)*(OFFSET('Game Board'!H8:H55,0,KX1)&gt;OFFSET('Game Board'!G8:G55,0,KX1))*1)+SUMPRODUCT((OFFSET('Game Board'!F8:F55,0,KX1)=LP24)*(OFFSET('Game Board'!I8:I55,0,KX1)=LP26)*(OFFSET('Game Board'!G8:G55,0,KX1)&gt;OFFSET('Game Board'!H8:H55,0,KX1))*1)+SUMPRODUCT((OFFSET('Game Board'!I8:I55,0,KX1)=LP24)*(OFFSET('Game Board'!F8:F55,0,KX1)=LP26)*(OFFSET('Game Board'!H8:H55,0,KX1)&gt;OFFSET('Game Board'!G8:G55,0,KX1))*1)+SUMPRODUCT((OFFSET('Game Board'!F8:F55,0,KX1)=LP24)*(OFFSET('Game Board'!I8:I55,0,KX1)=LP27)*(OFFSET('Game Board'!G8:G55,0,KX1)&gt;OFFSET('Game Board'!H8:H55,0,KX1))*1)+SUMPRODUCT((OFFSET('Game Board'!I8:I55,0,KX1)=LP24)*(OFFSET('Game Board'!F8:F55,0,KX1)=LP27)*(OFFSET('Game Board'!H8:H55,0,KX1)&gt;OFFSET('Game Board'!G8:G55,0,KX1))*1)</f>
        <v>0</v>
      </c>
      <c r="LT24" s="420">
        <f ca="1">SUMPRODUCT((OFFSET('Game Board'!F8:F55,0,KX1)=LP24)*(OFFSET('Game Board'!I8:I55,0,KX1)=LP25)*(OFFSET('Game Board'!G8:G55,0,KX1)=OFFSET('Game Board'!H8:H55,0,KX1))*1)+SUMPRODUCT((OFFSET('Game Board'!I8:I55,0,KX1)=LP24)*(OFFSET('Game Board'!F8:F55,0,KX1)=LP25)*(OFFSET('Game Board'!G8:G55,0,KX1)=OFFSET('Game Board'!H8:H55,0,KX1))*1)+SUMPRODUCT((OFFSET('Game Board'!F8:F55,0,KX1)=LP24)*(OFFSET('Game Board'!I8:I55,0,KX1)=LP26)*(OFFSET('Game Board'!G8:G55,0,KX1)=OFFSET('Game Board'!H8:H55,0,KX1))*1)+SUMPRODUCT((OFFSET('Game Board'!I8:I55,0,KX1)=LP24)*(OFFSET('Game Board'!F8:F55,0,KX1)=LP26)*(OFFSET('Game Board'!G8:G55,0,KX1)=OFFSET('Game Board'!H8:H55,0,KX1))*1)+SUMPRODUCT((OFFSET('Game Board'!F8:F55,0,KX1)=LP24)*(OFFSET('Game Board'!I8:I55,0,KX1)=LP27)*(OFFSET('Game Board'!G8:G55,0,KX1)=OFFSET('Game Board'!H8:H55,0,KX1))*1)+SUMPRODUCT((OFFSET('Game Board'!I8:I55,0,KX1)=LP24)*(OFFSET('Game Board'!F8:F55,0,KX1)=LP27)*(OFFSET('Game Board'!G8:G55,0,KX1)=OFFSET('Game Board'!H8:H55,0,KX1))*1)</f>
        <v>3</v>
      </c>
      <c r="LU24" s="420">
        <f ca="1">SUMPRODUCT((OFFSET('Game Board'!F8:F55,0,KX1)=LP24)*(OFFSET('Game Board'!I8:I55,0,KX1)=LP25)*(OFFSET('Game Board'!G8:G55,0,KX1)&lt;OFFSET('Game Board'!H8:H55,0,KX1))*1)+SUMPRODUCT((OFFSET('Game Board'!I8:I55,0,KX1)=LP24)*(OFFSET('Game Board'!F8:F55,0,KX1)=LP25)*(OFFSET('Game Board'!H8:H55,0,KX1)&lt;OFFSET('Game Board'!G8:G55,0,KX1))*1)+SUMPRODUCT((OFFSET('Game Board'!F8:F55,0,KX1)=LP24)*(OFFSET('Game Board'!I8:I55,0,KX1)=LP26)*(OFFSET('Game Board'!G8:G55,0,KX1)&lt;OFFSET('Game Board'!H8:H55,0,KX1))*1)+SUMPRODUCT((OFFSET('Game Board'!I8:I55,0,KX1)=LP24)*(OFFSET('Game Board'!F8:F55,0,KX1)=LP26)*(OFFSET('Game Board'!H8:H55,0,KX1)&lt;OFFSET('Game Board'!G8:G55,0,KX1))*1)+SUMPRODUCT((OFFSET('Game Board'!F8:F55,0,KX1)=LP24)*(OFFSET('Game Board'!I8:I55,0,KX1)=LP27)*(OFFSET('Game Board'!G8:G55,0,KX1)&lt;OFFSET('Game Board'!H8:H55,0,KX1))*1)+SUMPRODUCT((OFFSET('Game Board'!I8:I55,0,KX1)=LP24)*(OFFSET('Game Board'!F8:F55,0,KX1)=LP27)*(OFFSET('Game Board'!H8:H55,0,KX1)&lt;OFFSET('Game Board'!G8:G55,0,KX1))*1)</f>
        <v>0</v>
      </c>
      <c r="LV24" s="420">
        <f ca="1">SUMIFS(OFFSET('Game Board'!G8:G55,0,KX1),OFFSET('Game Board'!F8:F55,0,KX1),LP24,OFFSET('Game Board'!I8:I55,0,KX1),LP25)+SUMIFS(OFFSET('Game Board'!G8:G55,0,KX1),OFFSET('Game Board'!F8:F55,0,KX1),LP24,OFFSET('Game Board'!I8:I55,0,KX1),LP26)+SUMIFS(OFFSET('Game Board'!G8:G55,0,KX1),OFFSET('Game Board'!F8:F55,0,KX1),LP24,OFFSET('Game Board'!I8:I55,0,KX1),LP27)+SUMIFS(OFFSET('Game Board'!H8:H55,0,KX1),OFFSET('Game Board'!I8:I55,0,KX1),LP24,OFFSET('Game Board'!F8:F55,0,KX1),LP25)+SUMIFS(OFFSET('Game Board'!H8:H55,0,KX1),OFFSET('Game Board'!I8:I55,0,KX1),LP24,OFFSET('Game Board'!F8:F55,0,KX1),LP26)+SUMIFS(OFFSET('Game Board'!H8:H55,0,KX1),OFFSET('Game Board'!I8:I55,0,KX1),LP24,OFFSET('Game Board'!F8:F55,0,KX1),LP27)</f>
        <v>0</v>
      </c>
      <c r="LW24" s="420">
        <f ca="1">SUMIFS(OFFSET('Game Board'!H8:H55,0,KX1),OFFSET('Game Board'!F8:F55,0,KX1),LP24,OFFSET('Game Board'!I8:I55,0,KX1),LP25)+SUMIFS(OFFSET('Game Board'!H8:H55,0,KX1),OFFSET('Game Board'!F8:F55,0,KX1),LP24,OFFSET('Game Board'!I8:I55,0,KX1),LP26)+SUMIFS(OFFSET('Game Board'!H8:H55,0,KX1),OFFSET('Game Board'!F8:F55,0,KX1),LP24,OFFSET('Game Board'!I8:I55,0,KX1),LP27)+SUMIFS(OFFSET('Game Board'!G8:G55,0,KX1),OFFSET('Game Board'!I8:I55,0,KX1),LP24,OFFSET('Game Board'!F8:F55,0,KX1),LP25)+SUMIFS(OFFSET('Game Board'!G8:G55,0,KX1),OFFSET('Game Board'!I8:I55,0,KX1),LP24,OFFSET('Game Board'!F8:F55,0,KX1),LP26)+SUMIFS(OFFSET('Game Board'!G8:G55,0,KX1),OFFSET('Game Board'!I8:I55,0,KX1),LP24,OFFSET('Game Board'!F8:F55,0,KX1),LP27)</f>
        <v>0</v>
      </c>
      <c r="LX24" s="420">
        <f t="shared" ca="1" si="61"/>
        <v>0</v>
      </c>
      <c r="LY24" s="420">
        <f t="shared" ca="1" si="62"/>
        <v>3</v>
      </c>
      <c r="LZ24" s="420">
        <f t="shared" ref="LZ24" ca="1" si="3404">IF(LP24&lt;&gt;"",SUMPRODUCT((LO24:LO27=LO24)*(LY24:LY27&gt;LY24)*1),0)</f>
        <v>0</v>
      </c>
      <c r="MA24" s="420">
        <f t="shared" ref="MA24" ca="1" si="3405">IF(LP24&lt;&gt;"",SUMPRODUCT((LZ24:LZ27=LZ24)*(LX24:LX27&gt;LX24)*1),0)</f>
        <v>0</v>
      </c>
      <c r="MB24" s="420">
        <f t="shared" ca="1" si="65"/>
        <v>0</v>
      </c>
      <c r="MC24" s="420">
        <f t="shared" ref="MC24" ca="1" si="3406">IF(LP24&lt;&gt;"",SUMPRODUCT((MB24:MB27=MB24)*(LZ24:LZ27=LZ24)*(LV24:LV27&gt;LV24)*1),0)</f>
        <v>0</v>
      </c>
      <c r="MD24" s="420">
        <f t="shared" ca="1" si="67"/>
        <v>1</v>
      </c>
      <c r="ME24" s="420">
        <v>0</v>
      </c>
      <c r="MF24" s="420">
        <v>0</v>
      </c>
      <c r="MG24" s="420">
        <v>0</v>
      </c>
      <c r="MH24" s="420">
        <v>0</v>
      </c>
      <c r="MI24" s="420">
        <v>0</v>
      </c>
      <c r="MJ24" s="420">
        <f t="shared" si="278"/>
        <v>0</v>
      </c>
      <c r="MK24" s="420">
        <f t="shared" si="279"/>
        <v>0</v>
      </c>
      <c r="ML24" s="420">
        <v>0</v>
      </c>
      <c r="MM24" s="420">
        <v>0</v>
      </c>
      <c r="MN24" s="420">
        <f t="shared" si="282"/>
        <v>0</v>
      </c>
      <c r="MO24" s="420">
        <v>0</v>
      </c>
      <c r="MP24" s="420">
        <f t="shared" ca="1" si="68"/>
        <v>1</v>
      </c>
      <c r="MQ24" s="420">
        <v>0</v>
      </c>
      <c r="MR24" s="420">
        <v>0</v>
      </c>
      <c r="MS24" s="420">
        <v>0</v>
      </c>
      <c r="MT24" s="420">
        <v>0</v>
      </c>
      <c r="MU24" s="420">
        <v>0</v>
      </c>
      <c r="MV24" s="420">
        <v>0</v>
      </c>
      <c r="MW24" s="420">
        <v>0</v>
      </c>
      <c r="MX24" s="420">
        <v>0</v>
      </c>
      <c r="MY24" s="420">
        <v>0</v>
      </c>
      <c r="MZ24" s="420">
        <v>0</v>
      </c>
      <c r="NA24" s="420">
        <v>0</v>
      </c>
      <c r="NB24" s="420">
        <f t="shared" ca="1" si="69"/>
        <v>1</v>
      </c>
      <c r="NC24" s="420">
        <f t="shared" ref="NC24" ca="1" si="3407">SUMPRODUCT((NB24:NB27=NB24)*(LE24:LE27&gt;LE24)*1)</f>
        <v>2</v>
      </c>
      <c r="ND24" s="420">
        <f t="shared" ca="1" si="71"/>
        <v>3</v>
      </c>
      <c r="NE24" s="420" t="str">
        <f t="shared" si="285"/>
        <v>Morocco</v>
      </c>
      <c r="NF24" s="420">
        <f t="shared" ca="1" si="72"/>
        <v>0</v>
      </c>
      <c r="NG24" s="420">
        <f ca="1">SUMPRODUCT((OFFSET('Game Board'!G8:G55,0,NG1)&lt;&gt;"")*(OFFSET('Game Board'!F8:F55,0,NG1)=C24)*(OFFSET('Game Board'!G8:G55,0,NG1)&gt;OFFSET('Game Board'!H8:H55,0,NG1))*1)+SUMPRODUCT((OFFSET('Game Board'!G8:G55,0,NG1)&lt;&gt;"")*(OFFSET('Game Board'!I8:I55,0,NG1)=C24)*(OFFSET('Game Board'!H8:H55,0,NG1)&gt;OFFSET('Game Board'!G8:G55,0,NG1))*1)</f>
        <v>0</v>
      </c>
      <c r="NH24" s="420">
        <f ca="1">SUMPRODUCT((OFFSET('Game Board'!G8:G55,0,NG1)&lt;&gt;"")*(OFFSET('Game Board'!F8:F55,0,NG1)=C24)*(OFFSET('Game Board'!G8:G55,0,NG1)=OFFSET('Game Board'!H8:H55,0,NG1))*1)+SUMPRODUCT((OFFSET('Game Board'!G8:G55,0,NG1)&lt;&gt;"")*(OFFSET('Game Board'!I8:I55,0,NG1)=C24)*(OFFSET('Game Board'!G8:G55,0,NG1)=OFFSET('Game Board'!H8:H55,0,NG1))*1)</f>
        <v>0</v>
      </c>
      <c r="NI24" s="420">
        <f ca="1">SUMPRODUCT((OFFSET('Game Board'!G8:G55,0,NG1)&lt;&gt;"")*(OFFSET('Game Board'!F8:F55,0,NG1)=C24)*(OFFSET('Game Board'!G8:G55,0,NG1)&lt;OFFSET('Game Board'!H8:H55,0,NG1))*1)+SUMPRODUCT((OFFSET('Game Board'!G8:G55,0,NG1)&lt;&gt;"")*(OFFSET('Game Board'!I8:I55,0,NG1)=C24)*(OFFSET('Game Board'!H8:H55,0,NG1)&lt;OFFSET('Game Board'!G8:G55,0,NG1))*1)</f>
        <v>0</v>
      </c>
      <c r="NJ24" s="420">
        <f ca="1">SUMIF(OFFSET('Game Board'!F8:F55,0,NG1),C24,OFFSET('Game Board'!G8:G55,0,NG1))+SUMIF(OFFSET('Game Board'!I8:I55,0,NG1),C24,OFFSET('Game Board'!H8:H55,0,NG1))</f>
        <v>0</v>
      </c>
      <c r="NK24" s="420">
        <f ca="1">SUMIF(OFFSET('Game Board'!F8:F55,0,NG1),C24,OFFSET('Game Board'!H8:H55,0,NG1))+SUMIF(OFFSET('Game Board'!I8:I55,0,NG1),C24,OFFSET('Game Board'!G8:G55,0,NG1))</f>
        <v>0</v>
      </c>
      <c r="NL24" s="420">
        <f t="shared" ca="1" si="73"/>
        <v>0</v>
      </c>
      <c r="NM24" s="420">
        <f t="shared" ca="1" si="74"/>
        <v>0</v>
      </c>
      <c r="NN24" s="420">
        <f ca="1">INDEX(L4:L35,MATCH(NW24,C4:C35,0),0)</f>
        <v>1552</v>
      </c>
      <c r="NO24" s="424">
        <f>'Tournament Setup'!F26</f>
        <v>0</v>
      </c>
      <c r="NP24" s="420">
        <f t="shared" ref="NP24" ca="1" si="3408">RANK(NM24,NM24:NM27)</f>
        <v>1</v>
      </c>
      <c r="NQ24" s="420">
        <f t="shared" ref="NQ24" ca="1" si="3409">SUMPRODUCT((NP24:NP27=NP24)*(NL24:NL27&gt;NL24)*1)</f>
        <v>0</v>
      </c>
      <c r="NR24" s="420">
        <f t="shared" ca="1" si="77"/>
        <v>1</v>
      </c>
      <c r="NS24" s="420">
        <f t="shared" ref="NS24" ca="1" si="3410">SUMPRODUCT((NP24:NP27=NP24)*(NL24:NL27=NL24)*(NJ24:NJ27&gt;NJ24)*1)</f>
        <v>0</v>
      </c>
      <c r="NT24" s="420">
        <f t="shared" ca="1" si="79"/>
        <v>1</v>
      </c>
      <c r="NU24" s="420">
        <f t="shared" ref="NU24" ca="1" si="3411">RANK(NT24,NT24:NT27,1)+COUNTIF(NT24:NT24,NT24)-1</f>
        <v>1</v>
      </c>
      <c r="NV24" s="420">
        <v>1</v>
      </c>
      <c r="NW24" s="420" t="str">
        <f t="shared" ref="NW24" ca="1" si="3412">INDEX(NE24:NE27,MATCH(NV24,NU24:NU27,0),0)</f>
        <v>Morocco</v>
      </c>
      <c r="NX24" s="420">
        <f t="shared" ref="NX24" ca="1" si="3413">INDEX(NT24:NT27,MATCH(NW24,NE24:NE27,0),0)</f>
        <v>1</v>
      </c>
      <c r="NY24" s="420" t="str">
        <f t="shared" ref="NY24" ca="1" si="3414">IF(NX25=1,NW24,"")</f>
        <v>Morocco</v>
      </c>
      <c r="OB24" s="420">
        <f ca="1">SUMPRODUCT((OFFSET('Game Board'!F8:F55,0,NG1)=NY24)*(OFFSET('Game Board'!I8:I55,0,NG1)=NY25)*(OFFSET('Game Board'!G8:G55,0,NG1)&gt;OFFSET('Game Board'!H8:H55,0,NG1))*1)+SUMPRODUCT((OFFSET('Game Board'!I8:I55,0,NG1)=NY24)*(OFFSET('Game Board'!F8:F55,0,NG1)=NY25)*(OFFSET('Game Board'!H8:H55,0,NG1)&gt;OFFSET('Game Board'!G8:G55,0,NG1))*1)+SUMPRODUCT((OFFSET('Game Board'!F8:F55,0,NG1)=NY24)*(OFFSET('Game Board'!I8:I55,0,NG1)=NY26)*(OFFSET('Game Board'!G8:G55,0,NG1)&gt;OFFSET('Game Board'!H8:H55,0,NG1))*1)+SUMPRODUCT((OFFSET('Game Board'!I8:I55,0,NG1)=NY24)*(OFFSET('Game Board'!F8:F55,0,NG1)=NY26)*(OFFSET('Game Board'!H8:H55,0,NG1)&gt;OFFSET('Game Board'!G8:G55,0,NG1))*1)+SUMPRODUCT((OFFSET('Game Board'!F8:F55,0,NG1)=NY24)*(OFFSET('Game Board'!I8:I55,0,NG1)=NY27)*(OFFSET('Game Board'!G8:G55,0,NG1)&gt;OFFSET('Game Board'!H8:H55,0,NG1))*1)+SUMPRODUCT((OFFSET('Game Board'!I8:I55,0,NG1)=NY24)*(OFFSET('Game Board'!F8:F55,0,NG1)=NY27)*(OFFSET('Game Board'!H8:H55,0,NG1)&gt;OFFSET('Game Board'!G8:G55,0,NG1))*1)</f>
        <v>0</v>
      </c>
      <c r="OC24" s="420">
        <f ca="1">SUMPRODUCT((OFFSET('Game Board'!F8:F55,0,NG1)=NY24)*(OFFSET('Game Board'!I8:I55,0,NG1)=NY25)*(OFFSET('Game Board'!G8:G55,0,NG1)=OFFSET('Game Board'!H8:H55,0,NG1))*1)+SUMPRODUCT((OFFSET('Game Board'!I8:I55,0,NG1)=NY24)*(OFFSET('Game Board'!F8:F55,0,NG1)=NY25)*(OFFSET('Game Board'!G8:G55,0,NG1)=OFFSET('Game Board'!H8:H55,0,NG1))*1)+SUMPRODUCT((OFFSET('Game Board'!F8:F55,0,NG1)=NY24)*(OFFSET('Game Board'!I8:I55,0,NG1)=NY26)*(OFFSET('Game Board'!G8:G55,0,NG1)=OFFSET('Game Board'!H8:H55,0,NG1))*1)+SUMPRODUCT((OFFSET('Game Board'!I8:I55,0,NG1)=NY24)*(OFFSET('Game Board'!F8:F55,0,NG1)=NY26)*(OFFSET('Game Board'!G8:G55,0,NG1)=OFFSET('Game Board'!H8:H55,0,NG1))*1)+SUMPRODUCT((OFFSET('Game Board'!F8:F55,0,NG1)=NY24)*(OFFSET('Game Board'!I8:I55,0,NG1)=NY27)*(OFFSET('Game Board'!G8:G55,0,NG1)=OFFSET('Game Board'!H8:H55,0,NG1))*1)+SUMPRODUCT((OFFSET('Game Board'!I8:I55,0,NG1)=NY24)*(OFFSET('Game Board'!F8:F55,0,NG1)=NY27)*(OFFSET('Game Board'!G8:G55,0,NG1)=OFFSET('Game Board'!H8:H55,0,NG1))*1)</f>
        <v>3</v>
      </c>
      <c r="OD24" s="420">
        <f ca="1">SUMPRODUCT((OFFSET('Game Board'!F8:F55,0,NG1)=NY24)*(OFFSET('Game Board'!I8:I55,0,NG1)=NY25)*(OFFSET('Game Board'!G8:G55,0,NG1)&lt;OFFSET('Game Board'!H8:H55,0,NG1))*1)+SUMPRODUCT((OFFSET('Game Board'!I8:I55,0,NG1)=NY24)*(OFFSET('Game Board'!F8:F55,0,NG1)=NY25)*(OFFSET('Game Board'!H8:H55,0,NG1)&lt;OFFSET('Game Board'!G8:G55,0,NG1))*1)+SUMPRODUCT((OFFSET('Game Board'!F8:F55,0,NG1)=NY24)*(OFFSET('Game Board'!I8:I55,0,NG1)=NY26)*(OFFSET('Game Board'!G8:G55,0,NG1)&lt;OFFSET('Game Board'!H8:H55,0,NG1))*1)+SUMPRODUCT((OFFSET('Game Board'!I8:I55,0,NG1)=NY24)*(OFFSET('Game Board'!F8:F55,0,NG1)=NY26)*(OFFSET('Game Board'!H8:H55,0,NG1)&lt;OFFSET('Game Board'!G8:G55,0,NG1))*1)+SUMPRODUCT((OFFSET('Game Board'!F8:F55,0,NG1)=NY24)*(OFFSET('Game Board'!I8:I55,0,NG1)=NY27)*(OFFSET('Game Board'!G8:G55,0,NG1)&lt;OFFSET('Game Board'!H8:H55,0,NG1))*1)+SUMPRODUCT((OFFSET('Game Board'!I8:I55,0,NG1)=NY24)*(OFFSET('Game Board'!F8:F55,0,NG1)=NY27)*(OFFSET('Game Board'!H8:H55,0,NG1)&lt;OFFSET('Game Board'!G8:G55,0,NG1))*1)</f>
        <v>0</v>
      </c>
      <c r="OE24" s="420">
        <f ca="1">SUMIFS(OFFSET('Game Board'!G8:G55,0,NG1),OFFSET('Game Board'!F8:F55,0,NG1),NY24,OFFSET('Game Board'!I8:I55,0,NG1),NY25)+SUMIFS(OFFSET('Game Board'!G8:G55,0,NG1),OFFSET('Game Board'!F8:F55,0,NG1),NY24,OFFSET('Game Board'!I8:I55,0,NG1),NY26)+SUMIFS(OFFSET('Game Board'!G8:G55,0,NG1),OFFSET('Game Board'!F8:F55,0,NG1),NY24,OFFSET('Game Board'!I8:I55,0,NG1),NY27)+SUMIFS(OFFSET('Game Board'!H8:H55,0,NG1),OFFSET('Game Board'!I8:I55,0,NG1),NY24,OFFSET('Game Board'!F8:F55,0,NG1),NY25)+SUMIFS(OFFSET('Game Board'!H8:H55,0,NG1),OFFSET('Game Board'!I8:I55,0,NG1),NY24,OFFSET('Game Board'!F8:F55,0,NG1),NY26)+SUMIFS(OFFSET('Game Board'!H8:H55,0,NG1),OFFSET('Game Board'!I8:I55,0,NG1),NY24,OFFSET('Game Board'!F8:F55,0,NG1),NY27)</f>
        <v>0</v>
      </c>
      <c r="OF24" s="420">
        <f ca="1">SUMIFS(OFFSET('Game Board'!H8:H55,0,NG1),OFFSET('Game Board'!F8:F55,0,NG1),NY24,OFFSET('Game Board'!I8:I55,0,NG1),NY25)+SUMIFS(OFFSET('Game Board'!H8:H55,0,NG1),OFFSET('Game Board'!F8:F55,0,NG1),NY24,OFFSET('Game Board'!I8:I55,0,NG1),NY26)+SUMIFS(OFFSET('Game Board'!H8:H55,0,NG1),OFFSET('Game Board'!F8:F55,0,NG1),NY24,OFFSET('Game Board'!I8:I55,0,NG1),NY27)+SUMIFS(OFFSET('Game Board'!G8:G55,0,NG1),OFFSET('Game Board'!I8:I55,0,NG1),NY24,OFFSET('Game Board'!F8:F55,0,NG1),NY25)+SUMIFS(OFFSET('Game Board'!G8:G55,0,NG1),OFFSET('Game Board'!I8:I55,0,NG1),NY24,OFFSET('Game Board'!F8:F55,0,NG1),NY26)+SUMIFS(OFFSET('Game Board'!G8:G55,0,NG1),OFFSET('Game Board'!I8:I55,0,NG1),NY24,OFFSET('Game Board'!F8:F55,0,NG1),NY27)</f>
        <v>0</v>
      </c>
      <c r="OG24" s="420">
        <f t="shared" ca="1" si="84"/>
        <v>0</v>
      </c>
      <c r="OH24" s="420">
        <f t="shared" ca="1" si="85"/>
        <v>3</v>
      </c>
      <c r="OI24" s="420">
        <f t="shared" ref="OI24" ca="1" si="3415">IF(NY24&lt;&gt;"",SUMPRODUCT((NX24:NX27=NX24)*(OH24:OH27&gt;OH24)*1),0)</f>
        <v>0</v>
      </c>
      <c r="OJ24" s="420">
        <f t="shared" ref="OJ24" ca="1" si="3416">IF(NY24&lt;&gt;"",SUMPRODUCT((OI24:OI27=OI24)*(OG24:OG27&gt;OG24)*1),0)</f>
        <v>0</v>
      </c>
      <c r="OK24" s="420">
        <f t="shared" ca="1" si="88"/>
        <v>0</v>
      </c>
      <c r="OL24" s="420">
        <f t="shared" ref="OL24" ca="1" si="3417">IF(NY24&lt;&gt;"",SUMPRODUCT((OK24:OK27=OK24)*(OI24:OI27=OI24)*(OE24:OE27&gt;OE24)*1),0)</f>
        <v>0</v>
      </c>
      <c r="OM24" s="420">
        <f t="shared" ca="1" si="90"/>
        <v>1</v>
      </c>
      <c r="ON24" s="420">
        <v>0</v>
      </c>
      <c r="OO24" s="420">
        <v>0</v>
      </c>
      <c r="OP24" s="420">
        <v>0</v>
      </c>
      <c r="OQ24" s="420">
        <v>0</v>
      </c>
      <c r="OR24" s="420">
        <v>0</v>
      </c>
      <c r="OS24" s="420">
        <f t="shared" si="297"/>
        <v>0</v>
      </c>
      <c r="OT24" s="420">
        <f t="shared" si="298"/>
        <v>0</v>
      </c>
      <c r="OU24" s="420">
        <v>0</v>
      </c>
      <c r="OV24" s="420">
        <v>0</v>
      </c>
      <c r="OW24" s="420">
        <f t="shared" si="301"/>
        <v>0</v>
      </c>
      <c r="OX24" s="420">
        <v>0</v>
      </c>
      <c r="OY24" s="420">
        <f t="shared" ca="1" si="91"/>
        <v>1</v>
      </c>
      <c r="OZ24" s="420">
        <v>0</v>
      </c>
      <c r="PA24" s="420">
        <v>0</v>
      </c>
      <c r="PB24" s="420">
        <v>0</v>
      </c>
      <c r="PC24" s="420">
        <v>0</v>
      </c>
      <c r="PD24" s="420">
        <v>0</v>
      </c>
      <c r="PE24" s="420">
        <v>0</v>
      </c>
      <c r="PF24" s="420">
        <v>0</v>
      </c>
      <c r="PG24" s="420">
        <v>0</v>
      </c>
      <c r="PH24" s="420">
        <v>0</v>
      </c>
      <c r="PI24" s="420">
        <v>0</v>
      </c>
      <c r="PJ24" s="420">
        <v>0</v>
      </c>
      <c r="PK24" s="420">
        <f t="shared" ca="1" si="92"/>
        <v>1</v>
      </c>
      <c r="PL24" s="420">
        <f t="shared" ref="PL24" ca="1" si="3418">SUMPRODUCT((PK24:PK27=PK24)*(NN24:NN27&gt;NN24)*1)</f>
        <v>2</v>
      </c>
      <c r="PM24" s="420">
        <f t="shared" ca="1" si="94"/>
        <v>3</v>
      </c>
      <c r="PN24" s="420" t="str">
        <f t="shared" si="304"/>
        <v>Morocco</v>
      </c>
      <c r="PO24" s="420">
        <f t="shared" ca="1" si="95"/>
        <v>0</v>
      </c>
      <c r="PP24" s="420">
        <f ca="1">SUMPRODUCT((OFFSET('Game Board'!G8:G55,0,PP1)&lt;&gt;"")*(OFFSET('Game Board'!F8:F55,0,PP1)=C24)*(OFFSET('Game Board'!G8:G55,0,PP1)&gt;OFFSET('Game Board'!H8:H55,0,PP1))*1)+SUMPRODUCT((OFFSET('Game Board'!G8:G55,0,PP1)&lt;&gt;"")*(OFFSET('Game Board'!I8:I55,0,PP1)=C24)*(OFFSET('Game Board'!H8:H55,0,PP1)&gt;OFFSET('Game Board'!G8:G55,0,PP1))*1)</f>
        <v>0</v>
      </c>
      <c r="PQ24" s="420">
        <f ca="1">SUMPRODUCT((OFFSET('Game Board'!G8:G55,0,PP1)&lt;&gt;"")*(OFFSET('Game Board'!F8:F55,0,PP1)=C24)*(OFFSET('Game Board'!G8:G55,0,PP1)=OFFSET('Game Board'!H8:H55,0,PP1))*1)+SUMPRODUCT((OFFSET('Game Board'!G8:G55,0,PP1)&lt;&gt;"")*(OFFSET('Game Board'!I8:I55,0,PP1)=C24)*(OFFSET('Game Board'!G8:G55,0,PP1)=OFFSET('Game Board'!H8:H55,0,PP1))*1)</f>
        <v>0</v>
      </c>
      <c r="PR24" s="420">
        <f ca="1">SUMPRODUCT((OFFSET('Game Board'!G8:G55,0,PP1)&lt;&gt;"")*(OFFSET('Game Board'!F8:F55,0,PP1)=C24)*(OFFSET('Game Board'!G8:G55,0,PP1)&lt;OFFSET('Game Board'!H8:H55,0,PP1))*1)+SUMPRODUCT((OFFSET('Game Board'!G8:G55,0,PP1)&lt;&gt;"")*(OFFSET('Game Board'!I8:I55,0,PP1)=C24)*(OFFSET('Game Board'!H8:H55,0,PP1)&lt;OFFSET('Game Board'!G8:G55,0,PP1))*1)</f>
        <v>0</v>
      </c>
      <c r="PS24" s="420">
        <f ca="1">SUMIF(OFFSET('Game Board'!F8:F55,0,PP1),C24,OFFSET('Game Board'!G8:G55,0,PP1))+SUMIF(OFFSET('Game Board'!I8:I55,0,PP1),C24,OFFSET('Game Board'!H8:H55,0,PP1))</f>
        <v>0</v>
      </c>
      <c r="PT24" s="420">
        <f ca="1">SUMIF(OFFSET('Game Board'!F8:F55,0,PP1),C24,OFFSET('Game Board'!H8:H55,0,PP1))+SUMIF(OFFSET('Game Board'!I8:I55,0,PP1),C24,OFFSET('Game Board'!G8:G55,0,PP1))</f>
        <v>0</v>
      </c>
      <c r="PU24" s="420">
        <f t="shared" ca="1" si="96"/>
        <v>0</v>
      </c>
      <c r="PV24" s="420">
        <f t="shared" ca="1" si="97"/>
        <v>0</v>
      </c>
      <c r="PW24" s="420">
        <f ca="1">INDEX(L4:L35,MATCH(QF24,C4:C35,0),0)</f>
        <v>1552</v>
      </c>
      <c r="PX24" s="424">
        <f>'Tournament Setup'!F26</f>
        <v>0</v>
      </c>
      <c r="PY24" s="420">
        <f t="shared" ref="PY24" ca="1" si="3419">RANK(PV24,PV24:PV27)</f>
        <v>1</v>
      </c>
      <c r="PZ24" s="420">
        <f t="shared" ref="PZ24" ca="1" si="3420">SUMPRODUCT((PY24:PY27=PY24)*(PU24:PU27&gt;PU24)*1)</f>
        <v>0</v>
      </c>
      <c r="QA24" s="420">
        <f t="shared" ca="1" si="100"/>
        <v>1</v>
      </c>
      <c r="QB24" s="420">
        <f t="shared" ref="QB24" ca="1" si="3421">SUMPRODUCT((PY24:PY27=PY24)*(PU24:PU27=PU24)*(PS24:PS27&gt;PS24)*1)</f>
        <v>0</v>
      </c>
      <c r="QC24" s="420">
        <f t="shared" ca="1" si="102"/>
        <v>1</v>
      </c>
      <c r="QD24" s="420">
        <f t="shared" ref="QD24" ca="1" si="3422">RANK(QC24,QC24:QC27,1)+COUNTIF(QC24:QC24,QC24)-1</f>
        <v>1</v>
      </c>
      <c r="QE24" s="420">
        <v>1</v>
      </c>
      <c r="QF24" s="420" t="str">
        <f t="shared" ref="QF24" ca="1" si="3423">INDEX(PN24:PN27,MATCH(QE24,QD24:QD27,0),0)</f>
        <v>Morocco</v>
      </c>
      <c r="QG24" s="420">
        <f t="shared" ref="QG24" ca="1" si="3424">INDEX(QC24:QC27,MATCH(QF24,PN24:PN27,0),0)</f>
        <v>1</v>
      </c>
      <c r="QH24" s="420" t="str">
        <f t="shared" ref="QH24" ca="1" si="3425">IF(QG25=1,QF24,"")</f>
        <v>Morocco</v>
      </c>
      <c r="QK24" s="420">
        <f ca="1">SUMPRODUCT((OFFSET('Game Board'!F8:F55,0,PP1)=QH24)*(OFFSET('Game Board'!I8:I55,0,PP1)=QH25)*(OFFSET('Game Board'!G8:G55,0,PP1)&gt;OFFSET('Game Board'!H8:H55,0,PP1))*1)+SUMPRODUCT((OFFSET('Game Board'!I8:I55,0,PP1)=QH24)*(OFFSET('Game Board'!F8:F55,0,PP1)=QH25)*(OFFSET('Game Board'!H8:H55,0,PP1)&gt;OFFSET('Game Board'!G8:G55,0,PP1))*1)+SUMPRODUCT((OFFSET('Game Board'!F8:F55,0,PP1)=QH24)*(OFFSET('Game Board'!I8:I55,0,PP1)=QH26)*(OFFSET('Game Board'!G8:G55,0,PP1)&gt;OFFSET('Game Board'!H8:H55,0,PP1))*1)+SUMPRODUCT((OFFSET('Game Board'!I8:I55,0,PP1)=QH24)*(OFFSET('Game Board'!F8:F55,0,PP1)=QH26)*(OFFSET('Game Board'!H8:H55,0,PP1)&gt;OFFSET('Game Board'!G8:G55,0,PP1))*1)+SUMPRODUCT((OFFSET('Game Board'!F8:F55,0,PP1)=QH24)*(OFFSET('Game Board'!I8:I55,0,PP1)=QH27)*(OFFSET('Game Board'!G8:G55,0,PP1)&gt;OFFSET('Game Board'!H8:H55,0,PP1))*1)+SUMPRODUCT((OFFSET('Game Board'!I8:I55,0,PP1)=QH24)*(OFFSET('Game Board'!F8:F55,0,PP1)=QH27)*(OFFSET('Game Board'!H8:H55,0,PP1)&gt;OFFSET('Game Board'!G8:G55,0,PP1))*1)</f>
        <v>0</v>
      </c>
      <c r="QL24" s="420">
        <f ca="1">SUMPRODUCT((OFFSET('Game Board'!F8:F55,0,PP1)=QH24)*(OFFSET('Game Board'!I8:I55,0,PP1)=QH25)*(OFFSET('Game Board'!G8:G55,0,PP1)=OFFSET('Game Board'!H8:H55,0,PP1))*1)+SUMPRODUCT((OFFSET('Game Board'!I8:I55,0,PP1)=QH24)*(OFFSET('Game Board'!F8:F55,0,PP1)=QH25)*(OFFSET('Game Board'!G8:G55,0,PP1)=OFFSET('Game Board'!H8:H55,0,PP1))*1)+SUMPRODUCT((OFFSET('Game Board'!F8:F55,0,PP1)=QH24)*(OFFSET('Game Board'!I8:I55,0,PP1)=QH26)*(OFFSET('Game Board'!G8:G55,0,PP1)=OFFSET('Game Board'!H8:H55,0,PP1))*1)+SUMPRODUCT((OFFSET('Game Board'!I8:I55,0,PP1)=QH24)*(OFFSET('Game Board'!F8:F55,0,PP1)=QH26)*(OFFSET('Game Board'!G8:G55,0,PP1)=OFFSET('Game Board'!H8:H55,0,PP1))*1)+SUMPRODUCT((OFFSET('Game Board'!F8:F55,0,PP1)=QH24)*(OFFSET('Game Board'!I8:I55,0,PP1)=QH27)*(OFFSET('Game Board'!G8:G55,0,PP1)=OFFSET('Game Board'!H8:H55,0,PP1))*1)+SUMPRODUCT((OFFSET('Game Board'!I8:I55,0,PP1)=QH24)*(OFFSET('Game Board'!F8:F55,0,PP1)=QH27)*(OFFSET('Game Board'!G8:G55,0,PP1)=OFFSET('Game Board'!H8:H55,0,PP1))*1)</f>
        <v>3</v>
      </c>
      <c r="QM24" s="420">
        <f ca="1">SUMPRODUCT((OFFSET('Game Board'!F8:F55,0,PP1)=QH24)*(OFFSET('Game Board'!I8:I55,0,PP1)=QH25)*(OFFSET('Game Board'!G8:G55,0,PP1)&lt;OFFSET('Game Board'!H8:H55,0,PP1))*1)+SUMPRODUCT((OFFSET('Game Board'!I8:I55,0,PP1)=QH24)*(OFFSET('Game Board'!F8:F55,0,PP1)=QH25)*(OFFSET('Game Board'!H8:H55,0,PP1)&lt;OFFSET('Game Board'!G8:G55,0,PP1))*1)+SUMPRODUCT((OFFSET('Game Board'!F8:F55,0,PP1)=QH24)*(OFFSET('Game Board'!I8:I55,0,PP1)=QH26)*(OFFSET('Game Board'!G8:G55,0,PP1)&lt;OFFSET('Game Board'!H8:H55,0,PP1))*1)+SUMPRODUCT((OFFSET('Game Board'!I8:I55,0,PP1)=QH24)*(OFFSET('Game Board'!F8:F55,0,PP1)=QH26)*(OFFSET('Game Board'!H8:H55,0,PP1)&lt;OFFSET('Game Board'!G8:G55,0,PP1))*1)+SUMPRODUCT((OFFSET('Game Board'!F8:F55,0,PP1)=QH24)*(OFFSET('Game Board'!I8:I55,0,PP1)=QH27)*(OFFSET('Game Board'!G8:G55,0,PP1)&lt;OFFSET('Game Board'!H8:H55,0,PP1))*1)+SUMPRODUCT((OFFSET('Game Board'!I8:I55,0,PP1)=QH24)*(OFFSET('Game Board'!F8:F55,0,PP1)=QH27)*(OFFSET('Game Board'!H8:H55,0,PP1)&lt;OFFSET('Game Board'!G8:G55,0,PP1))*1)</f>
        <v>0</v>
      </c>
      <c r="QN24" s="420">
        <f ca="1">SUMIFS(OFFSET('Game Board'!G8:G55,0,PP1),OFFSET('Game Board'!F8:F55,0,PP1),QH24,OFFSET('Game Board'!I8:I55,0,PP1),QH25)+SUMIFS(OFFSET('Game Board'!G8:G55,0,PP1),OFFSET('Game Board'!F8:F55,0,PP1),QH24,OFFSET('Game Board'!I8:I55,0,PP1),QH26)+SUMIFS(OFFSET('Game Board'!G8:G55,0,PP1),OFFSET('Game Board'!F8:F55,0,PP1),QH24,OFFSET('Game Board'!I8:I55,0,PP1),QH27)+SUMIFS(OFFSET('Game Board'!H8:H55,0,PP1),OFFSET('Game Board'!I8:I55,0,PP1),QH24,OFFSET('Game Board'!F8:F55,0,PP1),QH25)+SUMIFS(OFFSET('Game Board'!H8:H55,0,PP1),OFFSET('Game Board'!I8:I55,0,PP1),QH24,OFFSET('Game Board'!F8:F55,0,PP1),QH26)+SUMIFS(OFFSET('Game Board'!H8:H55,0,PP1),OFFSET('Game Board'!I8:I55,0,PP1),QH24,OFFSET('Game Board'!F8:F55,0,PP1),QH27)</f>
        <v>0</v>
      </c>
      <c r="QO24" s="420">
        <f ca="1">SUMIFS(OFFSET('Game Board'!H8:H55,0,PP1),OFFSET('Game Board'!F8:F55,0,PP1),QH24,OFFSET('Game Board'!I8:I55,0,PP1),QH25)+SUMIFS(OFFSET('Game Board'!H8:H55,0,PP1),OFFSET('Game Board'!F8:F55,0,PP1),QH24,OFFSET('Game Board'!I8:I55,0,PP1),QH26)+SUMIFS(OFFSET('Game Board'!H8:H55,0,PP1),OFFSET('Game Board'!F8:F55,0,PP1),QH24,OFFSET('Game Board'!I8:I55,0,PP1),QH27)+SUMIFS(OFFSET('Game Board'!G8:G55,0,PP1),OFFSET('Game Board'!I8:I55,0,PP1),QH24,OFFSET('Game Board'!F8:F55,0,PP1),QH25)+SUMIFS(OFFSET('Game Board'!G8:G55,0,PP1),OFFSET('Game Board'!I8:I55,0,PP1),QH24,OFFSET('Game Board'!F8:F55,0,PP1),QH26)+SUMIFS(OFFSET('Game Board'!G8:G55,0,PP1),OFFSET('Game Board'!I8:I55,0,PP1),QH24,OFFSET('Game Board'!F8:F55,0,PP1),QH27)</f>
        <v>0</v>
      </c>
      <c r="QP24" s="420">
        <f t="shared" ca="1" si="107"/>
        <v>0</v>
      </c>
      <c r="QQ24" s="420">
        <f t="shared" ca="1" si="108"/>
        <v>3</v>
      </c>
      <c r="QR24" s="420">
        <f t="shared" ref="QR24" ca="1" si="3426">IF(QH24&lt;&gt;"",SUMPRODUCT((QG24:QG27=QG24)*(QQ24:QQ27&gt;QQ24)*1),0)</f>
        <v>0</v>
      </c>
      <c r="QS24" s="420">
        <f t="shared" ref="QS24" ca="1" si="3427">IF(QH24&lt;&gt;"",SUMPRODUCT((QR24:QR27=QR24)*(QP24:QP27&gt;QP24)*1),0)</f>
        <v>0</v>
      </c>
      <c r="QT24" s="420">
        <f t="shared" ca="1" si="111"/>
        <v>0</v>
      </c>
      <c r="QU24" s="420">
        <f t="shared" ref="QU24" ca="1" si="3428">IF(QH24&lt;&gt;"",SUMPRODUCT((QT24:QT27=QT24)*(QR24:QR27=QR24)*(QN24:QN27&gt;QN24)*1),0)</f>
        <v>0</v>
      </c>
      <c r="QV24" s="420">
        <f t="shared" ca="1" si="113"/>
        <v>1</v>
      </c>
      <c r="QW24" s="420">
        <v>0</v>
      </c>
      <c r="QX24" s="420">
        <v>0</v>
      </c>
      <c r="QY24" s="420">
        <v>0</v>
      </c>
      <c r="QZ24" s="420">
        <v>0</v>
      </c>
      <c r="RA24" s="420">
        <v>0</v>
      </c>
      <c r="RB24" s="420">
        <f t="shared" si="316"/>
        <v>0</v>
      </c>
      <c r="RC24" s="420">
        <f t="shared" si="317"/>
        <v>0</v>
      </c>
      <c r="RD24" s="420">
        <v>0</v>
      </c>
      <c r="RE24" s="420">
        <v>0</v>
      </c>
      <c r="RF24" s="420">
        <f t="shared" si="320"/>
        <v>0</v>
      </c>
      <c r="RG24" s="420">
        <v>0</v>
      </c>
      <c r="RH24" s="420">
        <f t="shared" ca="1" si="114"/>
        <v>1</v>
      </c>
      <c r="RI24" s="420">
        <v>0</v>
      </c>
      <c r="RJ24" s="420">
        <v>0</v>
      </c>
      <c r="RK24" s="420">
        <v>0</v>
      </c>
      <c r="RL24" s="420">
        <v>0</v>
      </c>
      <c r="RM24" s="420">
        <v>0</v>
      </c>
      <c r="RN24" s="420">
        <v>0</v>
      </c>
      <c r="RO24" s="420">
        <v>0</v>
      </c>
      <c r="RP24" s="420">
        <v>0</v>
      </c>
      <c r="RQ24" s="420">
        <v>0</v>
      </c>
      <c r="RR24" s="420">
        <v>0</v>
      </c>
      <c r="RS24" s="420">
        <v>0</v>
      </c>
      <c r="RT24" s="420">
        <f t="shared" ca="1" si="115"/>
        <v>1</v>
      </c>
      <c r="RU24" s="420">
        <f t="shared" ref="RU24" ca="1" si="3429">SUMPRODUCT((RT24:RT27=RT24)*(PW24:PW27&gt;PW24)*1)</f>
        <v>2</v>
      </c>
      <c r="RV24" s="420">
        <f t="shared" ca="1" si="117"/>
        <v>3</v>
      </c>
      <c r="RW24" s="420" t="str">
        <f t="shared" si="323"/>
        <v>Morocco</v>
      </c>
      <c r="RX24" s="420">
        <f t="shared" ca="1" si="118"/>
        <v>0</v>
      </c>
      <c r="RY24" s="420">
        <f ca="1">SUMPRODUCT((OFFSET('Game Board'!G8:G55,0,RY1)&lt;&gt;"")*(OFFSET('Game Board'!F8:F55,0,RY1)=C24)*(OFFSET('Game Board'!G8:G55,0,RY1)&gt;OFFSET('Game Board'!H8:H55,0,RY1))*1)+SUMPRODUCT((OFFSET('Game Board'!G8:G55,0,RY1)&lt;&gt;"")*(OFFSET('Game Board'!I8:I55,0,RY1)=C24)*(OFFSET('Game Board'!H8:H55,0,RY1)&gt;OFFSET('Game Board'!G8:G55,0,RY1))*1)</f>
        <v>0</v>
      </c>
      <c r="RZ24" s="420">
        <f ca="1">SUMPRODUCT((OFFSET('Game Board'!G8:G55,0,RY1)&lt;&gt;"")*(OFFSET('Game Board'!F8:F55,0,RY1)=C24)*(OFFSET('Game Board'!G8:G55,0,RY1)=OFFSET('Game Board'!H8:H55,0,RY1))*1)+SUMPRODUCT((OFFSET('Game Board'!G8:G55,0,RY1)&lt;&gt;"")*(OFFSET('Game Board'!I8:I55,0,RY1)=C24)*(OFFSET('Game Board'!G8:G55,0,RY1)=OFFSET('Game Board'!H8:H55,0,RY1))*1)</f>
        <v>0</v>
      </c>
      <c r="SA24" s="420">
        <f ca="1">SUMPRODUCT((OFFSET('Game Board'!G8:G55,0,RY1)&lt;&gt;"")*(OFFSET('Game Board'!F8:F55,0,RY1)=C24)*(OFFSET('Game Board'!G8:G55,0,RY1)&lt;OFFSET('Game Board'!H8:H55,0,RY1))*1)+SUMPRODUCT((OFFSET('Game Board'!G8:G55,0,RY1)&lt;&gt;"")*(OFFSET('Game Board'!I8:I55,0,RY1)=C24)*(OFFSET('Game Board'!H8:H55,0,RY1)&lt;OFFSET('Game Board'!G8:G55,0,RY1))*1)</f>
        <v>0</v>
      </c>
      <c r="SB24" s="420">
        <f ca="1">SUMIF(OFFSET('Game Board'!F8:F55,0,RY1),C24,OFFSET('Game Board'!G8:G55,0,RY1))+SUMIF(OFFSET('Game Board'!I8:I55,0,RY1),C24,OFFSET('Game Board'!H8:H55,0,RY1))</f>
        <v>0</v>
      </c>
      <c r="SC24" s="420">
        <f ca="1">SUMIF(OFFSET('Game Board'!F8:F55,0,RY1),C24,OFFSET('Game Board'!H8:H55,0,RY1))+SUMIF(OFFSET('Game Board'!I8:I55,0,RY1),C24,OFFSET('Game Board'!G8:G55,0,RY1))</f>
        <v>0</v>
      </c>
      <c r="SD24" s="420">
        <f t="shared" ca="1" si="119"/>
        <v>0</v>
      </c>
      <c r="SE24" s="420">
        <f t="shared" ca="1" si="120"/>
        <v>0</v>
      </c>
      <c r="SF24" s="420">
        <f ca="1">INDEX(L4:L35,MATCH(SO24,C4:C35,0),0)</f>
        <v>1552</v>
      </c>
      <c r="SG24" s="424">
        <f>'Tournament Setup'!F26</f>
        <v>0</v>
      </c>
      <c r="SH24" s="420">
        <f t="shared" ref="SH24" ca="1" si="3430">RANK(SE24,SE24:SE27)</f>
        <v>1</v>
      </c>
      <c r="SI24" s="420">
        <f t="shared" ref="SI24" ca="1" si="3431">SUMPRODUCT((SH24:SH27=SH24)*(SD24:SD27&gt;SD24)*1)</f>
        <v>0</v>
      </c>
      <c r="SJ24" s="420">
        <f t="shared" ca="1" si="123"/>
        <v>1</v>
      </c>
      <c r="SK24" s="420">
        <f t="shared" ref="SK24" ca="1" si="3432">SUMPRODUCT((SH24:SH27=SH24)*(SD24:SD27=SD24)*(SB24:SB27&gt;SB24)*1)</f>
        <v>0</v>
      </c>
      <c r="SL24" s="420">
        <f t="shared" ca="1" si="125"/>
        <v>1</v>
      </c>
      <c r="SM24" s="420">
        <f t="shared" ref="SM24" ca="1" si="3433">RANK(SL24,SL24:SL27,1)+COUNTIF(SL24:SL24,SL24)-1</f>
        <v>1</v>
      </c>
      <c r="SN24" s="420">
        <v>1</v>
      </c>
      <c r="SO24" s="420" t="str">
        <f t="shared" ref="SO24" ca="1" si="3434">INDEX(RW24:RW27,MATCH(SN24,SM24:SM27,0),0)</f>
        <v>Morocco</v>
      </c>
      <c r="SP24" s="420">
        <f t="shared" ref="SP24" ca="1" si="3435">INDEX(SL24:SL27,MATCH(SO24,RW24:RW27,0),0)</f>
        <v>1</v>
      </c>
      <c r="SQ24" s="420" t="str">
        <f t="shared" ref="SQ24" ca="1" si="3436">IF(SP25=1,SO24,"")</f>
        <v>Morocco</v>
      </c>
      <c r="ST24" s="420">
        <f ca="1">SUMPRODUCT((OFFSET('Game Board'!F8:F55,0,RY1)=SQ24)*(OFFSET('Game Board'!I8:I55,0,RY1)=SQ25)*(OFFSET('Game Board'!G8:G55,0,RY1)&gt;OFFSET('Game Board'!H8:H55,0,RY1))*1)+SUMPRODUCT((OFFSET('Game Board'!I8:I55,0,RY1)=SQ24)*(OFFSET('Game Board'!F8:F55,0,RY1)=SQ25)*(OFFSET('Game Board'!H8:H55,0,RY1)&gt;OFFSET('Game Board'!G8:G55,0,RY1))*1)+SUMPRODUCT((OFFSET('Game Board'!F8:F55,0,RY1)=SQ24)*(OFFSET('Game Board'!I8:I55,0,RY1)=SQ26)*(OFFSET('Game Board'!G8:G55,0,RY1)&gt;OFFSET('Game Board'!H8:H55,0,RY1))*1)+SUMPRODUCT((OFFSET('Game Board'!I8:I55,0,RY1)=SQ24)*(OFFSET('Game Board'!F8:F55,0,RY1)=SQ26)*(OFFSET('Game Board'!H8:H55,0,RY1)&gt;OFFSET('Game Board'!G8:G55,0,RY1))*1)+SUMPRODUCT((OFFSET('Game Board'!F8:F55,0,RY1)=SQ24)*(OFFSET('Game Board'!I8:I55,0,RY1)=SQ27)*(OFFSET('Game Board'!G8:G55,0,RY1)&gt;OFFSET('Game Board'!H8:H55,0,RY1))*1)+SUMPRODUCT((OFFSET('Game Board'!I8:I55,0,RY1)=SQ24)*(OFFSET('Game Board'!F8:F55,0,RY1)=SQ27)*(OFFSET('Game Board'!H8:H55,0,RY1)&gt;OFFSET('Game Board'!G8:G55,0,RY1))*1)</f>
        <v>0</v>
      </c>
      <c r="SU24" s="420">
        <f ca="1">SUMPRODUCT((OFFSET('Game Board'!F8:F55,0,RY1)=SQ24)*(OFFSET('Game Board'!I8:I55,0,RY1)=SQ25)*(OFFSET('Game Board'!G8:G55,0,RY1)=OFFSET('Game Board'!H8:H55,0,RY1))*1)+SUMPRODUCT((OFFSET('Game Board'!I8:I55,0,RY1)=SQ24)*(OFFSET('Game Board'!F8:F55,0,RY1)=SQ25)*(OFFSET('Game Board'!G8:G55,0,RY1)=OFFSET('Game Board'!H8:H55,0,RY1))*1)+SUMPRODUCT((OFFSET('Game Board'!F8:F55,0,RY1)=SQ24)*(OFFSET('Game Board'!I8:I55,0,RY1)=SQ26)*(OFFSET('Game Board'!G8:G55,0,RY1)=OFFSET('Game Board'!H8:H55,0,RY1))*1)+SUMPRODUCT((OFFSET('Game Board'!I8:I55,0,RY1)=SQ24)*(OFFSET('Game Board'!F8:F55,0,RY1)=SQ26)*(OFFSET('Game Board'!G8:G55,0,RY1)=OFFSET('Game Board'!H8:H55,0,RY1))*1)+SUMPRODUCT((OFFSET('Game Board'!F8:F55,0,RY1)=SQ24)*(OFFSET('Game Board'!I8:I55,0,RY1)=SQ27)*(OFFSET('Game Board'!G8:G55,0,RY1)=OFFSET('Game Board'!H8:H55,0,RY1))*1)+SUMPRODUCT((OFFSET('Game Board'!I8:I55,0,RY1)=SQ24)*(OFFSET('Game Board'!F8:F55,0,RY1)=SQ27)*(OFFSET('Game Board'!G8:G55,0,RY1)=OFFSET('Game Board'!H8:H55,0,RY1))*1)</f>
        <v>3</v>
      </c>
      <c r="SV24" s="420">
        <f ca="1">SUMPRODUCT((OFFSET('Game Board'!F8:F55,0,RY1)=SQ24)*(OFFSET('Game Board'!I8:I55,0,RY1)=SQ25)*(OFFSET('Game Board'!G8:G55,0,RY1)&lt;OFFSET('Game Board'!H8:H55,0,RY1))*1)+SUMPRODUCT((OFFSET('Game Board'!I8:I55,0,RY1)=SQ24)*(OFFSET('Game Board'!F8:F55,0,RY1)=SQ25)*(OFFSET('Game Board'!H8:H55,0,RY1)&lt;OFFSET('Game Board'!G8:G55,0,RY1))*1)+SUMPRODUCT((OFFSET('Game Board'!F8:F55,0,RY1)=SQ24)*(OFFSET('Game Board'!I8:I55,0,RY1)=SQ26)*(OFFSET('Game Board'!G8:G55,0,RY1)&lt;OFFSET('Game Board'!H8:H55,0,RY1))*1)+SUMPRODUCT((OFFSET('Game Board'!I8:I55,0,RY1)=SQ24)*(OFFSET('Game Board'!F8:F55,0,RY1)=SQ26)*(OFFSET('Game Board'!H8:H55,0,RY1)&lt;OFFSET('Game Board'!G8:G55,0,RY1))*1)+SUMPRODUCT((OFFSET('Game Board'!F8:F55,0,RY1)=SQ24)*(OFFSET('Game Board'!I8:I55,0,RY1)=SQ27)*(OFFSET('Game Board'!G8:G55,0,RY1)&lt;OFFSET('Game Board'!H8:H55,0,RY1))*1)+SUMPRODUCT((OFFSET('Game Board'!I8:I55,0,RY1)=SQ24)*(OFFSET('Game Board'!F8:F55,0,RY1)=SQ27)*(OFFSET('Game Board'!H8:H55,0,RY1)&lt;OFFSET('Game Board'!G8:G55,0,RY1))*1)</f>
        <v>0</v>
      </c>
      <c r="SW24" s="420">
        <f ca="1">SUMIFS(OFFSET('Game Board'!G8:G55,0,RY1),OFFSET('Game Board'!F8:F55,0,RY1),SQ24,OFFSET('Game Board'!I8:I55,0,RY1),SQ25)+SUMIFS(OFFSET('Game Board'!G8:G55,0,RY1),OFFSET('Game Board'!F8:F55,0,RY1),SQ24,OFFSET('Game Board'!I8:I55,0,RY1),SQ26)+SUMIFS(OFFSET('Game Board'!G8:G55,0,RY1),OFFSET('Game Board'!F8:F55,0,RY1),SQ24,OFFSET('Game Board'!I8:I55,0,RY1),SQ27)+SUMIFS(OFFSET('Game Board'!H8:H55,0,RY1),OFFSET('Game Board'!I8:I55,0,RY1),SQ24,OFFSET('Game Board'!F8:F55,0,RY1),SQ25)+SUMIFS(OFFSET('Game Board'!H8:H55,0,RY1),OFFSET('Game Board'!I8:I55,0,RY1),SQ24,OFFSET('Game Board'!F8:F55,0,RY1),SQ26)+SUMIFS(OFFSET('Game Board'!H8:H55,0,RY1),OFFSET('Game Board'!I8:I55,0,RY1),SQ24,OFFSET('Game Board'!F8:F55,0,RY1),SQ27)</f>
        <v>0</v>
      </c>
      <c r="SX24" s="420">
        <f ca="1">SUMIFS(OFFSET('Game Board'!H8:H55,0,RY1),OFFSET('Game Board'!F8:F55,0,RY1),SQ24,OFFSET('Game Board'!I8:I55,0,RY1),SQ25)+SUMIFS(OFFSET('Game Board'!H8:H55,0,RY1),OFFSET('Game Board'!F8:F55,0,RY1),SQ24,OFFSET('Game Board'!I8:I55,0,RY1),SQ26)+SUMIFS(OFFSET('Game Board'!H8:H55,0,RY1),OFFSET('Game Board'!F8:F55,0,RY1),SQ24,OFFSET('Game Board'!I8:I55,0,RY1),SQ27)+SUMIFS(OFFSET('Game Board'!G8:G55,0,RY1),OFFSET('Game Board'!I8:I55,0,RY1),SQ24,OFFSET('Game Board'!F8:F55,0,RY1),SQ25)+SUMIFS(OFFSET('Game Board'!G8:G55,0,RY1),OFFSET('Game Board'!I8:I55,0,RY1),SQ24,OFFSET('Game Board'!F8:F55,0,RY1),SQ26)+SUMIFS(OFFSET('Game Board'!G8:G55,0,RY1),OFFSET('Game Board'!I8:I55,0,RY1),SQ24,OFFSET('Game Board'!F8:F55,0,RY1),SQ27)</f>
        <v>0</v>
      </c>
      <c r="SY24" s="420">
        <f t="shared" ca="1" si="130"/>
        <v>0</v>
      </c>
      <c r="SZ24" s="420">
        <f t="shared" ca="1" si="131"/>
        <v>3</v>
      </c>
      <c r="TA24" s="420">
        <f t="shared" ref="TA24" ca="1" si="3437">IF(SQ24&lt;&gt;"",SUMPRODUCT((SP24:SP27=SP24)*(SZ24:SZ27&gt;SZ24)*1),0)</f>
        <v>0</v>
      </c>
      <c r="TB24" s="420">
        <f t="shared" ref="TB24" ca="1" si="3438">IF(SQ24&lt;&gt;"",SUMPRODUCT((TA24:TA27=TA24)*(SY24:SY27&gt;SY24)*1),0)</f>
        <v>0</v>
      </c>
      <c r="TC24" s="420">
        <f t="shared" ca="1" si="134"/>
        <v>0</v>
      </c>
      <c r="TD24" s="420">
        <f t="shared" ref="TD24" ca="1" si="3439">IF(SQ24&lt;&gt;"",SUMPRODUCT((TC24:TC27=TC24)*(TA24:TA27=TA24)*(SW24:SW27&gt;SW24)*1),0)</f>
        <v>0</v>
      </c>
      <c r="TE24" s="420">
        <f t="shared" ca="1" si="136"/>
        <v>1</v>
      </c>
      <c r="TF24" s="420">
        <v>0</v>
      </c>
      <c r="TG24" s="420">
        <v>0</v>
      </c>
      <c r="TH24" s="420">
        <v>0</v>
      </c>
      <c r="TI24" s="420">
        <v>0</v>
      </c>
      <c r="TJ24" s="420">
        <v>0</v>
      </c>
      <c r="TK24" s="420">
        <f t="shared" si="335"/>
        <v>0</v>
      </c>
      <c r="TL24" s="420">
        <f t="shared" si="336"/>
        <v>0</v>
      </c>
      <c r="TM24" s="420">
        <v>0</v>
      </c>
      <c r="TN24" s="420">
        <v>0</v>
      </c>
      <c r="TO24" s="420">
        <f t="shared" si="339"/>
        <v>0</v>
      </c>
      <c r="TP24" s="420">
        <v>0</v>
      </c>
      <c r="TQ24" s="420">
        <f t="shared" ca="1" si="137"/>
        <v>1</v>
      </c>
      <c r="TR24" s="420">
        <v>0</v>
      </c>
      <c r="TS24" s="420">
        <v>0</v>
      </c>
      <c r="TT24" s="420">
        <v>0</v>
      </c>
      <c r="TU24" s="420">
        <v>0</v>
      </c>
      <c r="TV24" s="420">
        <v>0</v>
      </c>
      <c r="TW24" s="420">
        <v>0</v>
      </c>
      <c r="TX24" s="420">
        <v>0</v>
      </c>
      <c r="TY24" s="420">
        <v>0</v>
      </c>
      <c r="TZ24" s="420">
        <v>0</v>
      </c>
      <c r="UA24" s="420">
        <v>0</v>
      </c>
      <c r="UB24" s="420">
        <v>0</v>
      </c>
      <c r="UC24" s="420">
        <f t="shared" ca="1" si="138"/>
        <v>1</v>
      </c>
      <c r="UD24" s="420">
        <f t="shared" ref="UD24" ca="1" si="3440">SUMPRODUCT((UC24:UC27=UC24)*(SF24:SF27&gt;SF24)*1)</f>
        <v>2</v>
      </c>
      <c r="UE24" s="420">
        <f t="shared" ca="1" si="140"/>
        <v>3</v>
      </c>
      <c r="UF24" s="420" t="str">
        <f t="shared" si="342"/>
        <v>Morocco</v>
      </c>
      <c r="UG24" s="420">
        <f t="shared" ca="1" si="141"/>
        <v>0</v>
      </c>
      <c r="UH24" s="420">
        <f ca="1">SUMPRODUCT((OFFSET('Game Board'!G8:G55,0,UH1)&lt;&gt;"")*(OFFSET('Game Board'!F8:F55,0,UH1)=C24)*(OFFSET('Game Board'!G8:G55,0,UH1)&gt;OFFSET('Game Board'!H8:H55,0,UH1))*1)+SUMPRODUCT((OFFSET('Game Board'!G8:G55,0,UH1)&lt;&gt;"")*(OFFSET('Game Board'!I8:I55,0,UH1)=C24)*(OFFSET('Game Board'!H8:H55,0,UH1)&gt;OFFSET('Game Board'!G8:G55,0,UH1))*1)</f>
        <v>0</v>
      </c>
      <c r="UI24" s="420">
        <f ca="1">SUMPRODUCT((OFFSET('Game Board'!G8:G55,0,UH1)&lt;&gt;"")*(OFFSET('Game Board'!F8:F55,0,UH1)=C24)*(OFFSET('Game Board'!G8:G55,0,UH1)=OFFSET('Game Board'!H8:H55,0,UH1))*1)+SUMPRODUCT((OFFSET('Game Board'!G8:G55,0,UH1)&lt;&gt;"")*(OFFSET('Game Board'!I8:I55,0,UH1)=C24)*(OFFSET('Game Board'!G8:G55,0,UH1)=OFFSET('Game Board'!H8:H55,0,UH1))*1)</f>
        <v>0</v>
      </c>
      <c r="UJ24" s="420">
        <f ca="1">SUMPRODUCT((OFFSET('Game Board'!G8:G55,0,UH1)&lt;&gt;"")*(OFFSET('Game Board'!F8:F55,0,UH1)=C24)*(OFFSET('Game Board'!G8:G55,0,UH1)&lt;OFFSET('Game Board'!H8:H55,0,UH1))*1)+SUMPRODUCT((OFFSET('Game Board'!G8:G55,0,UH1)&lt;&gt;"")*(OFFSET('Game Board'!I8:I55,0,UH1)=C24)*(OFFSET('Game Board'!H8:H55,0,UH1)&lt;OFFSET('Game Board'!G8:G55,0,UH1))*1)</f>
        <v>0</v>
      </c>
      <c r="UK24" s="420">
        <f ca="1">SUMIF(OFFSET('Game Board'!F8:F55,0,UH1),C24,OFFSET('Game Board'!G8:G55,0,UH1))+SUMIF(OFFSET('Game Board'!I8:I55,0,UH1),C24,OFFSET('Game Board'!H8:H55,0,UH1))</f>
        <v>0</v>
      </c>
      <c r="UL24" s="420">
        <f ca="1">SUMIF(OFFSET('Game Board'!F8:F55,0,UH1),C24,OFFSET('Game Board'!H8:H55,0,UH1))+SUMIF(OFFSET('Game Board'!I8:I55,0,UH1),C24,OFFSET('Game Board'!G8:G55,0,UH1))</f>
        <v>0</v>
      </c>
      <c r="UM24" s="420">
        <f t="shared" ca="1" si="142"/>
        <v>0</v>
      </c>
      <c r="UN24" s="420">
        <f t="shared" ca="1" si="143"/>
        <v>0</v>
      </c>
      <c r="UO24" s="420">
        <f ca="1">INDEX(L4:L35,MATCH(UX24,C4:C35,0),0)</f>
        <v>1552</v>
      </c>
      <c r="UP24" s="424">
        <f>'Tournament Setup'!F26</f>
        <v>0</v>
      </c>
      <c r="UQ24" s="420">
        <f t="shared" ref="UQ24" ca="1" si="3441">RANK(UN24,UN24:UN27)</f>
        <v>1</v>
      </c>
      <c r="UR24" s="420">
        <f t="shared" ref="UR24" ca="1" si="3442">SUMPRODUCT((UQ24:UQ27=UQ24)*(UM24:UM27&gt;UM24)*1)</f>
        <v>0</v>
      </c>
      <c r="US24" s="420">
        <f t="shared" ca="1" si="146"/>
        <v>1</v>
      </c>
      <c r="UT24" s="420">
        <f t="shared" ref="UT24" ca="1" si="3443">SUMPRODUCT((UQ24:UQ27=UQ24)*(UM24:UM27=UM24)*(UK24:UK27&gt;UK24)*1)</f>
        <v>0</v>
      </c>
      <c r="UU24" s="420">
        <f t="shared" ca="1" si="148"/>
        <v>1</v>
      </c>
      <c r="UV24" s="420">
        <f t="shared" ref="UV24" ca="1" si="3444">RANK(UU24,UU24:UU27,1)+COUNTIF(UU24:UU24,UU24)-1</f>
        <v>1</v>
      </c>
      <c r="UW24" s="420">
        <v>1</v>
      </c>
      <c r="UX24" s="420" t="str">
        <f t="shared" ref="UX24" ca="1" si="3445">INDEX(UF24:UF27,MATCH(UW24,UV24:UV27,0),0)</f>
        <v>Morocco</v>
      </c>
      <c r="UY24" s="420">
        <f t="shared" ref="UY24" ca="1" si="3446">INDEX(UU24:UU27,MATCH(UX24,UF24:UF27,0),0)</f>
        <v>1</v>
      </c>
      <c r="UZ24" s="420" t="str">
        <f t="shared" ref="UZ24" ca="1" si="3447">IF(UY25=1,UX24,"")</f>
        <v>Morocco</v>
      </c>
      <c r="VC24" s="420">
        <f ca="1">SUMPRODUCT((OFFSET('Game Board'!F8:F55,0,UH1)=UZ24)*(OFFSET('Game Board'!I8:I55,0,UH1)=UZ25)*(OFFSET('Game Board'!G8:G55,0,UH1)&gt;OFFSET('Game Board'!H8:H55,0,UH1))*1)+SUMPRODUCT((OFFSET('Game Board'!I8:I55,0,UH1)=UZ24)*(OFFSET('Game Board'!F8:F55,0,UH1)=UZ25)*(OFFSET('Game Board'!H8:H55,0,UH1)&gt;OFFSET('Game Board'!G8:G55,0,UH1))*1)+SUMPRODUCT((OFFSET('Game Board'!F8:F55,0,UH1)=UZ24)*(OFFSET('Game Board'!I8:I55,0,UH1)=UZ26)*(OFFSET('Game Board'!G8:G55,0,UH1)&gt;OFFSET('Game Board'!H8:H55,0,UH1))*1)+SUMPRODUCT((OFFSET('Game Board'!I8:I55,0,UH1)=UZ24)*(OFFSET('Game Board'!F8:F55,0,UH1)=UZ26)*(OFFSET('Game Board'!H8:H55,0,UH1)&gt;OFFSET('Game Board'!G8:G55,0,UH1))*1)+SUMPRODUCT((OFFSET('Game Board'!F8:F55,0,UH1)=UZ24)*(OFFSET('Game Board'!I8:I55,0,UH1)=UZ27)*(OFFSET('Game Board'!G8:G55,0,UH1)&gt;OFFSET('Game Board'!H8:H55,0,UH1))*1)+SUMPRODUCT((OFFSET('Game Board'!I8:I55,0,UH1)=UZ24)*(OFFSET('Game Board'!F8:F55,0,UH1)=UZ27)*(OFFSET('Game Board'!H8:H55,0,UH1)&gt;OFFSET('Game Board'!G8:G55,0,UH1))*1)</f>
        <v>0</v>
      </c>
      <c r="VD24" s="420">
        <f ca="1">SUMPRODUCT((OFFSET('Game Board'!F8:F55,0,UH1)=UZ24)*(OFFSET('Game Board'!I8:I55,0,UH1)=UZ25)*(OFFSET('Game Board'!G8:G55,0,UH1)=OFFSET('Game Board'!H8:H55,0,UH1))*1)+SUMPRODUCT((OFFSET('Game Board'!I8:I55,0,UH1)=UZ24)*(OFFSET('Game Board'!F8:F55,0,UH1)=UZ25)*(OFFSET('Game Board'!G8:G55,0,UH1)=OFFSET('Game Board'!H8:H55,0,UH1))*1)+SUMPRODUCT((OFFSET('Game Board'!F8:F55,0,UH1)=UZ24)*(OFFSET('Game Board'!I8:I55,0,UH1)=UZ26)*(OFFSET('Game Board'!G8:G55,0,UH1)=OFFSET('Game Board'!H8:H55,0,UH1))*1)+SUMPRODUCT((OFFSET('Game Board'!I8:I55,0,UH1)=UZ24)*(OFFSET('Game Board'!F8:F55,0,UH1)=UZ26)*(OFFSET('Game Board'!G8:G55,0,UH1)=OFFSET('Game Board'!H8:H55,0,UH1))*1)+SUMPRODUCT((OFFSET('Game Board'!F8:F55,0,UH1)=UZ24)*(OFFSET('Game Board'!I8:I55,0,UH1)=UZ27)*(OFFSET('Game Board'!G8:G55,0,UH1)=OFFSET('Game Board'!H8:H55,0,UH1))*1)+SUMPRODUCT((OFFSET('Game Board'!I8:I55,0,UH1)=UZ24)*(OFFSET('Game Board'!F8:F55,0,UH1)=UZ27)*(OFFSET('Game Board'!G8:G55,0,UH1)=OFFSET('Game Board'!H8:H55,0,UH1))*1)</f>
        <v>3</v>
      </c>
      <c r="VE24" s="420">
        <f ca="1">SUMPRODUCT((OFFSET('Game Board'!F8:F55,0,UH1)=UZ24)*(OFFSET('Game Board'!I8:I55,0,UH1)=UZ25)*(OFFSET('Game Board'!G8:G55,0,UH1)&lt;OFFSET('Game Board'!H8:H55,0,UH1))*1)+SUMPRODUCT((OFFSET('Game Board'!I8:I55,0,UH1)=UZ24)*(OFFSET('Game Board'!F8:F55,0,UH1)=UZ25)*(OFFSET('Game Board'!H8:H55,0,UH1)&lt;OFFSET('Game Board'!G8:G55,0,UH1))*1)+SUMPRODUCT((OFFSET('Game Board'!F8:F55,0,UH1)=UZ24)*(OFFSET('Game Board'!I8:I55,0,UH1)=UZ26)*(OFFSET('Game Board'!G8:G55,0,UH1)&lt;OFFSET('Game Board'!H8:H55,0,UH1))*1)+SUMPRODUCT((OFFSET('Game Board'!I8:I55,0,UH1)=UZ24)*(OFFSET('Game Board'!F8:F55,0,UH1)=UZ26)*(OFFSET('Game Board'!H8:H55,0,UH1)&lt;OFFSET('Game Board'!G8:G55,0,UH1))*1)+SUMPRODUCT((OFFSET('Game Board'!F8:F55,0,UH1)=UZ24)*(OFFSET('Game Board'!I8:I55,0,UH1)=UZ27)*(OFFSET('Game Board'!G8:G55,0,UH1)&lt;OFFSET('Game Board'!H8:H55,0,UH1))*1)+SUMPRODUCT((OFFSET('Game Board'!I8:I55,0,UH1)=UZ24)*(OFFSET('Game Board'!F8:F55,0,UH1)=UZ27)*(OFFSET('Game Board'!H8:H55,0,UH1)&lt;OFFSET('Game Board'!G8:G55,0,UH1))*1)</f>
        <v>0</v>
      </c>
      <c r="VF24" s="420">
        <f ca="1">SUMIFS(OFFSET('Game Board'!G8:G55,0,UH1),OFFSET('Game Board'!F8:F55,0,UH1),UZ24,OFFSET('Game Board'!I8:I55,0,UH1),UZ25)+SUMIFS(OFFSET('Game Board'!G8:G55,0,UH1),OFFSET('Game Board'!F8:F55,0,UH1),UZ24,OFFSET('Game Board'!I8:I55,0,UH1),UZ26)+SUMIFS(OFFSET('Game Board'!G8:G55,0,UH1),OFFSET('Game Board'!F8:F55,0,UH1),UZ24,OFFSET('Game Board'!I8:I55,0,UH1),UZ27)+SUMIFS(OFFSET('Game Board'!H8:H55,0,UH1),OFFSET('Game Board'!I8:I55,0,UH1),UZ24,OFFSET('Game Board'!F8:F55,0,UH1),UZ25)+SUMIFS(OFFSET('Game Board'!H8:H55,0,UH1),OFFSET('Game Board'!I8:I55,0,UH1),UZ24,OFFSET('Game Board'!F8:F55,0,UH1),UZ26)+SUMIFS(OFFSET('Game Board'!H8:H55,0,UH1),OFFSET('Game Board'!I8:I55,0,UH1),UZ24,OFFSET('Game Board'!F8:F55,0,UH1),UZ27)</f>
        <v>0</v>
      </c>
      <c r="VG24" s="420">
        <f ca="1">SUMIFS(OFFSET('Game Board'!H8:H55,0,UH1),OFFSET('Game Board'!F8:F55,0,UH1),UZ24,OFFSET('Game Board'!I8:I55,0,UH1),UZ25)+SUMIFS(OFFSET('Game Board'!H8:H55,0,UH1),OFFSET('Game Board'!F8:F55,0,UH1),UZ24,OFFSET('Game Board'!I8:I55,0,UH1),UZ26)+SUMIFS(OFFSET('Game Board'!H8:H55,0,UH1),OFFSET('Game Board'!F8:F55,0,UH1),UZ24,OFFSET('Game Board'!I8:I55,0,UH1),UZ27)+SUMIFS(OFFSET('Game Board'!G8:G55,0,UH1),OFFSET('Game Board'!I8:I55,0,UH1),UZ24,OFFSET('Game Board'!F8:F55,0,UH1),UZ25)+SUMIFS(OFFSET('Game Board'!G8:G55,0,UH1),OFFSET('Game Board'!I8:I55,0,UH1),UZ24,OFFSET('Game Board'!F8:F55,0,UH1),UZ26)+SUMIFS(OFFSET('Game Board'!G8:G55,0,UH1),OFFSET('Game Board'!I8:I55,0,UH1),UZ24,OFFSET('Game Board'!F8:F55,0,UH1),UZ27)</f>
        <v>0</v>
      </c>
      <c r="VH24" s="420">
        <f t="shared" ca="1" si="153"/>
        <v>0</v>
      </c>
      <c r="VI24" s="420">
        <f t="shared" ca="1" si="154"/>
        <v>3</v>
      </c>
      <c r="VJ24" s="420">
        <f t="shared" ref="VJ24" ca="1" si="3448">IF(UZ24&lt;&gt;"",SUMPRODUCT((UY24:UY27=UY24)*(VI24:VI27&gt;VI24)*1),0)</f>
        <v>0</v>
      </c>
      <c r="VK24" s="420">
        <f t="shared" ref="VK24" ca="1" si="3449">IF(UZ24&lt;&gt;"",SUMPRODUCT((VJ24:VJ27=VJ24)*(VH24:VH27&gt;VH24)*1),0)</f>
        <v>0</v>
      </c>
      <c r="VL24" s="420">
        <f t="shared" ca="1" si="157"/>
        <v>0</v>
      </c>
      <c r="VM24" s="420">
        <f t="shared" ref="VM24" ca="1" si="3450">IF(UZ24&lt;&gt;"",SUMPRODUCT((VL24:VL27=VL24)*(VJ24:VJ27=VJ24)*(VF24:VF27&gt;VF24)*1),0)</f>
        <v>0</v>
      </c>
      <c r="VN24" s="420">
        <f t="shared" ca="1" si="159"/>
        <v>1</v>
      </c>
      <c r="VO24" s="420">
        <v>0</v>
      </c>
      <c r="VP24" s="420">
        <v>0</v>
      </c>
      <c r="VQ24" s="420">
        <v>0</v>
      </c>
      <c r="VR24" s="420">
        <v>0</v>
      </c>
      <c r="VS24" s="420">
        <v>0</v>
      </c>
      <c r="VT24" s="420">
        <f t="shared" si="354"/>
        <v>0</v>
      </c>
      <c r="VU24" s="420">
        <f t="shared" si="355"/>
        <v>0</v>
      </c>
      <c r="VV24" s="420">
        <v>0</v>
      </c>
      <c r="VW24" s="420">
        <v>0</v>
      </c>
      <c r="VX24" s="420">
        <f t="shared" si="358"/>
        <v>0</v>
      </c>
      <c r="VY24" s="420">
        <v>0</v>
      </c>
      <c r="VZ24" s="420">
        <f t="shared" ca="1" si="160"/>
        <v>1</v>
      </c>
      <c r="WA24" s="420">
        <v>0</v>
      </c>
      <c r="WB24" s="420">
        <v>0</v>
      </c>
      <c r="WC24" s="420">
        <v>0</v>
      </c>
      <c r="WD24" s="420">
        <v>0</v>
      </c>
      <c r="WE24" s="420">
        <v>0</v>
      </c>
      <c r="WF24" s="420">
        <v>0</v>
      </c>
      <c r="WG24" s="420">
        <v>0</v>
      </c>
      <c r="WH24" s="420">
        <v>0</v>
      </c>
      <c r="WI24" s="420">
        <v>0</v>
      </c>
      <c r="WJ24" s="420">
        <v>0</v>
      </c>
      <c r="WK24" s="420">
        <v>0</v>
      </c>
      <c r="WL24" s="420">
        <f t="shared" ca="1" si="161"/>
        <v>1</v>
      </c>
      <c r="WM24" s="420">
        <f t="shared" ref="WM24" ca="1" si="3451">SUMPRODUCT((WL24:WL27=WL24)*(UO24:UO27&gt;UO24)*1)</f>
        <v>2</v>
      </c>
      <c r="WN24" s="420">
        <f t="shared" ca="1" si="163"/>
        <v>3</v>
      </c>
      <c r="WO24" s="420" t="str">
        <f t="shared" si="361"/>
        <v>Morocco</v>
      </c>
      <c r="WP24" s="420">
        <f t="shared" ca="1" si="164"/>
        <v>0</v>
      </c>
      <c r="WQ24" s="420">
        <f ca="1">SUMPRODUCT((OFFSET('Game Board'!G8:G55,0,WQ1)&lt;&gt;"")*(OFFSET('Game Board'!F8:F55,0,WQ1)=C24)*(OFFSET('Game Board'!G8:G55,0,WQ1)&gt;OFFSET('Game Board'!H8:H55,0,WQ1))*1)+SUMPRODUCT((OFFSET('Game Board'!G8:G55,0,WQ1)&lt;&gt;"")*(OFFSET('Game Board'!I8:I55,0,WQ1)=C24)*(OFFSET('Game Board'!H8:H55,0,WQ1)&gt;OFFSET('Game Board'!G8:G55,0,WQ1))*1)</f>
        <v>0</v>
      </c>
      <c r="WR24" s="420">
        <f ca="1">SUMPRODUCT((OFFSET('Game Board'!G8:G55,0,WQ1)&lt;&gt;"")*(OFFSET('Game Board'!F8:F55,0,WQ1)=C24)*(OFFSET('Game Board'!G8:G55,0,WQ1)=OFFSET('Game Board'!H8:H55,0,WQ1))*1)+SUMPRODUCT((OFFSET('Game Board'!G8:G55,0,WQ1)&lt;&gt;"")*(OFFSET('Game Board'!I8:I55,0,WQ1)=C24)*(OFFSET('Game Board'!G8:G55,0,WQ1)=OFFSET('Game Board'!H8:H55,0,WQ1))*1)</f>
        <v>0</v>
      </c>
      <c r="WS24" s="420">
        <f ca="1">SUMPRODUCT((OFFSET('Game Board'!G8:G55,0,WQ1)&lt;&gt;"")*(OFFSET('Game Board'!F8:F55,0,WQ1)=C24)*(OFFSET('Game Board'!G8:G55,0,WQ1)&lt;OFFSET('Game Board'!H8:H55,0,WQ1))*1)+SUMPRODUCT((OFFSET('Game Board'!G8:G55,0,WQ1)&lt;&gt;"")*(OFFSET('Game Board'!I8:I55,0,WQ1)=C24)*(OFFSET('Game Board'!H8:H55,0,WQ1)&lt;OFFSET('Game Board'!G8:G55,0,WQ1))*1)</f>
        <v>0</v>
      </c>
      <c r="WT24" s="420">
        <f ca="1">SUMIF(OFFSET('Game Board'!F8:F55,0,WQ1),C24,OFFSET('Game Board'!G8:G55,0,WQ1))+SUMIF(OFFSET('Game Board'!I8:I55,0,WQ1),C24,OFFSET('Game Board'!H8:H55,0,WQ1))</f>
        <v>0</v>
      </c>
      <c r="WU24" s="420">
        <f ca="1">SUMIF(OFFSET('Game Board'!F8:F55,0,WQ1),C24,OFFSET('Game Board'!H8:H55,0,WQ1))+SUMIF(OFFSET('Game Board'!I8:I55,0,WQ1),C24,OFFSET('Game Board'!G8:G55,0,WQ1))</f>
        <v>0</v>
      </c>
      <c r="WV24" s="420">
        <f t="shared" ca="1" si="165"/>
        <v>0</v>
      </c>
      <c r="WW24" s="420">
        <f t="shared" ca="1" si="166"/>
        <v>0</v>
      </c>
      <c r="WX24" s="420">
        <f ca="1">INDEX(L4:L35,MATCH(XG24,C4:C35,0),0)</f>
        <v>1552</v>
      </c>
      <c r="WY24" s="424">
        <f>'Tournament Setup'!F26</f>
        <v>0</v>
      </c>
      <c r="WZ24" s="420">
        <f t="shared" ref="WZ24" ca="1" si="3452">RANK(WW24,WW24:WW27)</f>
        <v>1</v>
      </c>
      <c r="XA24" s="420">
        <f t="shared" ref="XA24" ca="1" si="3453">SUMPRODUCT((WZ24:WZ27=WZ24)*(WV24:WV27&gt;WV24)*1)</f>
        <v>0</v>
      </c>
      <c r="XB24" s="420">
        <f t="shared" ca="1" si="169"/>
        <v>1</v>
      </c>
      <c r="XC24" s="420">
        <f t="shared" ref="XC24" ca="1" si="3454">SUMPRODUCT((WZ24:WZ27=WZ24)*(WV24:WV27=WV24)*(WT24:WT27&gt;WT24)*1)</f>
        <v>0</v>
      </c>
      <c r="XD24" s="420">
        <f t="shared" ca="1" si="171"/>
        <v>1</v>
      </c>
      <c r="XE24" s="420">
        <f t="shared" ref="XE24" ca="1" si="3455">RANK(XD24,XD24:XD27,1)+COUNTIF(XD24:XD24,XD24)-1</f>
        <v>1</v>
      </c>
      <c r="XF24" s="420">
        <v>1</v>
      </c>
      <c r="XG24" s="420" t="str">
        <f t="shared" ref="XG24" ca="1" si="3456">INDEX(WO24:WO27,MATCH(XF24,XE24:XE27,0),0)</f>
        <v>Morocco</v>
      </c>
      <c r="XH24" s="420">
        <f t="shared" ref="XH24" ca="1" si="3457">INDEX(XD24:XD27,MATCH(XG24,WO24:WO27,0),0)</f>
        <v>1</v>
      </c>
      <c r="XI24" s="420" t="str">
        <f t="shared" ref="XI24" ca="1" si="3458">IF(XH25=1,XG24,"")</f>
        <v>Morocco</v>
      </c>
      <c r="XL24" s="420">
        <f ca="1">SUMPRODUCT((OFFSET('Game Board'!F8:F55,0,WQ1)=XI24)*(OFFSET('Game Board'!I8:I55,0,WQ1)=XI25)*(OFFSET('Game Board'!G8:G55,0,WQ1)&gt;OFFSET('Game Board'!H8:H55,0,WQ1))*1)+SUMPRODUCT((OFFSET('Game Board'!I8:I55,0,WQ1)=XI24)*(OFFSET('Game Board'!F8:F55,0,WQ1)=XI25)*(OFFSET('Game Board'!H8:H55,0,WQ1)&gt;OFFSET('Game Board'!G8:G55,0,WQ1))*1)+SUMPRODUCT((OFFSET('Game Board'!F8:F55,0,WQ1)=XI24)*(OFFSET('Game Board'!I8:I55,0,WQ1)=XI26)*(OFFSET('Game Board'!G8:G55,0,WQ1)&gt;OFFSET('Game Board'!H8:H55,0,WQ1))*1)+SUMPRODUCT((OFFSET('Game Board'!I8:I55,0,WQ1)=XI24)*(OFFSET('Game Board'!F8:F55,0,WQ1)=XI26)*(OFFSET('Game Board'!H8:H55,0,WQ1)&gt;OFFSET('Game Board'!G8:G55,0,WQ1))*1)+SUMPRODUCT((OFFSET('Game Board'!F8:F55,0,WQ1)=XI24)*(OFFSET('Game Board'!I8:I55,0,WQ1)=XI27)*(OFFSET('Game Board'!G8:G55,0,WQ1)&gt;OFFSET('Game Board'!H8:H55,0,WQ1))*1)+SUMPRODUCT((OFFSET('Game Board'!I8:I55,0,WQ1)=XI24)*(OFFSET('Game Board'!F8:F55,0,WQ1)=XI27)*(OFFSET('Game Board'!H8:H55,0,WQ1)&gt;OFFSET('Game Board'!G8:G55,0,WQ1))*1)</f>
        <v>0</v>
      </c>
      <c r="XM24" s="420">
        <f ca="1">SUMPRODUCT((OFFSET('Game Board'!F8:F55,0,WQ1)=XI24)*(OFFSET('Game Board'!I8:I55,0,WQ1)=XI25)*(OFFSET('Game Board'!G8:G55,0,WQ1)=OFFSET('Game Board'!H8:H55,0,WQ1))*1)+SUMPRODUCT((OFFSET('Game Board'!I8:I55,0,WQ1)=XI24)*(OFFSET('Game Board'!F8:F55,0,WQ1)=XI25)*(OFFSET('Game Board'!G8:G55,0,WQ1)=OFFSET('Game Board'!H8:H55,0,WQ1))*1)+SUMPRODUCT((OFFSET('Game Board'!F8:F55,0,WQ1)=XI24)*(OFFSET('Game Board'!I8:I55,0,WQ1)=XI26)*(OFFSET('Game Board'!G8:G55,0,WQ1)=OFFSET('Game Board'!H8:H55,0,WQ1))*1)+SUMPRODUCT((OFFSET('Game Board'!I8:I55,0,WQ1)=XI24)*(OFFSET('Game Board'!F8:F55,0,WQ1)=XI26)*(OFFSET('Game Board'!G8:G55,0,WQ1)=OFFSET('Game Board'!H8:H55,0,WQ1))*1)+SUMPRODUCT((OFFSET('Game Board'!F8:F55,0,WQ1)=XI24)*(OFFSET('Game Board'!I8:I55,0,WQ1)=XI27)*(OFFSET('Game Board'!G8:G55,0,WQ1)=OFFSET('Game Board'!H8:H55,0,WQ1))*1)+SUMPRODUCT((OFFSET('Game Board'!I8:I55,0,WQ1)=XI24)*(OFFSET('Game Board'!F8:F55,0,WQ1)=XI27)*(OFFSET('Game Board'!G8:G55,0,WQ1)=OFFSET('Game Board'!H8:H55,0,WQ1))*1)</f>
        <v>3</v>
      </c>
      <c r="XN24" s="420">
        <f ca="1">SUMPRODUCT((OFFSET('Game Board'!F8:F55,0,WQ1)=XI24)*(OFFSET('Game Board'!I8:I55,0,WQ1)=XI25)*(OFFSET('Game Board'!G8:G55,0,WQ1)&lt;OFFSET('Game Board'!H8:H55,0,WQ1))*1)+SUMPRODUCT((OFFSET('Game Board'!I8:I55,0,WQ1)=XI24)*(OFFSET('Game Board'!F8:F55,0,WQ1)=XI25)*(OFFSET('Game Board'!H8:H55,0,WQ1)&lt;OFFSET('Game Board'!G8:G55,0,WQ1))*1)+SUMPRODUCT((OFFSET('Game Board'!F8:F55,0,WQ1)=XI24)*(OFFSET('Game Board'!I8:I55,0,WQ1)=XI26)*(OFFSET('Game Board'!G8:G55,0,WQ1)&lt;OFFSET('Game Board'!H8:H55,0,WQ1))*1)+SUMPRODUCT((OFFSET('Game Board'!I8:I55,0,WQ1)=XI24)*(OFFSET('Game Board'!F8:F55,0,WQ1)=XI26)*(OFFSET('Game Board'!H8:H55,0,WQ1)&lt;OFFSET('Game Board'!G8:G55,0,WQ1))*1)+SUMPRODUCT((OFFSET('Game Board'!F8:F55,0,WQ1)=XI24)*(OFFSET('Game Board'!I8:I55,0,WQ1)=XI27)*(OFFSET('Game Board'!G8:G55,0,WQ1)&lt;OFFSET('Game Board'!H8:H55,0,WQ1))*1)+SUMPRODUCT((OFFSET('Game Board'!I8:I55,0,WQ1)=XI24)*(OFFSET('Game Board'!F8:F55,0,WQ1)=XI27)*(OFFSET('Game Board'!H8:H55,0,WQ1)&lt;OFFSET('Game Board'!G8:G55,0,WQ1))*1)</f>
        <v>0</v>
      </c>
      <c r="XO24" s="420">
        <f ca="1">SUMIFS(OFFSET('Game Board'!G8:G55,0,WQ1),OFFSET('Game Board'!F8:F55,0,WQ1),XI24,OFFSET('Game Board'!I8:I55,0,WQ1),XI25)+SUMIFS(OFFSET('Game Board'!G8:G55,0,WQ1),OFFSET('Game Board'!F8:F55,0,WQ1),XI24,OFFSET('Game Board'!I8:I55,0,WQ1),XI26)+SUMIFS(OFFSET('Game Board'!G8:G55,0,WQ1),OFFSET('Game Board'!F8:F55,0,WQ1),XI24,OFFSET('Game Board'!I8:I55,0,WQ1),XI27)+SUMIFS(OFFSET('Game Board'!H8:H55,0,WQ1),OFFSET('Game Board'!I8:I55,0,WQ1),XI24,OFFSET('Game Board'!F8:F55,0,WQ1),XI25)+SUMIFS(OFFSET('Game Board'!H8:H55,0,WQ1),OFFSET('Game Board'!I8:I55,0,WQ1),XI24,OFFSET('Game Board'!F8:F55,0,WQ1),XI26)+SUMIFS(OFFSET('Game Board'!H8:H55,0,WQ1),OFFSET('Game Board'!I8:I55,0,WQ1),XI24,OFFSET('Game Board'!F8:F55,0,WQ1),XI27)</f>
        <v>0</v>
      </c>
      <c r="XP24" s="420">
        <f ca="1">SUMIFS(OFFSET('Game Board'!H8:H55,0,WQ1),OFFSET('Game Board'!F8:F55,0,WQ1),XI24,OFFSET('Game Board'!I8:I55,0,WQ1),XI25)+SUMIFS(OFFSET('Game Board'!H8:H55,0,WQ1),OFFSET('Game Board'!F8:F55,0,WQ1),XI24,OFFSET('Game Board'!I8:I55,0,WQ1),XI26)+SUMIFS(OFFSET('Game Board'!H8:H55,0,WQ1),OFFSET('Game Board'!F8:F55,0,WQ1),XI24,OFFSET('Game Board'!I8:I55,0,WQ1),XI27)+SUMIFS(OFFSET('Game Board'!G8:G55,0,WQ1),OFFSET('Game Board'!I8:I55,0,WQ1),XI24,OFFSET('Game Board'!F8:F55,0,WQ1),XI25)+SUMIFS(OFFSET('Game Board'!G8:G55,0,WQ1),OFFSET('Game Board'!I8:I55,0,WQ1),XI24,OFFSET('Game Board'!F8:F55,0,WQ1),XI26)+SUMIFS(OFFSET('Game Board'!G8:G55,0,WQ1),OFFSET('Game Board'!I8:I55,0,WQ1),XI24,OFFSET('Game Board'!F8:F55,0,WQ1),XI27)</f>
        <v>0</v>
      </c>
      <c r="XQ24" s="420">
        <f t="shared" ca="1" si="176"/>
        <v>0</v>
      </c>
      <c r="XR24" s="420">
        <f t="shared" ca="1" si="177"/>
        <v>3</v>
      </c>
      <c r="XS24" s="420">
        <f t="shared" ref="XS24" ca="1" si="3459">IF(XI24&lt;&gt;"",SUMPRODUCT((XH24:XH27=XH24)*(XR24:XR27&gt;XR24)*1),0)</f>
        <v>0</v>
      </c>
      <c r="XT24" s="420">
        <f t="shared" ref="XT24" ca="1" si="3460">IF(XI24&lt;&gt;"",SUMPRODUCT((XS24:XS27=XS24)*(XQ24:XQ27&gt;XQ24)*1),0)</f>
        <v>0</v>
      </c>
      <c r="XU24" s="420">
        <f t="shared" ca="1" si="180"/>
        <v>0</v>
      </c>
      <c r="XV24" s="420">
        <f t="shared" ref="XV24" ca="1" si="3461">IF(XI24&lt;&gt;"",SUMPRODUCT((XU24:XU27=XU24)*(XS24:XS27=XS24)*(XO24:XO27&gt;XO24)*1),0)</f>
        <v>0</v>
      </c>
      <c r="XW24" s="420">
        <f t="shared" ca="1" si="182"/>
        <v>1</v>
      </c>
      <c r="XX24" s="420">
        <v>0</v>
      </c>
      <c r="XY24" s="420">
        <v>0</v>
      </c>
      <c r="XZ24" s="420">
        <v>0</v>
      </c>
      <c r="YA24" s="420">
        <v>0</v>
      </c>
      <c r="YB24" s="420">
        <v>0</v>
      </c>
      <c r="YC24" s="420">
        <f t="shared" si="373"/>
        <v>0</v>
      </c>
      <c r="YD24" s="420">
        <f t="shared" si="374"/>
        <v>0</v>
      </c>
      <c r="YE24" s="420">
        <v>0</v>
      </c>
      <c r="YF24" s="420">
        <v>0</v>
      </c>
      <c r="YG24" s="420">
        <f t="shared" si="377"/>
        <v>0</v>
      </c>
      <c r="YH24" s="420">
        <v>0</v>
      </c>
      <c r="YI24" s="420">
        <f t="shared" ca="1" si="183"/>
        <v>1</v>
      </c>
      <c r="YJ24" s="420">
        <v>0</v>
      </c>
      <c r="YK24" s="420">
        <v>0</v>
      </c>
      <c r="YL24" s="420">
        <v>0</v>
      </c>
      <c r="YM24" s="420">
        <v>0</v>
      </c>
      <c r="YN24" s="420">
        <v>0</v>
      </c>
      <c r="YO24" s="420">
        <v>0</v>
      </c>
      <c r="YP24" s="420">
        <v>0</v>
      </c>
      <c r="YQ24" s="420">
        <v>0</v>
      </c>
      <c r="YR24" s="420">
        <v>0</v>
      </c>
      <c r="YS24" s="420">
        <v>0</v>
      </c>
      <c r="YT24" s="420">
        <v>0</v>
      </c>
      <c r="YU24" s="420">
        <f t="shared" ca="1" si="184"/>
        <v>1</v>
      </c>
      <c r="YV24" s="420">
        <f t="shared" ref="YV24" ca="1" si="3462">SUMPRODUCT((YU24:YU27=YU24)*(WX24:WX27&gt;WX24)*1)</f>
        <v>2</v>
      </c>
      <c r="YW24" s="420">
        <f t="shared" ca="1" si="186"/>
        <v>3</v>
      </c>
      <c r="YX24" s="420" t="str">
        <f t="shared" si="380"/>
        <v>Morocco</v>
      </c>
    </row>
    <row r="25" spans="1:674" x14ac:dyDescent="0.35">
      <c r="A25" s="420">
        <f>INDEX(M4:M35,MATCH(U25,C4:C35,0),0)</f>
        <v>1621</v>
      </c>
      <c r="B25" s="420">
        <f t="shared" si="815"/>
        <v>2</v>
      </c>
      <c r="C25" s="420" t="str">
        <f>'Tournament Setup'!D27</f>
        <v>Croatia</v>
      </c>
      <c r="D25" s="420">
        <f t="shared" si="187"/>
        <v>0</v>
      </c>
      <c r="E25" s="420">
        <f>SUMPRODUCT(('Game Board'!G8:G55&lt;&gt;"")*('Game Board'!F8:F55=C25)*('Game Board'!G8:G55&gt;'Game Board'!H8:H55)*1)+SUMPRODUCT(('Game Board'!G8:G55&lt;&gt;"")*('Game Board'!I8:I55=C25)*('Game Board'!H8:H55&gt;'Game Board'!G8:G55)*1)</f>
        <v>0</v>
      </c>
      <c r="F25" s="420">
        <f>SUMPRODUCT(('Game Board'!G8:G55&lt;&gt;"")*('Game Board'!F8:F55=C25)*('Game Board'!G8:G55='Game Board'!H8:H55)*1)+SUMPRODUCT(('Game Board'!G8:G55&lt;&gt;"")*('Game Board'!I8:I55=C25)*('Game Board'!G8:G55='Game Board'!H8:H55)*1)</f>
        <v>0</v>
      </c>
      <c r="G25" s="420">
        <f>SUMPRODUCT(('Game Board'!G8:G55&lt;&gt;"")*('Game Board'!F8:F55=C25)*('Game Board'!G8:G55&lt;'Game Board'!H8:H55)*1)+SUMPRODUCT(('Game Board'!G8:G55&lt;&gt;"")*('Game Board'!I8:I55=C25)*('Game Board'!H8:H55&lt;'Game Board'!G8:G55)*1)</f>
        <v>0</v>
      </c>
      <c r="H25" s="420">
        <f>SUMIF('Game Board'!F8:F55,C25,'Game Board'!G8:G55)+SUMIF('Game Board'!I8:I55,C25,'Game Board'!H8:H55)</f>
        <v>0</v>
      </c>
      <c r="I25" s="420">
        <f>SUMIF('Game Board'!F8:F55,C25,'Game Board'!H8:H55)+SUMIF('Game Board'!I8:I55,C25,'Game Board'!G8:G55)</f>
        <v>0</v>
      </c>
      <c r="J25" s="420">
        <f t="shared" si="188"/>
        <v>0</v>
      </c>
      <c r="K25" s="420">
        <f t="shared" si="189"/>
        <v>0</v>
      </c>
      <c r="L25" s="424">
        <f>'Tournament Setup'!E27</f>
        <v>1621</v>
      </c>
      <c r="M25" s="420">
        <f>IF('Tournament Setup'!F27&lt;&gt;"",-'Tournament Setup'!F27,'Tournament Setup'!E27)</f>
        <v>1621</v>
      </c>
      <c r="N25" s="420">
        <f>RANK(K25,K24:K27)</f>
        <v>1</v>
      </c>
      <c r="O25" s="420">
        <f>SUMPRODUCT((N24:N27=N25)*(J24:J27&gt;J25)*1)</f>
        <v>0</v>
      </c>
      <c r="P25" s="420">
        <f t="shared" si="190"/>
        <v>1</v>
      </c>
      <c r="Q25" s="420">
        <f>SUMPRODUCT((N24:N27=N25)*(J24:J27=J25)*(H24:H27&gt;H25)*1)</f>
        <v>0</v>
      </c>
      <c r="R25" s="420">
        <f t="shared" si="191"/>
        <v>1</v>
      </c>
      <c r="S25" s="420">
        <f>RANK(R25,R24:R27,1)+COUNTIF(R24:R25,R25)-1</f>
        <v>2</v>
      </c>
      <c r="T25" s="420">
        <v>2</v>
      </c>
      <c r="U25" s="420" t="str">
        <f t="shared" ref="U25" si="3463">INDEX(C24:C27,MATCH(T25,S24:S27,0),0)</f>
        <v>Croatia</v>
      </c>
      <c r="V25" s="420">
        <f>INDEX(R24:R27,MATCH(U25,C24:C27,0),0)</f>
        <v>1</v>
      </c>
      <c r="W25" s="420" t="str">
        <f t="shared" ref="W25" si="3464">IF(W24&lt;&gt;"",U25,"")</f>
        <v>Croatia</v>
      </c>
      <c r="X25" s="420" t="str">
        <f t="shared" ref="X25" si="3465">IF(V26=2,U25,"")</f>
        <v/>
      </c>
      <c r="Z25" s="420">
        <f>SUMPRODUCT(('Game Board'!F8:F55=W25)*('Game Board'!I8:I55=W24)*('Game Board'!G8:G55&gt;'Game Board'!H8:H55)*1)+SUMPRODUCT(('Game Board'!I8:I55=W25)*('Game Board'!F8:F55=W24)*('Game Board'!H8:H55&gt;'Game Board'!G8:G55)*1)+SUMPRODUCT(('Game Board'!F8:F55=W25)*('Game Board'!I8:I55=W26)*('Game Board'!G8:G55&gt;'Game Board'!H8:H55)*1)+SUMPRODUCT(('Game Board'!I8:I55=W25)*('Game Board'!F8:F55=W26)*('Game Board'!H8:H55&gt;'Game Board'!G8:G55)*1)+SUMPRODUCT(('Game Board'!F8:F55=W25)*('Game Board'!I8:I55=W27)*('Game Board'!G8:G55&gt;'Game Board'!H8:H55)*1)+SUMPRODUCT(('Game Board'!I8:I55=W25)*('Game Board'!F8:F55=W27)*('Game Board'!H8:H55&gt;'Game Board'!G8:G55)*1)</f>
        <v>0</v>
      </c>
      <c r="AA25" s="420">
        <f>SUMPRODUCT(('Game Board'!F8:F55=W25)*('Game Board'!I8:I55=W24)*('Game Board'!G8:G55='Game Board'!H8:H55)*1)+SUMPRODUCT(('Game Board'!I8:I55=W25)*('Game Board'!F8:F55=W24)*('Game Board'!G8:G55='Game Board'!H8:H55)*1)+SUMPRODUCT(('Game Board'!F8:F55=W25)*('Game Board'!I8:I55=W26)*('Game Board'!G8:G55='Game Board'!H8:H55)*1)+SUMPRODUCT(('Game Board'!I8:I55=W25)*('Game Board'!F8:F55=W26)*('Game Board'!G8:G55='Game Board'!H8:H55)*1)+SUMPRODUCT(('Game Board'!F8:F55=W25)*('Game Board'!I8:I55=W27)*('Game Board'!G8:G55='Game Board'!H8:H55)*1)+SUMPRODUCT(('Game Board'!I8:I55=W25)*('Game Board'!F8:F55=W27)*('Game Board'!G8:G55='Game Board'!H8:H55)*1)</f>
        <v>3</v>
      </c>
      <c r="AB25" s="420">
        <f>SUMPRODUCT(('Game Board'!F8:F55=W25)*('Game Board'!I8:I55=W24)*('Game Board'!G8:G55&lt;'Game Board'!H8:H55)*1)+SUMPRODUCT(('Game Board'!I8:I55=W25)*('Game Board'!F8:F55=W24)*('Game Board'!H8:H55&lt;'Game Board'!G8:G55)*1)+SUMPRODUCT(('Game Board'!F8:F55=W25)*('Game Board'!I8:I55=W26)*('Game Board'!G8:G55&lt;'Game Board'!H8:H55)*1)+SUMPRODUCT(('Game Board'!I8:I55=W25)*('Game Board'!F8:F55=W26)*('Game Board'!H8:H55&lt;'Game Board'!G8:G55)*1)+SUMPRODUCT(('Game Board'!F8:F55=W25)*('Game Board'!I8:I55=W27)*('Game Board'!G8:G55&lt;'Game Board'!H8:H55)*1)+SUMPRODUCT(('Game Board'!I8:I55=W25)*('Game Board'!F8:F55=W27)*('Game Board'!H8:H55&lt;'Game Board'!G8:G55)*1)</f>
        <v>0</v>
      </c>
      <c r="AC25" s="420">
        <f>SUMIFS('Game Board'!G8:G55,'Game Board'!F8:F55,W25,'Game Board'!I8:I55,W24)+SUMIFS('Game Board'!G8:G55,'Game Board'!F8:F55,W25,'Game Board'!I8:I55,W26)+SUMIFS('Game Board'!G8:G55,'Game Board'!F8:F55,W25,'Game Board'!I8:I55,W27)+SUMIFS('Game Board'!H8:H55,'Game Board'!I8:I55,W25,'Game Board'!F8:F55,W24)+SUMIFS('Game Board'!H8:H55,'Game Board'!I8:I55,W25,'Game Board'!F8:F55,W26)+SUMIFS('Game Board'!H8:H55,'Game Board'!I8:I55,W25,'Game Board'!F8:F55,W27)</f>
        <v>0</v>
      </c>
      <c r="AD25" s="420">
        <f>SUMIFS('Game Board'!H8:H55,'Game Board'!F8:F55,W25,'Game Board'!I8:I55,W24)+SUMIFS('Game Board'!H8:H55,'Game Board'!F8:F55,W25,'Game Board'!I8:I55,W26)+SUMIFS('Game Board'!H8:H55,'Game Board'!F8:F55,W25,'Game Board'!I8:I55,W27)+SUMIFS('Game Board'!G8:G55,'Game Board'!I8:I55,W25,'Game Board'!F8:F55,W24)+SUMIFS('Game Board'!G8:G55,'Game Board'!I8:I55,W25,'Game Board'!F8:F55,W26)+SUMIFS('Game Board'!G8:G55,'Game Board'!I8:I55,W25,'Game Board'!F8:F55,W27)</f>
        <v>0</v>
      </c>
      <c r="AE25" s="420">
        <f t="shared" si="192"/>
        <v>0</v>
      </c>
      <c r="AF25" s="420">
        <f t="shared" si="193"/>
        <v>3</v>
      </c>
      <c r="AG25" s="420">
        <f t="shared" ref="AG25" si="3466">IF(W25&lt;&gt;"",SUMPRODUCT((V24:V27=V25)*(AF24:AF27&gt;AF25)*1),0)</f>
        <v>0</v>
      </c>
      <c r="AH25" s="420">
        <f t="shared" ref="AH25" si="3467">IF(W25&lt;&gt;"",SUMPRODUCT((AG24:AG27=AG25)*(AE24:AE27&gt;AE25)*1),0)</f>
        <v>0</v>
      </c>
      <c r="AI25" s="420">
        <f t="shared" si="0"/>
        <v>0</v>
      </c>
      <c r="AJ25" s="420">
        <f t="shared" ref="AJ25" si="3468">IF(W25&lt;&gt;"",SUMPRODUCT((AI24:AI27=AI25)*(AG24:AG27=AG25)*(AC24:AC27&gt;AC25)*1),0)</f>
        <v>0</v>
      </c>
      <c r="AK25" s="420">
        <f t="shared" si="194"/>
        <v>1</v>
      </c>
      <c r="AL25" s="420">
        <f>SUMPRODUCT(('Game Board'!F8:F55=X25)*('Game Board'!I8:I55=X26)*('Game Board'!G8:G55&gt;'Game Board'!H8:H55)*1)+SUMPRODUCT(('Game Board'!I8:I55=X25)*('Game Board'!F8:F55=X26)*('Game Board'!H8:H55&gt;'Game Board'!G8:G55)*1)+SUMPRODUCT(('Game Board'!F8:F55=X25)*('Game Board'!I8:I55=X27)*('Game Board'!G8:G55&gt;'Game Board'!H8:H55)*1)+SUMPRODUCT(('Game Board'!I8:I55=X25)*('Game Board'!F8:F55=X27)*('Game Board'!H8:H55&gt;'Game Board'!G8:G55)*1)</f>
        <v>0</v>
      </c>
      <c r="AM25" s="420">
        <f>SUMPRODUCT(('Game Board'!F8:F55=X25)*('Game Board'!I8:I55=X26)*('Game Board'!G8:G55='Game Board'!H8:H55)*1)+SUMPRODUCT(('Game Board'!I8:I55=X25)*('Game Board'!F8:F55=X26)*('Game Board'!G8:G55='Game Board'!H8:H55)*1)+SUMPRODUCT(('Game Board'!F8:F55=X25)*('Game Board'!I8:I55=X27)*('Game Board'!G8:G55='Game Board'!H8:H55)*1)+SUMPRODUCT(('Game Board'!I8:I55=X25)*('Game Board'!F8:F55=X27)*('Game Board'!G8:G55='Game Board'!H8:H55)*1)</f>
        <v>0</v>
      </c>
      <c r="AN25" s="420">
        <f>SUMPRODUCT(('Game Board'!F8:F55=X25)*('Game Board'!I8:I55=X26)*('Game Board'!G8:G55&lt;'Game Board'!H8:H55)*1)+SUMPRODUCT(('Game Board'!I8:I55=X25)*('Game Board'!F8:F55=X26)*('Game Board'!H8:H55&lt;'Game Board'!G8:G55)*1)+SUMPRODUCT(('Game Board'!F8:F55=X25)*('Game Board'!I8:I55=X27)*('Game Board'!G8:G55&lt;'Game Board'!H8:H55)*1)+SUMPRODUCT(('Game Board'!I8:I55=X25)*('Game Board'!F8:F55=X27)*('Game Board'!H8:H55&lt;'Game Board'!G8:G55)*1)</f>
        <v>0</v>
      </c>
      <c r="AO25" s="420">
        <f>SUMIFS('Game Board'!G8:G55,'Game Board'!F8:F55,X25,'Game Board'!I8:I55,X26)+SUMIFS('Game Board'!G8:G55,'Game Board'!F8:F55,X25,'Game Board'!I8:I55,X27)+SUMIFS('Game Board'!H8:H55,'Game Board'!I8:I55,X25,'Game Board'!F8:F55,X26)+SUMIFS('Game Board'!H8:H55,'Game Board'!I8:I55,X25,'Game Board'!F8:F55,X27)</f>
        <v>0</v>
      </c>
      <c r="AP25" s="420">
        <f>SUMIFS('Game Board'!H8:H55,'Game Board'!F8:F55,X25,'Game Board'!I8:I55,X26)+SUMIFS('Game Board'!H8:H55,'Game Board'!F8:F55,X25,'Game Board'!I8:I55,X27)+SUMIFS('Game Board'!G8:G55,'Game Board'!I8:I55,X25,'Game Board'!F8:F55,X26)+SUMIFS('Game Board'!G8:G55,'Game Board'!I8:I55,X25,'Game Board'!F8:F55,X27)</f>
        <v>0</v>
      </c>
      <c r="AQ25" s="420">
        <f t="shared" si="195"/>
        <v>0</v>
      </c>
      <c r="AR25" s="420">
        <f t="shared" si="196"/>
        <v>0</v>
      </c>
      <c r="AS25" s="420">
        <f t="shared" ref="AS25" si="3469">IF(X25&lt;&gt;"",SUMPRODUCT((V24:V27=V25)*(AR24:AR27&gt;AR25)*1),0)</f>
        <v>0</v>
      </c>
      <c r="AT25" s="420">
        <f t="shared" ref="AT25" si="3470">IF(X25&lt;&gt;"",SUMPRODUCT((AS24:AS27=AS25)*(AQ24:AQ27&gt;AQ25)*1),0)</f>
        <v>0</v>
      </c>
      <c r="AU25" s="420">
        <f t="shared" si="197"/>
        <v>0</v>
      </c>
      <c r="AV25" s="420">
        <f t="shared" ref="AV25" si="3471">IF(X25&lt;&gt;"",SUMPRODUCT((AU24:AU27=AU25)*(AS24:AS27=AS25)*(AO24:AO27&gt;AO25)*1),0)</f>
        <v>0</v>
      </c>
      <c r="AW25" s="420">
        <f t="shared" si="198"/>
        <v>1</v>
      </c>
      <c r="AX25" s="420">
        <v>0</v>
      </c>
      <c r="AY25" s="420">
        <v>0</v>
      </c>
      <c r="AZ25" s="420">
        <v>0</v>
      </c>
      <c r="BA25" s="420">
        <v>0</v>
      </c>
      <c r="BB25" s="420">
        <v>0</v>
      </c>
      <c r="BC25" s="420">
        <v>0</v>
      </c>
      <c r="BD25" s="420">
        <v>0</v>
      </c>
      <c r="BE25" s="420">
        <v>0</v>
      </c>
      <c r="BF25" s="420">
        <v>0</v>
      </c>
      <c r="BG25" s="420">
        <v>0</v>
      </c>
      <c r="BH25" s="420">
        <v>0</v>
      </c>
      <c r="BI25" s="420">
        <f t="shared" si="383"/>
        <v>1</v>
      </c>
      <c r="BJ25" s="420">
        <f>SUMPRODUCT((BI24:BI27=BI25)*(A24:A27&gt;A25)*1)</f>
        <v>1</v>
      </c>
      <c r="BK25" s="420">
        <f t="shared" si="199"/>
        <v>2</v>
      </c>
      <c r="BL25" s="420" t="str">
        <f t="shared" si="200"/>
        <v>Croatia</v>
      </c>
      <c r="BM25" s="420">
        <f t="shared" ca="1" si="201"/>
        <v>0</v>
      </c>
      <c r="BN25" s="420">
        <f ca="1">SUMPRODUCT((OFFSET('Game Board'!G8:G55,0,BN1)&lt;&gt;"")*(OFFSET('Game Board'!F8:F55,0,BN1)=C25)*(OFFSET('Game Board'!G8:G55,0,BN1)&gt;OFFSET('Game Board'!H8:H55,0,BN1))*1)+SUMPRODUCT((OFFSET('Game Board'!G8:G55,0,BN1)&lt;&gt;"")*(OFFSET('Game Board'!I8:I55,0,BN1)=C25)*(OFFSET('Game Board'!H8:H55,0,BN1)&gt;OFFSET('Game Board'!G8:G55,0,BN1))*1)</f>
        <v>0</v>
      </c>
      <c r="BO25" s="420">
        <f ca="1">SUMPRODUCT((OFFSET('Game Board'!G8:G55,0,BN1)&lt;&gt;"")*(OFFSET('Game Board'!F8:F55,0,BN1)=C25)*(OFFSET('Game Board'!G8:G55,0,BN1)=OFFSET('Game Board'!H8:H55,0,BN1))*1)+SUMPRODUCT((OFFSET('Game Board'!G8:G55,0,BN1)&lt;&gt;"")*(OFFSET('Game Board'!I8:I55,0,BN1)=C25)*(OFFSET('Game Board'!G8:G55,0,BN1)=OFFSET('Game Board'!H8:H55,0,BN1))*1)</f>
        <v>0</v>
      </c>
      <c r="BP25" s="420">
        <f ca="1">SUMPRODUCT((OFFSET('Game Board'!G8:G55,0,BN1)&lt;&gt;"")*(OFFSET('Game Board'!F8:F55,0,BN1)=C25)*(OFFSET('Game Board'!G8:G55,0,BN1)&lt;OFFSET('Game Board'!H8:H55,0,BN1))*1)+SUMPRODUCT((OFFSET('Game Board'!G8:G55,0,BN1)&lt;&gt;"")*(OFFSET('Game Board'!I8:I55,0,BN1)=C25)*(OFFSET('Game Board'!H8:H55,0,BN1)&lt;OFFSET('Game Board'!G8:G55,0,BN1))*1)</f>
        <v>0</v>
      </c>
      <c r="BQ25" s="420">
        <f ca="1">SUMIF(OFFSET('Game Board'!F8:F55,0,BN1),C25,OFFSET('Game Board'!G8:G55,0,BN1))+SUMIF(OFFSET('Game Board'!I8:I55,0,BN1),C25,OFFSET('Game Board'!H8:H55,0,BN1))</f>
        <v>0</v>
      </c>
      <c r="BR25" s="420">
        <f ca="1">SUMIF(OFFSET('Game Board'!F8:F55,0,BN1),C25,OFFSET('Game Board'!H8:H55,0,BN1))+SUMIF(OFFSET('Game Board'!I8:I55,0,BN1),C25,OFFSET('Game Board'!G8:G55,0,BN1))</f>
        <v>0</v>
      </c>
      <c r="BS25" s="420">
        <f t="shared" ca="1" si="202"/>
        <v>0</v>
      </c>
      <c r="BT25" s="420">
        <f t="shared" ca="1" si="203"/>
        <v>0</v>
      </c>
      <c r="BU25" s="420">
        <f ca="1">INDEX(L4:L35,MATCH(CD25,C4:C35,0),0)</f>
        <v>1621</v>
      </c>
      <c r="BV25" s="424">
        <f>'Tournament Setup'!F27</f>
        <v>0</v>
      </c>
      <c r="BW25" s="420">
        <f ca="1">RANK(BT25,BT24:BT27)</f>
        <v>1</v>
      </c>
      <c r="BX25" s="420">
        <f ca="1">SUMPRODUCT((BW24:BW27=BW25)*(BS24:BS27&gt;BS25)*1)</f>
        <v>0</v>
      </c>
      <c r="BY25" s="420">
        <f t="shared" ca="1" si="204"/>
        <v>1</v>
      </c>
      <c r="BZ25" s="420">
        <f ca="1">SUMPRODUCT((BW24:BW27=BW25)*(BS24:BS27=BS25)*(BQ24:BQ27&gt;BQ25)*1)</f>
        <v>0</v>
      </c>
      <c r="CA25" s="420">
        <f t="shared" ca="1" si="205"/>
        <v>1</v>
      </c>
      <c r="CB25" s="420">
        <f ca="1">RANK(CA25,CA24:CA27,1)+COUNTIF(CA24:CA25,CA25)-1</f>
        <v>2</v>
      </c>
      <c r="CC25" s="420">
        <v>2</v>
      </c>
      <c r="CD25" s="420" t="str">
        <f t="shared" ref="CD25" ca="1" si="3472">INDEX(BL24:BL27,MATCH(CC25,CB24:CB27,0),0)</f>
        <v>Croatia</v>
      </c>
      <c r="CE25" s="420">
        <f ca="1">INDEX(CA24:CA27,MATCH(CD25,BL24:BL27,0),0)</f>
        <v>1</v>
      </c>
      <c r="CF25" s="420" t="str">
        <f t="shared" ref="CF25" ca="1" si="3473">IF(CF24&lt;&gt;"",CD25,"")</f>
        <v>Croatia</v>
      </c>
      <c r="CG25" s="420" t="str">
        <f t="shared" ref="CG25" ca="1" si="3474">IF(CE26=2,CD25,"")</f>
        <v/>
      </c>
      <c r="CI25" s="420">
        <f ca="1">SUMPRODUCT((OFFSET('Game Board'!F8:F55,0,BN1)=CF25)*(OFFSET('Game Board'!I8:I55,0,BN1)=CF24)*(OFFSET('Game Board'!G8:G55,0,BN1)&gt;OFFSET('Game Board'!H8:H55,0,BN1))*1)+SUMPRODUCT((OFFSET('Game Board'!I8:I55,0,BN1)=CF25)*(OFFSET('Game Board'!F8:F55,0,BN1)=CF24)*(OFFSET('Game Board'!H8:H55,0,BN1)&gt;OFFSET('Game Board'!G8:G55,0,BN1))*1)+SUMPRODUCT((OFFSET('Game Board'!F8:F55,0,BN1)=CF25)*(OFFSET('Game Board'!I8:I55,0,BN1)=CF26)*(OFFSET('Game Board'!G8:G55,0,BN1)&gt;OFFSET('Game Board'!H8:H55,0,BN1))*1)+SUMPRODUCT((OFFSET('Game Board'!I8:I55,0,BN1)=CF25)*(OFFSET('Game Board'!F8:F55,0,BN1)=CF26)*(OFFSET('Game Board'!H8:H55,0,BN1)&gt;OFFSET('Game Board'!G8:G55,0,BN1))*1)+SUMPRODUCT((OFFSET('Game Board'!F8:F55,0,BN1)=CF25)*(OFFSET('Game Board'!I8:I55,0,BN1)=CF27)*(OFFSET('Game Board'!G8:G55,0,BN1)&gt;OFFSET('Game Board'!H8:H55,0,BN1))*1)+SUMPRODUCT((OFFSET('Game Board'!I8:I55,0,BN1)=CF25)*(OFFSET('Game Board'!F8:F55,0,BN1)=CF27)*(OFFSET('Game Board'!H8:H55,0,BN1)&gt;OFFSET('Game Board'!G8:G55,0,BN1))*1)</f>
        <v>0</v>
      </c>
      <c r="CJ25" s="420">
        <f ca="1">SUMPRODUCT((OFFSET('Game Board'!F8:F55,0,BN1)=CF25)*(OFFSET('Game Board'!I8:I55,0,BN1)=CF24)*(OFFSET('Game Board'!G8:G55,0,BN1)=OFFSET('Game Board'!H8:H55,0,BN1))*1)+SUMPRODUCT((OFFSET('Game Board'!I8:I55,0,BN1)=CF25)*(OFFSET('Game Board'!F8:F55,0,BN1)=CF24)*(OFFSET('Game Board'!G8:G55,0,BN1)=OFFSET('Game Board'!H8:H55,0,BN1))*1)+SUMPRODUCT((OFFSET('Game Board'!F8:F55,0,BN1)=CF25)*(OFFSET('Game Board'!I8:I55,0,BN1)=CF26)*(OFFSET('Game Board'!G8:G55,0,BN1)=OFFSET('Game Board'!H8:H55,0,BN1))*1)+SUMPRODUCT((OFFSET('Game Board'!I8:I55,0,BN1)=CF25)*(OFFSET('Game Board'!F8:F55,0,BN1)=CF26)*(OFFSET('Game Board'!G8:G55,0,BN1)=OFFSET('Game Board'!H8:H55,0,BN1))*1)+SUMPRODUCT((OFFSET('Game Board'!F8:F55,0,BN1)=CF25)*(OFFSET('Game Board'!I8:I55,0,BN1)=CF27)*(OFFSET('Game Board'!G8:G55,0,BN1)=OFFSET('Game Board'!H8:H55,0,BN1))*1)+SUMPRODUCT((OFFSET('Game Board'!I8:I55,0,BN1)=CF25)*(OFFSET('Game Board'!F8:F55,0,BN1)=CF27)*(OFFSET('Game Board'!G8:G55,0,BN1)=OFFSET('Game Board'!H8:H55,0,BN1))*1)</f>
        <v>3</v>
      </c>
      <c r="CK25" s="420">
        <f ca="1">SUMPRODUCT((OFFSET('Game Board'!F8:F55,0,BN1)=CF25)*(OFFSET('Game Board'!I8:I55,0,BN1)=CF24)*(OFFSET('Game Board'!G8:G55,0,BN1)&lt;OFFSET('Game Board'!H8:H55,0,BN1))*1)+SUMPRODUCT((OFFSET('Game Board'!I8:I55,0,BN1)=CF25)*(OFFSET('Game Board'!F8:F55,0,BN1)=CF24)*(OFFSET('Game Board'!H8:H55,0,BN1)&lt;OFFSET('Game Board'!G8:G55,0,BN1))*1)+SUMPRODUCT((OFFSET('Game Board'!F8:F55,0,BN1)=CF25)*(OFFSET('Game Board'!I8:I55,0,BN1)=CF26)*(OFFSET('Game Board'!G8:G55,0,BN1)&lt;OFFSET('Game Board'!H8:H55,0,BN1))*1)+SUMPRODUCT((OFFSET('Game Board'!I8:I55,0,BN1)=CF25)*(OFFSET('Game Board'!F8:F55,0,BN1)=CF26)*(OFFSET('Game Board'!H8:H55,0,BN1)&lt;OFFSET('Game Board'!G8:G55,0,BN1))*1)+SUMPRODUCT((OFFSET('Game Board'!F8:F55,0,BN1)=CF25)*(OFFSET('Game Board'!I8:I55,0,BN1)=CF27)*(OFFSET('Game Board'!G8:G55,0,BN1)&lt;OFFSET('Game Board'!H8:H55,0,BN1))*1)+SUMPRODUCT((OFFSET('Game Board'!I8:I55,0,BN1)=CF25)*(OFFSET('Game Board'!F8:F55,0,BN1)=CF27)*(OFFSET('Game Board'!H8:H55,0,BN1)&lt;OFFSET('Game Board'!G8:G55,0,BN1))*1)</f>
        <v>0</v>
      </c>
      <c r="CL25" s="420">
        <f ca="1">SUMIFS(OFFSET('Game Board'!G8:G55,0,BN1),OFFSET('Game Board'!F8:F55,0,BN1),CF25,OFFSET('Game Board'!I8:I55,0,BN1),CF24)+SUMIFS(OFFSET('Game Board'!G8:G55,0,BN1),OFFSET('Game Board'!F8:F55,0,BN1),CF25,OFFSET('Game Board'!I8:I55,0,BN1),CF26)+SUMIFS(OFFSET('Game Board'!G8:G55,0,BN1),OFFSET('Game Board'!F8:F55,0,BN1),CF25,OFFSET('Game Board'!I8:I55,0,BN1),CF27)+SUMIFS(OFFSET('Game Board'!H8:H55,0,BN1),OFFSET('Game Board'!I8:I55,0,BN1),CF25,OFFSET('Game Board'!F8:F55,0,BN1),CF24)+SUMIFS(OFFSET('Game Board'!H8:H55,0,BN1),OFFSET('Game Board'!I8:I55,0,BN1),CF25,OFFSET('Game Board'!F8:F55,0,BN1),CF26)+SUMIFS(OFFSET('Game Board'!H8:H55,0,BN1),OFFSET('Game Board'!I8:I55,0,BN1),CF25,OFFSET('Game Board'!F8:F55,0,BN1),CF27)</f>
        <v>0</v>
      </c>
      <c r="CM25" s="420">
        <f ca="1">SUMIFS(OFFSET('Game Board'!H8:H55,0,BN1),OFFSET('Game Board'!F8:F55,0,BN1),CF25,OFFSET('Game Board'!I8:I55,0,BN1),CF24)+SUMIFS(OFFSET('Game Board'!H8:H55,0,BN1),OFFSET('Game Board'!F8:F55,0,BN1),CF25,OFFSET('Game Board'!I8:I55,0,BN1),CF26)+SUMIFS(OFFSET('Game Board'!H8:H55,0,BN1),OFFSET('Game Board'!F8:F55,0,BN1),CF25,OFFSET('Game Board'!I8:I55,0,BN1),CF27)+SUMIFS(OFFSET('Game Board'!G8:G55,0,BN1),OFFSET('Game Board'!I8:I55,0,BN1),CF25,OFFSET('Game Board'!F8:F55,0,BN1),CF24)+SUMIFS(OFFSET('Game Board'!G8:G55,0,BN1),OFFSET('Game Board'!I8:I55,0,BN1),CF25,OFFSET('Game Board'!F8:F55,0,BN1),CF26)+SUMIFS(OFFSET('Game Board'!G8:G55,0,BN1),OFFSET('Game Board'!I8:I55,0,BN1),CF25,OFFSET('Game Board'!F8:F55,0,BN1),CF27)</f>
        <v>0</v>
      </c>
      <c r="CN25" s="420">
        <f t="shared" ca="1" si="206"/>
        <v>0</v>
      </c>
      <c r="CO25" s="420">
        <f t="shared" ca="1" si="207"/>
        <v>3</v>
      </c>
      <c r="CP25" s="420">
        <f t="shared" ref="CP25" ca="1" si="3475">IF(CF25&lt;&gt;"",SUMPRODUCT((CE24:CE27=CE25)*(CO24:CO27&gt;CO25)*1),0)</f>
        <v>0</v>
      </c>
      <c r="CQ25" s="420">
        <f t="shared" ref="CQ25" ca="1" si="3476">IF(CF25&lt;&gt;"",SUMPRODUCT((CP24:CP27=CP25)*(CN24:CN27&gt;CN25)*1),0)</f>
        <v>0</v>
      </c>
      <c r="CR25" s="420">
        <f t="shared" ca="1" si="1"/>
        <v>0</v>
      </c>
      <c r="CS25" s="420">
        <f t="shared" ref="CS25" ca="1" si="3477">IF(CF25&lt;&gt;"",SUMPRODUCT((CR24:CR27=CR25)*(CP24:CP27=CP25)*(CL24:CL27&gt;CL25)*1),0)</f>
        <v>0</v>
      </c>
      <c r="CT25" s="420">
        <f t="shared" ca="1" si="208"/>
        <v>1</v>
      </c>
      <c r="CU25" s="420">
        <f ca="1">SUMPRODUCT((OFFSET('Game Board'!F8:F55,0,BN1)=CG25)*(OFFSET('Game Board'!I8:I55,0,BN1)=CG26)*(OFFSET('Game Board'!G8:G55,0,BN1)&gt;OFFSET('Game Board'!H8:H55,0,BN1))*1)+SUMPRODUCT((OFFSET('Game Board'!I8:I55,0,BN1)=CG25)*(OFFSET('Game Board'!F8:F55,0,BN1)=CG26)*(OFFSET('Game Board'!H8:H55,0,BN1)&gt;OFFSET('Game Board'!G8:G55,0,BN1))*1)+SUMPRODUCT((OFFSET('Game Board'!F8:F55,0,BN1)=CG25)*(OFFSET('Game Board'!I8:I55,0,BN1)=CG27)*(OFFSET('Game Board'!G8:G55,0,BN1)&gt;OFFSET('Game Board'!H8:H55,0,BN1))*1)+SUMPRODUCT((OFFSET('Game Board'!I8:I55,0,BN1)=CG25)*(OFFSET('Game Board'!F8:F55,0,BN1)=CG27)*(OFFSET('Game Board'!H8:H55,0,BN1)&gt;OFFSET('Game Board'!G8:G55,0,BN1))*1)</f>
        <v>0</v>
      </c>
      <c r="CV25" s="420">
        <f ca="1">SUMPRODUCT((OFFSET('Game Board'!F8:F55,0,BN1)=CG25)*(OFFSET('Game Board'!I8:I55,0,BN1)=CG26)*(OFFSET('Game Board'!G8:G55,0,BN1)=OFFSET('Game Board'!H8:H55,0,BN1))*1)+SUMPRODUCT((OFFSET('Game Board'!I8:I55,0,BN1)=CG25)*(OFFSET('Game Board'!F8:F55,0,BN1)=CG26)*(OFFSET('Game Board'!G8:G55,0,BN1)=OFFSET('Game Board'!H8:H55,0,BN1))*1)+SUMPRODUCT((OFFSET('Game Board'!F8:F55,0,BN1)=CG25)*(OFFSET('Game Board'!I8:I55,0,BN1)=CG27)*(OFFSET('Game Board'!G8:G55,0,BN1)=OFFSET('Game Board'!H8:H55,0,BN1))*1)+SUMPRODUCT((OFFSET('Game Board'!I8:I55,0,BN1)=CG25)*(OFFSET('Game Board'!F8:F55,0,BN1)=CG27)*(OFFSET('Game Board'!G8:G55,0,BN1)=OFFSET('Game Board'!H8:H55,0,BN1))*1)</f>
        <v>0</v>
      </c>
      <c r="CW25" s="420">
        <f ca="1">SUMPRODUCT((OFFSET('Game Board'!F8:F55,0,BN1)=CG25)*(OFFSET('Game Board'!I8:I55,0,BN1)=CG26)*(OFFSET('Game Board'!G8:G55,0,BN1)&lt;OFFSET('Game Board'!H8:H55,0,BN1))*1)+SUMPRODUCT((OFFSET('Game Board'!I8:I55,0,BN1)=CG25)*(OFFSET('Game Board'!F8:F55,0,BN1)=CG26)*(OFFSET('Game Board'!H8:H55,0,BN1)&lt;OFFSET('Game Board'!G8:G55,0,BN1))*1)+SUMPRODUCT((OFFSET('Game Board'!F8:F55,0,BN1)=CG25)*(OFFSET('Game Board'!I8:I55,0,BN1)=CG27)*(OFFSET('Game Board'!G8:G55,0,BN1)&lt;OFFSET('Game Board'!H8:H55,0,BN1))*1)+SUMPRODUCT((OFFSET('Game Board'!I8:I55,0,BN1)=CG25)*(OFFSET('Game Board'!F8:F55,0,BN1)=CG27)*(OFFSET('Game Board'!H8:H55,0,BN1)&lt;OFFSET('Game Board'!G8:G55,0,BN1))*1)</f>
        <v>0</v>
      </c>
      <c r="CX25" s="420">
        <f ca="1">SUMIFS(OFFSET('Game Board'!G8:G55,0,BN1),OFFSET('Game Board'!F8:F55,0,BN1),CG25,OFFSET('Game Board'!I8:I55,0,BN1),CG26)+SUMIFS(OFFSET('Game Board'!G8:G55,0,BN1),OFFSET('Game Board'!F8:F55,0,BN1),CG25,OFFSET('Game Board'!I8:I55,0,BN1),CG27)+SUMIFS(OFFSET('Game Board'!H8:H55,0,BN1),OFFSET('Game Board'!I8:I55,0,BN1),CG25,OFFSET('Game Board'!F8:F55,0,BN1),CG26)+SUMIFS(OFFSET('Game Board'!H8:H55,0,BN1),OFFSET('Game Board'!I8:I55,0,BN1),CG25,OFFSET('Game Board'!F8:F55,0,BN1),CG27)</f>
        <v>0</v>
      </c>
      <c r="CY25" s="420">
        <f ca="1">SUMIFS(OFFSET('Game Board'!H8:H55,0,BN1),OFFSET('Game Board'!F8:F55,0,BN1),CG25,OFFSET('Game Board'!I8:I55,0,BN1),CG26)+SUMIFS(OFFSET('Game Board'!H8:H55,0,BN1),OFFSET('Game Board'!F8:F55,0,BN1),CG25,OFFSET('Game Board'!I8:I55,0,BN1),CG27)+SUMIFS(OFFSET('Game Board'!G8:G55,0,BN1),OFFSET('Game Board'!I8:I55,0,BN1),CG25,OFFSET('Game Board'!F8:F55,0,BN1),CG26)+SUMIFS(OFFSET('Game Board'!G8:G55,0,BN1),OFFSET('Game Board'!I8:I55,0,BN1),CG25,OFFSET('Game Board'!F8:F55,0,BN1),CG27)</f>
        <v>0</v>
      </c>
      <c r="CZ25" s="420">
        <f t="shared" ca="1" si="209"/>
        <v>0</v>
      </c>
      <c r="DA25" s="420">
        <f t="shared" ca="1" si="210"/>
        <v>0</v>
      </c>
      <c r="DB25" s="420">
        <f t="shared" ref="DB25" ca="1" si="3478">IF(CG25&lt;&gt;"",SUMPRODUCT((CE24:CE27=CE25)*(DA24:DA27&gt;DA25)*1),0)</f>
        <v>0</v>
      </c>
      <c r="DC25" s="420">
        <f t="shared" ref="DC25" ca="1" si="3479">IF(CG25&lt;&gt;"",SUMPRODUCT((DB24:DB27=DB25)*(CZ24:CZ27&gt;CZ25)*1),0)</f>
        <v>0</v>
      </c>
      <c r="DD25" s="420">
        <f t="shared" ca="1" si="211"/>
        <v>0</v>
      </c>
      <c r="DE25" s="420">
        <f t="shared" ref="DE25" ca="1" si="3480">IF(CG25&lt;&gt;"",SUMPRODUCT((DD24:DD27=DD25)*(DB24:DB27=DB25)*(CX24:CX27&gt;CX25)*1),0)</f>
        <v>0</v>
      </c>
      <c r="DF25" s="420">
        <f t="shared" ca="1" si="212"/>
        <v>1</v>
      </c>
      <c r="DG25" s="420">
        <v>0</v>
      </c>
      <c r="DH25" s="420">
        <v>0</v>
      </c>
      <c r="DI25" s="420">
        <v>0</v>
      </c>
      <c r="DJ25" s="420">
        <v>0</v>
      </c>
      <c r="DK25" s="420">
        <v>0</v>
      </c>
      <c r="DL25" s="420">
        <v>0</v>
      </c>
      <c r="DM25" s="420">
        <v>0</v>
      </c>
      <c r="DN25" s="420">
        <v>0</v>
      </c>
      <c r="DO25" s="420">
        <v>0</v>
      </c>
      <c r="DP25" s="420">
        <v>0</v>
      </c>
      <c r="DQ25" s="420">
        <v>0</v>
      </c>
      <c r="DR25" s="420">
        <f t="shared" ca="1" si="386"/>
        <v>1</v>
      </c>
      <c r="DS25" s="420">
        <f t="shared" ref="DS25" ca="1" si="3481">SUMPRODUCT((DR24:DR27=DR25)*(BU24:BU27&gt;BU25)*1)</f>
        <v>1</v>
      </c>
      <c r="DT25" s="420">
        <f t="shared" ca="1" si="213"/>
        <v>2</v>
      </c>
      <c r="DU25" s="420" t="str">
        <f t="shared" si="214"/>
        <v>Croatia</v>
      </c>
      <c r="DV25" s="420">
        <f t="shared" ca="1" si="215"/>
        <v>0</v>
      </c>
      <c r="DW25" s="420">
        <f ca="1">SUMPRODUCT((OFFSET('Game Board'!G8:G55,0,DW1)&lt;&gt;"")*(OFFSET('Game Board'!F8:F55,0,DW1)=C25)*(OFFSET('Game Board'!G8:G55,0,DW1)&gt;OFFSET('Game Board'!H8:H55,0,DW1))*1)+SUMPRODUCT((OFFSET('Game Board'!G8:G55,0,DW1)&lt;&gt;"")*(OFFSET('Game Board'!I8:I55,0,DW1)=C25)*(OFFSET('Game Board'!H8:H55,0,DW1)&gt;OFFSET('Game Board'!G8:G55,0,DW1))*1)</f>
        <v>0</v>
      </c>
      <c r="DX25" s="420">
        <f ca="1">SUMPRODUCT((OFFSET('Game Board'!G8:G55,0,DW1)&lt;&gt;"")*(OFFSET('Game Board'!F8:F55,0,DW1)=C25)*(OFFSET('Game Board'!G8:G55,0,DW1)=OFFSET('Game Board'!H8:H55,0,DW1))*1)+SUMPRODUCT((OFFSET('Game Board'!G8:G55,0,DW1)&lt;&gt;"")*(OFFSET('Game Board'!I8:I55,0,DW1)=C25)*(OFFSET('Game Board'!G8:G55,0,DW1)=OFFSET('Game Board'!H8:H55,0,DW1))*1)</f>
        <v>0</v>
      </c>
      <c r="DY25" s="420">
        <f ca="1">SUMPRODUCT((OFFSET('Game Board'!G8:G55,0,DW1)&lt;&gt;"")*(OFFSET('Game Board'!F8:F55,0,DW1)=C25)*(OFFSET('Game Board'!G8:G55,0,DW1)&lt;OFFSET('Game Board'!H8:H55,0,DW1))*1)+SUMPRODUCT((OFFSET('Game Board'!G8:G55,0,DW1)&lt;&gt;"")*(OFFSET('Game Board'!I8:I55,0,DW1)=C25)*(OFFSET('Game Board'!H8:H55,0,DW1)&lt;OFFSET('Game Board'!G8:G55,0,DW1))*1)</f>
        <v>0</v>
      </c>
      <c r="DZ25" s="420">
        <f ca="1">SUMIF(OFFSET('Game Board'!F8:F55,0,DW1),C25,OFFSET('Game Board'!G8:G55,0,DW1))+SUMIF(OFFSET('Game Board'!I8:I55,0,DW1),C25,OFFSET('Game Board'!H8:H55,0,DW1))</f>
        <v>0</v>
      </c>
      <c r="EA25" s="420">
        <f ca="1">SUMIF(OFFSET('Game Board'!F8:F55,0,DW1),C25,OFFSET('Game Board'!H8:H55,0,DW1))+SUMIF(OFFSET('Game Board'!I8:I55,0,DW1),C25,OFFSET('Game Board'!G8:G55,0,DW1))</f>
        <v>0</v>
      </c>
      <c r="EB25" s="420">
        <f t="shared" ca="1" si="216"/>
        <v>0</v>
      </c>
      <c r="EC25" s="420">
        <f t="shared" ca="1" si="217"/>
        <v>0</v>
      </c>
      <c r="ED25" s="420">
        <f ca="1">INDEX(L4:L35,MATCH(EM25,C4:C35,0),0)</f>
        <v>1621</v>
      </c>
      <c r="EE25" s="424">
        <f>'Tournament Setup'!F27</f>
        <v>0</v>
      </c>
      <c r="EF25" s="420">
        <f ca="1">RANK(EC25,EC24:EC27)</f>
        <v>1</v>
      </c>
      <c r="EG25" s="420">
        <f ca="1">SUMPRODUCT((EF24:EF27=EF25)*(EB24:EB27&gt;EB25)*1)</f>
        <v>0</v>
      </c>
      <c r="EH25" s="420">
        <f t="shared" ca="1" si="218"/>
        <v>1</v>
      </c>
      <c r="EI25" s="420">
        <f ca="1">SUMPRODUCT((EF24:EF27=EF25)*(EB24:EB27=EB25)*(DZ24:DZ27&gt;DZ25)*1)</f>
        <v>0</v>
      </c>
      <c r="EJ25" s="420">
        <f t="shared" ca="1" si="219"/>
        <v>1</v>
      </c>
      <c r="EK25" s="420">
        <f ca="1">RANK(EJ25,EJ24:EJ27,1)+COUNTIF(EJ24:EJ25,EJ25)-1</f>
        <v>2</v>
      </c>
      <c r="EL25" s="420">
        <v>2</v>
      </c>
      <c r="EM25" s="420" t="str">
        <f t="shared" ref="EM25" ca="1" si="3482">INDEX(DU24:DU27,MATCH(EL25,EK24:EK27,0),0)</f>
        <v>Croatia</v>
      </c>
      <c r="EN25" s="420">
        <f ca="1">INDEX(EJ24:EJ27,MATCH(EM25,DU24:DU27,0),0)</f>
        <v>1</v>
      </c>
      <c r="EO25" s="420" t="str">
        <f t="shared" ref="EO25" ca="1" si="3483">IF(EO24&lt;&gt;"",EM25,"")</f>
        <v>Croatia</v>
      </c>
      <c r="EP25" s="420" t="str">
        <f t="shared" ref="EP25" ca="1" si="3484">IF(EN26=2,EM25,"")</f>
        <v/>
      </c>
      <c r="ER25" s="420">
        <f ca="1">SUMPRODUCT((OFFSET('Game Board'!F8:F55,0,DW1)=EO25)*(OFFSET('Game Board'!I8:I55,0,DW1)=EO24)*(OFFSET('Game Board'!G8:G55,0,DW1)&gt;OFFSET('Game Board'!H8:H55,0,DW1))*1)+SUMPRODUCT((OFFSET('Game Board'!I8:I55,0,DW1)=EO25)*(OFFSET('Game Board'!F8:F55,0,DW1)=EO24)*(OFFSET('Game Board'!H8:H55,0,DW1)&gt;OFFSET('Game Board'!G8:G55,0,DW1))*1)+SUMPRODUCT((OFFSET('Game Board'!F8:F55,0,DW1)=EO25)*(OFFSET('Game Board'!I8:I55,0,DW1)=EO26)*(OFFSET('Game Board'!G8:G55,0,DW1)&gt;OFFSET('Game Board'!H8:H55,0,DW1))*1)+SUMPRODUCT((OFFSET('Game Board'!I8:I55,0,DW1)=EO25)*(OFFSET('Game Board'!F8:F55,0,DW1)=EO26)*(OFFSET('Game Board'!H8:H55,0,DW1)&gt;OFFSET('Game Board'!G8:G55,0,DW1))*1)+SUMPRODUCT((OFFSET('Game Board'!F8:F55,0,DW1)=EO25)*(OFFSET('Game Board'!I8:I55,0,DW1)=EO27)*(OFFSET('Game Board'!G8:G55,0,DW1)&gt;OFFSET('Game Board'!H8:H55,0,DW1))*1)+SUMPRODUCT((OFFSET('Game Board'!I8:I55,0,DW1)=EO25)*(OFFSET('Game Board'!F8:F55,0,DW1)=EO27)*(OFFSET('Game Board'!H8:H55,0,DW1)&gt;OFFSET('Game Board'!G8:G55,0,DW1))*1)</f>
        <v>0</v>
      </c>
      <c r="ES25" s="420">
        <f ca="1">SUMPRODUCT((OFFSET('Game Board'!F8:F55,0,DW1)=EO25)*(OFFSET('Game Board'!I8:I55,0,DW1)=EO24)*(OFFSET('Game Board'!G8:G55,0,DW1)=OFFSET('Game Board'!H8:H55,0,DW1))*1)+SUMPRODUCT((OFFSET('Game Board'!I8:I55,0,DW1)=EO25)*(OFFSET('Game Board'!F8:F55,0,DW1)=EO24)*(OFFSET('Game Board'!G8:G55,0,DW1)=OFFSET('Game Board'!H8:H55,0,DW1))*1)+SUMPRODUCT((OFFSET('Game Board'!F8:F55,0,DW1)=EO25)*(OFFSET('Game Board'!I8:I55,0,DW1)=EO26)*(OFFSET('Game Board'!G8:G55,0,DW1)=OFFSET('Game Board'!H8:H55,0,DW1))*1)+SUMPRODUCT((OFFSET('Game Board'!I8:I55,0,DW1)=EO25)*(OFFSET('Game Board'!F8:F55,0,DW1)=EO26)*(OFFSET('Game Board'!G8:G55,0,DW1)=OFFSET('Game Board'!H8:H55,0,DW1))*1)+SUMPRODUCT((OFFSET('Game Board'!F8:F55,0,DW1)=EO25)*(OFFSET('Game Board'!I8:I55,0,DW1)=EO27)*(OFFSET('Game Board'!G8:G55,0,DW1)=OFFSET('Game Board'!H8:H55,0,DW1))*1)+SUMPRODUCT((OFFSET('Game Board'!I8:I55,0,DW1)=EO25)*(OFFSET('Game Board'!F8:F55,0,DW1)=EO27)*(OFFSET('Game Board'!G8:G55,0,DW1)=OFFSET('Game Board'!H8:H55,0,DW1))*1)</f>
        <v>3</v>
      </c>
      <c r="ET25" s="420">
        <f ca="1">SUMPRODUCT((OFFSET('Game Board'!F8:F55,0,DW1)=EO25)*(OFFSET('Game Board'!I8:I55,0,DW1)=EO24)*(OFFSET('Game Board'!G8:G55,0,DW1)&lt;OFFSET('Game Board'!H8:H55,0,DW1))*1)+SUMPRODUCT((OFFSET('Game Board'!I8:I55,0,DW1)=EO25)*(OFFSET('Game Board'!F8:F55,0,DW1)=EO24)*(OFFSET('Game Board'!H8:H55,0,DW1)&lt;OFFSET('Game Board'!G8:G55,0,DW1))*1)+SUMPRODUCT((OFFSET('Game Board'!F8:F55,0,DW1)=EO25)*(OFFSET('Game Board'!I8:I55,0,DW1)=EO26)*(OFFSET('Game Board'!G8:G55,0,DW1)&lt;OFFSET('Game Board'!H8:H55,0,DW1))*1)+SUMPRODUCT((OFFSET('Game Board'!I8:I55,0,DW1)=EO25)*(OFFSET('Game Board'!F8:F55,0,DW1)=EO26)*(OFFSET('Game Board'!H8:H55,0,DW1)&lt;OFFSET('Game Board'!G8:G55,0,DW1))*1)+SUMPRODUCT((OFFSET('Game Board'!F8:F55,0,DW1)=EO25)*(OFFSET('Game Board'!I8:I55,0,DW1)=EO27)*(OFFSET('Game Board'!G8:G55,0,DW1)&lt;OFFSET('Game Board'!H8:H55,0,DW1))*1)+SUMPRODUCT((OFFSET('Game Board'!I8:I55,0,DW1)=EO25)*(OFFSET('Game Board'!F8:F55,0,DW1)=EO27)*(OFFSET('Game Board'!H8:H55,0,DW1)&lt;OFFSET('Game Board'!G8:G55,0,DW1))*1)</f>
        <v>0</v>
      </c>
      <c r="EU25" s="420">
        <f ca="1">SUMIFS(OFFSET('Game Board'!G8:G55,0,DW1),OFFSET('Game Board'!F8:F55,0,DW1),EO25,OFFSET('Game Board'!I8:I55,0,DW1),EO24)+SUMIFS(OFFSET('Game Board'!G8:G55,0,DW1),OFFSET('Game Board'!F8:F55,0,DW1),EO25,OFFSET('Game Board'!I8:I55,0,DW1),EO26)+SUMIFS(OFFSET('Game Board'!G8:G55,0,DW1),OFFSET('Game Board'!F8:F55,0,DW1),EO25,OFFSET('Game Board'!I8:I55,0,DW1),EO27)+SUMIFS(OFFSET('Game Board'!H8:H55,0,DW1),OFFSET('Game Board'!I8:I55,0,DW1),EO25,OFFSET('Game Board'!F8:F55,0,DW1),EO24)+SUMIFS(OFFSET('Game Board'!H8:H55,0,DW1),OFFSET('Game Board'!I8:I55,0,DW1),EO25,OFFSET('Game Board'!F8:F55,0,DW1),EO26)+SUMIFS(OFFSET('Game Board'!H8:H55,0,DW1),OFFSET('Game Board'!I8:I55,0,DW1),EO25,OFFSET('Game Board'!F8:F55,0,DW1),EO27)</f>
        <v>0</v>
      </c>
      <c r="EV25" s="420">
        <f ca="1">SUMIFS(OFFSET('Game Board'!H8:H55,0,DW1),OFFSET('Game Board'!F8:F55,0,DW1),EO25,OFFSET('Game Board'!I8:I55,0,DW1),EO24)+SUMIFS(OFFSET('Game Board'!H8:H55,0,DW1),OFFSET('Game Board'!F8:F55,0,DW1),EO25,OFFSET('Game Board'!I8:I55,0,DW1),EO26)+SUMIFS(OFFSET('Game Board'!H8:H55,0,DW1),OFFSET('Game Board'!F8:F55,0,DW1),EO25,OFFSET('Game Board'!I8:I55,0,DW1),EO27)+SUMIFS(OFFSET('Game Board'!G8:G55,0,DW1),OFFSET('Game Board'!I8:I55,0,DW1),EO25,OFFSET('Game Board'!F8:F55,0,DW1),EO24)+SUMIFS(OFFSET('Game Board'!G8:G55,0,DW1),OFFSET('Game Board'!I8:I55,0,DW1),EO25,OFFSET('Game Board'!F8:F55,0,DW1),EO26)+SUMIFS(OFFSET('Game Board'!G8:G55,0,DW1),OFFSET('Game Board'!I8:I55,0,DW1),EO25,OFFSET('Game Board'!F8:F55,0,DW1),EO27)</f>
        <v>0</v>
      </c>
      <c r="EW25" s="420">
        <f t="shared" ca="1" si="220"/>
        <v>0</v>
      </c>
      <c r="EX25" s="420">
        <f t="shared" ca="1" si="221"/>
        <v>3</v>
      </c>
      <c r="EY25" s="420">
        <f t="shared" ref="EY25" ca="1" si="3485">IF(EO25&lt;&gt;"",SUMPRODUCT((EN24:EN27=EN25)*(EX24:EX27&gt;EX25)*1),0)</f>
        <v>0</v>
      </c>
      <c r="EZ25" s="420">
        <f t="shared" ref="EZ25" ca="1" si="3486">IF(EO25&lt;&gt;"",SUMPRODUCT((EY24:EY27=EY25)*(EW24:EW27&gt;EW25)*1),0)</f>
        <v>0</v>
      </c>
      <c r="FA25" s="420">
        <f t="shared" ca="1" si="2"/>
        <v>0</v>
      </c>
      <c r="FB25" s="420">
        <f t="shared" ref="FB25" ca="1" si="3487">IF(EO25&lt;&gt;"",SUMPRODUCT((FA24:FA27=FA25)*(EY24:EY27=EY25)*(EU24:EU27&gt;EU25)*1),0)</f>
        <v>0</v>
      </c>
      <c r="FC25" s="420">
        <f t="shared" ca="1" si="222"/>
        <v>1</v>
      </c>
      <c r="FD25" s="420">
        <f ca="1">SUMPRODUCT((OFFSET('Game Board'!F8:F55,0,DW1)=EP25)*(OFFSET('Game Board'!I8:I55,0,DW1)=EP26)*(OFFSET('Game Board'!G8:G55,0,DW1)&gt;OFFSET('Game Board'!H8:H55,0,DW1))*1)+SUMPRODUCT((OFFSET('Game Board'!I8:I55,0,DW1)=EP25)*(OFFSET('Game Board'!F8:F55,0,DW1)=EP26)*(OFFSET('Game Board'!H8:H55,0,DW1)&gt;OFFSET('Game Board'!G8:G55,0,DW1))*1)+SUMPRODUCT((OFFSET('Game Board'!F8:F55,0,DW1)=EP25)*(OFFSET('Game Board'!I8:I55,0,DW1)=EP27)*(OFFSET('Game Board'!G8:G55,0,DW1)&gt;OFFSET('Game Board'!H8:H55,0,DW1))*1)+SUMPRODUCT((OFFSET('Game Board'!I8:I55,0,DW1)=EP25)*(OFFSET('Game Board'!F8:F55,0,DW1)=EP27)*(OFFSET('Game Board'!H8:H55,0,DW1)&gt;OFFSET('Game Board'!G8:G55,0,DW1))*1)</f>
        <v>0</v>
      </c>
      <c r="FE25" s="420">
        <f ca="1">SUMPRODUCT((OFFSET('Game Board'!F8:F55,0,DW1)=EP25)*(OFFSET('Game Board'!I8:I55,0,DW1)=EP26)*(OFFSET('Game Board'!G8:G55,0,DW1)=OFFSET('Game Board'!H8:H55,0,DW1))*1)+SUMPRODUCT((OFFSET('Game Board'!I8:I55,0,DW1)=EP25)*(OFFSET('Game Board'!F8:F55,0,DW1)=EP26)*(OFFSET('Game Board'!G8:G55,0,DW1)=OFFSET('Game Board'!H8:H55,0,DW1))*1)+SUMPRODUCT((OFFSET('Game Board'!F8:F55,0,DW1)=EP25)*(OFFSET('Game Board'!I8:I55,0,DW1)=EP27)*(OFFSET('Game Board'!G8:G55,0,DW1)=OFFSET('Game Board'!H8:H55,0,DW1))*1)+SUMPRODUCT((OFFSET('Game Board'!I8:I55,0,DW1)=EP25)*(OFFSET('Game Board'!F8:F55,0,DW1)=EP27)*(OFFSET('Game Board'!G8:G55,0,DW1)=OFFSET('Game Board'!H8:H55,0,DW1))*1)</f>
        <v>0</v>
      </c>
      <c r="FF25" s="420">
        <f ca="1">SUMPRODUCT((OFFSET('Game Board'!F8:F55,0,DW1)=EP25)*(OFFSET('Game Board'!I8:I55,0,DW1)=EP26)*(OFFSET('Game Board'!G8:G55,0,DW1)&lt;OFFSET('Game Board'!H8:H55,0,DW1))*1)+SUMPRODUCT((OFFSET('Game Board'!I8:I55,0,DW1)=EP25)*(OFFSET('Game Board'!F8:F55,0,DW1)=EP26)*(OFFSET('Game Board'!H8:H55,0,DW1)&lt;OFFSET('Game Board'!G8:G55,0,DW1))*1)+SUMPRODUCT((OFFSET('Game Board'!F8:F55,0,DW1)=EP25)*(OFFSET('Game Board'!I8:I55,0,DW1)=EP27)*(OFFSET('Game Board'!G8:G55,0,DW1)&lt;OFFSET('Game Board'!H8:H55,0,DW1))*1)+SUMPRODUCT((OFFSET('Game Board'!I8:I55,0,DW1)=EP25)*(OFFSET('Game Board'!F8:F55,0,DW1)=EP27)*(OFFSET('Game Board'!H8:H55,0,DW1)&lt;OFFSET('Game Board'!G8:G55,0,DW1))*1)</f>
        <v>0</v>
      </c>
      <c r="FG25" s="420">
        <f ca="1">SUMIFS(OFFSET('Game Board'!G8:G55,0,DW1),OFFSET('Game Board'!F8:F55,0,DW1),EP25,OFFSET('Game Board'!I8:I55,0,DW1),EP26)+SUMIFS(OFFSET('Game Board'!G8:G55,0,DW1),OFFSET('Game Board'!F8:F55,0,DW1),EP25,OFFSET('Game Board'!I8:I55,0,DW1),EP27)+SUMIFS(OFFSET('Game Board'!H8:H55,0,DW1),OFFSET('Game Board'!I8:I55,0,DW1),EP25,OFFSET('Game Board'!F8:F55,0,DW1),EP26)+SUMIFS(OFFSET('Game Board'!H8:H55,0,DW1),OFFSET('Game Board'!I8:I55,0,DW1),EP25,OFFSET('Game Board'!F8:F55,0,DW1),EP27)</f>
        <v>0</v>
      </c>
      <c r="FH25" s="420">
        <f ca="1">SUMIFS(OFFSET('Game Board'!H8:H55,0,DW1),OFFSET('Game Board'!F8:F55,0,DW1),EP25,OFFSET('Game Board'!I8:I55,0,DW1),EP26)+SUMIFS(OFFSET('Game Board'!H8:H55,0,DW1),OFFSET('Game Board'!F8:F55,0,DW1),EP25,OFFSET('Game Board'!I8:I55,0,DW1),EP27)+SUMIFS(OFFSET('Game Board'!G8:G55,0,DW1),OFFSET('Game Board'!I8:I55,0,DW1),EP25,OFFSET('Game Board'!F8:F55,0,DW1),EP26)+SUMIFS(OFFSET('Game Board'!G8:G55,0,DW1),OFFSET('Game Board'!I8:I55,0,DW1),EP25,OFFSET('Game Board'!F8:F55,0,DW1),EP27)</f>
        <v>0</v>
      </c>
      <c r="FI25" s="420">
        <f t="shared" ca="1" si="223"/>
        <v>0</v>
      </c>
      <c r="FJ25" s="420">
        <f t="shared" ca="1" si="224"/>
        <v>0</v>
      </c>
      <c r="FK25" s="420">
        <f t="shared" ref="FK25" ca="1" si="3488">IF(EP25&lt;&gt;"",SUMPRODUCT((EN24:EN27=EN25)*(FJ24:FJ27&gt;FJ25)*1),0)</f>
        <v>0</v>
      </c>
      <c r="FL25" s="420">
        <f t="shared" ref="FL25" ca="1" si="3489">IF(EP25&lt;&gt;"",SUMPRODUCT((FK24:FK27=FK25)*(FI24:FI27&gt;FI25)*1),0)</f>
        <v>0</v>
      </c>
      <c r="FM25" s="420">
        <f t="shared" ca="1" si="225"/>
        <v>0</v>
      </c>
      <c r="FN25" s="420">
        <f t="shared" ref="FN25" ca="1" si="3490">IF(EP25&lt;&gt;"",SUMPRODUCT((FM24:FM27=FM25)*(FK24:FK27=FK25)*(FG24:FG27&gt;FG25)*1),0)</f>
        <v>0</v>
      </c>
      <c r="FO25" s="420">
        <f t="shared" ca="1" si="226"/>
        <v>1</v>
      </c>
      <c r="FP25" s="420">
        <v>0</v>
      </c>
      <c r="FQ25" s="420">
        <v>0</v>
      </c>
      <c r="FR25" s="420">
        <v>0</v>
      </c>
      <c r="FS25" s="420">
        <v>0</v>
      </c>
      <c r="FT25" s="420">
        <v>0</v>
      </c>
      <c r="FU25" s="420">
        <v>0</v>
      </c>
      <c r="FV25" s="420">
        <v>0</v>
      </c>
      <c r="FW25" s="420">
        <v>0</v>
      </c>
      <c r="FX25" s="420">
        <v>0</v>
      </c>
      <c r="FY25" s="420">
        <v>0</v>
      </c>
      <c r="FZ25" s="420">
        <v>0</v>
      </c>
      <c r="GA25" s="420">
        <f t="shared" ca="1" si="389"/>
        <v>1</v>
      </c>
      <c r="GB25" s="420">
        <f t="shared" ref="GB25" ca="1" si="3491">SUMPRODUCT((GA24:GA27=GA25)*(ED24:ED27&gt;ED25)*1)</f>
        <v>1</v>
      </c>
      <c r="GC25" s="420">
        <f t="shared" ca="1" si="227"/>
        <v>2</v>
      </c>
      <c r="GD25" s="420" t="str">
        <f t="shared" si="228"/>
        <v>Croatia</v>
      </c>
      <c r="GE25" s="420">
        <f t="shared" ca="1" si="3"/>
        <v>0</v>
      </c>
      <c r="GF25" s="420">
        <f ca="1">SUMPRODUCT((OFFSET('Game Board'!G8:G55,0,GF1)&lt;&gt;"")*(OFFSET('Game Board'!F8:F55,0,GF1)=C25)*(OFFSET('Game Board'!G8:G55,0,GF1)&gt;OFFSET('Game Board'!H8:H55,0,GF1))*1)+SUMPRODUCT((OFFSET('Game Board'!G8:G55,0,GF1)&lt;&gt;"")*(OFFSET('Game Board'!I8:I55,0,GF1)=C25)*(OFFSET('Game Board'!H8:H55,0,GF1)&gt;OFFSET('Game Board'!G8:G55,0,GF1))*1)</f>
        <v>0</v>
      </c>
      <c r="GG25" s="420">
        <f ca="1">SUMPRODUCT((OFFSET('Game Board'!G8:G55,0,GF1)&lt;&gt;"")*(OFFSET('Game Board'!F8:F55,0,GF1)=C25)*(OFFSET('Game Board'!G8:G55,0,GF1)=OFFSET('Game Board'!H8:H55,0,GF1))*1)+SUMPRODUCT((OFFSET('Game Board'!G8:G55,0,GF1)&lt;&gt;"")*(OFFSET('Game Board'!I8:I55,0,GF1)=C25)*(OFFSET('Game Board'!G8:G55,0,GF1)=OFFSET('Game Board'!H8:H55,0,GF1))*1)</f>
        <v>0</v>
      </c>
      <c r="GH25" s="420">
        <f ca="1">SUMPRODUCT((OFFSET('Game Board'!G8:G55,0,GF1)&lt;&gt;"")*(OFFSET('Game Board'!F8:F55,0,GF1)=C25)*(OFFSET('Game Board'!G8:G55,0,GF1)&lt;OFFSET('Game Board'!H8:H55,0,GF1))*1)+SUMPRODUCT((OFFSET('Game Board'!G8:G55,0,GF1)&lt;&gt;"")*(OFFSET('Game Board'!I8:I55,0,GF1)=C25)*(OFFSET('Game Board'!H8:H55,0,GF1)&lt;OFFSET('Game Board'!G8:G55,0,GF1))*1)</f>
        <v>0</v>
      </c>
      <c r="GI25" s="420">
        <f ca="1">SUMIF(OFFSET('Game Board'!F8:F55,0,GF1),C25,OFFSET('Game Board'!G8:G55,0,GF1))+SUMIF(OFFSET('Game Board'!I8:I55,0,GF1),C25,OFFSET('Game Board'!H8:H55,0,GF1))</f>
        <v>0</v>
      </c>
      <c r="GJ25" s="420">
        <f ca="1">SUMIF(OFFSET('Game Board'!F8:F55,0,GF1),C25,OFFSET('Game Board'!H8:H55,0,GF1))+SUMIF(OFFSET('Game Board'!I8:I55,0,GF1),C25,OFFSET('Game Board'!G8:G55,0,GF1))</f>
        <v>0</v>
      </c>
      <c r="GK25" s="420">
        <f t="shared" ca="1" si="4"/>
        <v>0</v>
      </c>
      <c r="GL25" s="420">
        <f t="shared" ca="1" si="5"/>
        <v>0</v>
      </c>
      <c r="GM25" s="420">
        <f ca="1">INDEX(L4:L35,MATCH(GV25,C4:C35,0),0)</f>
        <v>1621</v>
      </c>
      <c r="GN25" s="424">
        <f>'Tournament Setup'!F27</f>
        <v>0</v>
      </c>
      <c r="GO25" s="420">
        <f t="shared" ref="GO25" ca="1" si="3492">RANK(GL25,GL24:GL27)</f>
        <v>1</v>
      </c>
      <c r="GP25" s="420">
        <f t="shared" ref="GP25" ca="1" si="3493">SUMPRODUCT((GO24:GO27=GO25)*(GK24:GK27&gt;GK25)*1)</f>
        <v>0</v>
      </c>
      <c r="GQ25" s="420">
        <f t="shared" ca="1" si="8"/>
        <v>1</v>
      </c>
      <c r="GR25" s="420">
        <f t="shared" ref="GR25" ca="1" si="3494">SUMPRODUCT((GO24:GO27=GO25)*(GK24:GK27=GK25)*(GI24:GI27&gt;GI25)*1)</f>
        <v>0</v>
      </c>
      <c r="GS25" s="420">
        <f t="shared" ca="1" si="10"/>
        <v>1</v>
      </c>
      <c r="GT25" s="420">
        <f t="shared" ref="GT25" ca="1" si="3495">RANK(GS25,GS24:GS27,1)+COUNTIF(GS24:GS25,GS25)-1</f>
        <v>2</v>
      </c>
      <c r="GU25" s="420">
        <v>2</v>
      </c>
      <c r="GV25" s="420" t="str">
        <f t="shared" ref="GV25" ca="1" si="3496">INDEX(GD24:GD27,MATCH(GU25,GT24:GT27,0),0)</f>
        <v>Croatia</v>
      </c>
      <c r="GW25" s="420">
        <f t="shared" ref="GW25" ca="1" si="3497">INDEX(GS24:GS27,MATCH(GV25,GD24:GD27,0),0)</f>
        <v>1</v>
      </c>
      <c r="GX25" s="420" t="str">
        <f t="shared" ref="GX25" ca="1" si="3498">IF(GX24&lt;&gt;"",GV25,"")</f>
        <v>Croatia</v>
      </c>
      <c r="GY25" s="420" t="str">
        <f t="shared" ref="GY25" ca="1" si="3499">IF(GW26=2,GV25,"")</f>
        <v/>
      </c>
      <c r="HA25" s="420">
        <f ca="1">SUMPRODUCT((OFFSET('Game Board'!F8:F55,0,GF1)=GX25)*(OFFSET('Game Board'!I8:I55,0,GF1)=GX24)*(OFFSET('Game Board'!G8:G55,0,GF1)&gt;OFFSET('Game Board'!H8:H55,0,GF1))*1)+SUMPRODUCT((OFFSET('Game Board'!I8:I55,0,GF1)=GX25)*(OFFSET('Game Board'!F8:F55,0,GF1)=GX24)*(OFFSET('Game Board'!H8:H55,0,GF1)&gt;OFFSET('Game Board'!G8:G55,0,GF1))*1)+SUMPRODUCT((OFFSET('Game Board'!F8:F55,0,GF1)=GX25)*(OFFSET('Game Board'!I8:I55,0,GF1)=GX26)*(OFFSET('Game Board'!G8:G55,0,GF1)&gt;OFFSET('Game Board'!H8:H55,0,GF1))*1)+SUMPRODUCT((OFFSET('Game Board'!I8:I55,0,GF1)=GX25)*(OFFSET('Game Board'!F8:F55,0,GF1)=GX26)*(OFFSET('Game Board'!H8:H55,0,GF1)&gt;OFFSET('Game Board'!G8:G55,0,GF1))*1)+SUMPRODUCT((OFFSET('Game Board'!F8:F55,0,GF1)=GX25)*(OFFSET('Game Board'!I8:I55,0,GF1)=GX27)*(OFFSET('Game Board'!G8:G55,0,GF1)&gt;OFFSET('Game Board'!H8:H55,0,GF1))*1)+SUMPRODUCT((OFFSET('Game Board'!I8:I55,0,GF1)=GX25)*(OFFSET('Game Board'!F8:F55,0,GF1)=GX27)*(OFFSET('Game Board'!H8:H55,0,GF1)&gt;OFFSET('Game Board'!G8:G55,0,GF1))*1)</f>
        <v>0</v>
      </c>
      <c r="HB25" s="420">
        <f ca="1">SUMPRODUCT((OFFSET('Game Board'!F8:F55,0,GF1)=GX25)*(OFFSET('Game Board'!I8:I55,0,GF1)=GX24)*(OFFSET('Game Board'!G8:G55,0,GF1)=OFFSET('Game Board'!H8:H55,0,GF1))*1)+SUMPRODUCT((OFFSET('Game Board'!I8:I55,0,GF1)=GX25)*(OFFSET('Game Board'!F8:F55,0,GF1)=GX24)*(OFFSET('Game Board'!G8:G55,0,GF1)=OFFSET('Game Board'!H8:H55,0,GF1))*1)+SUMPRODUCT((OFFSET('Game Board'!F8:F55,0,GF1)=GX25)*(OFFSET('Game Board'!I8:I55,0,GF1)=GX26)*(OFFSET('Game Board'!G8:G55,0,GF1)=OFFSET('Game Board'!H8:H55,0,GF1))*1)+SUMPRODUCT((OFFSET('Game Board'!I8:I55,0,GF1)=GX25)*(OFFSET('Game Board'!F8:F55,0,GF1)=GX26)*(OFFSET('Game Board'!G8:G55,0,GF1)=OFFSET('Game Board'!H8:H55,0,GF1))*1)+SUMPRODUCT((OFFSET('Game Board'!F8:F55,0,GF1)=GX25)*(OFFSET('Game Board'!I8:I55,0,GF1)=GX27)*(OFFSET('Game Board'!G8:G55,0,GF1)=OFFSET('Game Board'!H8:H55,0,GF1))*1)+SUMPRODUCT((OFFSET('Game Board'!I8:I55,0,GF1)=GX25)*(OFFSET('Game Board'!F8:F55,0,GF1)=GX27)*(OFFSET('Game Board'!G8:G55,0,GF1)=OFFSET('Game Board'!H8:H55,0,GF1))*1)</f>
        <v>3</v>
      </c>
      <c r="HC25" s="420">
        <f ca="1">SUMPRODUCT((OFFSET('Game Board'!F8:F55,0,GF1)=GX25)*(OFFSET('Game Board'!I8:I55,0,GF1)=GX24)*(OFFSET('Game Board'!G8:G55,0,GF1)&lt;OFFSET('Game Board'!H8:H55,0,GF1))*1)+SUMPRODUCT((OFFSET('Game Board'!I8:I55,0,GF1)=GX25)*(OFFSET('Game Board'!F8:F55,0,GF1)=GX24)*(OFFSET('Game Board'!H8:H55,0,GF1)&lt;OFFSET('Game Board'!G8:G55,0,GF1))*1)+SUMPRODUCT((OFFSET('Game Board'!F8:F55,0,GF1)=GX25)*(OFFSET('Game Board'!I8:I55,0,GF1)=GX26)*(OFFSET('Game Board'!G8:G55,0,GF1)&lt;OFFSET('Game Board'!H8:H55,0,GF1))*1)+SUMPRODUCT((OFFSET('Game Board'!I8:I55,0,GF1)=GX25)*(OFFSET('Game Board'!F8:F55,0,GF1)=GX26)*(OFFSET('Game Board'!H8:H55,0,GF1)&lt;OFFSET('Game Board'!G8:G55,0,GF1))*1)+SUMPRODUCT((OFFSET('Game Board'!F8:F55,0,GF1)=GX25)*(OFFSET('Game Board'!I8:I55,0,GF1)=GX27)*(OFFSET('Game Board'!G8:G55,0,GF1)&lt;OFFSET('Game Board'!H8:H55,0,GF1))*1)+SUMPRODUCT((OFFSET('Game Board'!I8:I55,0,GF1)=GX25)*(OFFSET('Game Board'!F8:F55,0,GF1)=GX27)*(OFFSET('Game Board'!H8:H55,0,GF1)&lt;OFFSET('Game Board'!G8:G55,0,GF1))*1)</f>
        <v>0</v>
      </c>
      <c r="HD25" s="420">
        <f ca="1">SUMIFS(OFFSET('Game Board'!G8:G55,0,GF1),OFFSET('Game Board'!F8:F55,0,GF1),GX25,OFFSET('Game Board'!I8:I55,0,GF1),GX24)+SUMIFS(OFFSET('Game Board'!G8:G55,0,GF1),OFFSET('Game Board'!F8:F55,0,GF1),GX25,OFFSET('Game Board'!I8:I55,0,GF1),GX26)+SUMIFS(OFFSET('Game Board'!G8:G55,0,GF1),OFFSET('Game Board'!F8:F55,0,GF1),GX25,OFFSET('Game Board'!I8:I55,0,GF1),GX27)+SUMIFS(OFFSET('Game Board'!H8:H55,0,GF1),OFFSET('Game Board'!I8:I55,0,GF1),GX25,OFFSET('Game Board'!F8:F55,0,GF1),GX24)+SUMIFS(OFFSET('Game Board'!H8:H55,0,GF1),OFFSET('Game Board'!I8:I55,0,GF1),GX25,OFFSET('Game Board'!F8:F55,0,GF1),GX26)+SUMIFS(OFFSET('Game Board'!H8:H55,0,GF1),OFFSET('Game Board'!I8:I55,0,GF1),GX25,OFFSET('Game Board'!F8:F55,0,GF1),GX27)</f>
        <v>0</v>
      </c>
      <c r="HE25" s="420">
        <f ca="1">SUMIFS(OFFSET('Game Board'!H8:H55,0,GF1),OFFSET('Game Board'!F8:F55,0,GF1),GX25,OFFSET('Game Board'!I8:I55,0,GF1),GX24)+SUMIFS(OFFSET('Game Board'!H8:H55,0,GF1),OFFSET('Game Board'!F8:F55,0,GF1),GX25,OFFSET('Game Board'!I8:I55,0,GF1),GX26)+SUMIFS(OFFSET('Game Board'!H8:H55,0,GF1),OFFSET('Game Board'!F8:F55,0,GF1),GX25,OFFSET('Game Board'!I8:I55,0,GF1),GX27)+SUMIFS(OFFSET('Game Board'!G8:G55,0,GF1),OFFSET('Game Board'!I8:I55,0,GF1),GX25,OFFSET('Game Board'!F8:F55,0,GF1),GX24)+SUMIFS(OFFSET('Game Board'!G8:G55,0,GF1),OFFSET('Game Board'!I8:I55,0,GF1),GX25,OFFSET('Game Board'!F8:F55,0,GF1),GX26)+SUMIFS(OFFSET('Game Board'!G8:G55,0,GF1),OFFSET('Game Board'!I8:I55,0,GF1),GX25,OFFSET('Game Board'!F8:F55,0,GF1),GX27)</f>
        <v>0</v>
      </c>
      <c r="HF25" s="420">
        <f t="shared" ca="1" si="15"/>
        <v>0</v>
      </c>
      <c r="HG25" s="420">
        <f t="shared" ca="1" si="16"/>
        <v>3</v>
      </c>
      <c r="HH25" s="420">
        <f t="shared" ref="HH25" ca="1" si="3500">IF(GX25&lt;&gt;"",SUMPRODUCT((GW24:GW27=GW25)*(HG24:HG27&gt;HG25)*1),0)</f>
        <v>0</v>
      </c>
      <c r="HI25" s="420">
        <f t="shared" ref="HI25" ca="1" si="3501">IF(GX25&lt;&gt;"",SUMPRODUCT((HH24:HH27=HH25)*(HF24:HF27&gt;HF25)*1),0)</f>
        <v>0</v>
      </c>
      <c r="HJ25" s="420">
        <f t="shared" ca="1" si="19"/>
        <v>0</v>
      </c>
      <c r="HK25" s="420">
        <f t="shared" ref="HK25" ca="1" si="3502">IF(GX25&lt;&gt;"",SUMPRODUCT((HJ24:HJ27=HJ25)*(HH24:HH27=HH25)*(HD24:HD27&gt;HD25)*1),0)</f>
        <v>0</v>
      </c>
      <c r="HL25" s="420">
        <f t="shared" ca="1" si="21"/>
        <v>1</v>
      </c>
      <c r="HM25" s="420">
        <f ca="1">SUMPRODUCT((OFFSET('Game Board'!F8:F55,0,GF1)=GY25)*(OFFSET('Game Board'!I8:I55,0,GF1)=GY26)*(OFFSET('Game Board'!G8:G55,0,GF1)&gt;OFFSET('Game Board'!H8:H55,0,GF1))*1)+SUMPRODUCT((OFFSET('Game Board'!I8:I55,0,GF1)=GY25)*(OFFSET('Game Board'!F8:F55,0,GF1)=GY26)*(OFFSET('Game Board'!H8:H55,0,GF1)&gt;OFFSET('Game Board'!G8:G55,0,GF1))*1)+SUMPRODUCT((OFFSET('Game Board'!F8:F55,0,GF1)=GY25)*(OFFSET('Game Board'!I8:I55,0,GF1)=GY27)*(OFFSET('Game Board'!G8:G55,0,GF1)&gt;OFFSET('Game Board'!H8:H55,0,GF1))*1)+SUMPRODUCT((OFFSET('Game Board'!I8:I55,0,GF1)=GY25)*(OFFSET('Game Board'!F8:F55,0,GF1)=GY27)*(OFFSET('Game Board'!H8:H55,0,GF1)&gt;OFFSET('Game Board'!G8:G55,0,GF1))*1)</f>
        <v>0</v>
      </c>
      <c r="HN25" s="420">
        <f ca="1">SUMPRODUCT((OFFSET('Game Board'!F8:F55,0,GF1)=GY25)*(OFFSET('Game Board'!I8:I55,0,GF1)=GY26)*(OFFSET('Game Board'!G8:G55,0,GF1)=OFFSET('Game Board'!H8:H55,0,GF1))*1)+SUMPRODUCT((OFFSET('Game Board'!I8:I55,0,GF1)=GY25)*(OFFSET('Game Board'!F8:F55,0,GF1)=GY26)*(OFFSET('Game Board'!G8:G55,0,GF1)=OFFSET('Game Board'!H8:H55,0,GF1))*1)+SUMPRODUCT((OFFSET('Game Board'!F8:F55,0,GF1)=GY25)*(OFFSET('Game Board'!I8:I55,0,GF1)=GY27)*(OFFSET('Game Board'!G8:G55,0,GF1)=OFFSET('Game Board'!H8:H55,0,GF1))*1)+SUMPRODUCT((OFFSET('Game Board'!I8:I55,0,GF1)=GY25)*(OFFSET('Game Board'!F8:F55,0,GF1)=GY27)*(OFFSET('Game Board'!G8:G55,0,GF1)=OFFSET('Game Board'!H8:H55,0,GF1))*1)</f>
        <v>0</v>
      </c>
      <c r="HO25" s="420">
        <f ca="1">SUMPRODUCT((OFFSET('Game Board'!F8:F55,0,GF1)=GY25)*(OFFSET('Game Board'!I8:I55,0,GF1)=GY26)*(OFFSET('Game Board'!G8:G55,0,GF1)&lt;OFFSET('Game Board'!H8:H55,0,GF1))*1)+SUMPRODUCT((OFFSET('Game Board'!I8:I55,0,GF1)=GY25)*(OFFSET('Game Board'!F8:F55,0,GF1)=GY26)*(OFFSET('Game Board'!H8:H55,0,GF1)&lt;OFFSET('Game Board'!G8:G55,0,GF1))*1)+SUMPRODUCT((OFFSET('Game Board'!F8:F55,0,GF1)=GY25)*(OFFSET('Game Board'!I8:I55,0,GF1)=GY27)*(OFFSET('Game Board'!G8:G55,0,GF1)&lt;OFFSET('Game Board'!H8:H55,0,GF1))*1)+SUMPRODUCT((OFFSET('Game Board'!I8:I55,0,GF1)=GY25)*(OFFSET('Game Board'!F8:F55,0,GF1)=GY27)*(OFFSET('Game Board'!H8:H55,0,GF1)&lt;OFFSET('Game Board'!G8:G55,0,GF1))*1)</f>
        <v>0</v>
      </c>
      <c r="HP25" s="420">
        <f ca="1">SUMIFS(OFFSET('Game Board'!G8:G55,0,GF1),OFFSET('Game Board'!F8:F55,0,GF1),GY25,OFFSET('Game Board'!I8:I55,0,GF1),GY26)+SUMIFS(OFFSET('Game Board'!G8:G55,0,GF1),OFFSET('Game Board'!F8:F55,0,GF1),GY25,OFFSET('Game Board'!I8:I55,0,GF1),GY27)+SUMIFS(OFFSET('Game Board'!H8:H55,0,GF1),OFFSET('Game Board'!I8:I55,0,GF1),GY25,OFFSET('Game Board'!F8:F55,0,GF1),GY26)+SUMIFS(OFFSET('Game Board'!H8:H55,0,GF1),OFFSET('Game Board'!I8:I55,0,GF1),GY25,OFFSET('Game Board'!F8:F55,0,GF1),GY27)</f>
        <v>0</v>
      </c>
      <c r="HQ25" s="420">
        <f ca="1">SUMIFS(OFFSET('Game Board'!H8:H55,0,GF1),OFFSET('Game Board'!F8:F55,0,GF1),GY25,OFFSET('Game Board'!I8:I55,0,GF1),GY26)+SUMIFS(OFFSET('Game Board'!H8:H55,0,GF1),OFFSET('Game Board'!F8:F55,0,GF1),GY25,OFFSET('Game Board'!I8:I55,0,GF1),GY27)+SUMIFS(OFFSET('Game Board'!G8:G55,0,GF1),OFFSET('Game Board'!I8:I55,0,GF1),GY25,OFFSET('Game Board'!F8:F55,0,GF1),GY26)+SUMIFS(OFFSET('Game Board'!G8:G55,0,GF1),OFFSET('Game Board'!I8:I55,0,GF1),GY25,OFFSET('Game Board'!F8:F55,0,GF1),GY27)</f>
        <v>0</v>
      </c>
      <c r="HR25" s="420">
        <f t="shared" ca="1" si="240"/>
        <v>0</v>
      </c>
      <c r="HS25" s="420">
        <f t="shared" ca="1" si="241"/>
        <v>0</v>
      </c>
      <c r="HT25" s="420">
        <f t="shared" ref="HT25" ca="1" si="3503">IF(GY25&lt;&gt;"",SUMPRODUCT((GW24:GW27=GW25)*(HS24:HS27&gt;HS25)*1),0)</f>
        <v>0</v>
      </c>
      <c r="HU25" s="420">
        <f t="shared" ref="HU25" ca="1" si="3504">IF(GY25&lt;&gt;"",SUMPRODUCT((HT24:HT27=HT25)*(HR24:HR27&gt;HR25)*1),0)</f>
        <v>0</v>
      </c>
      <c r="HV25" s="420">
        <f t="shared" ca="1" si="244"/>
        <v>0</v>
      </c>
      <c r="HW25" s="420">
        <f t="shared" ref="HW25" ca="1" si="3505">IF(GY25&lt;&gt;"",SUMPRODUCT((HV24:HV27=HV25)*(HT24:HT27=HT25)*(HP24:HP27&gt;HP25)*1),0)</f>
        <v>0</v>
      </c>
      <c r="HX25" s="420">
        <f t="shared" ca="1" si="22"/>
        <v>1</v>
      </c>
      <c r="HY25" s="420">
        <v>0</v>
      </c>
      <c r="HZ25" s="420">
        <v>0</v>
      </c>
      <c r="IA25" s="420">
        <v>0</v>
      </c>
      <c r="IB25" s="420">
        <v>0</v>
      </c>
      <c r="IC25" s="420">
        <v>0</v>
      </c>
      <c r="ID25" s="420">
        <v>0</v>
      </c>
      <c r="IE25" s="420">
        <v>0</v>
      </c>
      <c r="IF25" s="420">
        <v>0</v>
      </c>
      <c r="IG25" s="420">
        <v>0</v>
      </c>
      <c r="IH25" s="420">
        <v>0</v>
      </c>
      <c r="II25" s="420">
        <v>0</v>
      </c>
      <c r="IJ25" s="420">
        <f t="shared" ca="1" si="23"/>
        <v>1</v>
      </c>
      <c r="IK25" s="420">
        <f t="shared" ref="IK25" ca="1" si="3506">SUMPRODUCT((IJ24:IJ27=IJ25)*(GM24:GM27&gt;GM25)*1)</f>
        <v>1</v>
      </c>
      <c r="IL25" s="420">
        <f t="shared" ca="1" si="25"/>
        <v>2</v>
      </c>
      <c r="IM25" s="420" t="str">
        <f t="shared" si="247"/>
        <v>Croatia</v>
      </c>
      <c r="IN25" s="420">
        <f t="shared" ca="1" si="26"/>
        <v>0</v>
      </c>
      <c r="IO25" s="420">
        <f ca="1">SUMPRODUCT((OFFSET('Game Board'!G8:G55,0,IO1)&lt;&gt;"")*(OFFSET('Game Board'!F8:F55,0,IO1)=C25)*(OFFSET('Game Board'!G8:G55,0,IO1)&gt;OFFSET('Game Board'!H8:H55,0,IO1))*1)+SUMPRODUCT((OFFSET('Game Board'!G8:G55,0,IO1)&lt;&gt;"")*(OFFSET('Game Board'!I8:I55,0,IO1)=C25)*(OFFSET('Game Board'!H8:H55,0,IO1)&gt;OFFSET('Game Board'!G8:G55,0,IO1))*1)</f>
        <v>0</v>
      </c>
      <c r="IP25" s="420">
        <f ca="1">SUMPRODUCT((OFFSET('Game Board'!G8:G55,0,IO1)&lt;&gt;"")*(OFFSET('Game Board'!F8:F55,0,IO1)=C25)*(OFFSET('Game Board'!G8:G55,0,IO1)=OFFSET('Game Board'!H8:H55,0,IO1))*1)+SUMPRODUCT((OFFSET('Game Board'!G8:G55,0,IO1)&lt;&gt;"")*(OFFSET('Game Board'!I8:I55,0,IO1)=C25)*(OFFSET('Game Board'!G8:G55,0,IO1)=OFFSET('Game Board'!H8:H55,0,IO1))*1)</f>
        <v>0</v>
      </c>
      <c r="IQ25" s="420">
        <f ca="1">SUMPRODUCT((OFFSET('Game Board'!G8:G55,0,IO1)&lt;&gt;"")*(OFFSET('Game Board'!F8:F55,0,IO1)=C25)*(OFFSET('Game Board'!G8:G55,0,IO1)&lt;OFFSET('Game Board'!H8:H55,0,IO1))*1)+SUMPRODUCT((OFFSET('Game Board'!G8:G55,0,IO1)&lt;&gt;"")*(OFFSET('Game Board'!I8:I55,0,IO1)=C25)*(OFFSET('Game Board'!H8:H55,0,IO1)&lt;OFFSET('Game Board'!G8:G55,0,IO1))*1)</f>
        <v>0</v>
      </c>
      <c r="IR25" s="420">
        <f ca="1">SUMIF(OFFSET('Game Board'!F8:F55,0,IO1),C25,OFFSET('Game Board'!G8:G55,0,IO1))+SUMIF(OFFSET('Game Board'!I8:I55,0,IO1),C25,OFFSET('Game Board'!H8:H55,0,IO1))</f>
        <v>0</v>
      </c>
      <c r="IS25" s="420">
        <f ca="1">SUMIF(OFFSET('Game Board'!F8:F55,0,IO1),C25,OFFSET('Game Board'!H8:H55,0,IO1))+SUMIF(OFFSET('Game Board'!I8:I55,0,IO1),C25,OFFSET('Game Board'!G8:G55,0,IO1))</f>
        <v>0</v>
      </c>
      <c r="IT25" s="420">
        <f t="shared" ca="1" si="27"/>
        <v>0</v>
      </c>
      <c r="IU25" s="420">
        <f t="shared" ca="1" si="28"/>
        <v>0</v>
      </c>
      <c r="IV25" s="420">
        <f ca="1">INDEX(L4:L35,MATCH(JE25,C4:C35,0),0)</f>
        <v>1621</v>
      </c>
      <c r="IW25" s="424">
        <f>'Tournament Setup'!F27</f>
        <v>0</v>
      </c>
      <c r="IX25" s="420">
        <f t="shared" ref="IX25" ca="1" si="3507">RANK(IU25,IU24:IU27)</f>
        <v>1</v>
      </c>
      <c r="IY25" s="420">
        <f t="shared" ref="IY25" ca="1" si="3508">SUMPRODUCT((IX24:IX27=IX25)*(IT24:IT27&gt;IT25)*1)</f>
        <v>0</v>
      </c>
      <c r="IZ25" s="420">
        <f t="shared" ca="1" si="31"/>
        <v>1</v>
      </c>
      <c r="JA25" s="420">
        <f t="shared" ref="JA25" ca="1" si="3509">SUMPRODUCT((IX24:IX27=IX25)*(IT24:IT27=IT25)*(IR24:IR27&gt;IR25)*1)</f>
        <v>0</v>
      </c>
      <c r="JB25" s="420">
        <f t="shared" ca="1" si="33"/>
        <v>1</v>
      </c>
      <c r="JC25" s="420">
        <f t="shared" ref="JC25" ca="1" si="3510">RANK(JB25,JB24:JB27,1)+COUNTIF(JB24:JB25,JB25)-1</f>
        <v>2</v>
      </c>
      <c r="JD25" s="420">
        <v>2</v>
      </c>
      <c r="JE25" s="420" t="str">
        <f t="shared" ref="JE25" ca="1" si="3511">INDEX(IM24:IM27,MATCH(JD25,JC24:JC27,0),0)</f>
        <v>Croatia</v>
      </c>
      <c r="JF25" s="420">
        <f t="shared" ref="JF25" ca="1" si="3512">INDEX(JB24:JB27,MATCH(JE25,IM24:IM27,0),0)</f>
        <v>1</v>
      </c>
      <c r="JG25" s="420" t="str">
        <f t="shared" ref="JG25" ca="1" si="3513">IF(JG24&lt;&gt;"",JE25,"")</f>
        <v>Croatia</v>
      </c>
      <c r="JH25" s="420" t="str">
        <f t="shared" ref="JH25" ca="1" si="3514">IF(JF26=2,JE25,"")</f>
        <v/>
      </c>
      <c r="JJ25" s="420">
        <f ca="1">SUMPRODUCT((OFFSET('Game Board'!F8:F55,0,IO1)=JG25)*(OFFSET('Game Board'!I8:I55,0,IO1)=JG24)*(OFFSET('Game Board'!G8:G55,0,IO1)&gt;OFFSET('Game Board'!H8:H55,0,IO1))*1)+SUMPRODUCT((OFFSET('Game Board'!I8:I55,0,IO1)=JG25)*(OFFSET('Game Board'!F8:F55,0,IO1)=JG24)*(OFFSET('Game Board'!H8:H55,0,IO1)&gt;OFFSET('Game Board'!G8:G55,0,IO1))*1)+SUMPRODUCT((OFFSET('Game Board'!F8:F55,0,IO1)=JG25)*(OFFSET('Game Board'!I8:I55,0,IO1)=JG26)*(OFFSET('Game Board'!G8:G55,0,IO1)&gt;OFFSET('Game Board'!H8:H55,0,IO1))*1)+SUMPRODUCT((OFFSET('Game Board'!I8:I55,0,IO1)=JG25)*(OFFSET('Game Board'!F8:F55,0,IO1)=JG26)*(OFFSET('Game Board'!H8:H55,0,IO1)&gt;OFFSET('Game Board'!G8:G55,0,IO1))*1)+SUMPRODUCT((OFFSET('Game Board'!F8:F55,0,IO1)=JG25)*(OFFSET('Game Board'!I8:I55,0,IO1)=JG27)*(OFFSET('Game Board'!G8:G55,0,IO1)&gt;OFFSET('Game Board'!H8:H55,0,IO1))*1)+SUMPRODUCT((OFFSET('Game Board'!I8:I55,0,IO1)=JG25)*(OFFSET('Game Board'!F8:F55,0,IO1)=JG27)*(OFFSET('Game Board'!H8:H55,0,IO1)&gt;OFFSET('Game Board'!G8:G55,0,IO1))*1)</f>
        <v>0</v>
      </c>
      <c r="JK25" s="420">
        <f ca="1">SUMPRODUCT((OFFSET('Game Board'!F8:F55,0,IO1)=JG25)*(OFFSET('Game Board'!I8:I55,0,IO1)=JG24)*(OFFSET('Game Board'!G8:G55,0,IO1)=OFFSET('Game Board'!H8:H55,0,IO1))*1)+SUMPRODUCT((OFFSET('Game Board'!I8:I55,0,IO1)=JG25)*(OFFSET('Game Board'!F8:F55,0,IO1)=JG24)*(OFFSET('Game Board'!G8:G55,0,IO1)=OFFSET('Game Board'!H8:H55,0,IO1))*1)+SUMPRODUCT((OFFSET('Game Board'!F8:F55,0,IO1)=JG25)*(OFFSET('Game Board'!I8:I55,0,IO1)=JG26)*(OFFSET('Game Board'!G8:G55,0,IO1)=OFFSET('Game Board'!H8:H55,0,IO1))*1)+SUMPRODUCT((OFFSET('Game Board'!I8:I55,0,IO1)=JG25)*(OFFSET('Game Board'!F8:F55,0,IO1)=JG26)*(OFFSET('Game Board'!G8:G55,0,IO1)=OFFSET('Game Board'!H8:H55,0,IO1))*1)+SUMPRODUCT((OFFSET('Game Board'!F8:F55,0,IO1)=JG25)*(OFFSET('Game Board'!I8:I55,0,IO1)=JG27)*(OFFSET('Game Board'!G8:G55,0,IO1)=OFFSET('Game Board'!H8:H55,0,IO1))*1)+SUMPRODUCT((OFFSET('Game Board'!I8:I55,0,IO1)=JG25)*(OFFSET('Game Board'!F8:F55,0,IO1)=JG27)*(OFFSET('Game Board'!G8:G55,0,IO1)=OFFSET('Game Board'!H8:H55,0,IO1))*1)</f>
        <v>3</v>
      </c>
      <c r="JL25" s="420">
        <f ca="1">SUMPRODUCT((OFFSET('Game Board'!F8:F55,0,IO1)=JG25)*(OFFSET('Game Board'!I8:I55,0,IO1)=JG24)*(OFFSET('Game Board'!G8:G55,0,IO1)&lt;OFFSET('Game Board'!H8:H55,0,IO1))*1)+SUMPRODUCT((OFFSET('Game Board'!I8:I55,0,IO1)=JG25)*(OFFSET('Game Board'!F8:F55,0,IO1)=JG24)*(OFFSET('Game Board'!H8:H55,0,IO1)&lt;OFFSET('Game Board'!G8:G55,0,IO1))*1)+SUMPRODUCT((OFFSET('Game Board'!F8:F55,0,IO1)=JG25)*(OFFSET('Game Board'!I8:I55,0,IO1)=JG26)*(OFFSET('Game Board'!G8:G55,0,IO1)&lt;OFFSET('Game Board'!H8:H55,0,IO1))*1)+SUMPRODUCT((OFFSET('Game Board'!I8:I55,0,IO1)=JG25)*(OFFSET('Game Board'!F8:F55,0,IO1)=JG26)*(OFFSET('Game Board'!H8:H55,0,IO1)&lt;OFFSET('Game Board'!G8:G55,0,IO1))*1)+SUMPRODUCT((OFFSET('Game Board'!F8:F55,0,IO1)=JG25)*(OFFSET('Game Board'!I8:I55,0,IO1)=JG27)*(OFFSET('Game Board'!G8:G55,0,IO1)&lt;OFFSET('Game Board'!H8:H55,0,IO1))*1)+SUMPRODUCT((OFFSET('Game Board'!I8:I55,0,IO1)=JG25)*(OFFSET('Game Board'!F8:F55,0,IO1)=JG27)*(OFFSET('Game Board'!H8:H55,0,IO1)&lt;OFFSET('Game Board'!G8:G55,0,IO1))*1)</f>
        <v>0</v>
      </c>
      <c r="JM25" s="420">
        <f ca="1">SUMIFS(OFFSET('Game Board'!G8:G55,0,IO1),OFFSET('Game Board'!F8:F55,0,IO1),JG25,OFFSET('Game Board'!I8:I55,0,IO1),JG24)+SUMIFS(OFFSET('Game Board'!G8:G55,0,IO1),OFFSET('Game Board'!F8:F55,0,IO1),JG25,OFFSET('Game Board'!I8:I55,0,IO1),JG26)+SUMIFS(OFFSET('Game Board'!G8:G55,0,IO1),OFFSET('Game Board'!F8:F55,0,IO1),JG25,OFFSET('Game Board'!I8:I55,0,IO1),JG27)+SUMIFS(OFFSET('Game Board'!H8:H55,0,IO1),OFFSET('Game Board'!I8:I55,0,IO1),JG25,OFFSET('Game Board'!F8:F55,0,IO1),JG24)+SUMIFS(OFFSET('Game Board'!H8:H55,0,IO1),OFFSET('Game Board'!I8:I55,0,IO1),JG25,OFFSET('Game Board'!F8:F55,0,IO1),JG26)+SUMIFS(OFFSET('Game Board'!H8:H55,0,IO1),OFFSET('Game Board'!I8:I55,0,IO1),JG25,OFFSET('Game Board'!F8:F55,0,IO1),JG27)</f>
        <v>0</v>
      </c>
      <c r="JN25" s="420">
        <f ca="1">SUMIFS(OFFSET('Game Board'!H8:H55,0,IO1),OFFSET('Game Board'!F8:F55,0,IO1),JG25,OFFSET('Game Board'!I8:I55,0,IO1),JG24)+SUMIFS(OFFSET('Game Board'!H8:H55,0,IO1),OFFSET('Game Board'!F8:F55,0,IO1),JG25,OFFSET('Game Board'!I8:I55,0,IO1),JG26)+SUMIFS(OFFSET('Game Board'!H8:H55,0,IO1),OFFSET('Game Board'!F8:F55,0,IO1),JG25,OFFSET('Game Board'!I8:I55,0,IO1),JG27)+SUMIFS(OFFSET('Game Board'!G8:G55,0,IO1),OFFSET('Game Board'!I8:I55,0,IO1),JG25,OFFSET('Game Board'!F8:F55,0,IO1),JG24)+SUMIFS(OFFSET('Game Board'!G8:G55,0,IO1),OFFSET('Game Board'!I8:I55,0,IO1),JG25,OFFSET('Game Board'!F8:F55,0,IO1),JG26)+SUMIFS(OFFSET('Game Board'!G8:G55,0,IO1),OFFSET('Game Board'!I8:I55,0,IO1),JG25,OFFSET('Game Board'!F8:F55,0,IO1),JG27)</f>
        <v>0</v>
      </c>
      <c r="JO25" s="420">
        <f t="shared" ca="1" si="38"/>
        <v>0</v>
      </c>
      <c r="JP25" s="420">
        <f t="shared" ca="1" si="39"/>
        <v>3</v>
      </c>
      <c r="JQ25" s="420">
        <f t="shared" ref="JQ25" ca="1" si="3515">IF(JG25&lt;&gt;"",SUMPRODUCT((JF24:JF27=JF25)*(JP24:JP27&gt;JP25)*1),0)</f>
        <v>0</v>
      </c>
      <c r="JR25" s="420">
        <f t="shared" ref="JR25" ca="1" si="3516">IF(JG25&lt;&gt;"",SUMPRODUCT((JQ24:JQ27=JQ25)*(JO24:JO27&gt;JO25)*1),0)</f>
        <v>0</v>
      </c>
      <c r="JS25" s="420">
        <f t="shared" ca="1" si="42"/>
        <v>0</v>
      </c>
      <c r="JT25" s="420">
        <f t="shared" ref="JT25" ca="1" si="3517">IF(JG25&lt;&gt;"",SUMPRODUCT((JS24:JS27=JS25)*(JQ24:JQ27=JQ25)*(JM24:JM27&gt;JM25)*1),0)</f>
        <v>0</v>
      </c>
      <c r="JU25" s="420">
        <f t="shared" ca="1" si="44"/>
        <v>1</v>
      </c>
      <c r="JV25" s="420">
        <f ca="1">SUMPRODUCT((OFFSET('Game Board'!F8:F55,0,IO1)=JH25)*(OFFSET('Game Board'!I8:I55,0,IO1)=JH26)*(OFFSET('Game Board'!G8:G55,0,IO1)&gt;OFFSET('Game Board'!H8:H55,0,IO1))*1)+SUMPRODUCT((OFFSET('Game Board'!I8:I55,0,IO1)=JH25)*(OFFSET('Game Board'!F8:F55,0,IO1)=JH26)*(OFFSET('Game Board'!H8:H55,0,IO1)&gt;OFFSET('Game Board'!G8:G55,0,IO1))*1)+SUMPRODUCT((OFFSET('Game Board'!F8:F55,0,IO1)=JH25)*(OFFSET('Game Board'!I8:I55,0,IO1)=JH27)*(OFFSET('Game Board'!G8:G55,0,IO1)&gt;OFFSET('Game Board'!H8:H55,0,IO1))*1)+SUMPRODUCT((OFFSET('Game Board'!I8:I55,0,IO1)=JH25)*(OFFSET('Game Board'!F8:F55,0,IO1)=JH27)*(OFFSET('Game Board'!H8:H55,0,IO1)&gt;OFFSET('Game Board'!G8:G55,0,IO1))*1)</f>
        <v>0</v>
      </c>
      <c r="JW25" s="420">
        <f ca="1">SUMPRODUCT((OFFSET('Game Board'!F8:F55,0,IO1)=JH25)*(OFFSET('Game Board'!I8:I55,0,IO1)=JH26)*(OFFSET('Game Board'!G8:G55,0,IO1)=OFFSET('Game Board'!H8:H55,0,IO1))*1)+SUMPRODUCT((OFFSET('Game Board'!I8:I55,0,IO1)=JH25)*(OFFSET('Game Board'!F8:F55,0,IO1)=JH26)*(OFFSET('Game Board'!G8:G55,0,IO1)=OFFSET('Game Board'!H8:H55,0,IO1))*1)+SUMPRODUCT((OFFSET('Game Board'!F8:F55,0,IO1)=JH25)*(OFFSET('Game Board'!I8:I55,0,IO1)=JH27)*(OFFSET('Game Board'!G8:G55,0,IO1)=OFFSET('Game Board'!H8:H55,0,IO1))*1)+SUMPRODUCT((OFFSET('Game Board'!I8:I55,0,IO1)=JH25)*(OFFSET('Game Board'!F8:F55,0,IO1)=JH27)*(OFFSET('Game Board'!G8:G55,0,IO1)=OFFSET('Game Board'!H8:H55,0,IO1))*1)</f>
        <v>0</v>
      </c>
      <c r="JX25" s="420">
        <f ca="1">SUMPRODUCT((OFFSET('Game Board'!F8:F55,0,IO1)=JH25)*(OFFSET('Game Board'!I8:I55,0,IO1)=JH26)*(OFFSET('Game Board'!G8:G55,0,IO1)&lt;OFFSET('Game Board'!H8:H55,0,IO1))*1)+SUMPRODUCT((OFFSET('Game Board'!I8:I55,0,IO1)=JH25)*(OFFSET('Game Board'!F8:F55,0,IO1)=JH26)*(OFFSET('Game Board'!H8:H55,0,IO1)&lt;OFFSET('Game Board'!G8:G55,0,IO1))*1)+SUMPRODUCT((OFFSET('Game Board'!F8:F55,0,IO1)=JH25)*(OFFSET('Game Board'!I8:I55,0,IO1)=JH27)*(OFFSET('Game Board'!G8:G55,0,IO1)&lt;OFFSET('Game Board'!H8:H55,0,IO1))*1)+SUMPRODUCT((OFFSET('Game Board'!I8:I55,0,IO1)=JH25)*(OFFSET('Game Board'!F8:F55,0,IO1)=JH27)*(OFFSET('Game Board'!H8:H55,0,IO1)&lt;OFFSET('Game Board'!G8:G55,0,IO1))*1)</f>
        <v>0</v>
      </c>
      <c r="JY25" s="420">
        <f ca="1">SUMIFS(OFFSET('Game Board'!G8:G55,0,IO1),OFFSET('Game Board'!F8:F55,0,IO1),JH25,OFFSET('Game Board'!I8:I55,0,IO1),JH26)+SUMIFS(OFFSET('Game Board'!G8:G55,0,IO1),OFFSET('Game Board'!F8:F55,0,IO1),JH25,OFFSET('Game Board'!I8:I55,0,IO1),JH27)+SUMIFS(OFFSET('Game Board'!H8:H55,0,IO1),OFFSET('Game Board'!I8:I55,0,IO1),JH25,OFFSET('Game Board'!F8:F55,0,IO1),JH26)+SUMIFS(OFFSET('Game Board'!H8:H55,0,IO1),OFFSET('Game Board'!I8:I55,0,IO1),JH25,OFFSET('Game Board'!F8:F55,0,IO1),JH27)</f>
        <v>0</v>
      </c>
      <c r="JZ25" s="420">
        <f ca="1">SUMIFS(OFFSET('Game Board'!H8:H55,0,IO1),OFFSET('Game Board'!F8:F55,0,IO1),JH25,OFFSET('Game Board'!I8:I55,0,IO1),JH26)+SUMIFS(OFFSET('Game Board'!H8:H55,0,IO1),OFFSET('Game Board'!F8:F55,0,IO1),JH25,OFFSET('Game Board'!I8:I55,0,IO1),JH27)+SUMIFS(OFFSET('Game Board'!G8:G55,0,IO1),OFFSET('Game Board'!I8:I55,0,IO1),JH25,OFFSET('Game Board'!F8:F55,0,IO1),JH26)+SUMIFS(OFFSET('Game Board'!G8:G55,0,IO1),OFFSET('Game Board'!I8:I55,0,IO1),JH25,OFFSET('Game Board'!F8:F55,0,IO1),JH27)</f>
        <v>0</v>
      </c>
      <c r="KA25" s="420">
        <f t="shared" ca="1" si="259"/>
        <v>0</v>
      </c>
      <c r="KB25" s="420">
        <f t="shared" ca="1" si="260"/>
        <v>0</v>
      </c>
      <c r="KC25" s="420">
        <f t="shared" ref="KC25" ca="1" si="3518">IF(JH25&lt;&gt;"",SUMPRODUCT((JF24:JF27=JF25)*(KB24:KB27&gt;KB25)*1),0)</f>
        <v>0</v>
      </c>
      <c r="KD25" s="420">
        <f t="shared" ref="KD25" ca="1" si="3519">IF(JH25&lt;&gt;"",SUMPRODUCT((KC24:KC27=KC25)*(KA24:KA27&gt;KA25)*1),0)</f>
        <v>0</v>
      </c>
      <c r="KE25" s="420">
        <f t="shared" ca="1" si="263"/>
        <v>0</v>
      </c>
      <c r="KF25" s="420">
        <f t="shared" ref="KF25" ca="1" si="3520">IF(JH25&lt;&gt;"",SUMPRODUCT((KE24:KE27=KE25)*(KC24:KC27=KC25)*(JY24:JY27&gt;JY25)*1),0)</f>
        <v>0</v>
      </c>
      <c r="KG25" s="420">
        <f t="shared" ca="1" si="45"/>
        <v>1</v>
      </c>
      <c r="KH25" s="420">
        <v>0</v>
      </c>
      <c r="KI25" s="420">
        <v>0</v>
      </c>
      <c r="KJ25" s="420">
        <v>0</v>
      </c>
      <c r="KK25" s="420">
        <v>0</v>
      </c>
      <c r="KL25" s="420">
        <v>0</v>
      </c>
      <c r="KM25" s="420">
        <v>0</v>
      </c>
      <c r="KN25" s="420">
        <v>0</v>
      </c>
      <c r="KO25" s="420">
        <v>0</v>
      </c>
      <c r="KP25" s="420">
        <v>0</v>
      </c>
      <c r="KQ25" s="420">
        <v>0</v>
      </c>
      <c r="KR25" s="420">
        <v>0</v>
      </c>
      <c r="KS25" s="420">
        <f t="shared" ca="1" si="46"/>
        <v>1</v>
      </c>
      <c r="KT25" s="420">
        <f t="shared" ref="KT25" ca="1" si="3521">SUMPRODUCT((KS24:KS27=KS25)*(IV24:IV27&gt;IV25)*1)</f>
        <v>1</v>
      </c>
      <c r="KU25" s="420">
        <f t="shared" ca="1" si="48"/>
        <v>2</v>
      </c>
      <c r="KV25" s="420" t="str">
        <f t="shared" si="266"/>
        <v>Croatia</v>
      </c>
      <c r="KW25" s="420">
        <f t="shared" ca="1" si="49"/>
        <v>0</v>
      </c>
      <c r="KX25" s="420">
        <f ca="1">SUMPRODUCT((OFFSET('Game Board'!G8:G55,0,KX1)&lt;&gt;"")*(OFFSET('Game Board'!F8:F55,0,KX1)=C25)*(OFFSET('Game Board'!G8:G55,0,KX1)&gt;OFFSET('Game Board'!H8:H55,0,KX1))*1)+SUMPRODUCT((OFFSET('Game Board'!G8:G55,0,KX1)&lt;&gt;"")*(OFFSET('Game Board'!I8:I55,0,KX1)=C25)*(OFFSET('Game Board'!H8:H55,0,KX1)&gt;OFFSET('Game Board'!G8:G55,0,KX1))*1)</f>
        <v>0</v>
      </c>
      <c r="KY25" s="420">
        <f ca="1">SUMPRODUCT((OFFSET('Game Board'!G8:G55,0,KX1)&lt;&gt;"")*(OFFSET('Game Board'!F8:F55,0,KX1)=C25)*(OFFSET('Game Board'!G8:G55,0,KX1)=OFFSET('Game Board'!H8:H55,0,KX1))*1)+SUMPRODUCT((OFFSET('Game Board'!G8:G55,0,KX1)&lt;&gt;"")*(OFFSET('Game Board'!I8:I55,0,KX1)=C25)*(OFFSET('Game Board'!G8:G55,0,KX1)=OFFSET('Game Board'!H8:H55,0,KX1))*1)</f>
        <v>0</v>
      </c>
      <c r="KZ25" s="420">
        <f ca="1">SUMPRODUCT((OFFSET('Game Board'!G8:G55,0,KX1)&lt;&gt;"")*(OFFSET('Game Board'!F8:F55,0,KX1)=C25)*(OFFSET('Game Board'!G8:G55,0,KX1)&lt;OFFSET('Game Board'!H8:H55,0,KX1))*1)+SUMPRODUCT((OFFSET('Game Board'!G8:G55,0,KX1)&lt;&gt;"")*(OFFSET('Game Board'!I8:I55,0,KX1)=C25)*(OFFSET('Game Board'!H8:H55,0,KX1)&lt;OFFSET('Game Board'!G8:G55,0,KX1))*1)</f>
        <v>0</v>
      </c>
      <c r="LA25" s="420">
        <f ca="1">SUMIF(OFFSET('Game Board'!F8:F55,0,KX1),C25,OFFSET('Game Board'!G8:G55,0,KX1))+SUMIF(OFFSET('Game Board'!I8:I55,0,KX1),C25,OFFSET('Game Board'!H8:H55,0,KX1))</f>
        <v>0</v>
      </c>
      <c r="LB25" s="420">
        <f ca="1">SUMIF(OFFSET('Game Board'!F8:F55,0,KX1),C25,OFFSET('Game Board'!H8:H55,0,KX1))+SUMIF(OFFSET('Game Board'!I8:I55,0,KX1),C25,OFFSET('Game Board'!G8:G55,0,KX1))</f>
        <v>0</v>
      </c>
      <c r="LC25" s="420">
        <f t="shared" ca="1" si="50"/>
        <v>0</v>
      </c>
      <c r="LD25" s="420">
        <f t="shared" ca="1" si="51"/>
        <v>0</v>
      </c>
      <c r="LE25" s="420">
        <f ca="1">INDEX(L4:L35,MATCH(LN25,C4:C35,0),0)</f>
        <v>1621</v>
      </c>
      <c r="LF25" s="424">
        <f>'Tournament Setup'!F27</f>
        <v>0</v>
      </c>
      <c r="LG25" s="420">
        <f t="shared" ref="LG25" ca="1" si="3522">RANK(LD25,LD24:LD27)</f>
        <v>1</v>
      </c>
      <c r="LH25" s="420">
        <f t="shared" ref="LH25" ca="1" si="3523">SUMPRODUCT((LG24:LG27=LG25)*(LC24:LC27&gt;LC25)*1)</f>
        <v>0</v>
      </c>
      <c r="LI25" s="420">
        <f t="shared" ca="1" si="54"/>
        <v>1</v>
      </c>
      <c r="LJ25" s="420">
        <f t="shared" ref="LJ25" ca="1" si="3524">SUMPRODUCT((LG24:LG27=LG25)*(LC24:LC27=LC25)*(LA24:LA27&gt;LA25)*1)</f>
        <v>0</v>
      </c>
      <c r="LK25" s="420">
        <f t="shared" ca="1" si="56"/>
        <v>1</v>
      </c>
      <c r="LL25" s="420">
        <f t="shared" ref="LL25" ca="1" si="3525">RANK(LK25,LK24:LK27,1)+COUNTIF(LK24:LK25,LK25)-1</f>
        <v>2</v>
      </c>
      <c r="LM25" s="420">
        <v>2</v>
      </c>
      <c r="LN25" s="420" t="str">
        <f t="shared" ref="LN25" ca="1" si="3526">INDEX(KV24:KV27,MATCH(LM25,LL24:LL27,0),0)</f>
        <v>Croatia</v>
      </c>
      <c r="LO25" s="420">
        <f t="shared" ref="LO25" ca="1" si="3527">INDEX(LK24:LK27,MATCH(LN25,KV24:KV27,0),0)</f>
        <v>1</v>
      </c>
      <c r="LP25" s="420" t="str">
        <f t="shared" ref="LP25" ca="1" si="3528">IF(LP24&lt;&gt;"",LN25,"")</f>
        <v>Croatia</v>
      </c>
      <c r="LQ25" s="420" t="str">
        <f t="shared" ref="LQ25" ca="1" si="3529">IF(LO26=2,LN25,"")</f>
        <v/>
      </c>
      <c r="LS25" s="420">
        <f ca="1">SUMPRODUCT((OFFSET('Game Board'!F8:F55,0,KX1)=LP25)*(OFFSET('Game Board'!I8:I55,0,KX1)=LP24)*(OFFSET('Game Board'!G8:G55,0,KX1)&gt;OFFSET('Game Board'!H8:H55,0,KX1))*1)+SUMPRODUCT((OFFSET('Game Board'!I8:I55,0,KX1)=LP25)*(OFFSET('Game Board'!F8:F55,0,KX1)=LP24)*(OFFSET('Game Board'!H8:H55,0,KX1)&gt;OFFSET('Game Board'!G8:G55,0,KX1))*1)+SUMPRODUCT((OFFSET('Game Board'!F8:F55,0,KX1)=LP25)*(OFFSET('Game Board'!I8:I55,0,KX1)=LP26)*(OFFSET('Game Board'!G8:G55,0,KX1)&gt;OFFSET('Game Board'!H8:H55,0,KX1))*1)+SUMPRODUCT((OFFSET('Game Board'!I8:I55,0,KX1)=LP25)*(OFFSET('Game Board'!F8:F55,0,KX1)=LP26)*(OFFSET('Game Board'!H8:H55,0,KX1)&gt;OFFSET('Game Board'!G8:G55,0,KX1))*1)+SUMPRODUCT((OFFSET('Game Board'!F8:F55,0,KX1)=LP25)*(OFFSET('Game Board'!I8:I55,0,KX1)=LP27)*(OFFSET('Game Board'!G8:G55,0,KX1)&gt;OFFSET('Game Board'!H8:H55,0,KX1))*1)+SUMPRODUCT((OFFSET('Game Board'!I8:I55,0,KX1)=LP25)*(OFFSET('Game Board'!F8:F55,0,KX1)=LP27)*(OFFSET('Game Board'!H8:H55,0,KX1)&gt;OFFSET('Game Board'!G8:G55,0,KX1))*1)</f>
        <v>0</v>
      </c>
      <c r="LT25" s="420">
        <f ca="1">SUMPRODUCT((OFFSET('Game Board'!F8:F55,0,KX1)=LP25)*(OFFSET('Game Board'!I8:I55,0,KX1)=LP24)*(OFFSET('Game Board'!G8:G55,0,KX1)=OFFSET('Game Board'!H8:H55,0,KX1))*1)+SUMPRODUCT((OFFSET('Game Board'!I8:I55,0,KX1)=LP25)*(OFFSET('Game Board'!F8:F55,0,KX1)=LP24)*(OFFSET('Game Board'!G8:G55,0,KX1)=OFFSET('Game Board'!H8:H55,0,KX1))*1)+SUMPRODUCT((OFFSET('Game Board'!F8:F55,0,KX1)=LP25)*(OFFSET('Game Board'!I8:I55,0,KX1)=LP26)*(OFFSET('Game Board'!G8:G55,0,KX1)=OFFSET('Game Board'!H8:H55,0,KX1))*1)+SUMPRODUCT((OFFSET('Game Board'!I8:I55,0,KX1)=LP25)*(OFFSET('Game Board'!F8:F55,0,KX1)=LP26)*(OFFSET('Game Board'!G8:G55,0,KX1)=OFFSET('Game Board'!H8:H55,0,KX1))*1)+SUMPRODUCT((OFFSET('Game Board'!F8:F55,0,KX1)=LP25)*(OFFSET('Game Board'!I8:I55,0,KX1)=LP27)*(OFFSET('Game Board'!G8:G55,0,KX1)=OFFSET('Game Board'!H8:H55,0,KX1))*1)+SUMPRODUCT((OFFSET('Game Board'!I8:I55,0,KX1)=LP25)*(OFFSET('Game Board'!F8:F55,0,KX1)=LP27)*(OFFSET('Game Board'!G8:G55,0,KX1)=OFFSET('Game Board'!H8:H55,0,KX1))*1)</f>
        <v>3</v>
      </c>
      <c r="LU25" s="420">
        <f ca="1">SUMPRODUCT((OFFSET('Game Board'!F8:F55,0,KX1)=LP25)*(OFFSET('Game Board'!I8:I55,0,KX1)=LP24)*(OFFSET('Game Board'!G8:G55,0,KX1)&lt;OFFSET('Game Board'!H8:H55,0,KX1))*1)+SUMPRODUCT((OFFSET('Game Board'!I8:I55,0,KX1)=LP25)*(OFFSET('Game Board'!F8:F55,0,KX1)=LP24)*(OFFSET('Game Board'!H8:H55,0,KX1)&lt;OFFSET('Game Board'!G8:G55,0,KX1))*1)+SUMPRODUCT((OFFSET('Game Board'!F8:F55,0,KX1)=LP25)*(OFFSET('Game Board'!I8:I55,0,KX1)=LP26)*(OFFSET('Game Board'!G8:G55,0,KX1)&lt;OFFSET('Game Board'!H8:H55,0,KX1))*1)+SUMPRODUCT((OFFSET('Game Board'!I8:I55,0,KX1)=LP25)*(OFFSET('Game Board'!F8:F55,0,KX1)=LP26)*(OFFSET('Game Board'!H8:H55,0,KX1)&lt;OFFSET('Game Board'!G8:G55,0,KX1))*1)+SUMPRODUCT((OFFSET('Game Board'!F8:F55,0,KX1)=LP25)*(OFFSET('Game Board'!I8:I55,0,KX1)=LP27)*(OFFSET('Game Board'!G8:G55,0,KX1)&lt;OFFSET('Game Board'!H8:H55,0,KX1))*1)+SUMPRODUCT((OFFSET('Game Board'!I8:I55,0,KX1)=LP25)*(OFFSET('Game Board'!F8:F55,0,KX1)=LP27)*(OFFSET('Game Board'!H8:H55,0,KX1)&lt;OFFSET('Game Board'!G8:G55,0,KX1))*1)</f>
        <v>0</v>
      </c>
      <c r="LV25" s="420">
        <f ca="1">SUMIFS(OFFSET('Game Board'!G8:G55,0,KX1),OFFSET('Game Board'!F8:F55,0,KX1),LP25,OFFSET('Game Board'!I8:I55,0,KX1),LP24)+SUMIFS(OFFSET('Game Board'!G8:G55,0,KX1),OFFSET('Game Board'!F8:F55,0,KX1),LP25,OFFSET('Game Board'!I8:I55,0,KX1),LP26)+SUMIFS(OFFSET('Game Board'!G8:G55,0,KX1),OFFSET('Game Board'!F8:F55,0,KX1),LP25,OFFSET('Game Board'!I8:I55,0,KX1),LP27)+SUMIFS(OFFSET('Game Board'!H8:H55,0,KX1),OFFSET('Game Board'!I8:I55,0,KX1),LP25,OFFSET('Game Board'!F8:F55,0,KX1),LP24)+SUMIFS(OFFSET('Game Board'!H8:H55,0,KX1),OFFSET('Game Board'!I8:I55,0,KX1),LP25,OFFSET('Game Board'!F8:F55,0,KX1),LP26)+SUMIFS(OFFSET('Game Board'!H8:H55,0,KX1),OFFSET('Game Board'!I8:I55,0,KX1),LP25,OFFSET('Game Board'!F8:F55,0,KX1),LP27)</f>
        <v>0</v>
      </c>
      <c r="LW25" s="420">
        <f ca="1">SUMIFS(OFFSET('Game Board'!H8:H55,0,KX1),OFFSET('Game Board'!F8:F55,0,KX1),LP25,OFFSET('Game Board'!I8:I55,0,KX1),LP24)+SUMIFS(OFFSET('Game Board'!H8:H55,0,KX1),OFFSET('Game Board'!F8:F55,0,KX1),LP25,OFFSET('Game Board'!I8:I55,0,KX1),LP26)+SUMIFS(OFFSET('Game Board'!H8:H55,0,KX1),OFFSET('Game Board'!F8:F55,0,KX1),LP25,OFFSET('Game Board'!I8:I55,0,KX1),LP27)+SUMIFS(OFFSET('Game Board'!G8:G55,0,KX1),OFFSET('Game Board'!I8:I55,0,KX1),LP25,OFFSET('Game Board'!F8:F55,0,KX1),LP24)+SUMIFS(OFFSET('Game Board'!G8:G55,0,KX1),OFFSET('Game Board'!I8:I55,0,KX1),LP25,OFFSET('Game Board'!F8:F55,0,KX1),LP26)+SUMIFS(OFFSET('Game Board'!G8:G55,0,KX1),OFFSET('Game Board'!I8:I55,0,KX1),LP25,OFFSET('Game Board'!F8:F55,0,KX1),LP27)</f>
        <v>0</v>
      </c>
      <c r="LX25" s="420">
        <f t="shared" ca="1" si="61"/>
        <v>0</v>
      </c>
      <c r="LY25" s="420">
        <f t="shared" ca="1" si="62"/>
        <v>3</v>
      </c>
      <c r="LZ25" s="420">
        <f t="shared" ref="LZ25" ca="1" si="3530">IF(LP25&lt;&gt;"",SUMPRODUCT((LO24:LO27=LO25)*(LY24:LY27&gt;LY25)*1),0)</f>
        <v>0</v>
      </c>
      <c r="MA25" s="420">
        <f t="shared" ref="MA25" ca="1" si="3531">IF(LP25&lt;&gt;"",SUMPRODUCT((LZ24:LZ27=LZ25)*(LX24:LX27&gt;LX25)*1),0)</f>
        <v>0</v>
      </c>
      <c r="MB25" s="420">
        <f t="shared" ca="1" si="65"/>
        <v>0</v>
      </c>
      <c r="MC25" s="420">
        <f t="shared" ref="MC25" ca="1" si="3532">IF(LP25&lt;&gt;"",SUMPRODUCT((MB24:MB27=MB25)*(LZ24:LZ27=LZ25)*(LV24:LV27&gt;LV25)*1),0)</f>
        <v>0</v>
      </c>
      <c r="MD25" s="420">
        <f t="shared" ca="1" si="67"/>
        <v>1</v>
      </c>
      <c r="ME25" s="420">
        <f ca="1">SUMPRODUCT((OFFSET('Game Board'!F8:F55,0,KX1)=LQ25)*(OFFSET('Game Board'!I8:I55,0,KX1)=LQ26)*(OFFSET('Game Board'!G8:G55,0,KX1)&gt;OFFSET('Game Board'!H8:H55,0,KX1))*1)+SUMPRODUCT((OFFSET('Game Board'!I8:I55,0,KX1)=LQ25)*(OFFSET('Game Board'!F8:F55,0,KX1)=LQ26)*(OFFSET('Game Board'!H8:H55,0,KX1)&gt;OFFSET('Game Board'!G8:G55,0,KX1))*1)+SUMPRODUCT((OFFSET('Game Board'!F8:F55,0,KX1)=LQ25)*(OFFSET('Game Board'!I8:I55,0,KX1)=LQ27)*(OFFSET('Game Board'!G8:G55,0,KX1)&gt;OFFSET('Game Board'!H8:H55,0,KX1))*1)+SUMPRODUCT((OFFSET('Game Board'!I8:I55,0,KX1)=LQ25)*(OFFSET('Game Board'!F8:F55,0,KX1)=LQ27)*(OFFSET('Game Board'!H8:H55,0,KX1)&gt;OFFSET('Game Board'!G8:G55,0,KX1))*1)</f>
        <v>0</v>
      </c>
      <c r="MF25" s="420">
        <f ca="1">SUMPRODUCT((OFFSET('Game Board'!F8:F55,0,KX1)=LQ25)*(OFFSET('Game Board'!I8:I55,0,KX1)=LQ26)*(OFFSET('Game Board'!G8:G55,0,KX1)=OFFSET('Game Board'!H8:H55,0,KX1))*1)+SUMPRODUCT((OFFSET('Game Board'!I8:I55,0,KX1)=LQ25)*(OFFSET('Game Board'!F8:F55,0,KX1)=LQ26)*(OFFSET('Game Board'!G8:G55,0,KX1)=OFFSET('Game Board'!H8:H55,0,KX1))*1)+SUMPRODUCT((OFFSET('Game Board'!F8:F55,0,KX1)=LQ25)*(OFFSET('Game Board'!I8:I55,0,KX1)=LQ27)*(OFFSET('Game Board'!G8:G55,0,KX1)=OFFSET('Game Board'!H8:H55,0,KX1))*1)+SUMPRODUCT((OFFSET('Game Board'!I8:I55,0,KX1)=LQ25)*(OFFSET('Game Board'!F8:F55,0,KX1)=LQ27)*(OFFSET('Game Board'!G8:G55,0,KX1)=OFFSET('Game Board'!H8:H55,0,KX1))*1)</f>
        <v>0</v>
      </c>
      <c r="MG25" s="420">
        <f ca="1">SUMPRODUCT((OFFSET('Game Board'!F8:F55,0,KX1)=LQ25)*(OFFSET('Game Board'!I8:I55,0,KX1)=LQ26)*(OFFSET('Game Board'!G8:G55,0,KX1)&lt;OFFSET('Game Board'!H8:H55,0,KX1))*1)+SUMPRODUCT((OFFSET('Game Board'!I8:I55,0,KX1)=LQ25)*(OFFSET('Game Board'!F8:F55,0,KX1)=LQ26)*(OFFSET('Game Board'!H8:H55,0,KX1)&lt;OFFSET('Game Board'!G8:G55,0,KX1))*1)+SUMPRODUCT((OFFSET('Game Board'!F8:F55,0,KX1)=LQ25)*(OFFSET('Game Board'!I8:I55,0,KX1)=LQ27)*(OFFSET('Game Board'!G8:G55,0,KX1)&lt;OFFSET('Game Board'!H8:H55,0,KX1))*1)+SUMPRODUCT((OFFSET('Game Board'!I8:I55,0,KX1)=LQ25)*(OFFSET('Game Board'!F8:F55,0,KX1)=LQ27)*(OFFSET('Game Board'!H8:H55,0,KX1)&lt;OFFSET('Game Board'!G8:G55,0,KX1))*1)</f>
        <v>0</v>
      </c>
      <c r="MH25" s="420">
        <f ca="1">SUMIFS(OFFSET('Game Board'!G8:G55,0,KX1),OFFSET('Game Board'!F8:F55,0,KX1),LQ25,OFFSET('Game Board'!I8:I55,0,KX1),LQ26)+SUMIFS(OFFSET('Game Board'!G8:G55,0,KX1),OFFSET('Game Board'!F8:F55,0,KX1),LQ25,OFFSET('Game Board'!I8:I55,0,KX1),LQ27)+SUMIFS(OFFSET('Game Board'!H8:H55,0,KX1),OFFSET('Game Board'!I8:I55,0,KX1),LQ25,OFFSET('Game Board'!F8:F55,0,KX1),LQ26)+SUMIFS(OFFSET('Game Board'!H8:H55,0,KX1),OFFSET('Game Board'!I8:I55,0,KX1),LQ25,OFFSET('Game Board'!F8:F55,0,KX1),LQ27)</f>
        <v>0</v>
      </c>
      <c r="MI25" s="420">
        <f ca="1">SUMIFS(OFFSET('Game Board'!H8:H55,0,KX1),OFFSET('Game Board'!F8:F55,0,KX1),LQ25,OFFSET('Game Board'!I8:I55,0,KX1),LQ26)+SUMIFS(OFFSET('Game Board'!H8:H55,0,KX1),OFFSET('Game Board'!F8:F55,0,KX1),LQ25,OFFSET('Game Board'!I8:I55,0,KX1),LQ27)+SUMIFS(OFFSET('Game Board'!G8:G55,0,KX1),OFFSET('Game Board'!I8:I55,0,KX1),LQ25,OFFSET('Game Board'!F8:F55,0,KX1),LQ26)+SUMIFS(OFFSET('Game Board'!G8:G55,0,KX1),OFFSET('Game Board'!I8:I55,0,KX1),LQ25,OFFSET('Game Board'!F8:F55,0,KX1),LQ27)</f>
        <v>0</v>
      </c>
      <c r="MJ25" s="420">
        <f t="shared" ca="1" si="278"/>
        <v>0</v>
      </c>
      <c r="MK25" s="420">
        <f t="shared" ca="1" si="279"/>
        <v>0</v>
      </c>
      <c r="ML25" s="420">
        <f t="shared" ref="ML25" ca="1" si="3533">IF(LQ25&lt;&gt;"",SUMPRODUCT((LO24:LO27=LO25)*(MK24:MK27&gt;MK25)*1),0)</f>
        <v>0</v>
      </c>
      <c r="MM25" s="420">
        <f t="shared" ref="MM25" ca="1" si="3534">IF(LQ25&lt;&gt;"",SUMPRODUCT((ML24:ML27=ML25)*(MJ24:MJ27&gt;MJ25)*1),0)</f>
        <v>0</v>
      </c>
      <c r="MN25" s="420">
        <f t="shared" ca="1" si="282"/>
        <v>0</v>
      </c>
      <c r="MO25" s="420">
        <f t="shared" ref="MO25" ca="1" si="3535">IF(LQ25&lt;&gt;"",SUMPRODUCT((MN24:MN27=MN25)*(ML24:ML27=ML25)*(MH24:MH27&gt;MH25)*1),0)</f>
        <v>0</v>
      </c>
      <c r="MP25" s="420">
        <f t="shared" ca="1" si="68"/>
        <v>1</v>
      </c>
      <c r="MQ25" s="420">
        <v>0</v>
      </c>
      <c r="MR25" s="420">
        <v>0</v>
      </c>
      <c r="MS25" s="420">
        <v>0</v>
      </c>
      <c r="MT25" s="420">
        <v>0</v>
      </c>
      <c r="MU25" s="420">
        <v>0</v>
      </c>
      <c r="MV25" s="420">
        <v>0</v>
      </c>
      <c r="MW25" s="420">
        <v>0</v>
      </c>
      <c r="MX25" s="420">
        <v>0</v>
      </c>
      <c r="MY25" s="420">
        <v>0</v>
      </c>
      <c r="MZ25" s="420">
        <v>0</v>
      </c>
      <c r="NA25" s="420">
        <v>0</v>
      </c>
      <c r="NB25" s="420">
        <f t="shared" ca="1" si="69"/>
        <v>1</v>
      </c>
      <c r="NC25" s="420">
        <f t="shared" ref="NC25" ca="1" si="3536">SUMPRODUCT((NB24:NB27=NB25)*(LE24:LE27&gt;LE25)*1)</f>
        <v>1</v>
      </c>
      <c r="ND25" s="420">
        <f t="shared" ca="1" si="71"/>
        <v>2</v>
      </c>
      <c r="NE25" s="420" t="str">
        <f t="shared" si="285"/>
        <v>Croatia</v>
      </c>
      <c r="NF25" s="420">
        <f t="shared" ca="1" si="72"/>
        <v>0</v>
      </c>
      <c r="NG25" s="420">
        <f ca="1">SUMPRODUCT((OFFSET('Game Board'!G8:G55,0,NG1)&lt;&gt;"")*(OFFSET('Game Board'!F8:F55,0,NG1)=C25)*(OFFSET('Game Board'!G8:G55,0,NG1)&gt;OFFSET('Game Board'!H8:H55,0,NG1))*1)+SUMPRODUCT((OFFSET('Game Board'!G8:G55,0,NG1)&lt;&gt;"")*(OFFSET('Game Board'!I8:I55,0,NG1)=C25)*(OFFSET('Game Board'!H8:H55,0,NG1)&gt;OFFSET('Game Board'!G8:G55,0,NG1))*1)</f>
        <v>0</v>
      </c>
      <c r="NH25" s="420">
        <f ca="1">SUMPRODUCT((OFFSET('Game Board'!G8:G55,0,NG1)&lt;&gt;"")*(OFFSET('Game Board'!F8:F55,0,NG1)=C25)*(OFFSET('Game Board'!G8:G55,0,NG1)=OFFSET('Game Board'!H8:H55,0,NG1))*1)+SUMPRODUCT((OFFSET('Game Board'!G8:G55,0,NG1)&lt;&gt;"")*(OFFSET('Game Board'!I8:I55,0,NG1)=C25)*(OFFSET('Game Board'!G8:G55,0,NG1)=OFFSET('Game Board'!H8:H55,0,NG1))*1)</f>
        <v>0</v>
      </c>
      <c r="NI25" s="420">
        <f ca="1">SUMPRODUCT((OFFSET('Game Board'!G8:G55,0,NG1)&lt;&gt;"")*(OFFSET('Game Board'!F8:F55,0,NG1)=C25)*(OFFSET('Game Board'!G8:G55,0,NG1)&lt;OFFSET('Game Board'!H8:H55,0,NG1))*1)+SUMPRODUCT((OFFSET('Game Board'!G8:G55,0,NG1)&lt;&gt;"")*(OFFSET('Game Board'!I8:I55,0,NG1)=C25)*(OFFSET('Game Board'!H8:H55,0,NG1)&lt;OFFSET('Game Board'!G8:G55,0,NG1))*1)</f>
        <v>0</v>
      </c>
      <c r="NJ25" s="420">
        <f ca="1">SUMIF(OFFSET('Game Board'!F8:F55,0,NG1),C25,OFFSET('Game Board'!G8:G55,0,NG1))+SUMIF(OFFSET('Game Board'!I8:I55,0,NG1),C25,OFFSET('Game Board'!H8:H55,0,NG1))</f>
        <v>0</v>
      </c>
      <c r="NK25" s="420">
        <f ca="1">SUMIF(OFFSET('Game Board'!F8:F55,0,NG1),C25,OFFSET('Game Board'!H8:H55,0,NG1))+SUMIF(OFFSET('Game Board'!I8:I55,0,NG1),C25,OFFSET('Game Board'!G8:G55,0,NG1))</f>
        <v>0</v>
      </c>
      <c r="NL25" s="420">
        <f t="shared" ca="1" si="73"/>
        <v>0</v>
      </c>
      <c r="NM25" s="420">
        <f t="shared" ca="1" si="74"/>
        <v>0</v>
      </c>
      <c r="NN25" s="420">
        <f ca="1">INDEX(L4:L35,MATCH(NW25,C4:C35,0),0)</f>
        <v>1621</v>
      </c>
      <c r="NO25" s="424">
        <f>'Tournament Setup'!F27</f>
        <v>0</v>
      </c>
      <c r="NP25" s="420">
        <f t="shared" ref="NP25" ca="1" si="3537">RANK(NM25,NM24:NM27)</f>
        <v>1</v>
      </c>
      <c r="NQ25" s="420">
        <f t="shared" ref="NQ25" ca="1" si="3538">SUMPRODUCT((NP24:NP27=NP25)*(NL24:NL27&gt;NL25)*1)</f>
        <v>0</v>
      </c>
      <c r="NR25" s="420">
        <f t="shared" ca="1" si="77"/>
        <v>1</v>
      </c>
      <c r="NS25" s="420">
        <f t="shared" ref="NS25" ca="1" si="3539">SUMPRODUCT((NP24:NP27=NP25)*(NL24:NL27=NL25)*(NJ24:NJ27&gt;NJ25)*1)</f>
        <v>0</v>
      </c>
      <c r="NT25" s="420">
        <f t="shared" ca="1" si="79"/>
        <v>1</v>
      </c>
      <c r="NU25" s="420">
        <f t="shared" ref="NU25" ca="1" si="3540">RANK(NT25,NT24:NT27,1)+COUNTIF(NT24:NT25,NT25)-1</f>
        <v>2</v>
      </c>
      <c r="NV25" s="420">
        <v>2</v>
      </c>
      <c r="NW25" s="420" t="str">
        <f t="shared" ref="NW25" ca="1" si="3541">INDEX(NE24:NE27,MATCH(NV25,NU24:NU27,0),0)</f>
        <v>Croatia</v>
      </c>
      <c r="NX25" s="420">
        <f t="shared" ref="NX25" ca="1" si="3542">INDEX(NT24:NT27,MATCH(NW25,NE24:NE27,0),0)</f>
        <v>1</v>
      </c>
      <c r="NY25" s="420" t="str">
        <f t="shared" ref="NY25" ca="1" si="3543">IF(NY24&lt;&gt;"",NW25,"")</f>
        <v>Croatia</v>
      </c>
      <c r="NZ25" s="420" t="str">
        <f t="shared" ref="NZ25" ca="1" si="3544">IF(NX26=2,NW25,"")</f>
        <v/>
      </c>
      <c r="OB25" s="420">
        <f ca="1">SUMPRODUCT((OFFSET('Game Board'!F8:F55,0,NG1)=NY25)*(OFFSET('Game Board'!I8:I55,0,NG1)=NY24)*(OFFSET('Game Board'!G8:G55,0,NG1)&gt;OFFSET('Game Board'!H8:H55,0,NG1))*1)+SUMPRODUCT((OFFSET('Game Board'!I8:I55,0,NG1)=NY25)*(OFFSET('Game Board'!F8:F55,0,NG1)=NY24)*(OFFSET('Game Board'!H8:H55,0,NG1)&gt;OFFSET('Game Board'!G8:G55,0,NG1))*1)+SUMPRODUCT((OFFSET('Game Board'!F8:F55,0,NG1)=NY25)*(OFFSET('Game Board'!I8:I55,0,NG1)=NY26)*(OFFSET('Game Board'!G8:G55,0,NG1)&gt;OFFSET('Game Board'!H8:H55,0,NG1))*1)+SUMPRODUCT((OFFSET('Game Board'!I8:I55,0,NG1)=NY25)*(OFFSET('Game Board'!F8:F55,0,NG1)=NY26)*(OFFSET('Game Board'!H8:H55,0,NG1)&gt;OFFSET('Game Board'!G8:G55,0,NG1))*1)+SUMPRODUCT((OFFSET('Game Board'!F8:F55,0,NG1)=NY25)*(OFFSET('Game Board'!I8:I55,0,NG1)=NY27)*(OFFSET('Game Board'!G8:G55,0,NG1)&gt;OFFSET('Game Board'!H8:H55,0,NG1))*1)+SUMPRODUCT((OFFSET('Game Board'!I8:I55,0,NG1)=NY25)*(OFFSET('Game Board'!F8:F55,0,NG1)=NY27)*(OFFSET('Game Board'!H8:H55,0,NG1)&gt;OFFSET('Game Board'!G8:G55,0,NG1))*1)</f>
        <v>0</v>
      </c>
      <c r="OC25" s="420">
        <f ca="1">SUMPRODUCT((OFFSET('Game Board'!F8:F55,0,NG1)=NY25)*(OFFSET('Game Board'!I8:I55,0,NG1)=NY24)*(OFFSET('Game Board'!G8:G55,0,NG1)=OFFSET('Game Board'!H8:H55,0,NG1))*1)+SUMPRODUCT((OFFSET('Game Board'!I8:I55,0,NG1)=NY25)*(OFFSET('Game Board'!F8:F55,0,NG1)=NY24)*(OFFSET('Game Board'!G8:G55,0,NG1)=OFFSET('Game Board'!H8:H55,0,NG1))*1)+SUMPRODUCT((OFFSET('Game Board'!F8:F55,0,NG1)=NY25)*(OFFSET('Game Board'!I8:I55,0,NG1)=NY26)*(OFFSET('Game Board'!G8:G55,0,NG1)=OFFSET('Game Board'!H8:H55,0,NG1))*1)+SUMPRODUCT((OFFSET('Game Board'!I8:I55,0,NG1)=NY25)*(OFFSET('Game Board'!F8:F55,0,NG1)=NY26)*(OFFSET('Game Board'!G8:G55,0,NG1)=OFFSET('Game Board'!H8:H55,0,NG1))*1)+SUMPRODUCT((OFFSET('Game Board'!F8:F55,0,NG1)=NY25)*(OFFSET('Game Board'!I8:I55,0,NG1)=NY27)*(OFFSET('Game Board'!G8:G55,0,NG1)=OFFSET('Game Board'!H8:H55,0,NG1))*1)+SUMPRODUCT((OFFSET('Game Board'!I8:I55,0,NG1)=NY25)*(OFFSET('Game Board'!F8:F55,0,NG1)=NY27)*(OFFSET('Game Board'!G8:G55,0,NG1)=OFFSET('Game Board'!H8:H55,0,NG1))*1)</f>
        <v>3</v>
      </c>
      <c r="OD25" s="420">
        <f ca="1">SUMPRODUCT((OFFSET('Game Board'!F8:F55,0,NG1)=NY25)*(OFFSET('Game Board'!I8:I55,0,NG1)=NY24)*(OFFSET('Game Board'!G8:G55,0,NG1)&lt;OFFSET('Game Board'!H8:H55,0,NG1))*1)+SUMPRODUCT((OFFSET('Game Board'!I8:I55,0,NG1)=NY25)*(OFFSET('Game Board'!F8:F55,0,NG1)=NY24)*(OFFSET('Game Board'!H8:H55,0,NG1)&lt;OFFSET('Game Board'!G8:G55,0,NG1))*1)+SUMPRODUCT((OFFSET('Game Board'!F8:F55,0,NG1)=NY25)*(OFFSET('Game Board'!I8:I55,0,NG1)=NY26)*(OFFSET('Game Board'!G8:G55,0,NG1)&lt;OFFSET('Game Board'!H8:H55,0,NG1))*1)+SUMPRODUCT((OFFSET('Game Board'!I8:I55,0,NG1)=NY25)*(OFFSET('Game Board'!F8:F55,0,NG1)=NY26)*(OFFSET('Game Board'!H8:H55,0,NG1)&lt;OFFSET('Game Board'!G8:G55,0,NG1))*1)+SUMPRODUCT((OFFSET('Game Board'!F8:F55,0,NG1)=NY25)*(OFFSET('Game Board'!I8:I55,0,NG1)=NY27)*(OFFSET('Game Board'!G8:G55,0,NG1)&lt;OFFSET('Game Board'!H8:H55,0,NG1))*1)+SUMPRODUCT((OFFSET('Game Board'!I8:I55,0,NG1)=NY25)*(OFFSET('Game Board'!F8:F55,0,NG1)=NY27)*(OFFSET('Game Board'!H8:H55,0,NG1)&lt;OFFSET('Game Board'!G8:G55,0,NG1))*1)</f>
        <v>0</v>
      </c>
      <c r="OE25" s="420">
        <f ca="1">SUMIFS(OFFSET('Game Board'!G8:G55,0,NG1),OFFSET('Game Board'!F8:F55,0,NG1),NY25,OFFSET('Game Board'!I8:I55,0,NG1),NY24)+SUMIFS(OFFSET('Game Board'!G8:G55,0,NG1),OFFSET('Game Board'!F8:F55,0,NG1),NY25,OFFSET('Game Board'!I8:I55,0,NG1),NY26)+SUMIFS(OFFSET('Game Board'!G8:G55,0,NG1),OFFSET('Game Board'!F8:F55,0,NG1),NY25,OFFSET('Game Board'!I8:I55,0,NG1),NY27)+SUMIFS(OFFSET('Game Board'!H8:H55,0,NG1),OFFSET('Game Board'!I8:I55,0,NG1),NY25,OFFSET('Game Board'!F8:F55,0,NG1),NY24)+SUMIFS(OFFSET('Game Board'!H8:H55,0,NG1),OFFSET('Game Board'!I8:I55,0,NG1),NY25,OFFSET('Game Board'!F8:F55,0,NG1),NY26)+SUMIFS(OFFSET('Game Board'!H8:H55,0,NG1),OFFSET('Game Board'!I8:I55,0,NG1),NY25,OFFSET('Game Board'!F8:F55,0,NG1),NY27)</f>
        <v>0</v>
      </c>
      <c r="OF25" s="420">
        <f ca="1">SUMIFS(OFFSET('Game Board'!H8:H55,0,NG1),OFFSET('Game Board'!F8:F55,0,NG1),NY25,OFFSET('Game Board'!I8:I55,0,NG1),NY24)+SUMIFS(OFFSET('Game Board'!H8:H55,0,NG1),OFFSET('Game Board'!F8:F55,0,NG1),NY25,OFFSET('Game Board'!I8:I55,0,NG1),NY26)+SUMIFS(OFFSET('Game Board'!H8:H55,0,NG1),OFFSET('Game Board'!F8:F55,0,NG1),NY25,OFFSET('Game Board'!I8:I55,0,NG1),NY27)+SUMIFS(OFFSET('Game Board'!G8:G55,0,NG1),OFFSET('Game Board'!I8:I55,0,NG1),NY25,OFFSET('Game Board'!F8:F55,0,NG1),NY24)+SUMIFS(OFFSET('Game Board'!G8:G55,0,NG1),OFFSET('Game Board'!I8:I55,0,NG1),NY25,OFFSET('Game Board'!F8:F55,0,NG1),NY26)+SUMIFS(OFFSET('Game Board'!G8:G55,0,NG1),OFFSET('Game Board'!I8:I55,0,NG1),NY25,OFFSET('Game Board'!F8:F55,0,NG1),NY27)</f>
        <v>0</v>
      </c>
      <c r="OG25" s="420">
        <f t="shared" ca="1" si="84"/>
        <v>0</v>
      </c>
      <c r="OH25" s="420">
        <f t="shared" ca="1" si="85"/>
        <v>3</v>
      </c>
      <c r="OI25" s="420">
        <f t="shared" ref="OI25" ca="1" si="3545">IF(NY25&lt;&gt;"",SUMPRODUCT((NX24:NX27=NX25)*(OH24:OH27&gt;OH25)*1),0)</f>
        <v>0</v>
      </c>
      <c r="OJ25" s="420">
        <f t="shared" ref="OJ25" ca="1" si="3546">IF(NY25&lt;&gt;"",SUMPRODUCT((OI24:OI27=OI25)*(OG24:OG27&gt;OG25)*1),0)</f>
        <v>0</v>
      </c>
      <c r="OK25" s="420">
        <f t="shared" ca="1" si="88"/>
        <v>0</v>
      </c>
      <c r="OL25" s="420">
        <f t="shared" ref="OL25" ca="1" si="3547">IF(NY25&lt;&gt;"",SUMPRODUCT((OK24:OK27=OK25)*(OI24:OI27=OI25)*(OE24:OE27&gt;OE25)*1),0)</f>
        <v>0</v>
      </c>
      <c r="OM25" s="420">
        <f t="shared" ca="1" si="90"/>
        <v>1</v>
      </c>
      <c r="ON25" s="420">
        <f ca="1">SUMPRODUCT((OFFSET('Game Board'!F8:F55,0,NG1)=NZ25)*(OFFSET('Game Board'!I8:I55,0,NG1)=NZ26)*(OFFSET('Game Board'!G8:G55,0,NG1)&gt;OFFSET('Game Board'!H8:H55,0,NG1))*1)+SUMPRODUCT((OFFSET('Game Board'!I8:I55,0,NG1)=NZ25)*(OFFSET('Game Board'!F8:F55,0,NG1)=NZ26)*(OFFSET('Game Board'!H8:H55,0,NG1)&gt;OFFSET('Game Board'!G8:G55,0,NG1))*1)+SUMPRODUCT((OFFSET('Game Board'!F8:F55,0,NG1)=NZ25)*(OFFSET('Game Board'!I8:I55,0,NG1)=NZ27)*(OFFSET('Game Board'!G8:G55,0,NG1)&gt;OFFSET('Game Board'!H8:H55,0,NG1))*1)+SUMPRODUCT((OFFSET('Game Board'!I8:I55,0,NG1)=NZ25)*(OFFSET('Game Board'!F8:F55,0,NG1)=NZ27)*(OFFSET('Game Board'!H8:H55,0,NG1)&gt;OFFSET('Game Board'!G8:G55,0,NG1))*1)</f>
        <v>0</v>
      </c>
      <c r="OO25" s="420">
        <f ca="1">SUMPRODUCT((OFFSET('Game Board'!F8:F55,0,NG1)=NZ25)*(OFFSET('Game Board'!I8:I55,0,NG1)=NZ26)*(OFFSET('Game Board'!G8:G55,0,NG1)=OFFSET('Game Board'!H8:H55,0,NG1))*1)+SUMPRODUCT((OFFSET('Game Board'!I8:I55,0,NG1)=NZ25)*(OFFSET('Game Board'!F8:F55,0,NG1)=NZ26)*(OFFSET('Game Board'!G8:G55,0,NG1)=OFFSET('Game Board'!H8:H55,0,NG1))*1)+SUMPRODUCT((OFFSET('Game Board'!F8:F55,0,NG1)=NZ25)*(OFFSET('Game Board'!I8:I55,0,NG1)=NZ27)*(OFFSET('Game Board'!G8:G55,0,NG1)=OFFSET('Game Board'!H8:H55,0,NG1))*1)+SUMPRODUCT((OFFSET('Game Board'!I8:I55,0,NG1)=NZ25)*(OFFSET('Game Board'!F8:F55,0,NG1)=NZ27)*(OFFSET('Game Board'!G8:G55,0,NG1)=OFFSET('Game Board'!H8:H55,0,NG1))*1)</f>
        <v>0</v>
      </c>
      <c r="OP25" s="420">
        <f ca="1">SUMPRODUCT((OFFSET('Game Board'!F8:F55,0,NG1)=NZ25)*(OFFSET('Game Board'!I8:I55,0,NG1)=NZ26)*(OFFSET('Game Board'!G8:G55,0,NG1)&lt;OFFSET('Game Board'!H8:H55,0,NG1))*1)+SUMPRODUCT((OFFSET('Game Board'!I8:I55,0,NG1)=NZ25)*(OFFSET('Game Board'!F8:F55,0,NG1)=NZ26)*(OFFSET('Game Board'!H8:H55,0,NG1)&lt;OFFSET('Game Board'!G8:G55,0,NG1))*1)+SUMPRODUCT((OFFSET('Game Board'!F8:F55,0,NG1)=NZ25)*(OFFSET('Game Board'!I8:I55,0,NG1)=NZ27)*(OFFSET('Game Board'!G8:G55,0,NG1)&lt;OFFSET('Game Board'!H8:H55,0,NG1))*1)+SUMPRODUCT((OFFSET('Game Board'!I8:I55,0,NG1)=NZ25)*(OFFSET('Game Board'!F8:F55,0,NG1)=NZ27)*(OFFSET('Game Board'!H8:H55,0,NG1)&lt;OFFSET('Game Board'!G8:G55,0,NG1))*1)</f>
        <v>0</v>
      </c>
      <c r="OQ25" s="420">
        <f ca="1">SUMIFS(OFFSET('Game Board'!G8:G55,0,NG1),OFFSET('Game Board'!F8:F55,0,NG1),NZ25,OFFSET('Game Board'!I8:I55,0,NG1),NZ26)+SUMIFS(OFFSET('Game Board'!G8:G55,0,NG1),OFFSET('Game Board'!F8:F55,0,NG1),NZ25,OFFSET('Game Board'!I8:I55,0,NG1),NZ27)+SUMIFS(OFFSET('Game Board'!H8:H55,0,NG1),OFFSET('Game Board'!I8:I55,0,NG1),NZ25,OFFSET('Game Board'!F8:F55,0,NG1),NZ26)+SUMIFS(OFFSET('Game Board'!H8:H55,0,NG1),OFFSET('Game Board'!I8:I55,0,NG1),NZ25,OFFSET('Game Board'!F8:F55,0,NG1),NZ27)</f>
        <v>0</v>
      </c>
      <c r="OR25" s="420">
        <f ca="1">SUMIFS(OFFSET('Game Board'!H8:H55,0,NG1),OFFSET('Game Board'!F8:F55,0,NG1),NZ25,OFFSET('Game Board'!I8:I55,0,NG1),NZ26)+SUMIFS(OFFSET('Game Board'!H8:H55,0,NG1),OFFSET('Game Board'!F8:F55,0,NG1),NZ25,OFFSET('Game Board'!I8:I55,0,NG1),NZ27)+SUMIFS(OFFSET('Game Board'!G8:G55,0,NG1),OFFSET('Game Board'!I8:I55,0,NG1),NZ25,OFFSET('Game Board'!F8:F55,0,NG1),NZ26)+SUMIFS(OFFSET('Game Board'!G8:G55,0,NG1),OFFSET('Game Board'!I8:I55,0,NG1),NZ25,OFFSET('Game Board'!F8:F55,0,NG1),NZ27)</f>
        <v>0</v>
      </c>
      <c r="OS25" s="420">
        <f t="shared" ca="1" si="297"/>
        <v>0</v>
      </c>
      <c r="OT25" s="420">
        <f t="shared" ca="1" si="298"/>
        <v>0</v>
      </c>
      <c r="OU25" s="420">
        <f t="shared" ref="OU25" ca="1" si="3548">IF(NZ25&lt;&gt;"",SUMPRODUCT((NX24:NX27=NX25)*(OT24:OT27&gt;OT25)*1),0)</f>
        <v>0</v>
      </c>
      <c r="OV25" s="420">
        <f t="shared" ref="OV25" ca="1" si="3549">IF(NZ25&lt;&gt;"",SUMPRODUCT((OU24:OU27=OU25)*(OS24:OS27&gt;OS25)*1),0)</f>
        <v>0</v>
      </c>
      <c r="OW25" s="420">
        <f t="shared" ca="1" si="301"/>
        <v>0</v>
      </c>
      <c r="OX25" s="420">
        <f t="shared" ref="OX25" ca="1" si="3550">IF(NZ25&lt;&gt;"",SUMPRODUCT((OW24:OW27=OW25)*(OU24:OU27=OU25)*(OQ24:OQ27&gt;OQ25)*1),0)</f>
        <v>0</v>
      </c>
      <c r="OY25" s="420">
        <f t="shared" ca="1" si="91"/>
        <v>1</v>
      </c>
      <c r="OZ25" s="420">
        <v>0</v>
      </c>
      <c r="PA25" s="420">
        <v>0</v>
      </c>
      <c r="PB25" s="420">
        <v>0</v>
      </c>
      <c r="PC25" s="420">
        <v>0</v>
      </c>
      <c r="PD25" s="420">
        <v>0</v>
      </c>
      <c r="PE25" s="420">
        <v>0</v>
      </c>
      <c r="PF25" s="420">
        <v>0</v>
      </c>
      <c r="PG25" s="420">
        <v>0</v>
      </c>
      <c r="PH25" s="420">
        <v>0</v>
      </c>
      <c r="PI25" s="420">
        <v>0</v>
      </c>
      <c r="PJ25" s="420">
        <v>0</v>
      </c>
      <c r="PK25" s="420">
        <f t="shared" ca="1" si="92"/>
        <v>1</v>
      </c>
      <c r="PL25" s="420">
        <f t="shared" ref="PL25" ca="1" si="3551">SUMPRODUCT((PK24:PK27=PK25)*(NN24:NN27&gt;NN25)*1)</f>
        <v>1</v>
      </c>
      <c r="PM25" s="420">
        <f t="shared" ca="1" si="94"/>
        <v>2</v>
      </c>
      <c r="PN25" s="420" t="str">
        <f t="shared" si="304"/>
        <v>Croatia</v>
      </c>
      <c r="PO25" s="420">
        <f t="shared" ca="1" si="95"/>
        <v>0</v>
      </c>
      <c r="PP25" s="420">
        <f ca="1">SUMPRODUCT((OFFSET('Game Board'!G8:G55,0,PP1)&lt;&gt;"")*(OFFSET('Game Board'!F8:F55,0,PP1)=C25)*(OFFSET('Game Board'!G8:G55,0,PP1)&gt;OFFSET('Game Board'!H8:H55,0,PP1))*1)+SUMPRODUCT((OFFSET('Game Board'!G8:G55,0,PP1)&lt;&gt;"")*(OFFSET('Game Board'!I8:I55,0,PP1)=C25)*(OFFSET('Game Board'!H8:H55,0,PP1)&gt;OFFSET('Game Board'!G8:G55,0,PP1))*1)</f>
        <v>0</v>
      </c>
      <c r="PQ25" s="420">
        <f ca="1">SUMPRODUCT((OFFSET('Game Board'!G8:G55,0,PP1)&lt;&gt;"")*(OFFSET('Game Board'!F8:F55,0,PP1)=C25)*(OFFSET('Game Board'!G8:G55,0,PP1)=OFFSET('Game Board'!H8:H55,0,PP1))*1)+SUMPRODUCT((OFFSET('Game Board'!G8:G55,0,PP1)&lt;&gt;"")*(OFFSET('Game Board'!I8:I55,0,PP1)=C25)*(OFFSET('Game Board'!G8:G55,0,PP1)=OFFSET('Game Board'!H8:H55,0,PP1))*1)</f>
        <v>0</v>
      </c>
      <c r="PR25" s="420">
        <f ca="1">SUMPRODUCT((OFFSET('Game Board'!G8:G55,0,PP1)&lt;&gt;"")*(OFFSET('Game Board'!F8:F55,0,PP1)=C25)*(OFFSET('Game Board'!G8:G55,0,PP1)&lt;OFFSET('Game Board'!H8:H55,0,PP1))*1)+SUMPRODUCT((OFFSET('Game Board'!G8:G55,0,PP1)&lt;&gt;"")*(OFFSET('Game Board'!I8:I55,0,PP1)=C25)*(OFFSET('Game Board'!H8:H55,0,PP1)&lt;OFFSET('Game Board'!G8:G55,0,PP1))*1)</f>
        <v>0</v>
      </c>
      <c r="PS25" s="420">
        <f ca="1">SUMIF(OFFSET('Game Board'!F8:F55,0,PP1),C25,OFFSET('Game Board'!G8:G55,0,PP1))+SUMIF(OFFSET('Game Board'!I8:I55,0,PP1),C25,OFFSET('Game Board'!H8:H55,0,PP1))</f>
        <v>0</v>
      </c>
      <c r="PT25" s="420">
        <f ca="1">SUMIF(OFFSET('Game Board'!F8:F55,0,PP1),C25,OFFSET('Game Board'!H8:H55,0,PP1))+SUMIF(OFFSET('Game Board'!I8:I55,0,PP1),C25,OFFSET('Game Board'!G8:G55,0,PP1))</f>
        <v>0</v>
      </c>
      <c r="PU25" s="420">
        <f t="shared" ca="1" si="96"/>
        <v>0</v>
      </c>
      <c r="PV25" s="420">
        <f t="shared" ca="1" si="97"/>
        <v>0</v>
      </c>
      <c r="PW25" s="420">
        <f ca="1">INDEX(L4:L35,MATCH(QF25,C4:C35,0),0)</f>
        <v>1621</v>
      </c>
      <c r="PX25" s="424">
        <f>'Tournament Setup'!F27</f>
        <v>0</v>
      </c>
      <c r="PY25" s="420">
        <f t="shared" ref="PY25" ca="1" si="3552">RANK(PV25,PV24:PV27)</f>
        <v>1</v>
      </c>
      <c r="PZ25" s="420">
        <f t="shared" ref="PZ25" ca="1" si="3553">SUMPRODUCT((PY24:PY27=PY25)*(PU24:PU27&gt;PU25)*1)</f>
        <v>0</v>
      </c>
      <c r="QA25" s="420">
        <f t="shared" ca="1" si="100"/>
        <v>1</v>
      </c>
      <c r="QB25" s="420">
        <f t="shared" ref="QB25" ca="1" si="3554">SUMPRODUCT((PY24:PY27=PY25)*(PU24:PU27=PU25)*(PS24:PS27&gt;PS25)*1)</f>
        <v>0</v>
      </c>
      <c r="QC25" s="420">
        <f t="shared" ca="1" si="102"/>
        <v>1</v>
      </c>
      <c r="QD25" s="420">
        <f t="shared" ref="QD25" ca="1" si="3555">RANK(QC25,QC24:QC27,1)+COUNTIF(QC24:QC25,QC25)-1</f>
        <v>2</v>
      </c>
      <c r="QE25" s="420">
        <v>2</v>
      </c>
      <c r="QF25" s="420" t="str">
        <f t="shared" ref="QF25" ca="1" si="3556">INDEX(PN24:PN27,MATCH(QE25,QD24:QD27,0),0)</f>
        <v>Croatia</v>
      </c>
      <c r="QG25" s="420">
        <f t="shared" ref="QG25" ca="1" si="3557">INDEX(QC24:QC27,MATCH(QF25,PN24:PN27,0),0)</f>
        <v>1</v>
      </c>
      <c r="QH25" s="420" t="str">
        <f t="shared" ref="QH25" ca="1" si="3558">IF(QH24&lt;&gt;"",QF25,"")</f>
        <v>Croatia</v>
      </c>
      <c r="QI25" s="420" t="str">
        <f t="shared" ref="QI25" ca="1" si="3559">IF(QG26=2,QF25,"")</f>
        <v/>
      </c>
      <c r="QK25" s="420">
        <f ca="1">SUMPRODUCT((OFFSET('Game Board'!F8:F55,0,PP1)=QH25)*(OFFSET('Game Board'!I8:I55,0,PP1)=QH24)*(OFFSET('Game Board'!G8:G55,0,PP1)&gt;OFFSET('Game Board'!H8:H55,0,PP1))*1)+SUMPRODUCT((OFFSET('Game Board'!I8:I55,0,PP1)=QH25)*(OFFSET('Game Board'!F8:F55,0,PP1)=QH24)*(OFFSET('Game Board'!H8:H55,0,PP1)&gt;OFFSET('Game Board'!G8:G55,0,PP1))*1)+SUMPRODUCT((OFFSET('Game Board'!F8:F55,0,PP1)=QH25)*(OFFSET('Game Board'!I8:I55,0,PP1)=QH26)*(OFFSET('Game Board'!G8:G55,0,PP1)&gt;OFFSET('Game Board'!H8:H55,0,PP1))*1)+SUMPRODUCT((OFFSET('Game Board'!I8:I55,0,PP1)=QH25)*(OFFSET('Game Board'!F8:F55,0,PP1)=QH26)*(OFFSET('Game Board'!H8:H55,0,PP1)&gt;OFFSET('Game Board'!G8:G55,0,PP1))*1)+SUMPRODUCT((OFFSET('Game Board'!F8:F55,0,PP1)=QH25)*(OFFSET('Game Board'!I8:I55,0,PP1)=QH27)*(OFFSET('Game Board'!G8:G55,0,PP1)&gt;OFFSET('Game Board'!H8:H55,0,PP1))*1)+SUMPRODUCT((OFFSET('Game Board'!I8:I55,0,PP1)=QH25)*(OFFSET('Game Board'!F8:F55,0,PP1)=QH27)*(OFFSET('Game Board'!H8:H55,0,PP1)&gt;OFFSET('Game Board'!G8:G55,0,PP1))*1)</f>
        <v>0</v>
      </c>
      <c r="QL25" s="420">
        <f ca="1">SUMPRODUCT((OFFSET('Game Board'!F8:F55,0,PP1)=QH25)*(OFFSET('Game Board'!I8:I55,0,PP1)=QH24)*(OFFSET('Game Board'!G8:G55,0,PP1)=OFFSET('Game Board'!H8:H55,0,PP1))*1)+SUMPRODUCT((OFFSET('Game Board'!I8:I55,0,PP1)=QH25)*(OFFSET('Game Board'!F8:F55,0,PP1)=QH24)*(OFFSET('Game Board'!G8:G55,0,PP1)=OFFSET('Game Board'!H8:H55,0,PP1))*1)+SUMPRODUCT((OFFSET('Game Board'!F8:F55,0,PP1)=QH25)*(OFFSET('Game Board'!I8:I55,0,PP1)=QH26)*(OFFSET('Game Board'!G8:G55,0,PP1)=OFFSET('Game Board'!H8:H55,0,PP1))*1)+SUMPRODUCT((OFFSET('Game Board'!I8:I55,0,PP1)=QH25)*(OFFSET('Game Board'!F8:F55,0,PP1)=QH26)*(OFFSET('Game Board'!G8:G55,0,PP1)=OFFSET('Game Board'!H8:H55,0,PP1))*1)+SUMPRODUCT((OFFSET('Game Board'!F8:F55,0,PP1)=QH25)*(OFFSET('Game Board'!I8:I55,0,PP1)=QH27)*(OFFSET('Game Board'!G8:G55,0,PP1)=OFFSET('Game Board'!H8:H55,0,PP1))*1)+SUMPRODUCT((OFFSET('Game Board'!I8:I55,0,PP1)=QH25)*(OFFSET('Game Board'!F8:F55,0,PP1)=QH27)*(OFFSET('Game Board'!G8:G55,0,PP1)=OFFSET('Game Board'!H8:H55,0,PP1))*1)</f>
        <v>3</v>
      </c>
      <c r="QM25" s="420">
        <f ca="1">SUMPRODUCT((OFFSET('Game Board'!F8:F55,0,PP1)=QH25)*(OFFSET('Game Board'!I8:I55,0,PP1)=QH24)*(OFFSET('Game Board'!G8:G55,0,PP1)&lt;OFFSET('Game Board'!H8:H55,0,PP1))*1)+SUMPRODUCT((OFFSET('Game Board'!I8:I55,0,PP1)=QH25)*(OFFSET('Game Board'!F8:F55,0,PP1)=QH24)*(OFFSET('Game Board'!H8:H55,0,PP1)&lt;OFFSET('Game Board'!G8:G55,0,PP1))*1)+SUMPRODUCT((OFFSET('Game Board'!F8:F55,0,PP1)=QH25)*(OFFSET('Game Board'!I8:I55,0,PP1)=QH26)*(OFFSET('Game Board'!G8:G55,0,PP1)&lt;OFFSET('Game Board'!H8:H55,0,PP1))*1)+SUMPRODUCT((OFFSET('Game Board'!I8:I55,0,PP1)=QH25)*(OFFSET('Game Board'!F8:F55,0,PP1)=QH26)*(OFFSET('Game Board'!H8:H55,0,PP1)&lt;OFFSET('Game Board'!G8:G55,0,PP1))*1)+SUMPRODUCT((OFFSET('Game Board'!F8:F55,0,PP1)=QH25)*(OFFSET('Game Board'!I8:I55,0,PP1)=QH27)*(OFFSET('Game Board'!G8:G55,0,PP1)&lt;OFFSET('Game Board'!H8:H55,0,PP1))*1)+SUMPRODUCT((OFFSET('Game Board'!I8:I55,0,PP1)=QH25)*(OFFSET('Game Board'!F8:F55,0,PP1)=QH27)*(OFFSET('Game Board'!H8:H55,0,PP1)&lt;OFFSET('Game Board'!G8:G55,0,PP1))*1)</f>
        <v>0</v>
      </c>
      <c r="QN25" s="420">
        <f ca="1">SUMIFS(OFFSET('Game Board'!G8:G55,0,PP1),OFFSET('Game Board'!F8:F55,0,PP1),QH25,OFFSET('Game Board'!I8:I55,0,PP1),QH24)+SUMIFS(OFFSET('Game Board'!G8:G55,0,PP1),OFFSET('Game Board'!F8:F55,0,PP1),QH25,OFFSET('Game Board'!I8:I55,0,PP1),QH26)+SUMIFS(OFFSET('Game Board'!G8:G55,0,PP1),OFFSET('Game Board'!F8:F55,0,PP1),QH25,OFFSET('Game Board'!I8:I55,0,PP1),QH27)+SUMIFS(OFFSET('Game Board'!H8:H55,0,PP1),OFFSET('Game Board'!I8:I55,0,PP1),QH25,OFFSET('Game Board'!F8:F55,0,PP1),QH24)+SUMIFS(OFFSET('Game Board'!H8:H55,0,PP1),OFFSET('Game Board'!I8:I55,0,PP1),QH25,OFFSET('Game Board'!F8:F55,0,PP1),QH26)+SUMIFS(OFFSET('Game Board'!H8:H55,0,PP1),OFFSET('Game Board'!I8:I55,0,PP1),QH25,OFFSET('Game Board'!F8:F55,0,PP1),QH27)</f>
        <v>0</v>
      </c>
      <c r="QO25" s="420">
        <f ca="1">SUMIFS(OFFSET('Game Board'!H8:H55,0,PP1),OFFSET('Game Board'!F8:F55,0,PP1),QH25,OFFSET('Game Board'!I8:I55,0,PP1),QH24)+SUMIFS(OFFSET('Game Board'!H8:H55,0,PP1),OFFSET('Game Board'!F8:F55,0,PP1),QH25,OFFSET('Game Board'!I8:I55,0,PP1),QH26)+SUMIFS(OFFSET('Game Board'!H8:H55,0,PP1),OFFSET('Game Board'!F8:F55,0,PP1),QH25,OFFSET('Game Board'!I8:I55,0,PP1),QH27)+SUMIFS(OFFSET('Game Board'!G8:G55,0,PP1),OFFSET('Game Board'!I8:I55,0,PP1),QH25,OFFSET('Game Board'!F8:F55,0,PP1),QH24)+SUMIFS(OFFSET('Game Board'!G8:G55,0,PP1),OFFSET('Game Board'!I8:I55,0,PP1),QH25,OFFSET('Game Board'!F8:F55,0,PP1),QH26)+SUMIFS(OFFSET('Game Board'!G8:G55,0,PP1),OFFSET('Game Board'!I8:I55,0,PP1),QH25,OFFSET('Game Board'!F8:F55,0,PP1),QH27)</f>
        <v>0</v>
      </c>
      <c r="QP25" s="420">
        <f t="shared" ca="1" si="107"/>
        <v>0</v>
      </c>
      <c r="QQ25" s="420">
        <f t="shared" ca="1" si="108"/>
        <v>3</v>
      </c>
      <c r="QR25" s="420">
        <f t="shared" ref="QR25" ca="1" si="3560">IF(QH25&lt;&gt;"",SUMPRODUCT((QG24:QG27=QG25)*(QQ24:QQ27&gt;QQ25)*1),0)</f>
        <v>0</v>
      </c>
      <c r="QS25" s="420">
        <f t="shared" ref="QS25" ca="1" si="3561">IF(QH25&lt;&gt;"",SUMPRODUCT((QR24:QR27=QR25)*(QP24:QP27&gt;QP25)*1),0)</f>
        <v>0</v>
      </c>
      <c r="QT25" s="420">
        <f t="shared" ca="1" si="111"/>
        <v>0</v>
      </c>
      <c r="QU25" s="420">
        <f t="shared" ref="QU25" ca="1" si="3562">IF(QH25&lt;&gt;"",SUMPRODUCT((QT24:QT27=QT25)*(QR24:QR27=QR25)*(QN24:QN27&gt;QN25)*1),0)</f>
        <v>0</v>
      </c>
      <c r="QV25" s="420">
        <f t="shared" ca="1" si="113"/>
        <v>1</v>
      </c>
      <c r="QW25" s="420">
        <f ca="1">SUMPRODUCT((OFFSET('Game Board'!F8:F55,0,PP1)=QI25)*(OFFSET('Game Board'!I8:I55,0,PP1)=QI26)*(OFFSET('Game Board'!G8:G55,0,PP1)&gt;OFFSET('Game Board'!H8:H55,0,PP1))*1)+SUMPRODUCT((OFFSET('Game Board'!I8:I55,0,PP1)=QI25)*(OFFSET('Game Board'!F8:F55,0,PP1)=QI26)*(OFFSET('Game Board'!H8:H55,0,PP1)&gt;OFFSET('Game Board'!G8:G55,0,PP1))*1)+SUMPRODUCT((OFFSET('Game Board'!F8:F55,0,PP1)=QI25)*(OFFSET('Game Board'!I8:I55,0,PP1)=QI27)*(OFFSET('Game Board'!G8:G55,0,PP1)&gt;OFFSET('Game Board'!H8:H55,0,PP1))*1)+SUMPRODUCT((OFFSET('Game Board'!I8:I55,0,PP1)=QI25)*(OFFSET('Game Board'!F8:F55,0,PP1)=QI27)*(OFFSET('Game Board'!H8:H55,0,PP1)&gt;OFFSET('Game Board'!G8:G55,0,PP1))*1)</f>
        <v>0</v>
      </c>
      <c r="QX25" s="420">
        <f ca="1">SUMPRODUCT((OFFSET('Game Board'!F8:F55,0,PP1)=QI25)*(OFFSET('Game Board'!I8:I55,0,PP1)=QI26)*(OFFSET('Game Board'!G8:G55,0,PP1)=OFFSET('Game Board'!H8:H55,0,PP1))*1)+SUMPRODUCT((OFFSET('Game Board'!I8:I55,0,PP1)=QI25)*(OFFSET('Game Board'!F8:F55,0,PP1)=QI26)*(OFFSET('Game Board'!G8:G55,0,PP1)=OFFSET('Game Board'!H8:H55,0,PP1))*1)+SUMPRODUCT((OFFSET('Game Board'!F8:F55,0,PP1)=QI25)*(OFFSET('Game Board'!I8:I55,0,PP1)=QI27)*(OFFSET('Game Board'!G8:G55,0,PP1)=OFFSET('Game Board'!H8:H55,0,PP1))*1)+SUMPRODUCT((OFFSET('Game Board'!I8:I55,0,PP1)=QI25)*(OFFSET('Game Board'!F8:F55,0,PP1)=QI27)*(OFFSET('Game Board'!G8:G55,0,PP1)=OFFSET('Game Board'!H8:H55,0,PP1))*1)</f>
        <v>0</v>
      </c>
      <c r="QY25" s="420">
        <f ca="1">SUMPRODUCT((OFFSET('Game Board'!F8:F55,0,PP1)=QI25)*(OFFSET('Game Board'!I8:I55,0,PP1)=QI26)*(OFFSET('Game Board'!G8:G55,0,PP1)&lt;OFFSET('Game Board'!H8:H55,0,PP1))*1)+SUMPRODUCT((OFFSET('Game Board'!I8:I55,0,PP1)=QI25)*(OFFSET('Game Board'!F8:F55,0,PP1)=QI26)*(OFFSET('Game Board'!H8:H55,0,PP1)&lt;OFFSET('Game Board'!G8:G55,0,PP1))*1)+SUMPRODUCT((OFFSET('Game Board'!F8:F55,0,PP1)=QI25)*(OFFSET('Game Board'!I8:I55,0,PP1)=QI27)*(OFFSET('Game Board'!G8:G55,0,PP1)&lt;OFFSET('Game Board'!H8:H55,0,PP1))*1)+SUMPRODUCT((OFFSET('Game Board'!I8:I55,0,PP1)=QI25)*(OFFSET('Game Board'!F8:F55,0,PP1)=QI27)*(OFFSET('Game Board'!H8:H55,0,PP1)&lt;OFFSET('Game Board'!G8:G55,0,PP1))*1)</f>
        <v>0</v>
      </c>
      <c r="QZ25" s="420">
        <f ca="1">SUMIFS(OFFSET('Game Board'!G8:G55,0,PP1),OFFSET('Game Board'!F8:F55,0,PP1),QI25,OFFSET('Game Board'!I8:I55,0,PP1),QI26)+SUMIFS(OFFSET('Game Board'!G8:G55,0,PP1),OFFSET('Game Board'!F8:F55,0,PP1),QI25,OFFSET('Game Board'!I8:I55,0,PP1),QI27)+SUMIFS(OFFSET('Game Board'!H8:H55,0,PP1),OFFSET('Game Board'!I8:I55,0,PP1),QI25,OFFSET('Game Board'!F8:F55,0,PP1),QI26)+SUMIFS(OFFSET('Game Board'!H8:H55,0,PP1),OFFSET('Game Board'!I8:I55,0,PP1),QI25,OFFSET('Game Board'!F8:F55,0,PP1),QI27)</f>
        <v>0</v>
      </c>
      <c r="RA25" s="420">
        <f ca="1">SUMIFS(OFFSET('Game Board'!H8:H55,0,PP1),OFFSET('Game Board'!F8:F55,0,PP1),QI25,OFFSET('Game Board'!I8:I55,0,PP1),QI26)+SUMIFS(OFFSET('Game Board'!H8:H55,0,PP1),OFFSET('Game Board'!F8:F55,0,PP1),QI25,OFFSET('Game Board'!I8:I55,0,PP1),QI27)+SUMIFS(OFFSET('Game Board'!G8:G55,0,PP1),OFFSET('Game Board'!I8:I55,0,PP1),QI25,OFFSET('Game Board'!F8:F55,0,PP1),QI26)+SUMIFS(OFFSET('Game Board'!G8:G55,0,PP1),OFFSET('Game Board'!I8:I55,0,PP1),QI25,OFFSET('Game Board'!F8:F55,0,PP1),QI27)</f>
        <v>0</v>
      </c>
      <c r="RB25" s="420">
        <f t="shared" ca="1" si="316"/>
        <v>0</v>
      </c>
      <c r="RC25" s="420">
        <f t="shared" ca="1" si="317"/>
        <v>0</v>
      </c>
      <c r="RD25" s="420">
        <f t="shared" ref="RD25" ca="1" si="3563">IF(QI25&lt;&gt;"",SUMPRODUCT((QG24:QG27=QG25)*(RC24:RC27&gt;RC25)*1),0)</f>
        <v>0</v>
      </c>
      <c r="RE25" s="420">
        <f t="shared" ref="RE25" ca="1" si="3564">IF(QI25&lt;&gt;"",SUMPRODUCT((RD24:RD27=RD25)*(RB24:RB27&gt;RB25)*1),0)</f>
        <v>0</v>
      </c>
      <c r="RF25" s="420">
        <f t="shared" ca="1" si="320"/>
        <v>0</v>
      </c>
      <c r="RG25" s="420">
        <f t="shared" ref="RG25" ca="1" si="3565">IF(QI25&lt;&gt;"",SUMPRODUCT((RF24:RF27=RF25)*(RD24:RD27=RD25)*(QZ24:QZ27&gt;QZ25)*1),0)</f>
        <v>0</v>
      </c>
      <c r="RH25" s="420">
        <f t="shared" ca="1" si="114"/>
        <v>1</v>
      </c>
      <c r="RI25" s="420">
        <v>0</v>
      </c>
      <c r="RJ25" s="420">
        <v>0</v>
      </c>
      <c r="RK25" s="420">
        <v>0</v>
      </c>
      <c r="RL25" s="420">
        <v>0</v>
      </c>
      <c r="RM25" s="420">
        <v>0</v>
      </c>
      <c r="RN25" s="420">
        <v>0</v>
      </c>
      <c r="RO25" s="420">
        <v>0</v>
      </c>
      <c r="RP25" s="420">
        <v>0</v>
      </c>
      <c r="RQ25" s="420">
        <v>0</v>
      </c>
      <c r="RR25" s="420">
        <v>0</v>
      </c>
      <c r="RS25" s="420">
        <v>0</v>
      </c>
      <c r="RT25" s="420">
        <f t="shared" ca="1" si="115"/>
        <v>1</v>
      </c>
      <c r="RU25" s="420">
        <f t="shared" ref="RU25" ca="1" si="3566">SUMPRODUCT((RT24:RT27=RT25)*(PW24:PW27&gt;PW25)*1)</f>
        <v>1</v>
      </c>
      <c r="RV25" s="420">
        <f t="shared" ca="1" si="117"/>
        <v>2</v>
      </c>
      <c r="RW25" s="420" t="str">
        <f t="shared" si="323"/>
        <v>Croatia</v>
      </c>
      <c r="RX25" s="420">
        <f t="shared" ca="1" si="118"/>
        <v>0</v>
      </c>
      <c r="RY25" s="420">
        <f ca="1">SUMPRODUCT((OFFSET('Game Board'!G8:G55,0,RY1)&lt;&gt;"")*(OFFSET('Game Board'!F8:F55,0,RY1)=C25)*(OFFSET('Game Board'!G8:G55,0,RY1)&gt;OFFSET('Game Board'!H8:H55,0,RY1))*1)+SUMPRODUCT((OFFSET('Game Board'!G8:G55,0,RY1)&lt;&gt;"")*(OFFSET('Game Board'!I8:I55,0,RY1)=C25)*(OFFSET('Game Board'!H8:H55,0,RY1)&gt;OFFSET('Game Board'!G8:G55,0,RY1))*1)</f>
        <v>0</v>
      </c>
      <c r="RZ25" s="420">
        <f ca="1">SUMPRODUCT((OFFSET('Game Board'!G8:G55,0,RY1)&lt;&gt;"")*(OFFSET('Game Board'!F8:F55,0,RY1)=C25)*(OFFSET('Game Board'!G8:G55,0,RY1)=OFFSET('Game Board'!H8:H55,0,RY1))*1)+SUMPRODUCT((OFFSET('Game Board'!G8:G55,0,RY1)&lt;&gt;"")*(OFFSET('Game Board'!I8:I55,0,RY1)=C25)*(OFFSET('Game Board'!G8:G55,0,RY1)=OFFSET('Game Board'!H8:H55,0,RY1))*1)</f>
        <v>0</v>
      </c>
      <c r="SA25" s="420">
        <f ca="1">SUMPRODUCT((OFFSET('Game Board'!G8:G55,0,RY1)&lt;&gt;"")*(OFFSET('Game Board'!F8:F55,0,RY1)=C25)*(OFFSET('Game Board'!G8:G55,0,RY1)&lt;OFFSET('Game Board'!H8:H55,0,RY1))*1)+SUMPRODUCT((OFFSET('Game Board'!G8:G55,0,RY1)&lt;&gt;"")*(OFFSET('Game Board'!I8:I55,0,RY1)=C25)*(OFFSET('Game Board'!H8:H55,0,RY1)&lt;OFFSET('Game Board'!G8:G55,0,RY1))*1)</f>
        <v>0</v>
      </c>
      <c r="SB25" s="420">
        <f ca="1">SUMIF(OFFSET('Game Board'!F8:F55,0,RY1),C25,OFFSET('Game Board'!G8:G55,0,RY1))+SUMIF(OFFSET('Game Board'!I8:I55,0,RY1),C25,OFFSET('Game Board'!H8:H55,0,RY1))</f>
        <v>0</v>
      </c>
      <c r="SC25" s="420">
        <f ca="1">SUMIF(OFFSET('Game Board'!F8:F55,0,RY1),C25,OFFSET('Game Board'!H8:H55,0,RY1))+SUMIF(OFFSET('Game Board'!I8:I55,0,RY1),C25,OFFSET('Game Board'!G8:G55,0,RY1))</f>
        <v>0</v>
      </c>
      <c r="SD25" s="420">
        <f t="shared" ca="1" si="119"/>
        <v>0</v>
      </c>
      <c r="SE25" s="420">
        <f t="shared" ca="1" si="120"/>
        <v>0</v>
      </c>
      <c r="SF25" s="420">
        <f ca="1">INDEX(L4:L35,MATCH(SO25,C4:C35,0),0)</f>
        <v>1621</v>
      </c>
      <c r="SG25" s="424">
        <f>'Tournament Setup'!F27</f>
        <v>0</v>
      </c>
      <c r="SH25" s="420">
        <f t="shared" ref="SH25" ca="1" si="3567">RANK(SE25,SE24:SE27)</f>
        <v>1</v>
      </c>
      <c r="SI25" s="420">
        <f t="shared" ref="SI25" ca="1" si="3568">SUMPRODUCT((SH24:SH27=SH25)*(SD24:SD27&gt;SD25)*1)</f>
        <v>0</v>
      </c>
      <c r="SJ25" s="420">
        <f t="shared" ca="1" si="123"/>
        <v>1</v>
      </c>
      <c r="SK25" s="420">
        <f t="shared" ref="SK25" ca="1" si="3569">SUMPRODUCT((SH24:SH27=SH25)*(SD24:SD27=SD25)*(SB24:SB27&gt;SB25)*1)</f>
        <v>0</v>
      </c>
      <c r="SL25" s="420">
        <f t="shared" ca="1" si="125"/>
        <v>1</v>
      </c>
      <c r="SM25" s="420">
        <f t="shared" ref="SM25" ca="1" si="3570">RANK(SL25,SL24:SL27,1)+COUNTIF(SL24:SL25,SL25)-1</f>
        <v>2</v>
      </c>
      <c r="SN25" s="420">
        <v>2</v>
      </c>
      <c r="SO25" s="420" t="str">
        <f t="shared" ref="SO25" ca="1" si="3571">INDEX(RW24:RW27,MATCH(SN25,SM24:SM27,0),0)</f>
        <v>Croatia</v>
      </c>
      <c r="SP25" s="420">
        <f t="shared" ref="SP25" ca="1" si="3572">INDEX(SL24:SL27,MATCH(SO25,RW24:RW27,0),0)</f>
        <v>1</v>
      </c>
      <c r="SQ25" s="420" t="str">
        <f t="shared" ref="SQ25" ca="1" si="3573">IF(SQ24&lt;&gt;"",SO25,"")</f>
        <v>Croatia</v>
      </c>
      <c r="SR25" s="420" t="str">
        <f t="shared" ref="SR25" ca="1" si="3574">IF(SP26=2,SO25,"")</f>
        <v/>
      </c>
      <c r="ST25" s="420">
        <f ca="1">SUMPRODUCT((OFFSET('Game Board'!F8:F55,0,RY1)=SQ25)*(OFFSET('Game Board'!I8:I55,0,RY1)=SQ24)*(OFFSET('Game Board'!G8:G55,0,RY1)&gt;OFFSET('Game Board'!H8:H55,0,RY1))*1)+SUMPRODUCT((OFFSET('Game Board'!I8:I55,0,RY1)=SQ25)*(OFFSET('Game Board'!F8:F55,0,RY1)=SQ24)*(OFFSET('Game Board'!H8:H55,0,RY1)&gt;OFFSET('Game Board'!G8:G55,0,RY1))*1)+SUMPRODUCT((OFFSET('Game Board'!F8:F55,0,RY1)=SQ25)*(OFFSET('Game Board'!I8:I55,0,RY1)=SQ26)*(OFFSET('Game Board'!G8:G55,0,RY1)&gt;OFFSET('Game Board'!H8:H55,0,RY1))*1)+SUMPRODUCT((OFFSET('Game Board'!I8:I55,0,RY1)=SQ25)*(OFFSET('Game Board'!F8:F55,0,RY1)=SQ26)*(OFFSET('Game Board'!H8:H55,0,RY1)&gt;OFFSET('Game Board'!G8:G55,0,RY1))*1)+SUMPRODUCT((OFFSET('Game Board'!F8:F55,0,RY1)=SQ25)*(OFFSET('Game Board'!I8:I55,0,RY1)=SQ27)*(OFFSET('Game Board'!G8:G55,0,RY1)&gt;OFFSET('Game Board'!H8:H55,0,RY1))*1)+SUMPRODUCT((OFFSET('Game Board'!I8:I55,0,RY1)=SQ25)*(OFFSET('Game Board'!F8:F55,0,RY1)=SQ27)*(OFFSET('Game Board'!H8:H55,0,RY1)&gt;OFFSET('Game Board'!G8:G55,0,RY1))*1)</f>
        <v>0</v>
      </c>
      <c r="SU25" s="420">
        <f ca="1">SUMPRODUCT((OFFSET('Game Board'!F8:F55,0,RY1)=SQ25)*(OFFSET('Game Board'!I8:I55,0,RY1)=SQ24)*(OFFSET('Game Board'!G8:G55,0,RY1)=OFFSET('Game Board'!H8:H55,0,RY1))*1)+SUMPRODUCT((OFFSET('Game Board'!I8:I55,0,RY1)=SQ25)*(OFFSET('Game Board'!F8:F55,0,RY1)=SQ24)*(OFFSET('Game Board'!G8:G55,0,RY1)=OFFSET('Game Board'!H8:H55,0,RY1))*1)+SUMPRODUCT((OFFSET('Game Board'!F8:F55,0,RY1)=SQ25)*(OFFSET('Game Board'!I8:I55,0,RY1)=SQ26)*(OFFSET('Game Board'!G8:G55,0,RY1)=OFFSET('Game Board'!H8:H55,0,RY1))*1)+SUMPRODUCT((OFFSET('Game Board'!I8:I55,0,RY1)=SQ25)*(OFFSET('Game Board'!F8:F55,0,RY1)=SQ26)*(OFFSET('Game Board'!G8:G55,0,RY1)=OFFSET('Game Board'!H8:H55,0,RY1))*1)+SUMPRODUCT((OFFSET('Game Board'!F8:F55,0,RY1)=SQ25)*(OFFSET('Game Board'!I8:I55,0,RY1)=SQ27)*(OFFSET('Game Board'!G8:G55,0,RY1)=OFFSET('Game Board'!H8:H55,0,RY1))*1)+SUMPRODUCT((OFFSET('Game Board'!I8:I55,0,RY1)=SQ25)*(OFFSET('Game Board'!F8:F55,0,RY1)=SQ27)*(OFFSET('Game Board'!G8:G55,0,RY1)=OFFSET('Game Board'!H8:H55,0,RY1))*1)</f>
        <v>3</v>
      </c>
      <c r="SV25" s="420">
        <f ca="1">SUMPRODUCT((OFFSET('Game Board'!F8:F55,0,RY1)=SQ25)*(OFFSET('Game Board'!I8:I55,0,RY1)=SQ24)*(OFFSET('Game Board'!G8:G55,0,RY1)&lt;OFFSET('Game Board'!H8:H55,0,RY1))*1)+SUMPRODUCT((OFFSET('Game Board'!I8:I55,0,RY1)=SQ25)*(OFFSET('Game Board'!F8:F55,0,RY1)=SQ24)*(OFFSET('Game Board'!H8:H55,0,RY1)&lt;OFFSET('Game Board'!G8:G55,0,RY1))*1)+SUMPRODUCT((OFFSET('Game Board'!F8:F55,0,RY1)=SQ25)*(OFFSET('Game Board'!I8:I55,0,RY1)=SQ26)*(OFFSET('Game Board'!G8:G55,0,RY1)&lt;OFFSET('Game Board'!H8:H55,0,RY1))*1)+SUMPRODUCT((OFFSET('Game Board'!I8:I55,0,RY1)=SQ25)*(OFFSET('Game Board'!F8:F55,0,RY1)=SQ26)*(OFFSET('Game Board'!H8:H55,0,RY1)&lt;OFFSET('Game Board'!G8:G55,0,RY1))*1)+SUMPRODUCT((OFFSET('Game Board'!F8:F55,0,RY1)=SQ25)*(OFFSET('Game Board'!I8:I55,0,RY1)=SQ27)*(OFFSET('Game Board'!G8:G55,0,RY1)&lt;OFFSET('Game Board'!H8:H55,0,RY1))*1)+SUMPRODUCT((OFFSET('Game Board'!I8:I55,0,RY1)=SQ25)*(OFFSET('Game Board'!F8:F55,0,RY1)=SQ27)*(OFFSET('Game Board'!H8:H55,0,RY1)&lt;OFFSET('Game Board'!G8:G55,0,RY1))*1)</f>
        <v>0</v>
      </c>
      <c r="SW25" s="420">
        <f ca="1">SUMIFS(OFFSET('Game Board'!G8:G55,0,RY1),OFFSET('Game Board'!F8:F55,0,RY1),SQ25,OFFSET('Game Board'!I8:I55,0,RY1),SQ24)+SUMIFS(OFFSET('Game Board'!G8:G55,0,RY1),OFFSET('Game Board'!F8:F55,0,RY1),SQ25,OFFSET('Game Board'!I8:I55,0,RY1),SQ26)+SUMIFS(OFFSET('Game Board'!G8:G55,0,RY1),OFFSET('Game Board'!F8:F55,0,RY1),SQ25,OFFSET('Game Board'!I8:I55,0,RY1),SQ27)+SUMIFS(OFFSET('Game Board'!H8:H55,0,RY1),OFFSET('Game Board'!I8:I55,0,RY1),SQ25,OFFSET('Game Board'!F8:F55,0,RY1),SQ24)+SUMIFS(OFFSET('Game Board'!H8:H55,0,RY1),OFFSET('Game Board'!I8:I55,0,RY1),SQ25,OFFSET('Game Board'!F8:F55,0,RY1),SQ26)+SUMIFS(OFFSET('Game Board'!H8:H55,0,RY1),OFFSET('Game Board'!I8:I55,0,RY1),SQ25,OFFSET('Game Board'!F8:F55,0,RY1),SQ27)</f>
        <v>0</v>
      </c>
      <c r="SX25" s="420">
        <f ca="1">SUMIFS(OFFSET('Game Board'!H8:H55,0,RY1),OFFSET('Game Board'!F8:F55,0,RY1),SQ25,OFFSET('Game Board'!I8:I55,0,RY1),SQ24)+SUMIFS(OFFSET('Game Board'!H8:H55,0,RY1),OFFSET('Game Board'!F8:F55,0,RY1),SQ25,OFFSET('Game Board'!I8:I55,0,RY1),SQ26)+SUMIFS(OFFSET('Game Board'!H8:H55,0,RY1),OFFSET('Game Board'!F8:F55,0,RY1),SQ25,OFFSET('Game Board'!I8:I55,0,RY1),SQ27)+SUMIFS(OFFSET('Game Board'!G8:G55,0,RY1),OFFSET('Game Board'!I8:I55,0,RY1),SQ25,OFFSET('Game Board'!F8:F55,0,RY1),SQ24)+SUMIFS(OFFSET('Game Board'!G8:G55,0,RY1),OFFSET('Game Board'!I8:I55,0,RY1),SQ25,OFFSET('Game Board'!F8:F55,0,RY1),SQ26)+SUMIFS(OFFSET('Game Board'!G8:G55,0,RY1),OFFSET('Game Board'!I8:I55,0,RY1),SQ25,OFFSET('Game Board'!F8:F55,0,RY1),SQ27)</f>
        <v>0</v>
      </c>
      <c r="SY25" s="420">
        <f t="shared" ca="1" si="130"/>
        <v>0</v>
      </c>
      <c r="SZ25" s="420">
        <f t="shared" ca="1" si="131"/>
        <v>3</v>
      </c>
      <c r="TA25" s="420">
        <f t="shared" ref="TA25" ca="1" si="3575">IF(SQ25&lt;&gt;"",SUMPRODUCT((SP24:SP27=SP25)*(SZ24:SZ27&gt;SZ25)*1),0)</f>
        <v>0</v>
      </c>
      <c r="TB25" s="420">
        <f t="shared" ref="TB25" ca="1" si="3576">IF(SQ25&lt;&gt;"",SUMPRODUCT((TA24:TA27=TA25)*(SY24:SY27&gt;SY25)*1),0)</f>
        <v>0</v>
      </c>
      <c r="TC25" s="420">
        <f t="shared" ca="1" si="134"/>
        <v>0</v>
      </c>
      <c r="TD25" s="420">
        <f t="shared" ref="TD25" ca="1" si="3577">IF(SQ25&lt;&gt;"",SUMPRODUCT((TC24:TC27=TC25)*(TA24:TA27=TA25)*(SW24:SW27&gt;SW25)*1),0)</f>
        <v>0</v>
      </c>
      <c r="TE25" s="420">
        <f t="shared" ca="1" si="136"/>
        <v>1</v>
      </c>
      <c r="TF25" s="420">
        <f ca="1">SUMPRODUCT((OFFSET('Game Board'!F8:F55,0,RY1)=SR25)*(OFFSET('Game Board'!I8:I55,0,RY1)=SR26)*(OFFSET('Game Board'!G8:G55,0,RY1)&gt;OFFSET('Game Board'!H8:H55,0,RY1))*1)+SUMPRODUCT((OFFSET('Game Board'!I8:I55,0,RY1)=SR25)*(OFFSET('Game Board'!F8:F55,0,RY1)=SR26)*(OFFSET('Game Board'!H8:H55,0,RY1)&gt;OFFSET('Game Board'!G8:G55,0,RY1))*1)+SUMPRODUCT((OFFSET('Game Board'!F8:F55,0,RY1)=SR25)*(OFFSET('Game Board'!I8:I55,0,RY1)=SR27)*(OFFSET('Game Board'!G8:G55,0,RY1)&gt;OFFSET('Game Board'!H8:H55,0,RY1))*1)+SUMPRODUCT((OFFSET('Game Board'!I8:I55,0,RY1)=SR25)*(OFFSET('Game Board'!F8:F55,0,RY1)=SR27)*(OFFSET('Game Board'!H8:H55,0,RY1)&gt;OFFSET('Game Board'!G8:G55,0,RY1))*1)</f>
        <v>0</v>
      </c>
      <c r="TG25" s="420">
        <f ca="1">SUMPRODUCT((OFFSET('Game Board'!F8:F55,0,RY1)=SR25)*(OFFSET('Game Board'!I8:I55,0,RY1)=SR26)*(OFFSET('Game Board'!G8:G55,0,RY1)=OFFSET('Game Board'!H8:H55,0,RY1))*1)+SUMPRODUCT((OFFSET('Game Board'!I8:I55,0,RY1)=SR25)*(OFFSET('Game Board'!F8:F55,0,RY1)=SR26)*(OFFSET('Game Board'!G8:G55,0,RY1)=OFFSET('Game Board'!H8:H55,0,RY1))*1)+SUMPRODUCT((OFFSET('Game Board'!F8:F55,0,RY1)=SR25)*(OFFSET('Game Board'!I8:I55,0,RY1)=SR27)*(OFFSET('Game Board'!G8:G55,0,RY1)=OFFSET('Game Board'!H8:H55,0,RY1))*1)+SUMPRODUCT((OFFSET('Game Board'!I8:I55,0,RY1)=SR25)*(OFFSET('Game Board'!F8:F55,0,RY1)=SR27)*(OFFSET('Game Board'!G8:G55,0,RY1)=OFFSET('Game Board'!H8:H55,0,RY1))*1)</f>
        <v>0</v>
      </c>
      <c r="TH25" s="420">
        <f ca="1">SUMPRODUCT((OFFSET('Game Board'!F8:F55,0,RY1)=SR25)*(OFFSET('Game Board'!I8:I55,0,RY1)=SR26)*(OFFSET('Game Board'!G8:G55,0,RY1)&lt;OFFSET('Game Board'!H8:H55,0,RY1))*1)+SUMPRODUCT((OFFSET('Game Board'!I8:I55,0,RY1)=SR25)*(OFFSET('Game Board'!F8:F55,0,RY1)=SR26)*(OFFSET('Game Board'!H8:H55,0,RY1)&lt;OFFSET('Game Board'!G8:G55,0,RY1))*1)+SUMPRODUCT((OFFSET('Game Board'!F8:F55,0,RY1)=SR25)*(OFFSET('Game Board'!I8:I55,0,RY1)=SR27)*(OFFSET('Game Board'!G8:G55,0,RY1)&lt;OFFSET('Game Board'!H8:H55,0,RY1))*1)+SUMPRODUCT((OFFSET('Game Board'!I8:I55,0,RY1)=SR25)*(OFFSET('Game Board'!F8:F55,0,RY1)=SR27)*(OFFSET('Game Board'!H8:H55,0,RY1)&lt;OFFSET('Game Board'!G8:G55,0,RY1))*1)</f>
        <v>0</v>
      </c>
      <c r="TI25" s="420">
        <f ca="1">SUMIFS(OFFSET('Game Board'!G8:G55,0,RY1),OFFSET('Game Board'!F8:F55,0,RY1),SR25,OFFSET('Game Board'!I8:I55,0,RY1),SR26)+SUMIFS(OFFSET('Game Board'!G8:G55,0,RY1),OFFSET('Game Board'!F8:F55,0,RY1),SR25,OFFSET('Game Board'!I8:I55,0,RY1),SR27)+SUMIFS(OFFSET('Game Board'!H8:H55,0,RY1),OFFSET('Game Board'!I8:I55,0,RY1),SR25,OFFSET('Game Board'!F8:F55,0,RY1),SR26)+SUMIFS(OFFSET('Game Board'!H8:H55,0,RY1),OFFSET('Game Board'!I8:I55,0,RY1),SR25,OFFSET('Game Board'!F8:F55,0,RY1),SR27)</f>
        <v>0</v>
      </c>
      <c r="TJ25" s="420">
        <f ca="1">SUMIFS(OFFSET('Game Board'!H8:H55,0,RY1),OFFSET('Game Board'!F8:F55,0,RY1),SR25,OFFSET('Game Board'!I8:I55,0,RY1),SR26)+SUMIFS(OFFSET('Game Board'!H8:H55,0,RY1),OFFSET('Game Board'!F8:F55,0,RY1),SR25,OFFSET('Game Board'!I8:I55,0,RY1),SR27)+SUMIFS(OFFSET('Game Board'!G8:G55,0,RY1),OFFSET('Game Board'!I8:I55,0,RY1),SR25,OFFSET('Game Board'!F8:F55,0,RY1),SR26)+SUMIFS(OFFSET('Game Board'!G8:G55,0,RY1),OFFSET('Game Board'!I8:I55,0,RY1),SR25,OFFSET('Game Board'!F8:F55,0,RY1),SR27)</f>
        <v>0</v>
      </c>
      <c r="TK25" s="420">
        <f t="shared" ca="1" si="335"/>
        <v>0</v>
      </c>
      <c r="TL25" s="420">
        <f t="shared" ca="1" si="336"/>
        <v>0</v>
      </c>
      <c r="TM25" s="420">
        <f t="shared" ref="TM25" ca="1" si="3578">IF(SR25&lt;&gt;"",SUMPRODUCT((SP24:SP27=SP25)*(TL24:TL27&gt;TL25)*1),0)</f>
        <v>0</v>
      </c>
      <c r="TN25" s="420">
        <f t="shared" ref="TN25" ca="1" si="3579">IF(SR25&lt;&gt;"",SUMPRODUCT((TM24:TM27=TM25)*(TK24:TK27&gt;TK25)*1),0)</f>
        <v>0</v>
      </c>
      <c r="TO25" s="420">
        <f t="shared" ca="1" si="339"/>
        <v>0</v>
      </c>
      <c r="TP25" s="420">
        <f t="shared" ref="TP25" ca="1" si="3580">IF(SR25&lt;&gt;"",SUMPRODUCT((TO24:TO27=TO25)*(TM24:TM27=TM25)*(TI24:TI27&gt;TI25)*1),0)</f>
        <v>0</v>
      </c>
      <c r="TQ25" s="420">
        <f t="shared" ca="1" si="137"/>
        <v>1</v>
      </c>
      <c r="TR25" s="420">
        <v>0</v>
      </c>
      <c r="TS25" s="420">
        <v>0</v>
      </c>
      <c r="TT25" s="420">
        <v>0</v>
      </c>
      <c r="TU25" s="420">
        <v>0</v>
      </c>
      <c r="TV25" s="420">
        <v>0</v>
      </c>
      <c r="TW25" s="420">
        <v>0</v>
      </c>
      <c r="TX25" s="420">
        <v>0</v>
      </c>
      <c r="TY25" s="420">
        <v>0</v>
      </c>
      <c r="TZ25" s="420">
        <v>0</v>
      </c>
      <c r="UA25" s="420">
        <v>0</v>
      </c>
      <c r="UB25" s="420">
        <v>0</v>
      </c>
      <c r="UC25" s="420">
        <f t="shared" ca="1" si="138"/>
        <v>1</v>
      </c>
      <c r="UD25" s="420">
        <f t="shared" ref="UD25" ca="1" si="3581">SUMPRODUCT((UC24:UC27=UC25)*(SF24:SF27&gt;SF25)*1)</f>
        <v>1</v>
      </c>
      <c r="UE25" s="420">
        <f t="shared" ca="1" si="140"/>
        <v>2</v>
      </c>
      <c r="UF25" s="420" t="str">
        <f t="shared" si="342"/>
        <v>Croatia</v>
      </c>
      <c r="UG25" s="420">
        <f t="shared" ca="1" si="141"/>
        <v>0</v>
      </c>
      <c r="UH25" s="420">
        <f ca="1">SUMPRODUCT((OFFSET('Game Board'!G8:G55,0,UH1)&lt;&gt;"")*(OFFSET('Game Board'!F8:F55,0,UH1)=C25)*(OFFSET('Game Board'!G8:G55,0,UH1)&gt;OFFSET('Game Board'!H8:H55,0,UH1))*1)+SUMPRODUCT((OFFSET('Game Board'!G8:G55,0,UH1)&lt;&gt;"")*(OFFSET('Game Board'!I8:I55,0,UH1)=C25)*(OFFSET('Game Board'!H8:H55,0,UH1)&gt;OFFSET('Game Board'!G8:G55,0,UH1))*1)</f>
        <v>0</v>
      </c>
      <c r="UI25" s="420">
        <f ca="1">SUMPRODUCT((OFFSET('Game Board'!G8:G55,0,UH1)&lt;&gt;"")*(OFFSET('Game Board'!F8:F55,0,UH1)=C25)*(OFFSET('Game Board'!G8:G55,0,UH1)=OFFSET('Game Board'!H8:H55,0,UH1))*1)+SUMPRODUCT((OFFSET('Game Board'!G8:G55,0,UH1)&lt;&gt;"")*(OFFSET('Game Board'!I8:I55,0,UH1)=C25)*(OFFSET('Game Board'!G8:G55,0,UH1)=OFFSET('Game Board'!H8:H55,0,UH1))*1)</f>
        <v>0</v>
      </c>
      <c r="UJ25" s="420">
        <f ca="1">SUMPRODUCT((OFFSET('Game Board'!G8:G55,0,UH1)&lt;&gt;"")*(OFFSET('Game Board'!F8:F55,0,UH1)=C25)*(OFFSET('Game Board'!G8:G55,0,UH1)&lt;OFFSET('Game Board'!H8:H55,0,UH1))*1)+SUMPRODUCT((OFFSET('Game Board'!G8:G55,0,UH1)&lt;&gt;"")*(OFFSET('Game Board'!I8:I55,0,UH1)=C25)*(OFFSET('Game Board'!H8:H55,0,UH1)&lt;OFFSET('Game Board'!G8:G55,0,UH1))*1)</f>
        <v>0</v>
      </c>
      <c r="UK25" s="420">
        <f ca="1">SUMIF(OFFSET('Game Board'!F8:F55,0,UH1),C25,OFFSET('Game Board'!G8:G55,0,UH1))+SUMIF(OFFSET('Game Board'!I8:I55,0,UH1),C25,OFFSET('Game Board'!H8:H55,0,UH1))</f>
        <v>0</v>
      </c>
      <c r="UL25" s="420">
        <f ca="1">SUMIF(OFFSET('Game Board'!F8:F55,0,UH1),C25,OFFSET('Game Board'!H8:H55,0,UH1))+SUMIF(OFFSET('Game Board'!I8:I55,0,UH1),C25,OFFSET('Game Board'!G8:G55,0,UH1))</f>
        <v>0</v>
      </c>
      <c r="UM25" s="420">
        <f t="shared" ca="1" si="142"/>
        <v>0</v>
      </c>
      <c r="UN25" s="420">
        <f t="shared" ca="1" si="143"/>
        <v>0</v>
      </c>
      <c r="UO25" s="420">
        <f ca="1">INDEX(L4:L35,MATCH(UX25,C4:C35,0),0)</f>
        <v>1621</v>
      </c>
      <c r="UP25" s="424">
        <f>'Tournament Setup'!F27</f>
        <v>0</v>
      </c>
      <c r="UQ25" s="420">
        <f t="shared" ref="UQ25" ca="1" si="3582">RANK(UN25,UN24:UN27)</f>
        <v>1</v>
      </c>
      <c r="UR25" s="420">
        <f t="shared" ref="UR25" ca="1" si="3583">SUMPRODUCT((UQ24:UQ27=UQ25)*(UM24:UM27&gt;UM25)*1)</f>
        <v>0</v>
      </c>
      <c r="US25" s="420">
        <f t="shared" ca="1" si="146"/>
        <v>1</v>
      </c>
      <c r="UT25" s="420">
        <f t="shared" ref="UT25" ca="1" si="3584">SUMPRODUCT((UQ24:UQ27=UQ25)*(UM24:UM27=UM25)*(UK24:UK27&gt;UK25)*1)</f>
        <v>0</v>
      </c>
      <c r="UU25" s="420">
        <f t="shared" ca="1" si="148"/>
        <v>1</v>
      </c>
      <c r="UV25" s="420">
        <f t="shared" ref="UV25" ca="1" si="3585">RANK(UU25,UU24:UU27,1)+COUNTIF(UU24:UU25,UU25)-1</f>
        <v>2</v>
      </c>
      <c r="UW25" s="420">
        <v>2</v>
      </c>
      <c r="UX25" s="420" t="str">
        <f t="shared" ref="UX25" ca="1" si="3586">INDEX(UF24:UF27,MATCH(UW25,UV24:UV27,0),0)</f>
        <v>Croatia</v>
      </c>
      <c r="UY25" s="420">
        <f t="shared" ref="UY25" ca="1" si="3587">INDEX(UU24:UU27,MATCH(UX25,UF24:UF27,0),0)</f>
        <v>1</v>
      </c>
      <c r="UZ25" s="420" t="str">
        <f t="shared" ref="UZ25" ca="1" si="3588">IF(UZ24&lt;&gt;"",UX25,"")</f>
        <v>Croatia</v>
      </c>
      <c r="VA25" s="420" t="str">
        <f t="shared" ref="VA25" ca="1" si="3589">IF(UY26=2,UX25,"")</f>
        <v/>
      </c>
      <c r="VC25" s="420">
        <f ca="1">SUMPRODUCT((OFFSET('Game Board'!F8:F55,0,UH1)=UZ25)*(OFFSET('Game Board'!I8:I55,0,UH1)=UZ24)*(OFFSET('Game Board'!G8:G55,0,UH1)&gt;OFFSET('Game Board'!H8:H55,0,UH1))*1)+SUMPRODUCT((OFFSET('Game Board'!I8:I55,0,UH1)=UZ25)*(OFFSET('Game Board'!F8:F55,0,UH1)=UZ24)*(OFFSET('Game Board'!H8:H55,0,UH1)&gt;OFFSET('Game Board'!G8:G55,0,UH1))*1)+SUMPRODUCT((OFFSET('Game Board'!F8:F55,0,UH1)=UZ25)*(OFFSET('Game Board'!I8:I55,0,UH1)=UZ26)*(OFFSET('Game Board'!G8:G55,0,UH1)&gt;OFFSET('Game Board'!H8:H55,0,UH1))*1)+SUMPRODUCT((OFFSET('Game Board'!I8:I55,0,UH1)=UZ25)*(OFFSET('Game Board'!F8:F55,0,UH1)=UZ26)*(OFFSET('Game Board'!H8:H55,0,UH1)&gt;OFFSET('Game Board'!G8:G55,0,UH1))*1)+SUMPRODUCT((OFFSET('Game Board'!F8:F55,0,UH1)=UZ25)*(OFFSET('Game Board'!I8:I55,0,UH1)=UZ27)*(OFFSET('Game Board'!G8:G55,0,UH1)&gt;OFFSET('Game Board'!H8:H55,0,UH1))*1)+SUMPRODUCT((OFFSET('Game Board'!I8:I55,0,UH1)=UZ25)*(OFFSET('Game Board'!F8:F55,0,UH1)=UZ27)*(OFFSET('Game Board'!H8:H55,0,UH1)&gt;OFFSET('Game Board'!G8:G55,0,UH1))*1)</f>
        <v>0</v>
      </c>
      <c r="VD25" s="420">
        <f ca="1">SUMPRODUCT((OFFSET('Game Board'!F8:F55,0,UH1)=UZ25)*(OFFSET('Game Board'!I8:I55,0,UH1)=UZ24)*(OFFSET('Game Board'!G8:G55,0,UH1)=OFFSET('Game Board'!H8:H55,0,UH1))*1)+SUMPRODUCT((OFFSET('Game Board'!I8:I55,0,UH1)=UZ25)*(OFFSET('Game Board'!F8:F55,0,UH1)=UZ24)*(OFFSET('Game Board'!G8:G55,0,UH1)=OFFSET('Game Board'!H8:H55,0,UH1))*1)+SUMPRODUCT((OFFSET('Game Board'!F8:F55,0,UH1)=UZ25)*(OFFSET('Game Board'!I8:I55,0,UH1)=UZ26)*(OFFSET('Game Board'!G8:G55,0,UH1)=OFFSET('Game Board'!H8:H55,0,UH1))*1)+SUMPRODUCT((OFFSET('Game Board'!I8:I55,0,UH1)=UZ25)*(OFFSET('Game Board'!F8:F55,0,UH1)=UZ26)*(OFFSET('Game Board'!G8:G55,0,UH1)=OFFSET('Game Board'!H8:H55,0,UH1))*1)+SUMPRODUCT((OFFSET('Game Board'!F8:F55,0,UH1)=UZ25)*(OFFSET('Game Board'!I8:I55,0,UH1)=UZ27)*(OFFSET('Game Board'!G8:G55,0,UH1)=OFFSET('Game Board'!H8:H55,0,UH1))*1)+SUMPRODUCT((OFFSET('Game Board'!I8:I55,0,UH1)=UZ25)*(OFFSET('Game Board'!F8:F55,0,UH1)=UZ27)*(OFFSET('Game Board'!G8:G55,0,UH1)=OFFSET('Game Board'!H8:H55,0,UH1))*1)</f>
        <v>3</v>
      </c>
      <c r="VE25" s="420">
        <f ca="1">SUMPRODUCT((OFFSET('Game Board'!F8:F55,0,UH1)=UZ25)*(OFFSET('Game Board'!I8:I55,0,UH1)=UZ24)*(OFFSET('Game Board'!G8:G55,0,UH1)&lt;OFFSET('Game Board'!H8:H55,0,UH1))*1)+SUMPRODUCT((OFFSET('Game Board'!I8:I55,0,UH1)=UZ25)*(OFFSET('Game Board'!F8:F55,0,UH1)=UZ24)*(OFFSET('Game Board'!H8:H55,0,UH1)&lt;OFFSET('Game Board'!G8:G55,0,UH1))*1)+SUMPRODUCT((OFFSET('Game Board'!F8:F55,0,UH1)=UZ25)*(OFFSET('Game Board'!I8:I55,0,UH1)=UZ26)*(OFFSET('Game Board'!G8:G55,0,UH1)&lt;OFFSET('Game Board'!H8:H55,0,UH1))*1)+SUMPRODUCT((OFFSET('Game Board'!I8:I55,0,UH1)=UZ25)*(OFFSET('Game Board'!F8:F55,0,UH1)=UZ26)*(OFFSET('Game Board'!H8:H55,0,UH1)&lt;OFFSET('Game Board'!G8:G55,0,UH1))*1)+SUMPRODUCT((OFFSET('Game Board'!F8:F55,0,UH1)=UZ25)*(OFFSET('Game Board'!I8:I55,0,UH1)=UZ27)*(OFFSET('Game Board'!G8:G55,0,UH1)&lt;OFFSET('Game Board'!H8:H55,0,UH1))*1)+SUMPRODUCT((OFFSET('Game Board'!I8:I55,0,UH1)=UZ25)*(OFFSET('Game Board'!F8:F55,0,UH1)=UZ27)*(OFFSET('Game Board'!H8:H55,0,UH1)&lt;OFFSET('Game Board'!G8:G55,0,UH1))*1)</f>
        <v>0</v>
      </c>
      <c r="VF25" s="420">
        <f ca="1">SUMIFS(OFFSET('Game Board'!G8:G55,0,UH1),OFFSET('Game Board'!F8:F55,0,UH1),UZ25,OFFSET('Game Board'!I8:I55,0,UH1),UZ24)+SUMIFS(OFFSET('Game Board'!G8:G55,0,UH1),OFFSET('Game Board'!F8:F55,0,UH1),UZ25,OFFSET('Game Board'!I8:I55,0,UH1),UZ26)+SUMIFS(OFFSET('Game Board'!G8:G55,0,UH1),OFFSET('Game Board'!F8:F55,0,UH1),UZ25,OFFSET('Game Board'!I8:I55,0,UH1),UZ27)+SUMIFS(OFFSET('Game Board'!H8:H55,0,UH1),OFFSET('Game Board'!I8:I55,0,UH1),UZ25,OFFSET('Game Board'!F8:F55,0,UH1),UZ24)+SUMIFS(OFFSET('Game Board'!H8:H55,0,UH1),OFFSET('Game Board'!I8:I55,0,UH1),UZ25,OFFSET('Game Board'!F8:F55,0,UH1),UZ26)+SUMIFS(OFFSET('Game Board'!H8:H55,0,UH1),OFFSET('Game Board'!I8:I55,0,UH1),UZ25,OFFSET('Game Board'!F8:F55,0,UH1),UZ27)</f>
        <v>0</v>
      </c>
      <c r="VG25" s="420">
        <f ca="1">SUMIFS(OFFSET('Game Board'!H8:H55,0,UH1),OFFSET('Game Board'!F8:F55,0,UH1),UZ25,OFFSET('Game Board'!I8:I55,0,UH1),UZ24)+SUMIFS(OFFSET('Game Board'!H8:H55,0,UH1),OFFSET('Game Board'!F8:F55,0,UH1),UZ25,OFFSET('Game Board'!I8:I55,0,UH1),UZ26)+SUMIFS(OFFSET('Game Board'!H8:H55,0,UH1),OFFSET('Game Board'!F8:F55,0,UH1),UZ25,OFFSET('Game Board'!I8:I55,0,UH1),UZ27)+SUMIFS(OFFSET('Game Board'!G8:G55,0,UH1),OFFSET('Game Board'!I8:I55,0,UH1),UZ25,OFFSET('Game Board'!F8:F55,0,UH1),UZ24)+SUMIFS(OFFSET('Game Board'!G8:G55,0,UH1),OFFSET('Game Board'!I8:I55,0,UH1),UZ25,OFFSET('Game Board'!F8:F55,0,UH1),UZ26)+SUMIFS(OFFSET('Game Board'!G8:G55,0,UH1),OFFSET('Game Board'!I8:I55,0,UH1),UZ25,OFFSET('Game Board'!F8:F55,0,UH1),UZ27)</f>
        <v>0</v>
      </c>
      <c r="VH25" s="420">
        <f t="shared" ca="1" si="153"/>
        <v>0</v>
      </c>
      <c r="VI25" s="420">
        <f t="shared" ca="1" si="154"/>
        <v>3</v>
      </c>
      <c r="VJ25" s="420">
        <f t="shared" ref="VJ25" ca="1" si="3590">IF(UZ25&lt;&gt;"",SUMPRODUCT((UY24:UY27=UY25)*(VI24:VI27&gt;VI25)*1),0)</f>
        <v>0</v>
      </c>
      <c r="VK25" s="420">
        <f t="shared" ref="VK25" ca="1" si="3591">IF(UZ25&lt;&gt;"",SUMPRODUCT((VJ24:VJ27=VJ25)*(VH24:VH27&gt;VH25)*1),0)</f>
        <v>0</v>
      </c>
      <c r="VL25" s="420">
        <f t="shared" ca="1" si="157"/>
        <v>0</v>
      </c>
      <c r="VM25" s="420">
        <f t="shared" ref="VM25" ca="1" si="3592">IF(UZ25&lt;&gt;"",SUMPRODUCT((VL24:VL27=VL25)*(VJ24:VJ27=VJ25)*(VF24:VF27&gt;VF25)*1),0)</f>
        <v>0</v>
      </c>
      <c r="VN25" s="420">
        <f t="shared" ca="1" si="159"/>
        <v>1</v>
      </c>
      <c r="VO25" s="420">
        <f ca="1">SUMPRODUCT((OFFSET('Game Board'!F8:F55,0,UH1)=VA25)*(OFFSET('Game Board'!I8:I55,0,UH1)=VA26)*(OFFSET('Game Board'!G8:G55,0,UH1)&gt;OFFSET('Game Board'!H8:H55,0,UH1))*1)+SUMPRODUCT((OFFSET('Game Board'!I8:I55,0,UH1)=VA25)*(OFFSET('Game Board'!F8:F55,0,UH1)=VA26)*(OFFSET('Game Board'!H8:H55,0,UH1)&gt;OFFSET('Game Board'!G8:G55,0,UH1))*1)+SUMPRODUCT((OFFSET('Game Board'!F8:F55,0,UH1)=VA25)*(OFFSET('Game Board'!I8:I55,0,UH1)=VA27)*(OFFSET('Game Board'!G8:G55,0,UH1)&gt;OFFSET('Game Board'!H8:H55,0,UH1))*1)+SUMPRODUCT((OFFSET('Game Board'!I8:I55,0,UH1)=VA25)*(OFFSET('Game Board'!F8:F55,0,UH1)=VA27)*(OFFSET('Game Board'!H8:H55,0,UH1)&gt;OFFSET('Game Board'!G8:G55,0,UH1))*1)</f>
        <v>0</v>
      </c>
      <c r="VP25" s="420">
        <f ca="1">SUMPRODUCT((OFFSET('Game Board'!F8:F55,0,UH1)=VA25)*(OFFSET('Game Board'!I8:I55,0,UH1)=VA26)*(OFFSET('Game Board'!G8:G55,0,UH1)=OFFSET('Game Board'!H8:H55,0,UH1))*1)+SUMPRODUCT((OFFSET('Game Board'!I8:I55,0,UH1)=VA25)*(OFFSET('Game Board'!F8:F55,0,UH1)=VA26)*(OFFSET('Game Board'!G8:G55,0,UH1)=OFFSET('Game Board'!H8:H55,0,UH1))*1)+SUMPRODUCT((OFFSET('Game Board'!F8:F55,0,UH1)=VA25)*(OFFSET('Game Board'!I8:I55,0,UH1)=VA27)*(OFFSET('Game Board'!G8:G55,0,UH1)=OFFSET('Game Board'!H8:H55,0,UH1))*1)+SUMPRODUCT((OFFSET('Game Board'!I8:I55,0,UH1)=VA25)*(OFFSET('Game Board'!F8:F55,0,UH1)=VA27)*(OFFSET('Game Board'!G8:G55,0,UH1)=OFFSET('Game Board'!H8:H55,0,UH1))*1)</f>
        <v>0</v>
      </c>
      <c r="VQ25" s="420">
        <f ca="1">SUMPRODUCT((OFFSET('Game Board'!F8:F55,0,UH1)=VA25)*(OFFSET('Game Board'!I8:I55,0,UH1)=VA26)*(OFFSET('Game Board'!G8:G55,0,UH1)&lt;OFFSET('Game Board'!H8:H55,0,UH1))*1)+SUMPRODUCT((OFFSET('Game Board'!I8:I55,0,UH1)=VA25)*(OFFSET('Game Board'!F8:F55,0,UH1)=VA26)*(OFFSET('Game Board'!H8:H55,0,UH1)&lt;OFFSET('Game Board'!G8:G55,0,UH1))*1)+SUMPRODUCT((OFFSET('Game Board'!F8:F55,0,UH1)=VA25)*(OFFSET('Game Board'!I8:I55,0,UH1)=VA27)*(OFFSET('Game Board'!G8:G55,0,UH1)&lt;OFFSET('Game Board'!H8:H55,0,UH1))*1)+SUMPRODUCT((OFFSET('Game Board'!I8:I55,0,UH1)=VA25)*(OFFSET('Game Board'!F8:F55,0,UH1)=VA27)*(OFFSET('Game Board'!H8:H55,0,UH1)&lt;OFFSET('Game Board'!G8:G55,0,UH1))*1)</f>
        <v>0</v>
      </c>
      <c r="VR25" s="420">
        <f ca="1">SUMIFS(OFFSET('Game Board'!G8:G55,0,UH1),OFFSET('Game Board'!F8:F55,0,UH1),VA25,OFFSET('Game Board'!I8:I55,0,UH1),VA26)+SUMIFS(OFFSET('Game Board'!G8:G55,0,UH1),OFFSET('Game Board'!F8:F55,0,UH1),VA25,OFFSET('Game Board'!I8:I55,0,UH1),VA27)+SUMIFS(OFFSET('Game Board'!H8:H55,0,UH1),OFFSET('Game Board'!I8:I55,0,UH1),VA25,OFFSET('Game Board'!F8:F55,0,UH1),VA26)+SUMIFS(OFFSET('Game Board'!H8:H55,0,UH1),OFFSET('Game Board'!I8:I55,0,UH1),VA25,OFFSET('Game Board'!F8:F55,0,UH1),VA27)</f>
        <v>0</v>
      </c>
      <c r="VS25" s="420">
        <f ca="1">SUMIFS(OFFSET('Game Board'!H8:H55,0,UH1),OFFSET('Game Board'!F8:F55,0,UH1),VA25,OFFSET('Game Board'!I8:I55,0,UH1),VA26)+SUMIFS(OFFSET('Game Board'!H8:H55,0,UH1),OFFSET('Game Board'!F8:F55,0,UH1),VA25,OFFSET('Game Board'!I8:I55,0,UH1),VA27)+SUMIFS(OFFSET('Game Board'!G8:G55,0,UH1),OFFSET('Game Board'!I8:I55,0,UH1),VA25,OFFSET('Game Board'!F8:F55,0,UH1),VA26)+SUMIFS(OFFSET('Game Board'!G8:G55,0,UH1),OFFSET('Game Board'!I8:I55,0,UH1),VA25,OFFSET('Game Board'!F8:F55,0,UH1),VA27)</f>
        <v>0</v>
      </c>
      <c r="VT25" s="420">
        <f t="shared" ca="1" si="354"/>
        <v>0</v>
      </c>
      <c r="VU25" s="420">
        <f t="shared" ca="1" si="355"/>
        <v>0</v>
      </c>
      <c r="VV25" s="420">
        <f t="shared" ref="VV25" ca="1" si="3593">IF(VA25&lt;&gt;"",SUMPRODUCT((UY24:UY27=UY25)*(VU24:VU27&gt;VU25)*1),0)</f>
        <v>0</v>
      </c>
      <c r="VW25" s="420">
        <f t="shared" ref="VW25" ca="1" si="3594">IF(VA25&lt;&gt;"",SUMPRODUCT((VV24:VV27=VV25)*(VT24:VT27&gt;VT25)*1),0)</f>
        <v>0</v>
      </c>
      <c r="VX25" s="420">
        <f t="shared" ca="1" si="358"/>
        <v>0</v>
      </c>
      <c r="VY25" s="420">
        <f t="shared" ref="VY25" ca="1" si="3595">IF(VA25&lt;&gt;"",SUMPRODUCT((VX24:VX27=VX25)*(VV24:VV27=VV25)*(VR24:VR27&gt;VR25)*1),0)</f>
        <v>0</v>
      </c>
      <c r="VZ25" s="420">
        <f t="shared" ca="1" si="160"/>
        <v>1</v>
      </c>
      <c r="WA25" s="420">
        <v>0</v>
      </c>
      <c r="WB25" s="420">
        <v>0</v>
      </c>
      <c r="WC25" s="420">
        <v>0</v>
      </c>
      <c r="WD25" s="420">
        <v>0</v>
      </c>
      <c r="WE25" s="420">
        <v>0</v>
      </c>
      <c r="WF25" s="420">
        <v>0</v>
      </c>
      <c r="WG25" s="420">
        <v>0</v>
      </c>
      <c r="WH25" s="420">
        <v>0</v>
      </c>
      <c r="WI25" s="420">
        <v>0</v>
      </c>
      <c r="WJ25" s="420">
        <v>0</v>
      </c>
      <c r="WK25" s="420">
        <v>0</v>
      </c>
      <c r="WL25" s="420">
        <f t="shared" ca="1" si="161"/>
        <v>1</v>
      </c>
      <c r="WM25" s="420">
        <f t="shared" ref="WM25" ca="1" si="3596">SUMPRODUCT((WL24:WL27=WL25)*(UO24:UO27&gt;UO25)*1)</f>
        <v>1</v>
      </c>
      <c r="WN25" s="420">
        <f t="shared" ca="1" si="163"/>
        <v>2</v>
      </c>
      <c r="WO25" s="420" t="str">
        <f t="shared" si="361"/>
        <v>Croatia</v>
      </c>
      <c r="WP25" s="420">
        <f t="shared" ca="1" si="164"/>
        <v>0</v>
      </c>
      <c r="WQ25" s="420">
        <f ca="1">SUMPRODUCT((OFFSET('Game Board'!G8:G55,0,WQ1)&lt;&gt;"")*(OFFSET('Game Board'!F8:F55,0,WQ1)=C25)*(OFFSET('Game Board'!G8:G55,0,WQ1)&gt;OFFSET('Game Board'!H8:H55,0,WQ1))*1)+SUMPRODUCT((OFFSET('Game Board'!G8:G55,0,WQ1)&lt;&gt;"")*(OFFSET('Game Board'!I8:I55,0,WQ1)=C25)*(OFFSET('Game Board'!H8:H55,0,WQ1)&gt;OFFSET('Game Board'!G8:G55,0,WQ1))*1)</f>
        <v>0</v>
      </c>
      <c r="WR25" s="420">
        <f ca="1">SUMPRODUCT((OFFSET('Game Board'!G8:G55,0,WQ1)&lt;&gt;"")*(OFFSET('Game Board'!F8:F55,0,WQ1)=C25)*(OFFSET('Game Board'!G8:G55,0,WQ1)=OFFSET('Game Board'!H8:H55,0,WQ1))*1)+SUMPRODUCT((OFFSET('Game Board'!G8:G55,0,WQ1)&lt;&gt;"")*(OFFSET('Game Board'!I8:I55,0,WQ1)=C25)*(OFFSET('Game Board'!G8:G55,0,WQ1)=OFFSET('Game Board'!H8:H55,0,WQ1))*1)</f>
        <v>0</v>
      </c>
      <c r="WS25" s="420">
        <f ca="1">SUMPRODUCT((OFFSET('Game Board'!G8:G55,0,WQ1)&lt;&gt;"")*(OFFSET('Game Board'!F8:F55,0,WQ1)=C25)*(OFFSET('Game Board'!G8:G55,0,WQ1)&lt;OFFSET('Game Board'!H8:H55,0,WQ1))*1)+SUMPRODUCT((OFFSET('Game Board'!G8:G55,0,WQ1)&lt;&gt;"")*(OFFSET('Game Board'!I8:I55,0,WQ1)=C25)*(OFFSET('Game Board'!H8:H55,0,WQ1)&lt;OFFSET('Game Board'!G8:G55,0,WQ1))*1)</f>
        <v>0</v>
      </c>
      <c r="WT25" s="420">
        <f ca="1">SUMIF(OFFSET('Game Board'!F8:F55,0,WQ1),C25,OFFSET('Game Board'!G8:G55,0,WQ1))+SUMIF(OFFSET('Game Board'!I8:I55,0,WQ1),C25,OFFSET('Game Board'!H8:H55,0,WQ1))</f>
        <v>0</v>
      </c>
      <c r="WU25" s="420">
        <f ca="1">SUMIF(OFFSET('Game Board'!F8:F55,0,WQ1),C25,OFFSET('Game Board'!H8:H55,0,WQ1))+SUMIF(OFFSET('Game Board'!I8:I55,0,WQ1),C25,OFFSET('Game Board'!G8:G55,0,WQ1))</f>
        <v>0</v>
      </c>
      <c r="WV25" s="420">
        <f t="shared" ca="1" si="165"/>
        <v>0</v>
      </c>
      <c r="WW25" s="420">
        <f t="shared" ca="1" si="166"/>
        <v>0</v>
      </c>
      <c r="WX25" s="420">
        <f ca="1">INDEX(L4:L35,MATCH(XG25,C4:C35,0),0)</f>
        <v>1621</v>
      </c>
      <c r="WY25" s="424">
        <f>'Tournament Setup'!F27</f>
        <v>0</v>
      </c>
      <c r="WZ25" s="420">
        <f t="shared" ref="WZ25" ca="1" si="3597">RANK(WW25,WW24:WW27)</f>
        <v>1</v>
      </c>
      <c r="XA25" s="420">
        <f t="shared" ref="XA25" ca="1" si="3598">SUMPRODUCT((WZ24:WZ27=WZ25)*(WV24:WV27&gt;WV25)*1)</f>
        <v>0</v>
      </c>
      <c r="XB25" s="420">
        <f t="shared" ca="1" si="169"/>
        <v>1</v>
      </c>
      <c r="XC25" s="420">
        <f t="shared" ref="XC25" ca="1" si="3599">SUMPRODUCT((WZ24:WZ27=WZ25)*(WV24:WV27=WV25)*(WT24:WT27&gt;WT25)*1)</f>
        <v>0</v>
      </c>
      <c r="XD25" s="420">
        <f t="shared" ca="1" si="171"/>
        <v>1</v>
      </c>
      <c r="XE25" s="420">
        <f t="shared" ref="XE25" ca="1" si="3600">RANK(XD25,XD24:XD27,1)+COUNTIF(XD24:XD25,XD25)-1</f>
        <v>2</v>
      </c>
      <c r="XF25" s="420">
        <v>2</v>
      </c>
      <c r="XG25" s="420" t="str">
        <f t="shared" ref="XG25" ca="1" si="3601">INDEX(WO24:WO27,MATCH(XF25,XE24:XE27,0),0)</f>
        <v>Croatia</v>
      </c>
      <c r="XH25" s="420">
        <f t="shared" ref="XH25" ca="1" si="3602">INDEX(XD24:XD27,MATCH(XG25,WO24:WO27,0),0)</f>
        <v>1</v>
      </c>
      <c r="XI25" s="420" t="str">
        <f t="shared" ref="XI25" ca="1" si="3603">IF(XI24&lt;&gt;"",XG25,"")</f>
        <v>Croatia</v>
      </c>
      <c r="XJ25" s="420" t="str">
        <f t="shared" ref="XJ25" ca="1" si="3604">IF(XH26=2,XG25,"")</f>
        <v/>
      </c>
      <c r="XL25" s="420">
        <f ca="1">SUMPRODUCT((OFFSET('Game Board'!F8:F55,0,WQ1)=XI25)*(OFFSET('Game Board'!I8:I55,0,WQ1)=XI24)*(OFFSET('Game Board'!G8:G55,0,WQ1)&gt;OFFSET('Game Board'!H8:H55,0,WQ1))*1)+SUMPRODUCT((OFFSET('Game Board'!I8:I55,0,WQ1)=XI25)*(OFFSET('Game Board'!F8:F55,0,WQ1)=XI24)*(OFFSET('Game Board'!H8:H55,0,WQ1)&gt;OFFSET('Game Board'!G8:G55,0,WQ1))*1)+SUMPRODUCT((OFFSET('Game Board'!F8:F55,0,WQ1)=XI25)*(OFFSET('Game Board'!I8:I55,0,WQ1)=XI26)*(OFFSET('Game Board'!G8:G55,0,WQ1)&gt;OFFSET('Game Board'!H8:H55,0,WQ1))*1)+SUMPRODUCT((OFFSET('Game Board'!I8:I55,0,WQ1)=XI25)*(OFFSET('Game Board'!F8:F55,0,WQ1)=XI26)*(OFFSET('Game Board'!H8:H55,0,WQ1)&gt;OFFSET('Game Board'!G8:G55,0,WQ1))*1)+SUMPRODUCT((OFFSET('Game Board'!F8:F55,0,WQ1)=XI25)*(OFFSET('Game Board'!I8:I55,0,WQ1)=XI27)*(OFFSET('Game Board'!G8:G55,0,WQ1)&gt;OFFSET('Game Board'!H8:H55,0,WQ1))*1)+SUMPRODUCT((OFFSET('Game Board'!I8:I55,0,WQ1)=XI25)*(OFFSET('Game Board'!F8:F55,0,WQ1)=XI27)*(OFFSET('Game Board'!H8:H55,0,WQ1)&gt;OFFSET('Game Board'!G8:G55,0,WQ1))*1)</f>
        <v>0</v>
      </c>
      <c r="XM25" s="420">
        <f ca="1">SUMPRODUCT((OFFSET('Game Board'!F8:F55,0,WQ1)=XI25)*(OFFSET('Game Board'!I8:I55,0,WQ1)=XI24)*(OFFSET('Game Board'!G8:G55,0,WQ1)=OFFSET('Game Board'!H8:H55,0,WQ1))*1)+SUMPRODUCT((OFFSET('Game Board'!I8:I55,0,WQ1)=XI25)*(OFFSET('Game Board'!F8:F55,0,WQ1)=XI24)*(OFFSET('Game Board'!G8:G55,0,WQ1)=OFFSET('Game Board'!H8:H55,0,WQ1))*1)+SUMPRODUCT((OFFSET('Game Board'!F8:F55,0,WQ1)=XI25)*(OFFSET('Game Board'!I8:I55,0,WQ1)=XI26)*(OFFSET('Game Board'!G8:G55,0,WQ1)=OFFSET('Game Board'!H8:H55,0,WQ1))*1)+SUMPRODUCT((OFFSET('Game Board'!I8:I55,0,WQ1)=XI25)*(OFFSET('Game Board'!F8:F55,0,WQ1)=XI26)*(OFFSET('Game Board'!G8:G55,0,WQ1)=OFFSET('Game Board'!H8:H55,0,WQ1))*1)+SUMPRODUCT((OFFSET('Game Board'!F8:F55,0,WQ1)=XI25)*(OFFSET('Game Board'!I8:I55,0,WQ1)=XI27)*(OFFSET('Game Board'!G8:G55,0,WQ1)=OFFSET('Game Board'!H8:H55,0,WQ1))*1)+SUMPRODUCT((OFFSET('Game Board'!I8:I55,0,WQ1)=XI25)*(OFFSET('Game Board'!F8:F55,0,WQ1)=XI27)*(OFFSET('Game Board'!G8:G55,0,WQ1)=OFFSET('Game Board'!H8:H55,0,WQ1))*1)</f>
        <v>3</v>
      </c>
      <c r="XN25" s="420">
        <f ca="1">SUMPRODUCT((OFFSET('Game Board'!F8:F55,0,WQ1)=XI25)*(OFFSET('Game Board'!I8:I55,0,WQ1)=XI24)*(OFFSET('Game Board'!G8:G55,0,WQ1)&lt;OFFSET('Game Board'!H8:H55,0,WQ1))*1)+SUMPRODUCT((OFFSET('Game Board'!I8:I55,0,WQ1)=XI25)*(OFFSET('Game Board'!F8:F55,0,WQ1)=XI24)*(OFFSET('Game Board'!H8:H55,0,WQ1)&lt;OFFSET('Game Board'!G8:G55,0,WQ1))*1)+SUMPRODUCT((OFFSET('Game Board'!F8:F55,0,WQ1)=XI25)*(OFFSET('Game Board'!I8:I55,0,WQ1)=XI26)*(OFFSET('Game Board'!G8:G55,0,WQ1)&lt;OFFSET('Game Board'!H8:H55,0,WQ1))*1)+SUMPRODUCT((OFFSET('Game Board'!I8:I55,0,WQ1)=XI25)*(OFFSET('Game Board'!F8:F55,0,WQ1)=XI26)*(OFFSET('Game Board'!H8:H55,0,WQ1)&lt;OFFSET('Game Board'!G8:G55,0,WQ1))*1)+SUMPRODUCT((OFFSET('Game Board'!F8:F55,0,WQ1)=XI25)*(OFFSET('Game Board'!I8:I55,0,WQ1)=XI27)*(OFFSET('Game Board'!G8:G55,0,WQ1)&lt;OFFSET('Game Board'!H8:H55,0,WQ1))*1)+SUMPRODUCT((OFFSET('Game Board'!I8:I55,0,WQ1)=XI25)*(OFFSET('Game Board'!F8:F55,0,WQ1)=XI27)*(OFFSET('Game Board'!H8:H55,0,WQ1)&lt;OFFSET('Game Board'!G8:G55,0,WQ1))*1)</f>
        <v>0</v>
      </c>
      <c r="XO25" s="420">
        <f ca="1">SUMIFS(OFFSET('Game Board'!G8:G55,0,WQ1),OFFSET('Game Board'!F8:F55,0,WQ1),XI25,OFFSET('Game Board'!I8:I55,0,WQ1),XI24)+SUMIFS(OFFSET('Game Board'!G8:G55,0,WQ1),OFFSET('Game Board'!F8:F55,0,WQ1),XI25,OFFSET('Game Board'!I8:I55,0,WQ1),XI26)+SUMIFS(OFFSET('Game Board'!G8:G55,0,WQ1),OFFSET('Game Board'!F8:F55,0,WQ1),XI25,OFFSET('Game Board'!I8:I55,0,WQ1),XI27)+SUMIFS(OFFSET('Game Board'!H8:H55,0,WQ1),OFFSET('Game Board'!I8:I55,0,WQ1),XI25,OFFSET('Game Board'!F8:F55,0,WQ1),XI24)+SUMIFS(OFFSET('Game Board'!H8:H55,0,WQ1),OFFSET('Game Board'!I8:I55,0,WQ1),XI25,OFFSET('Game Board'!F8:F55,0,WQ1),XI26)+SUMIFS(OFFSET('Game Board'!H8:H55,0,WQ1),OFFSET('Game Board'!I8:I55,0,WQ1),XI25,OFFSET('Game Board'!F8:F55,0,WQ1),XI27)</f>
        <v>0</v>
      </c>
      <c r="XP25" s="420">
        <f ca="1">SUMIFS(OFFSET('Game Board'!H8:H55,0,WQ1),OFFSET('Game Board'!F8:F55,0,WQ1),XI25,OFFSET('Game Board'!I8:I55,0,WQ1),XI24)+SUMIFS(OFFSET('Game Board'!H8:H55,0,WQ1),OFFSET('Game Board'!F8:F55,0,WQ1),XI25,OFFSET('Game Board'!I8:I55,0,WQ1),XI26)+SUMIFS(OFFSET('Game Board'!H8:H55,0,WQ1),OFFSET('Game Board'!F8:F55,0,WQ1),XI25,OFFSET('Game Board'!I8:I55,0,WQ1),XI27)+SUMIFS(OFFSET('Game Board'!G8:G55,0,WQ1),OFFSET('Game Board'!I8:I55,0,WQ1),XI25,OFFSET('Game Board'!F8:F55,0,WQ1),XI24)+SUMIFS(OFFSET('Game Board'!G8:G55,0,WQ1),OFFSET('Game Board'!I8:I55,0,WQ1),XI25,OFFSET('Game Board'!F8:F55,0,WQ1),XI26)+SUMIFS(OFFSET('Game Board'!G8:G55,0,WQ1),OFFSET('Game Board'!I8:I55,0,WQ1),XI25,OFFSET('Game Board'!F8:F55,0,WQ1),XI27)</f>
        <v>0</v>
      </c>
      <c r="XQ25" s="420">
        <f t="shared" ca="1" si="176"/>
        <v>0</v>
      </c>
      <c r="XR25" s="420">
        <f t="shared" ca="1" si="177"/>
        <v>3</v>
      </c>
      <c r="XS25" s="420">
        <f t="shared" ref="XS25" ca="1" si="3605">IF(XI25&lt;&gt;"",SUMPRODUCT((XH24:XH27=XH25)*(XR24:XR27&gt;XR25)*1),0)</f>
        <v>0</v>
      </c>
      <c r="XT25" s="420">
        <f t="shared" ref="XT25" ca="1" si="3606">IF(XI25&lt;&gt;"",SUMPRODUCT((XS24:XS27=XS25)*(XQ24:XQ27&gt;XQ25)*1),0)</f>
        <v>0</v>
      </c>
      <c r="XU25" s="420">
        <f t="shared" ca="1" si="180"/>
        <v>0</v>
      </c>
      <c r="XV25" s="420">
        <f t="shared" ref="XV25" ca="1" si="3607">IF(XI25&lt;&gt;"",SUMPRODUCT((XU24:XU27=XU25)*(XS24:XS27=XS25)*(XO24:XO27&gt;XO25)*1),0)</f>
        <v>0</v>
      </c>
      <c r="XW25" s="420">
        <f t="shared" ca="1" si="182"/>
        <v>1</v>
      </c>
      <c r="XX25" s="420">
        <f ca="1">SUMPRODUCT((OFFSET('Game Board'!F8:F55,0,WQ1)=XJ25)*(OFFSET('Game Board'!I8:I55,0,WQ1)=XJ26)*(OFFSET('Game Board'!G8:G55,0,WQ1)&gt;OFFSET('Game Board'!H8:H55,0,WQ1))*1)+SUMPRODUCT((OFFSET('Game Board'!I8:I55,0,WQ1)=XJ25)*(OFFSET('Game Board'!F8:F55,0,WQ1)=XJ26)*(OFFSET('Game Board'!H8:H55,0,WQ1)&gt;OFFSET('Game Board'!G8:G55,0,WQ1))*1)+SUMPRODUCT((OFFSET('Game Board'!F8:F55,0,WQ1)=XJ25)*(OFFSET('Game Board'!I8:I55,0,WQ1)=XJ27)*(OFFSET('Game Board'!G8:G55,0,WQ1)&gt;OFFSET('Game Board'!H8:H55,0,WQ1))*1)+SUMPRODUCT((OFFSET('Game Board'!I8:I55,0,WQ1)=XJ25)*(OFFSET('Game Board'!F8:F55,0,WQ1)=XJ27)*(OFFSET('Game Board'!H8:H55,0,WQ1)&gt;OFFSET('Game Board'!G8:G55,0,WQ1))*1)</f>
        <v>0</v>
      </c>
      <c r="XY25" s="420">
        <f ca="1">SUMPRODUCT((OFFSET('Game Board'!F8:F55,0,WQ1)=XJ25)*(OFFSET('Game Board'!I8:I55,0,WQ1)=XJ26)*(OFFSET('Game Board'!G8:G55,0,WQ1)=OFFSET('Game Board'!H8:H55,0,WQ1))*1)+SUMPRODUCT((OFFSET('Game Board'!I8:I55,0,WQ1)=XJ25)*(OFFSET('Game Board'!F8:F55,0,WQ1)=XJ26)*(OFFSET('Game Board'!G8:G55,0,WQ1)=OFFSET('Game Board'!H8:H55,0,WQ1))*1)+SUMPRODUCT((OFFSET('Game Board'!F8:F55,0,WQ1)=XJ25)*(OFFSET('Game Board'!I8:I55,0,WQ1)=XJ27)*(OFFSET('Game Board'!G8:G55,0,WQ1)=OFFSET('Game Board'!H8:H55,0,WQ1))*1)+SUMPRODUCT((OFFSET('Game Board'!I8:I55,0,WQ1)=XJ25)*(OFFSET('Game Board'!F8:F55,0,WQ1)=XJ27)*(OFFSET('Game Board'!G8:G55,0,WQ1)=OFFSET('Game Board'!H8:H55,0,WQ1))*1)</f>
        <v>0</v>
      </c>
      <c r="XZ25" s="420">
        <f ca="1">SUMPRODUCT((OFFSET('Game Board'!F8:F55,0,WQ1)=XJ25)*(OFFSET('Game Board'!I8:I55,0,WQ1)=XJ26)*(OFFSET('Game Board'!G8:G55,0,WQ1)&lt;OFFSET('Game Board'!H8:H55,0,WQ1))*1)+SUMPRODUCT((OFFSET('Game Board'!I8:I55,0,WQ1)=XJ25)*(OFFSET('Game Board'!F8:F55,0,WQ1)=XJ26)*(OFFSET('Game Board'!H8:H55,0,WQ1)&lt;OFFSET('Game Board'!G8:G55,0,WQ1))*1)+SUMPRODUCT((OFFSET('Game Board'!F8:F55,0,WQ1)=XJ25)*(OFFSET('Game Board'!I8:I55,0,WQ1)=XJ27)*(OFFSET('Game Board'!G8:G55,0,WQ1)&lt;OFFSET('Game Board'!H8:H55,0,WQ1))*1)+SUMPRODUCT((OFFSET('Game Board'!I8:I55,0,WQ1)=XJ25)*(OFFSET('Game Board'!F8:F55,0,WQ1)=XJ27)*(OFFSET('Game Board'!H8:H55,0,WQ1)&lt;OFFSET('Game Board'!G8:G55,0,WQ1))*1)</f>
        <v>0</v>
      </c>
      <c r="YA25" s="420">
        <f ca="1">SUMIFS(OFFSET('Game Board'!G8:G55,0,WQ1),OFFSET('Game Board'!F8:F55,0,WQ1),XJ25,OFFSET('Game Board'!I8:I55,0,WQ1),XJ26)+SUMIFS(OFFSET('Game Board'!G8:G55,0,WQ1),OFFSET('Game Board'!F8:F55,0,WQ1),XJ25,OFFSET('Game Board'!I8:I55,0,WQ1),XJ27)+SUMIFS(OFFSET('Game Board'!H8:H55,0,WQ1),OFFSET('Game Board'!I8:I55,0,WQ1),XJ25,OFFSET('Game Board'!F8:F55,0,WQ1),XJ26)+SUMIFS(OFFSET('Game Board'!H8:H55,0,WQ1),OFFSET('Game Board'!I8:I55,0,WQ1),XJ25,OFFSET('Game Board'!F8:F55,0,WQ1),XJ27)</f>
        <v>0</v>
      </c>
      <c r="YB25" s="420">
        <f ca="1">SUMIFS(OFFSET('Game Board'!H8:H55,0,WQ1),OFFSET('Game Board'!F8:F55,0,WQ1),XJ25,OFFSET('Game Board'!I8:I55,0,WQ1),XJ26)+SUMIFS(OFFSET('Game Board'!H8:H55,0,WQ1),OFFSET('Game Board'!F8:F55,0,WQ1),XJ25,OFFSET('Game Board'!I8:I55,0,WQ1),XJ27)+SUMIFS(OFFSET('Game Board'!G8:G55,0,WQ1),OFFSET('Game Board'!I8:I55,0,WQ1),XJ25,OFFSET('Game Board'!F8:F55,0,WQ1),XJ26)+SUMIFS(OFFSET('Game Board'!G8:G55,0,WQ1),OFFSET('Game Board'!I8:I55,0,WQ1),XJ25,OFFSET('Game Board'!F8:F55,0,WQ1),XJ27)</f>
        <v>0</v>
      </c>
      <c r="YC25" s="420">
        <f t="shared" ca="1" si="373"/>
        <v>0</v>
      </c>
      <c r="YD25" s="420">
        <f t="shared" ca="1" si="374"/>
        <v>0</v>
      </c>
      <c r="YE25" s="420">
        <f t="shared" ref="YE25" ca="1" si="3608">IF(XJ25&lt;&gt;"",SUMPRODUCT((XH24:XH27=XH25)*(YD24:YD27&gt;YD25)*1),0)</f>
        <v>0</v>
      </c>
      <c r="YF25" s="420">
        <f t="shared" ref="YF25" ca="1" si="3609">IF(XJ25&lt;&gt;"",SUMPRODUCT((YE24:YE27=YE25)*(YC24:YC27&gt;YC25)*1),0)</f>
        <v>0</v>
      </c>
      <c r="YG25" s="420">
        <f t="shared" ca="1" si="377"/>
        <v>0</v>
      </c>
      <c r="YH25" s="420">
        <f t="shared" ref="YH25" ca="1" si="3610">IF(XJ25&lt;&gt;"",SUMPRODUCT((YG24:YG27=YG25)*(YE24:YE27=YE25)*(YA24:YA27&gt;YA25)*1),0)</f>
        <v>0</v>
      </c>
      <c r="YI25" s="420">
        <f t="shared" ca="1" si="183"/>
        <v>1</v>
      </c>
      <c r="YJ25" s="420">
        <v>0</v>
      </c>
      <c r="YK25" s="420">
        <v>0</v>
      </c>
      <c r="YL25" s="420">
        <v>0</v>
      </c>
      <c r="YM25" s="420">
        <v>0</v>
      </c>
      <c r="YN25" s="420">
        <v>0</v>
      </c>
      <c r="YO25" s="420">
        <v>0</v>
      </c>
      <c r="YP25" s="420">
        <v>0</v>
      </c>
      <c r="YQ25" s="420">
        <v>0</v>
      </c>
      <c r="YR25" s="420">
        <v>0</v>
      </c>
      <c r="YS25" s="420">
        <v>0</v>
      </c>
      <c r="YT25" s="420">
        <v>0</v>
      </c>
      <c r="YU25" s="420">
        <f t="shared" ca="1" si="184"/>
        <v>1</v>
      </c>
      <c r="YV25" s="420">
        <f t="shared" ref="YV25" ca="1" si="3611">SUMPRODUCT((YU24:YU27=YU25)*(WX24:WX27&gt;WX25)*1)</f>
        <v>1</v>
      </c>
      <c r="YW25" s="420">
        <f t="shared" ca="1" si="186"/>
        <v>2</v>
      </c>
      <c r="YX25" s="420" t="str">
        <f t="shared" si="380"/>
        <v>Croatia</v>
      </c>
    </row>
    <row r="26" spans="1:674" x14ac:dyDescent="0.35">
      <c r="A26" s="420">
        <f>INDEX(M4:M35,MATCH(U26,C4:C35,0),0)</f>
        <v>1827</v>
      </c>
      <c r="B26" s="420">
        <f t="shared" si="815"/>
        <v>3</v>
      </c>
      <c r="C26" s="420" t="str">
        <f>'Tournament Setup'!D28</f>
        <v>Belgium</v>
      </c>
      <c r="D26" s="420">
        <f t="shared" si="187"/>
        <v>0</v>
      </c>
      <c r="E26" s="420">
        <f>SUMPRODUCT(('Game Board'!G8:G55&lt;&gt;"")*('Game Board'!F8:F55=C26)*('Game Board'!G8:G55&gt;'Game Board'!H8:H55)*1)+SUMPRODUCT(('Game Board'!G8:G55&lt;&gt;"")*('Game Board'!I8:I55=C26)*('Game Board'!H8:H55&gt;'Game Board'!G8:G55)*1)</f>
        <v>0</v>
      </c>
      <c r="F26" s="420">
        <f>SUMPRODUCT(('Game Board'!G8:G55&lt;&gt;"")*('Game Board'!F8:F55=C26)*('Game Board'!G8:G55='Game Board'!H8:H55)*1)+SUMPRODUCT(('Game Board'!G8:G55&lt;&gt;"")*('Game Board'!I8:I55=C26)*('Game Board'!G8:G55='Game Board'!H8:H55)*1)</f>
        <v>0</v>
      </c>
      <c r="G26" s="420">
        <f>SUMPRODUCT(('Game Board'!G8:G55&lt;&gt;"")*('Game Board'!F8:F55=C26)*('Game Board'!G8:G55&lt;'Game Board'!H8:H55)*1)+SUMPRODUCT(('Game Board'!G8:G55&lt;&gt;"")*('Game Board'!I8:I55=C26)*('Game Board'!H8:H55&lt;'Game Board'!G8:G55)*1)</f>
        <v>0</v>
      </c>
      <c r="H26" s="420">
        <f>SUMIF('Game Board'!F8:F55,C26,'Game Board'!G8:G55)+SUMIF('Game Board'!I8:I55,C26,'Game Board'!H8:H55)</f>
        <v>0</v>
      </c>
      <c r="I26" s="420">
        <f>SUMIF('Game Board'!F8:F55,C26,'Game Board'!H8:H55)+SUMIF('Game Board'!I8:I55,C26,'Game Board'!G8:G55)</f>
        <v>0</v>
      </c>
      <c r="J26" s="420">
        <f t="shared" si="188"/>
        <v>0</v>
      </c>
      <c r="K26" s="420">
        <f t="shared" si="189"/>
        <v>0</v>
      </c>
      <c r="L26" s="424">
        <f>'Tournament Setup'!E28</f>
        <v>1827</v>
      </c>
      <c r="M26" s="420">
        <f>IF('Tournament Setup'!F28&lt;&gt;"",-'Tournament Setup'!F28,'Tournament Setup'!E28)</f>
        <v>1827</v>
      </c>
      <c r="N26" s="420">
        <f>RANK(K26,K24:K27)</f>
        <v>1</v>
      </c>
      <c r="O26" s="420">
        <f>SUMPRODUCT((N24:N27=N26)*(J24:J27&gt;J26)*1)</f>
        <v>0</v>
      </c>
      <c r="P26" s="420">
        <f t="shared" si="190"/>
        <v>1</v>
      </c>
      <c r="Q26" s="420">
        <f>SUMPRODUCT((N24:N27=N26)*(J24:J27=J26)*(H24:H27&gt;H26)*1)</f>
        <v>0</v>
      </c>
      <c r="R26" s="420">
        <f t="shared" si="191"/>
        <v>1</v>
      </c>
      <c r="S26" s="420">
        <f>RANK(R26,R24:R27,1)+COUNTIF(R24:R26,R26)-1</f>
        <v>3</v>
      </c>
      <c r="T26" s="420">
        <v>3</v>
      </c>
      <c r="U26" s="420" t="str">
        <f t="shared" ref="U26" si="3612">INDEX(C24:C27,MATCH(T26,S24:S27,0),0)</f>
        <v>Belgium</v>
      </c>
      <c r="V26" s="420">
        <f>INDEX(R24:R27,MATCH(U26,C24:C27,0),0)</f>
        <v>1</v>
      </c>
      <c r="W26" s="420" t="str">
        <f t="shared" ref="W26:W27" si="3613">IF(AND(W25&lt;&gt;"",V26=1),U26,"")</f>
        <v>Belgium</v>
      </c>
      <c r="X26" s="420" t="str">
        <f t="shared" ref="X26" si="3614">IF(X25&lt;&gt;"",U26,"")</f>
        <v/>
      </c>
      <c r="Y26" s="420" t="str">
        <f t="shared" ref="Y26" si="3615">IF(V27=3,U26,"")</f>
        <v/>
      </c>
      <c r="Z26" s="420">
        <f>SUMPRODUCT(('Game Board'!F8:F55=W26)*('Game Board'!I8:I55=W24)*('Game Board'!G8:G55&gt;'Game Board'!H8:H55)*1)+SUMPRODUCT(('Game Board'!I8:I55=W26)*('Game Board'!F8:F55=W24)*('Game Board'!H8:H55&gt;'Game Board'!G8:G55)*1)+SUMPRODUCT(('Game Board'!F8:F55=W26)*('Game Board'!I8:I55=W25)*('Game Board'!G8:G55&gt;'Game Board'!H8:H55)*1)+SUMPRODUCT(('Game Board'!I8:I55=W26)*('Game Board'!F8:F55=W25)*('Game Board'!H8:H55&gt;'Game Board'!G8:G55)*1)+SUMPRODUCT(('Game Board'!F8:F55=W26)*('Game Board'!I8:I55=W27)*('Game Board'!G8:G55&gt;'Game Board'!H8:H55)*1)+SUMPRODUCT(('Game Board'!I8:I55=W26)*('Game Board'!F8:F55=W27)*('Game Board'!H8:H55&gt;'Game Board'!G8:G55)*1)</f>
        <v>0</v>
      </c>
      <c r="AA26" s="420">
        <f>SUMPRODUCT(('Game Board'!F8:F55=W26)*('Game Board'!I8:I55=W24)*('Game Board'!G8:G55='Game Board'!H8:H55)*1)+SUMPRODUCT(('Game Board'!I8:I55=W26)*('Game Board'!F8:F55=W24)*('Game Board'!G8:G55='Game Board'!H8:H55)*1)+SUMPRODUCT(('Game Board'!F8:F55=W26)*('Game Board'!I8:I55=W25)*('Game Board'!G8:G55='Game Board'!H8:H55)*1)+SUMPRODUCT(('Game Board'!I8:I55=W26)*('Game Board'!F8:F55=W25)*('Game Board'!G8:G55='Game Board'!H8:H55)*1)+SUMPRODUCT(('Game Board'!F8:F55=W26)*('Game Board'!I8:I55=W27)*('Game Board'!G8:G55='Game Board'!H8:H55)*1)+SUMPRODUCT(('Game Board'!I8:I55=W26)*('Game Board'!F8:F55=W27)*('Game Board'!G8:G55='Game Board'!H8:H55)*1)</f>
        <v>3</v>
      </c>
      <c r="AB26" s="420">
        <f>SUMPRODUCT(('Game Board'!F8:F55=W26)*('Game Board'!I8:I55=W24)*('Game Board'!G8:G55&lt;'Game Board'!H8:H55)*1)+SUMPRODUCT(('Game Board'!I8:I55=W26)*('Game Board'!F8:F55=W24)*('Game Board'!H8:H55&lt;'Game Board'!G8:G55)*1)+SUMPRODUCT(('Game Board'!F8:F55=W26)*('Game Board'!I8:I55=W25)*('Game Board'!G8:G55&lt;'Game Board'!H8:H55)*1)+SUMPRODUCT(('Game Board'!I8:I55=W26)*('Game Board'!F8:F55=W25)*('Game Board'!H8:H55&lt;'Game Board'!G8:G55)*1)+SUMPRODUCT(('Game Board'!F8:F55=W26)*('Game Board'!I8:I55=W27)*('Game Board'!G8:G55&lt;'Game Board'!H8:H55)*1)+SUMPRODUCT(('Game Board'!I8:I55=W26)*('Game Board'!F8:F55=W27)*('Game Board'!H8:H55&lt;'Game Board'!G8:G55)*1)</f>
        <v>0</v>
      </c>
      <c r="AC26" s="420">
        <f>SUMIFS('Game Board'!G8:G55,'Game Board'!F8:F55,W26,'Game Board'!I8:I55,W24)+SUMIFS('Game Board'!G8:G55,'Game Board'!F8:F55,W26,'Game Board'!I8:I55,W25)+SUMIFS('Game Board'!G8:G55,'Game Board'!F8:F55,W26,'Game Board'!I8:I55,W27)+SUMIFS('Game Board'!H8:H55,'Game Board'!I8:I55,W26,'Game Board'!F8:F55,W24)+SUMIFS('Game Board'!H8:H55,'Game Board'!I8:I55,W26,'Game Board'!F8:F55,W25)+SUMIFS('Game Board'!H8:H55,'Game Board'!I8:I55,W26,'Game Board'!F8:F55,W27)</f>
        <v>0</v>
      </c>
      <c r="AD26" s="420">
        <f>SUMIFS('Game Board'!H8:H55,'Game Board'!F8:F55,W26,'Game Board'!I8:I55,W24)+SUMIFS('Game Board'!H8:H55,'Game Board'!F8:F55,W26,'Game Board'!I8:I55,W25)+SUMIFS('Game Board'!H8:H55,'Game Board'!F8:F55,W26,'Game Board'!I8:I55,W27)+SUMIFS('Game Board'!G8:G55,'Game Board'!I8:I55,W26,'Game Board'!F8:F55,W24)+SUMIFS('Game Board'!G8:G55,'Game Board'!I8:I55,W26,'Game Board'!F8:F55,W25)+SUMIFS('Game Board'!G8:G55,'Game Board'!I8:I55,W26,'Game Board'!F8:F55,W27)</f>
        <v>0</v>
      </c>
      <c r="AE26" s="420">
        <f t="shared" si="192"/>
        <v>0</v>
      </c>
      <c r="AF26" s="420">
        <f t="shared" si="193"/>
        <v>3</v>
      </c>
      <c r="AG26" s="420">
        <f t="shared" ref="AG26" si="3616">IF(W26&lt;&gt;"",SUMPRODUCT((V24:V27=V26)*(AF24:AF27&gt;AF26)*1),0)</f>
        <v>0</v>
      </c>
      <c r="AH26" s="420">
        <f t="shared" ref="AH26" si="3617">IF(W26&lt;&gt;"",SUMPRODUCT((AG24:AG27=AG26)*(AE24:AE27&gt;AE26)*1),0)</f>
        <v>0</v>
      </c>
      <c r="AI26" s="420">
        <f t="shared" si="0"/>
        <v>0</v>
      </c>
      <c r="AJ26" s="420">
        <f t="shared" ref="AJ26" si="3618">IF(W26&lt;&gt;"",SUMPRODUCT((AI24:AI27=AI26)*(AG24:AG27=AG26)*(AC24:AC27&gt;AC26)*1),0)</f>
        <v>0</v>
      </c>
      <c r="AK26" s="420">
        <f t="shared" si="194"/>
        <v>1</v>
      </c>
      <c r="AL26" s="420">
        <f>SUMPRODUCT(('Game Board'!F8:F55=X26)*('Game Board'!I8:I55=X25)*('Game Board'!G8:G55&gt;'Game Board'!H8:H55)*1)+SUMPRODUCT(('Game Board'!I8:I55=X26)*('Game Board'!F8:F55=X25)*('Game Board'!H8:H55&gt;'Game Board'!G8:G55)*1)+SUMPRODUCT(('Game Board'!F8:F55=X26)*('Game Board'!I8:I55=X27)*('Game Board'!G8:G55&gt;'Game Board'!H8:H55)*1)+SUMPRODUCT(('Game Board'!I8:I55=X26)*('Game Board'!F8:F55=X27)*('Game Board'!H8:H55&gt;'Game Board'!G8:G55)*1)</f>
        <v>0</v>
      </c>
      <c r="AM26" s="420">
        <f>SUMPRODUCT(('Game Board'!F8:F55=X26)*('Game Board'!I8:I55=X25)*('Game Board'!G8:G55='Game Board'!H8:H55)*1)+SUMPRODUCT(('Game Board'!I8:I55=X26)*('Game Board'!F8:F55=X25)*('Game Board'!G8:G55='Game Board'!H8:H55)*1)+SUMPRODUCT(('Game Board'!F8:F55=X26)*('Game Board'!I8:I55=X27)*('Game Board'!G8:G55='Game Board'!H8:H55)*1)+SUMPRODUCT(('Game Board'!I8:I55=X26)*('Game Board'!F8:F55=X27)*('Game Board'!G8:G55='Game Board'!H8:H55)*1)</f>
        <v>0</v>
      </c>
      <c r="AN26" s="420">
        <f>SUMPRODUCT(('Game Board'!F8:F55=X26)*('Game Board'!I8:I55=X25)*('Game Board'!G8:G55&lt;'Game Board'!H8:H55)*1)+SUMPRODUCT(('Game Board'!I8:I55=X26)*('Game Board'!F8:F55=X25)*('Game Board'!H8:H55&lt;'Game Board'!G8:G55)*1)+SUMPRODUCT(('Game Board'!F8:F55=X26)*('Game Board'!I8:I55=X27)*('Game Board'!G8:G55&lt;'Game Board'!H8:H55)*1)+SUMPRODUCT(('Game Board'!I8:I55=X26)*('Game Board'!F8:F55=X27)*('Game Board'!H8:H55&lt;'Game Board'!G8:G55)*1)</f>
        <v>0</v>
      </c>
      <c r="AO26" s="420">
        <f>SUMIFS('Game Board'!G8:G55,'Game Board'!F8:F55,X26,'Game Board'!I8:I55,X25)+SUMIFS('Game Board'!G8:G55,'Game Board'!F8:F55,X26,'Game Board'!I8:I55,X27)+SUMIFS('Game Board'!H8:H55,'Game Board'!I8:I55,X26,'Game Board'!F8:F55,X25)+SUMIFS('Game Board'!H8:H55,'Game Board'!I8:I55,X26,'Game Board'!F8:F55,X27)</f>
        <v>0</v>
      </c>
      <c r="AP26" s="420">
        <f>SUMIFS('Game Board'!H8:H55,'Game Board'!F8:F55,X26,'Game Board'!I8:I55,X25)+SUMIFS('Game Board'!H8:H55,'Game Board'!F8:F55,X26,'Game Board'!I8:I55,X27)+SUMIFS('Game Board'!G8:G55,'Game Board'!I8:I55,X26,'Game Board'!F8:F55,X25)+SUMIFS('Game Board'!G8:G55,'Game Board'!I8:I55,X26,'Game Board'!F8:F55,X27)</f>
        <v>0</v>
      </c>
      <c r="AQ26" s="420">
        <f t="shared" si="195"/>
        <v>0</v>
      </c>
      <c r="AR26" s="420">
        <f t="shared" si="196"/>
        <v>0</v>
      </c>
      <c r="AS26" s="420">
        <f t="shared" ref="AS26" si="3619">IF(X26&lt;&gt;"",SUMPRODUCT((V24:V27=V26)*(AR24:AR27&gt;AR26)*1),0)</f>
        <v>0</v>
      </c>
      <c r="AT26" s="420">
        <f t="shared" ref="AT26" si="3620">IF(X26&lt;&gt;"",SUMPRODUCT((AS24:AS27=AS26)*(AQ24:AQ27&gt;AQ26)*1),0)</f>
        <v>0</v>
      </c>
      <c r="AU26" s="420">
        <f t="shared" si="197"/>
        <v>0</v>
      </c>
      <c r="AV26" s="420">
        <f t="shared" ref="AV26" si="3621">IF(X26&lt;&gt;"",SUMPRODUCT((AU24:AU27=AU26)*(AS24:AS27=AS26)*(AO24:AO27&gt;AO26)*1),0)</f>
        <v>0</v>
      </c>
      <c r="AW26" s="420">
        <f t="shared" si="198"/>
        <v>1</v>
      </c>
      <c r="AX26" s="420">
        <f>SUMPRODUCT(('Game Board'!F8:F55=Y26)*('Game Board'!I8:I55=Y27)*('Game Board'!G8:G55&gt;'Game Board'!H8:H55)*1)+SUMPRODUCT(('Game Board'!I8:I55=Y26)*('Game Board'!F8:F55=Y27)*('Game Board'!H8:H55&gt;'Game Board'!G8:G55)*1)</f>
        <v>0</v>
      </c>
      <c r="AY26" s="420">
        <f>SUMPRODUCT(('Game Board'!F8:F55=Y26)*('Game Board'!I8:I55=Y27)*('Game Board'!G8:G55='Game Board'!H8:H55)*1)+SUMPRODUCT(('Game Board'!I8:I55=Y26)*('Game Board'!F8:F55=Y27)*('Game Board'!H8:H55='Game Board'!G8:G55)*1)</f>
        <v>0</v>
      </c>
      <c r="AZ26" s="420">
        <f>SUMPRODUCT(('Game Board'!F8:F55=Y26)*('Game Board'!I8:I55=Y27)*('Game Board'!G8:G55&lt;'Game Board'!H8:H55)*1)+SUMPRODUCT(('Game Board'!I8:I55=Y26)*('Game Board'!F8:F55=Y27)*('Game Board'!H8:H55&lt;'Game Board'!G8:G55)*1)</f>
        <v>0</v>
      </c>
      <c r="BA26" s="420">
        <f>SUMIFS('Game Board'!G8:G55,'Game Board'!F8:F55,Y26,'Game Board'!I8:I55,Y27)+SUMIFS('Game Board'!H8:H55,'Game Board'!I8:I55,Y26,'Game Board'!F8:F55,Y27)</f>
        <v>0</v>
      </c>
      <c r="BB26" s="420">
        <f>SUMIFS('Game Board'!H8:H55,'Game Board'!F8:F55,Y26,'Game Board'!I8:I55,Y27)+SUMIFS('Game Board'!G8:G55,'Game Board'!I8:I55,Y26,'Game Board'!F8:F55,Y27)</f>
        <v>0</v>
      </c>
      <c r="BC26" s="420">
        <f t="shared" ref="BC26:BC27" si="3622">BA26-BB26</f>
        <v>0</v>
      </c>
      <c r="BD26" s="420">
        <f t="shared" ref="BD26:BD27" si="3623">AY26*1+AX26*3</f>
        <v>0</v>
      </c>
      <c r="BE26" s="420">
        <f t="shared" ref="BE26" si="3624">IF(Y26&lt;&gt;"",SUMPRODUCT((AH24:AH27=AH26)*(BD24:BD27&gt;BD26)*1),0)</f>
        <v>0</v>
      </c>
      <c r="BF26" s="420">
        <f t="shared" ref="BF26" si="3625">IF(Y26&lt;&gt;"",SUMPRODUCT((BE24:BE27=BE26)*(BC24:BC27&gt;BC26)*1),0)</f>
        <v>0</v>
      </c>
      <c r="BG26" s="420">
        <f t="shared" ref="BG26:BG27" si="3626">BE26+BF26</f>
        <v>0</v>
      </c>
      <c r="BH26" s="420">
        <f t="shared" ref="BH26" si="3627">IF(Y26&lt;&gt;"",SUMPRODUCT((BG24:BG27=BG26)*(BE24:BE27=BE26)*(BA24:BA27&gt;BA26)*1),0)</f>
        <v>0</v>
      </c>
      <c r="BI26" s="420">
        <f t="shared" si="383"/>
        <v>1</v>
      </c>
      <c r="BJ26" s="420">
        <f>SUMPRODUCT((BI24:BI27=BI26)*(A24:A27&gt;A26)*1)</f>
        <v>0</v>
      </c>
      <c r="BK26" s="420">
        <f t="shared" si="199"/>
        <v>1</v>
      </c>
      <c r="BL26" s="420" t="str">
        <f t="shared" si="200"/>
        <v>Belgium</v>
      </c>
      <c r="BM26" s="420">
        <f t="shared" ca="1" si="201"/>
        <v>0</v>
      </c>
      <c r="BN26" s="420">
        <f ca="1">SUMPRODUCT((OFFSET('Game Board'!G8:G55,0,BN1)&lt;&gt;"")*(OFFSET('Game Board'!F8:F55,0,BN1)=C26)*(OFFSET('Game Board'!G8:G55,0,BN1)&gt;OFFSET('Game Board'!H8:H55,0,BN1))*1)+SUMPRODUCT((OFFSET('Game Board'!G8:G55,0,BN1)&lt;&gt;"")*(OFFSET('Game Board'!I8:I55,0,BN1)=C26)*(OFFSET('Game Board'!H8:H55,0,BN1)&gt;OFFSET('Game Board'!G8:G55,0,BN1))*1)</f>
        <v>0</v>
      </c>
      <c r="BO26" s="420">
        <f ca="1">SUMPRODUCT((OFFSET('Game Board'!G8:G55,0,BN1)&lt;&gt;"")*(OFFSET('Game Board'!F8:F55,0,BN1)=C26)*(OFFSET('Game Board'!G8:G55,0,BN1)=OFFSET('Game Board'!H8:H55,0,BN1))*1)+SUMPRODUCT((OFFSET('Game Board'!G8:G55,0,BN1)&lt;&gt;"")*(OFFSET('Game Board'!I8:I55,0,BN1)=C26)*(OFFSET('Game Board'!G8:G55,0,BN1)=OFFSET('Game Board'!H8:H55,0,BN1))*1)</f>
        <v>0</v>
      </c>
      <c r="BP26" s="420">
        <f ca="1">SUMPRODUCT((OFFSET('Game Board'!G8:G55,0,BN1)&lt;&gt;"")*(OFFSET('Game Board'!F8:F55,0,BN1)=C26)*(OFFSET('Game Board'!G8:G55,0,BN1)&lt;OFFSET('Game Board'!H8:H55,0,BN1))*1)+SUMPRODUCT((OFFSET('Game Board'!G8:G55,0,BN1)&lt;&gt;"")*(OFFSET('Game Board'!I8:I55,0,BN1)=C26)*(OFFSET('Game Board'!H8:H55,0,BN1)&lt;OFFSET('Game Board'!G8:G55,0,BN1))*1)</f>
        <v>0</v>
      </c>
      <c r="BQ26" s="420">
        <f ca="1">SUMIF(OFFSET('Game Board'!F8:F55,0,BN1),C26,OFFSET('Game Board'!G8:G55,0,BN1))+SUMIF(OFFSET('Game Board'!I8:I55,0,BN1),C26,OFFSET('Game Board'!H8:H55,0,BN1))</f>
        <v>0</v>
      </c>
      <c r="BR26" s="420">
        <f ca="1">SUMIF(OFFSET('Game Board'!F8:F55,0,BN1),C26,OFFSET('Game Board'!H8:H55,0,BN1))+SUMIF(OFFSET('Game Board'!I8:I55,0,BN1),C26,OFFSET('Game Board'!G8:G55,0,BN1))</f>
        <v>0</v>
      </c>
      <c r="BS26" s="420">
        <f t="shared" ca="1" si="202"/>
        <v>0</v>
      </c>
      <c r="BT26" s="420">
        <f t="shared" ca="1" si="203"/>
        <v>0</v>
      </c>
      <c r="BU26" s="420">
        <f ca="1">INDEX(L4:L35,MATCH(CD26,C4:C35,0),0)</f>
        <v>1827</v>
      </c>
      <c r="BV26" s="424">
        <f>'Tournament Setup'!F28</f>
        <v>0</v>
      </c>
      <c r="BW26" s="420">
        <f ca="1">RANK(BT26,BT24:BT27)</f>
        <v>1</v>
      </c>
      <c r="BX26" s="420">
        <f ca="1">SUMPRODUCT((BW24:BW27=BW26)*(BS24:BS27&gt;BS26)*1)</f>
        <v>0</v>
      </c>
      <c r="BY26" s="420">
        <f t="shared" ca="1" si="204"/>
        <v>1</v>
      </c>
      <c r="BZ26" s="420">
        <f ca="1">SUMPRODUCT((BW24:BW27=BW26)*(BS24:BS27=BS26)*(BQ24:BQ27&gt;BQ26)*1)</f>
        <v>0</v>
      </c>
      <c r="CA26" s="420">
        <f t="shared" ca="1" si="205"/>
        <v>1</v>
      </c>
      <c r="CB26" s="420">
        <f ca="1">RANK(CA26,CA24:CA27,1)+COUNTIF(CA24:CA26,CA26)-1</f>
        <v>3</v>
      </c>
      <c r="CC26" s="420">
        <v>3</v>
      </c>
      <c r="CD26" s="420" t="str">
        <f t="shared" ref="CD26" ca="1" si="3628">INDEX(BL24:BL27,MATCH(CC26,CB24:CB27,0),0)</f>
        <v>Belgium</v>
      </c>
      <c r="CE26" s="420">
        <f ca="1">INDEX(CA24:CA27,MATCH(CD26,BL24:BL27,0),0)</f>
        <v>1</v>
      </c>
      <c r="CF26" s="420" t="str">
        <f t="shared" ref="CF26:CF27" ca="1" si="3629">IF(AND(CF25&lt;&gt;"",CE26=1),CD26,"")</f>
        <v>Belgium</v>
      </c>
      <c r="CG26" s="420" t="str">
        <f t="shared" ref="CG26" ca="1" si="3630">IF(CG25&lt;&gt;"",CD26,"")</f>
        <v/>
      </c>
      <c r="CH26" s="420" t="str">
        <f t="shared" ref="CH26" ca="1" si="3631">IF(CE27=3,CD26,"")</f>
        <v/>
      </c>
      <c r="CI26" s="420">
        <f ca="1">SUMPRODUCT((OFFSET('Game Board'!F8:F55,0,BN1)=CF26)*(OFFSET('Game Board'!I8:I55,0,BN1)=CF24)*(OFFSET('Game Board'!G8:G55,0,BN1)&gt;OFFSET('Game Board'!H8:H55,0,BN1))*1)+SUMPRODUCT((OFFSET('Game Board'!I8:I55,0,BN1)=CF26)*(OFFSET('Game Board'!F8:F55,0,BN1)=CF24)*(OFFSET('Game Board'!H8:H55,0,BN1)&gt;OFFSET('Game Board'!G8:G55,0,BN1))*1)+SUMPRODUCT((OFFSET('Game Board'!F8:F55,0,BN1)=CF26)*(OFFSET('Game Board'!I8:I55,0,BN1)=CF25)*(OFFSET('Game Board'!G8:G55,0,BN1)&gt;OFFSET('Game Board'!H8:H55,0,BN1))*1)+SUMPRODUCT((OFFSET('Game Board'!I8:I55,0,BN1)=CF26)*(OFFSET('Game Board'!F8:F55,0,BN1)=CF25)*(OFFSET('Game Board'!H8:H55,0,BN1)&gt;OFFSET('Game Board'!G8:G55,0,BN1))*1)+SUMPRODUCT((OFFSET('Game Board'!F8:F55,0,BN1)=CF26)*(OFFSET('Game Board'!I8:I55,0,BN1)=CF27)*(OFFSET('Game Board'!G8:G55,0,BN1)&gt;OFFSET('Game Board'!H8:H55,0,BN1))*1)+SUMPRODUCT((OFFSET('Game Board'!I8:I55,0,BN1)=CF26)*(OFFSET('Game Board'!F8:F55,0,BN1)=CF27)*(OFFSET('Game Board'!H8:H55,0,BN1)&gt;OFFSET('Game Board'!G8:G55,0,BN1))*1)</f>
        <v>0</v>
      </c>
      <c r="CJ26" s="420">
        <f ca="1">SUMPRODUCT((OFFSET('Game Board'!F8:F55,0,BN1)=CF26)*(OFFSET('Game Board'!I8:I55,0,BN1)=CF24)*(OFFSET('Game Board'!G8:G55,0,BN1)=OFFSET('Game Board'!H8:H55,0,BN1))*1)+SUMPRODUCT((OFFSET('Game Board'!I8:I55,0,BN1)=CF26)*(OFFSET('Game Board'!F8:F55,0,BN1)=CF24)*(OFFSET('Game Board'!G8:G55,0,BN1)=OFFSET('Game Board'!H8:H55,0,BN1))*1)+SUMPRODUCT((OFFSET('Game Board'!F8:F55,0,BN1)=CF26)*(OFFSET('Game Board'!I8:I55,0,BN1)=CF25)*(OFFSET('Game Board'!G8:G55,0,BN1)=OFFSET('Game Board'!H8:H55,0,BN1))*1)+SUMPRODUCT((OFFSET('Game Board'!I8:I55,0,BN1)=CF26)*(OFFSET('Game Board'!F8:F55,0,BN1)=CF25)*(OFFSET('Game Board'!G8:G55,0,BN1)=OFFSET('Game Board'!H8:H55,0,BN1))*1)+SUMPRODUCT((OFFSET('Game Board'!F8:F55,0,BN1)=CF26)*(OFFSET('Game Board'!I8:I55,0,BN1)=CF27)*(OFFSET('Game Board'!G8:G55,0,BN1)=OFFSET('Game Board'!H8:H55,0,BN1))*1)+SUMPRODUCT((OFFSET('Game Board'!I8:I55,0,BN1)=CF26)*(OFFSET('Game Board'!F8:F55,0,BN1)=CF27)*(OFFSET('Game Board'!G8:G55,0,BN1)=OFFSET('Game Board'!H8:H55,0,BN1))*1)</f>
        <v>3</v>
      </c>
      <c r="CK26" s="420">
        <f ca="1">SUMPRODUCT((OFFSET('Game Board'!F8:F55,0,BN1)=CF26)*(OFFSET('Game Board'!I8:I55,0,BN1)=CF24)*(OFFSET('Game Board'!G8:G55,0,BN1)&lt;OFFSET('Game Board'!H8:H55,0,BN1))*1)+SUMPRODUCT((OFFSET('Game Board'!I8:I55,0,BN1)=CF26)*(OFFSET('Game Board'!F8:F55,0,BN1)=CF24)*(OFFSET('Game Board'!H8:H55,0,BN1)&lt;OFFSET('Game Board'!G8:G55,0,BN1))*1)+SUMPRODUCT((OFFSET('Game Board'!F8:F55,0,BN1)=CF26)*(OFFSET('Game Board'!I8:I55,0,BN1)=CF25)*(OFFSET('Game Board'!G8:G55,0,BN1)&lt;OFFSET('Game Board'!H8:H55,0,BN1))*1)+SUMPRODUCT((OFFSET('Game Board'!I8:I55,0,BN1)=CF26)*(OFFSET('Game Board'!F8:F55,0,BN1)=CF25)*(OFFSET('Game Board'!H8:H55,0,BN1)&lt;OFFSET('Game Board'!G8:G55,0,BN1))*1)+SUMPRODUCT((OFFSET('Game Board'!F8:F55,0,BN1)=CF26)*(OFFSET('Game Board'!I8:I55,0,BN1)=CF27)*(OFFSET('Game Board'!G8:G55,0,BN1)&lt;OFFSET('Game Board'!H8:H55,0,BN1))*1)+SUMPRODUCT((OFFSET('Game Board'!I8:I55,0,BN1)=CF26)*(OFFSET('Game Board'!F8:F55,0,BN1)=CF27)*(OFFSET('Game Board'!H8:H55,0,BN1)&lt;OFFSET('Game Board'!G8:G55,0,BN1))*1)</f>
        <v>0</v>
      </c>
      <c r="CL26" s="420">
        <f ca="1">SUMIFS(OFFSET('Game Board'!G8:G55,0,BN1),OFFSET('Game Board'!F8:F55,0,BN1),CF26,OFFSET('Game Board'!I8:I55,0,BN1),CF24)+SUMIFS(OFFSET('Game Board'!G8:G55,0,BN1),OFFSET('Game Board'!F8:F55,0,BN1),CF26,OFFSET('Game Board'!I8:I55,0,BN1),CF25)+SUMIFS(OFFSET('Game Board'!G8:G55,0,BN1),OFFSET('Game Board'!F8:F55,0,BN1),CF26,OFFSET('Game Board'!I8:I55,0,BN1),CF27)+SUMIFS(OFFSET('Game Board'!H8:H55,0,BN1),OFFSET('Game Board'!I8:I55,0,BN1),CF26,OFFSET('Game Board'!F8:F55,0,BN1),CF24)+SUMIFS(OFFSET('Game Board'!H8:H55,0,BN1),OFFSET('Game Board'!I8:I55,0,BN1),CF26,OFFSET('Game Board'!F8:F55,0,BN1),CF25)+SUMIFS(OFFSET('Game Board'!H8:H55,0,BN1),OFFSET('Game Board'!I8:I55,0,BN1),CF26,OFFSET('Game Board'!F8:F55,0,BN1),CF27)</f>
        <v>0</v>
      </c>
      <c r="CM26" s="420">
        <f ca="1">SUMIFS(OFFSET('Game Board'!H8:H55,0,BN1),OFFSET('Game Board'!F8:F55,0,BN1),CF26,OFFSET('Game Board'!I8:I55,0,BN1),CF24)+SUMIFS(OFFSET('Game Board'!H8:H55,0,BN1),OFFSET('Game Board'!F8:F55,0,BN1),CF26,OFFSET('Game Board'!I8:I55,0,BN1),CF25)+SUMIFS(OFFSET('Game Board'!H8:H55,0,BN1),OFFSET('Game Board'!F8:F55,0,BN1),CF26,OFFSET('Game Board'!I8:I55,0,BN1),CF27)+SUMIFS(OFFSET('Game Board'!G8:G55,0,BN1),OFFSET('Game Board'!I8:I55,0,BN1),CF26,OFFSET('Game Board'!F8:F55,0,BN1),CF24)+SUMIFS(OFFSET('Game Board'!G8:G55,0,BN1),OFFSET('Game Board'!I8:I55,0,BN1),CF26,OFFSET('Game Board'!F8:F55,0,BN1),CF25)+SUMIFS(OFFSET('Game Board'!G8:G55,0,BN1),OFFSET('Game Board'!I8:I55,0,BN1),CF26,OFFSET('Game Board'!F8:F55,0,BN1),CF27)</f>
        <v>0</v>
      </c>
      <c r="CN26" s="420">
        <f t="shared" ca="1" si="206"/>
        <v>0</v>
      </c>
      <c r="CO26" s="420">
        <f t="shared" ca="1" si="207"/>
        <v>3</v>
      </c>
      <c r="CP26" s="420">
        <f t="shared" ref="CP26" ca="1" si="3632">IF(CF26&lt;&gt;"",SUMPRODUCT((CE24:CE27=CE26)*(CO24:CO27&gt;CO26)*1),0)</f>
        <v>0</v>
      </c>
      <c r="CQ26" s="420">
        <f t="shared" ref="CQ26" ca="1" si="3633">IF(CF26&lt;&gt;"",SUMPRODUCT((CP24:CP27=CP26)*(CN24:CN27&gt;CN26)*1),0)</f>
        <v>0</v>
      </c>
      <c r="CR26" s="420">
        <f t="shared" ca="1" si="1"/>
        <v>0</v>
      </c>
      <c r="CS26" s="420">
        <f t="shared" ref="CS26" ca="1" si="3634">IF(CF26&lt;&gt;"",SUMPRODUCT((CR24:CR27=CR26)*(CP24:CP27=CP26)*(CL24:CL27&gt;CL26)*1),0)</f>
        <v>0</v>
      </c>
      <c r="CT26" s="420">
        <f t="shared" ca="1" si="208"/>
        <v>1</v>
      </c>
      <c r="CU26" s="420">
        <f ca="1">SUMPRODUCT((OFFSET('Game Board'!F8:F55,0,BN1)=CG26)*(OFFSET('Game Board'!I8:I55,0,BN1)=CG25)*(OFFSET('Game Board'!G8:G55,0,BN1)&gt;OFFSET('Game Board'!H8:H55,0,BN1))*1)+SUMPRODUCT((OFFSET('Game Board'!I8:I55,0,BN1)=CG26)*(OFFSET('Game Board'!F8:F55,0,BN1)=CG25)*(OFFSET('Game Board'!H8:H55,0,BN1)&gt;OFFSET('Game Board'!G8:G55,0,BN1))*1)+SUMPRODUCT((OFFSET('Game Board'!F8:F55,0,BN1)=CG26)*(OFFSET('Game Board'!I8:I55,0,BN1)=CG27)*(OFFSET('Game Board'!G8:G55,0,BN1)&gt;OFFSET('Game Board'!H8:H55,0,BN1))*1)+SUMPRODUCT((OFFSET('Game Board'!I8:I55,0,BN1)=CG26)*(OFFSET('Game Board'!F8:F55,0,BN1)=CG27)*(OFFSET('Game Board'!H8:H55,0,BN1)&gt;OFFSET('Game Board'!G8:G55,0,BN1))*1)</f>
        <v>0</v>
      </c>
      <c r="CV26" s="420">
        <f ca="1">SUMPRODUCT((OFFSET('Game Board'!F8:F55,0,BN1)=CG26)*(OFFSET('Game Board'!I8:I55,0,BN1)=CG25)*(OFFSET('Game Board'!G8:G55,0,BN1)=OFFSET('Game Board'!H8:H55,0,BN1))*1)+SUMPRODUCT((OFFSET('Game Board'!I8:I55,0,BN1)=CG26)*(OFFSET('Game Board'!F8:F55,0,BN1)=CG25)*(OFFSET('Game Board'!G8:G55,0,BN1)=OFFSET('Game Board'!H8:H55,0,BN1))*1)+SUMPRODUCT((OFFSET('Game Board'!F8:F55,0,BN1)=CG26)*(OFFSET('Game Board'!I8:I55,0,BN1)=CG27)*(OFFSET('Game Board'!G8:G55,0,BN1)=OFFSET('Game Board'!H8:H55,0,BN1))*1)+SUMPRODUCT((OFFSET('Game Board'!I8:I55,0,BN1)=CG26)*(OFFSET('Game Board'!F8:F55,0,BN1)=CG27)*(OFFSET('Game Board'!G8:G55,0,BN1)=OFFSET('Game Board'!H8:H55,0,BN1))*1)</f>
        <v>0</v>
      </c>
      <c r="CW26" s="420">
        <f ca="1">SUMPRODUCT((OFFSET('Game Board'!F8:F55,0,BN1)=CG26)*(OFFSET('Game Board'!I8:I55,0,BN1)=CG25)*(OFFSET('Game Board'!G8:G55,0,BN1)&lt;OFFSET('Game Board'!H8:H55,0,BN1))*1)+SUMPRODUCT((OFFSET('Game Board'!I8:I55,0,BN1)=CG26)*(OFFSET('Game Board'!F8:F55,0,BN1)=CG25)*(OFFSET('Game Board'!H8:H55,0,BN1)&lt;OFFSET('Game Board'!G8:G55,0,BN1))*1)+SUMPRODUCT((OFFSET('Game Board'!F8:F55,0,BN1)=CG26)*(OFFSET('Game Board'!I8:I55,0,BN1)=CG27)*(OFFSET('Game Board'!G8:G55,0,BN1)&lt;OFFSET('Game Board'!H8:H55,0,BN1))*1)+SUMPRODUCT((OFFSET('Game Board'!I8:I55,0,BN1)=CG26)*(OFFSET('Game Board'!F8:F55,0,BN1)=CG27)*(OFFSET('Game Board'!H8:H55,0,BN1)&lt;OFFSET('Game Board'!G8:G55,0,BN1))*1)</f>
        <v>0</v>
      </c>
      <c r="CX26" s="420">
        <f ca="1">SUMIFS(OFFSET('Game Board'!G8:G55,0,BN1),OFFSET('Game Board'!F8:F55,0,BN1),CG26,OFFSET('Game Board'!I8:I55,0,BN1),CG25)+SUMIFS(OFFSET('Game Board'!G8:G55,0,BN1),OFFSET('Game Board'!F8:F55,0,BN1),CG26,OFFSET('Game Board'!I8:I55,0,BN1),CG27)+SUMIFS(OFFSET('Game Board'!H8:H55,0,BN1),OFFSET('Game Board'!I8:I55,0,BN1),CG26,OFFSET('Game Board'!F8:F55,0,BN1),CG25)+SUMIFS(OFFSET('Game Board'!H8:H55,0,BN1),OFFSET('Game Board'!I8:I55,0,BN1),CG26,OFFSET('Game Board'!F8:F55,0,BN1),CG27)</f>
        <v>0</v>
      </c>
      <c r="CY26" s="420">
        <f ca="1">SUMIFS(OFFSET('Game Board'!H8:H55,0,BN1),OFFSET('Game Board'!F8:F55,0,BN1),CG26,OFFSET('Game Board'!I8:I55,0,BN1),CG25)+SUMIFS(OFFSET('Game Board'!H8:H55,0,BN1),OFFSET('Game Board'!F8:F55,0,BN1),CG26,OFFSET('Game Board'!I8:I55,0,BN1),CG27)+SUMIFS(OFFSET('Game Board'!G8:G55,0,BN1),OFFSET('Game Board'!I8:I55,0,BN1),CG26,OFFSET('Game Board'!F8:F55,0,BN1),CG25)+SUMIFS(OFFSET('Game Board'!G8:G55,0,BN1),OFFSET('Game Board'!I8:I55,0,BN1),CG26,OFFSET('Game Board'!F8:F55,0,BN1),CG27)</f>
        <v>0</v>
      </c>
      <c r="CZ26" s="420">
        <f t="shared" ca="1" si="209"/>
        <v>0</v>
      </c>
      <c r="DA26" s="420">
        <f t="shared" ca="1" si="210"/>
        <v>0</v>
      </c>
      <c r="DB26" s="420">
        <f t="shared" ref="DB26" ca="1" si="3635">IF(CG26&lt;&gt;"",SUMPRODUCT((CE24:CE27=CE26)*(DA24:DA27&gt;DA26)*1),0)</f>
        <v>0</v>
      </c>
      <c r="DC26" s="420">
        <f t="shared" ref="DC26" ca="1" si="3636">IF(CG26&lt;&gt;"",SUMPRODUCT((DB24:DB27=DB26)*(CZ24:CZ27&gt;CZ26)*1),0)</f>
        <v>0</v>
      </c>
      <c r="DD26" s="420">
        <f t="shared" ca="1" si="211"/>
        <v>0</v>
      </c>
      <c r="DE26" s="420">
        <f t="shared" ref="DE26" ca="1" si="3637">IF(CG26&lt;&gt;"",SUMPRODUCT((DD24:DD27=DD26)*(DB24:DB27=DB26)*(CX24:CX27&gt;CX26)*1),0)</f>
        <v>0</v>
      </c>
      <c r="DF26" s="420">
        <f t="shared" ca="1" si="212"/>
        <v>1</v>
      </c>
      <c r="DG26" s="420">
        <f ca="1">SUMPRODUCT((OFFSET('Game Board'!F8:F55,0,BN1)=CH26)*(OFFSET('Game Board'!I8:I55,0,BN1)=CH27)*(OFFSET('Game Board'!G8:G55,0,BN1)&gt;OFFSET('Game Board'!H8:H55,0,BN1))*1)+SUMPRODUCT((OFFSET('Game Board'!I8:I55,0,BN1)=CH26)*(OFFSET('Game Board'!F8:F55,0,BN1)=CH27)*(OFFSET('Game Board'!H8:H55,0,BN1)&gt;OFFSET('Game Board'!G8:G55,0,BN1))*1)</f>
        <v>0</v>
      </c>
      <c r="DH26" s="420">
        <f ca="1">SUMPRODUCT((OFFSET('Game Board'!F8:F55,0,BN1)=CH26)*(OFFSET('Game Board'!I8:I55,0,BN1)=CH27)*(OFFSET('Game Board'!G8:G55,0,BN1)=OFFSET('Game Board'!H8:H55,0,BN1))*1)+SUMPRODUCT((OFFSET('Game Board'!I8:I55,0,BN1)=CH26)*(OFFSET('Game Board'!F8:F55,0,BN1)=CH27)*(OFFSET('Game Board'!H8:H55,0,BN1)=OFFSET('Game Board'!G8:G55,0,BN1))*1)</f>
        <v>0</v>
      </c>
      <c r="DI26" s="420">
        <f ca="1">SUMPRODUCT((OFFSET('Game Board'!F8:F55,0,BN1)=CH26)*(OFFSET('Game Board'!I8:I55,0,BN1)=CH27)*(OFFSET('Game Board'!G8:G55,0,BN1)&lt;OFFSET('Game Board'!H8:H55,0,BN1))*1)+SUMPRODUCT((OFFSET('Game Board'!I8:I55,0,BN1)=CH26)*(OFFSET('Game Board'!F8:F55,0,BN1)=CH27)*(OFFSET('Game Board'!H8:H55,0,BN1)&lt;OFFSET('Game Board'!G8:G55,0,BN1))*1)</f>
        <v>0</v>
      </c>
      <c r="DJ26" s="420">
        <f ca="1">SUMIFS(OFFSET('Game Board'!G8:G55,0,BN1),OFFSET('Game Board'!F8:F55,0,BN1),CH26,OFFSET('Game Board'!I8:I55,0,BN1),CH27)+SUMIFS(OFFSET('Game Board'!H8:H55,0,BN1),OFFSET('Game Board'!I8:I55,0,BN1),CH26,OFFSET('Game Board'!F8:F55,0,BN1),CH27)</f>
        <v>0</v>
      </c>
      <c r="DK26" s="420">
        <f ca="1">SUMIFS(OFFSET('Game Board'!H8:H55,0,BN1),OFFSET('Game Board'!F8:F55,0,BN1),CH26,OFFSET('Game Board'!I8:I55,0,BN1),CH27)+SUMIFS(OFFSET('Game Board'!G8:G55,0,BN1),OFFSET('Game Board'!I8:I55,0,BN1),CH26,OFFSET('Game Board'!F8:F55,0,BN1),CH27)</f>
        <v>0</v>
      </c>
      <c r="DL26" s="420">
        <f t="shared" ref="DL26:DL27" ca="1" si="3638">DJ26-DK26</f>
        <v>0</v>
      </c>
      <c r="DM26" s="420">
        <f t="shared" ref="DM26:DM27" ca="1" si="3639">DH26*1+DG26*3</f>
        <v>0</v>
      </c>
      <c r="DN26" s="420">
        <f t="shared" ref="DN26" ca="1" si="3640">IF(CH26&lt;&gt;"",SUMPRODUCT((CQ24:CQ27=CQ26)*(DM24:DM27&gt;DM26)*1),0)</f>
        <v>0</v>
      </c>
      <c r="DO26" s="420">
        <f t="shared" ref="DO26" ca="1" si="3641">IF(CH26&lt;&gt;"",SUMPRODUCT((DN24:DN27=DN26)*(DL24:DL27&gt;DL26)*1),0)</f>
        <v>0</v>
      </c>
      <c r="DP26" s="420">
        <f t="shared" ref="DP26:DP27" ca="1" si="3642">DN26+DO26</f>
        <v>0</v>
      </c>
      <c r="DQ26" s="420">
        <f t="shared" ref="DQ26" ca="1" si="3643">IF(CH26&lt;&gt;"",SUMPRODUCT((DP24:DP27=DP26)*(DN24:DN27=DN26)*(DJ24:DJ27&gt;DJ26)*1),0)</f>
        <v>0</v>
      </c>
      <c r="DR26" s="420">
        <f t="shared" ca="1" si="386"/>
        <v>1</v>
      </c>
      <c r="DS26" s="420">
        <f t="shared" ref="DS26" ca="1" si="3644">SUMPRODUCT((DR24:DR27=DR26)*(BU24:BU27&gt;BU26)*1)</f>
        <v>0</v>
      </c>
      <c r="DT26" s="420">
        <f t="shared" ca="1" si="213"/>
        <v>1</v>
      </c>
      <c r="DU26" s="420" t="str">
        <f t="shared" si="214"/>
        <v>Belgium</v>
      </c>
      <c r="DV26" s="420">
        <f t="shared" ca="1" si="215"/>
        <v>0</v>
      </c>
      <c r="DW26" s="420">
        <f ca="1">SUMPRODUCT((OFFSET('Game Board'!G8:G55,0,DW1)&lt;&gt;"")*(OFFSET('Game Board'!F8:F55,0,DW1)=C26)*(OFFSET('Game Board'!G8:G55,0,DW1)&gt;OFFSET('Game Board'!H8:H55,0,DW1))*1)+SUMPRODUCT((OFFSET('Game Board'!G8:G55,0,DW1)&lt;&gt;"")*(OFFSET('Game Board'!I8:I55,0,DW1)=C26)*(OFFSET('Game Board'!H8:H55,0,DW1)&gt;OFFSET('Game Board'!G8:G55,0,DW1))*1)</f>
        <v>0</v>
      </c>
      <c r="DX26" s="420">
        <f ca="1">SUMPRODUCT((OFFSET('Game Board'!G8:G55,0,DW1)&lt;&gt;"")*(OFFSET('Game Board'!F8:F55,0,DW1)=C26)*(OFFSET('Game Board'!G8:G55,0,DW1)=OFFSET('Game Board'!H8:H55,0,DW1))*1)+SUMPRODUCT((OFFSET('Game Board'!G8:G55,0,DW1)&lt;&gt;"")*(OFFSET('Game Board'!I8:I55,0,DW1)=C26)*(OFFSET('Game Board'!G8:G55,0,DW1)=OFFSET('Game Board'!H8:H55,0,DW1))*1)</f>
        <v>0</v>
      </c>
      <c r="DY26" s="420">
        <f ca="1">SUMPRODUCT((OFFSET('Game Board'!G8:G55,0,DW1)&lt;&gt;"")*(OFFSET('Game Board'!F8:F55,0,DW1)=C26)*(OFFSET('Game Board'!G8:G55,0,DW1)&lt;OFFSET('Game Board'!H8:H55,0,DW1))*1)+SUMPRODUCT((OFFSET('Game Board'!G8:G55,0,DW1)&lt;&gt;"")*(OFFSET('Game Board'!I8:I55,0,DW1)=C26)*(OFFSET('Game Board'!H8:H55,0,DW1)&lt;OFFSET('Game Board'!G8:G55,0,DW1))*1)</f>
        <v>0</v>
      </c>
      <c r="DZ26" s="420">
        <f ca="1">SUMIF(OFFSET('Game Board'!F8:F55,0,DW1),C26,OFFSET('Game Board'!G8:G55,0,DW1))+SUMIF(OFFSET('Game Board'!I8:I55,0,DW1),C26,OFFSET('Game Board'!H8:H55,0,DW1))</f>
        <v>0</v>
      </c>
      <c r="EA26" s="420">
        <f ca="1">SUMIF(OFFSET('Game Board'!F8:F55,0,DW1),C26,OFFSET('Game Board'!H8:H55,0,DW1))+SUMIF(OFFSET('Game Board'!I8:I55,0,DW1),C26,OFFSET('Game Board'!G8:G55,0,DW1))</f>
        <v>0</v>
      </c>
      <c r="EB26" s="420">
        <f t="shared" ca="1" si="216"/>
        <v>0</v>
      </c>
      <c r="EC26" s="420">
        <f t="shared" ca="1" si="217"/>
        <v>0</v>
      </c>
      <c r="ED26" s="420">
        <f ca="1">INDEX(L4:L35,MATCH(EM26,C4:C35,0),0)</f>
        <v>1827</v>
      </c>
      <c r="EE26" s="424">
        <f>'Tournament Setup'!F28</f>
        <v>0</v>
      </c>
      <c r="EF26" s="420">
        <f ca="1">RANK(EC26,EC24:EC27)</f>
        <v>1</v>
      </c>
      <c r="EG26" s="420">
        <f ca="1">SUMPRODUCT((EF24:EF27=EF26)*(EB24:EB27&gt;EB26)*1)</f>
        <v>0</v>
      </c>
      <c r="EH26" s="420">
        <f t="shared" ca="1" si="218"/>
        <v>1</v>
      </c>
      <c r="EI26" s="420">
        <f ca="1">SUMPRODUCT((EF24:EF27=EF26)*(EB24:EB27=EB26)*(DZ24:DZ27&gt;DZ26)*1)</f>
        <v>0</v>
      </c>
      <c r="EJ26" s="420">
        <f t="shared" ca="1" si="219"/>
        <v>1</v>
      </c>
      <c r="EK26" s="420">
        <f ca="1">RANK(EJ26,EJ24:EJ27,1)+COUNTIF(EJ24:EJ26,EJ26)-1</f>
        <v>3</v>
      </c>
      <c r="EL26" s="420">
        <v>3</v>
      </c>
      <c r="EM26" s="420" t="str">
        <f t="shared" ref="EM26" ca="1" si="3645">INDEX(DU24:DU27,MATCH(EL26,EK24:EK27,0),0)</f>
        <v>Belgium</v>
      </c>
      <c r="EN26" s="420">
        <f ca="1">INDEX(EJ24:EJ27,MATCH(EM26,DU24:DU27,0),0)</f>
        <v>1</v>
      </c>
      <c r="EO26" s="420" t="str">
        <f t="shared" ref="EO26:EO27" ca="1" si="3646">IF(AND(EO25&lt;&gt;"",EN26=1),EM26,"")</f>
        <v>Belgium</v>
      </c>
      <c r="EP26" s="420" t="str">
        <f t="shared" ref="EP26" ca="1" si="3647">IF(EP25&lt;&gt;"",EM26,"")</f>
        <v/>
      </c>
      <c r="EQ26" s="420" t="str">
        <f t="shared" ref="EQ26" ca="1" si="3648">IF(EN27=3,EM26,"")</f>
        <v/>
      </c>
      <c r="ER26" s="420">
        <f ca="1">SUMPRODUCT((OFFSET('Game Board'!F8:F55,0,DW1)=EO26)*(OFFSET('Game Board'!I8:I55,0,DW1)=EO24)*(OFFSET('Game Board'!G8:G55,0,DW1)&gt;OFFSET('Game Board'!H8:H55,0,DW1))*1)+SUMPRODUCT((OFFSET('Game Board'!I8:I55,0,DW1)=EO26)*(OFFSET('Game Board'!F8:F55,0,DW1)=EO24)*(OFFSET('Game Board'!H8:H55,0,DW1)&gt;OFFSET('Game Board'!G8:G55,0,DW1))*1)+SUMPRODUCT((OFFSET('Game Board'!F8:F55,0,DW1)=EO26)*(OFFSET('Game Board'!I8:I55,0,DW1)=EO25)*(OFFSET('Game Board'!G8:G55,0,DW1)&gt;OFFSET('Game Board'!H8:H55,0,DW1))*1)+SUMPRODUCT((OFFSET('Game Board'!I8:I55,0,DW1)=EO26)*(OFFSET('Game Board'!F8:F55,0,DW1)=EO25)*(OFFSET('Game Board'!H8:H55,0,DW1)&gt;OFFSET('Game Board'!G8:G55,0,DW1))*1)+SUMPRODUCT((OFFSET('Game Board'!F8:F55,0,DW1)=EO26)*(OFFSET('Game Board'!I8:I55,0,DW1)=EO27)*(OFFSET('Game Board'!G8:G55,0,DW1)&gt;OFFSET('Game Board'!H8:H55,0,DW1))*1)+SUMPRODUCT((OFFSET('Game Board'!I8:I55,0,DW1)=EO26)*(OFFSET('Game Board'!F8:F55,0,DW1)=EO27)*(OFFSET('Game Board'!H8:H55,0,DW1)&gt;OFFSET('Game Board'!G8:G55,0,DW1))*1)</f>
        <v>0</v>
      </c>
      <c r="ES26" s="420">
        <f ca="1">SUMPRODUCT((OFFSET('Game Board'!F8:F55,0,DW1)=EO26)*(OFFSET('Game Board'!I8:I55,0,DW1)=EO24)*(OFFSET('Game Board'!G8:G55,0,DW1)=OFFSET('Game Board'!H8:H55,0,DW1))*1)+SUMPRODUCT((OFFSET('Game Board'!I8:I55,0,DW1)=EO26)*(OFFSET('Game Board'!F8:F55,0,DW1)=EO24)*(OFFSET('Game Board'!G8:G55,0,DW1)=OFFSET('Game Board'!H8:H55,0,DW1))*1)+SUMPRODUCT((OFFSET('Game Board'!F8:F55,0,DW1)=EO26)*(OFFSET('Game Board'!I8:I55,0,DW1)=EO25)*(OFFSET('Game Board'!G8:G55,0,DW1)=OFFSET('Game Board'!H8:H55,0,DW1))*1)+SUMPRODUCT((OFFSET('Game Board'!I8:I55,0,DW1)=EO26)*(OFFSET('Game Board'!F8:F55,0,DW1)=EO25)*(OFFSET('Game Board'!G8:G55,0,DW1)=OFFSET('Game Board'!H8:H55,0,DW1))*1)+SUMPRODUCT((OFFSET('Game Board'!F8:F55,0,DW1)=EO26)*(OFFSET('Game Board'!I8:I55,0,DW1)=EO27)*(OFFSET('Game Board'!G8:G55,0,DW1)=OFFSET('Game Board'!H8:H55,0,DW1))*1)+SUMPRODUCT((OFFSET('Game Board'!I8:I55,0,DW1)=EO26)*(OFFSET('Game Board'!F8:F55,0,DW1)=EO27)*(OFFSET('Game Board'!G8:G55,0,DW1)=OFFSET('Game Board'!H8:H55,0,DW1))*1)</f>
        <v>3</v>
      </c>
      <c r="ET26" s="420">
        <f ca="1">SUMPRODUCT((OFFSET('Game Board'!F8:F55,0,DW1)=EO26)*(OFFSET('Game Board'!I8:I55,0,DW1)=EO24)*(OFFSET('Game Board'!G8:G55,0,DW1)&lt;OFFSET('Game Board'!H8:H55,0,DW1))*1)+SUMPRODUCT((OFFSET('Game Board'!I8:I55,0,DW1)=EO26)*(OFFSET('Game Board'!F8:F55,0,DW1)=EO24)*(OFFSET('Game Board'!H8:H55,0,DW1)&lt;OFFSET('Game Board'!G8:G55,0,DW1))*1)+SUMPRODUCT((OFFSET('Game Board'!F8:F55,0,DW1)=EO26)*(OFFSET('Game Board'!I8:I55,0,DW1)=EO25)*(OFFSET('Game Board'!G8:G55,0,DW1)&lt;OFFSET('Game Board'!H8:H55,0,DW1))*1)+SUMPRODUCT((OFFSET('Game Board'!I8:I55,0,DW1)=EO26)*(OFFSET('Game Board'!F8:F55,0,DW1)=EO25)*(OFFSET('Game Board'!H8:H55,0,DW1)&lt;OFFSET('Game Board'!G8:G55,0,DW1))*1)+SUMPRODUCT((OFFSET('Game Board'!F8:F55,0,DW1)=EO26)*(OFFSET('Game Board'!I8:I55,0,DW1)=EO27)*(OFFSET('Game Board'!G8:G55,0,DW1)&lt;OFFSET('Game Board'!H8:H55,0,DW1))*1)+SUMPRODUCT((OFFSET('Game Board'!I8:I55,0,DW1)=EO26)*(OFFSET('Game Board'!F8:F55,0,DW1)=EO27)*(OFFSET('Game Board'!H8:H55,0,DW1)&lt;OFFSET('Game Board'!G8:G55,0,DW1))*1)</f>
        <v>0</v>
      </c>
      <c r="EU26" s="420">
        <f ca="1">SUMIFS(OFFSET('Game Board'!G8:G55,0,DW1),OFFSET('Game Board'!F8:F55,0,DW1),EO26,OFFSET('Game Board'!I8:I55,0,DW1),EO24)+SUMIFS(OFFSET('Game Board'!G8:G55,0,DW1),OFFSET('Game Board'!F8:F55,0,DW1),EO26,OFFSET('Game Board'!I8:I55,0,DW1),EO25)+SUMIFS(OFFSET('Game Board'!G8:G55,0,DW1),OFFSET('Game Board'!F8:F55,0,DW1),EO26,OFFSET('Game Board'!I8:I55,0,DW1),EO27)+SUMIFS(OFFSET('Game Board'!H8:H55,0,DW1),OFFSET('Game Board'!I8:I55,0,DW1),EO26,OFFSET('Game Board'!F8:F55,0,DW1),EO24)+SUMIFS(OFFSET('Game Board'!H8:H55,0,DW1),OFFSET('Game Board'!I8:I55,0,DW1),EO26,OFFSET('Game Board'!F8:F55,0,DW1),EO25)+SUMIFS(OFFSET('Game Board'!H8:H55,0,DW1),OFFSET('Game Board'!I8:I55,0,DW1),EO26,OFFSET('Game Board'!F8:F55,0,DW1),EO27)</f>
        <v>0</v>
      </c>
      <c r="EV26" s="420">
        <f ca="1">SUMIFS(OFFSET('Game Board'!H8:H55,0,DW1),OFFSET('Game Board'!F8:F55,0,DW1),EO26,OFFSET('Game Board'!I8:I55,0,DW1),EO24)+SUMIFS(OFFSET('Game Board'!H8:H55,0,DW1),OFFSET('Game Board'!F8:F55,0,DW1),EO26,OFFSET('Game Board'!I8:I55,0,DW1),EO25)+SUMIFS(OFFSET('Game Board'!H8:H55,0,DW1),OFFSET('Game Board'!F8:F55,0,DW1),EO26,OFFSET('Game Board'!I8:I55,0,DW1),EO27)+SUMIFS(OFFSET('Game Board'!G8:G55,0,DW1),OFFSET('Game Board'!I8:I55,0,DW1),EO26,OFFSET('Game Board'!F8:F55,0,DW1),EO24)+SUMIFS(OFFSET('Game Board'!G8:G55,0,DW1),OFFSET('Game Board'!I8:I55,0,DW1),EO26,OFFSET('Game Board'!F8:F55,0,DW1),EO25)+SUMIFS(OFFSET('Game Board'!G8:G55,0,DW1),OFFSET('Game Board'!I8:I55,0,DW1),EO26,OFFSET('Game Board'!F8:F55,0,DW1),EO27)</f>
        <v>0</v>
      </c>
      <c r="EW26" s="420">
        <f t="shared" ca="1" si="220"/>
        <v>0</v>
      </c>
      <c r="EX26" s="420">
        <f t="shared" ca="1" si="221"/>
        <v>3</v>
      </c>
      <c r="EY26" s="420">
        <f t="shared" ref="EY26" ca="1" si="3649">IF(EO26&lt;&gt;"",SUMPRODUCT((EN24:EN27=EN26)*(EX24:EX27&gt;EX26)*1),0)</f>
        <v>0</v>
      </c>
      <c r="EZ26" s="420">
        <f t="shared" ref="EZ26" ca="1" si="3650">IF(EO26&lt;&gt;"",SUMPRODUCT((EY24:EY27=EY26)*(EW24:EW27&gt;EW26)*1),0)</f>
        <v>0</v>
      </c>
      <c r="FA26" s="420">
        <f t="shared" ca="1" si="2"/>
        <v>0</v>
      </c>
      <c r="FB26" s="420">
        <f t="shared" ref="FB26" ca="1" si="3651">IF(EO26&lt;&gt;"",SUMPRODUCT((FA24:FA27=FA26)*(EY24:EY27=EY26)*(EU24:EU27&gt;EU26)*1),0)</f>
        <v>0</v>
      </c>
      <c r="FC26" s="420">
        <f t="shared" ca="1" si="222"/>
        <v>1</v>
      </c>
      <c r="FD26" s="420">
        <f ca="1">SUMPRODUCT((OFFSET('Game Board'!F8:F55,0,DW1)=EP26)*(OFFSET('Game Board'!I8:I55,0,DW1)=EP25)*(OFFSET('Game Board'!G8:G55,0,DW1)&gt;OFFSET('Game Board'!H8:H55,0,DW1))*1)+SUMPRODUCT((OFFSET('Game Board'!I8:I55,0,DW1)=EP26)*(OFFSET('Game Board'!F8:F55,0,DW1)=EP25)*(OFFSET('Game Board'!H8:H55,0,DW1)&gt;OFFSET('Game Board'!G8:G55,0,DW1))*1)+SUMPRODUCT((OFFSET('Game Board'!F8:F55,0,DW1)=EP26)*(OFFSET('Game Board'!I8:I55,0,DW1)=EP27)*(OFFSET('Game Board'!G8:G55,0,DW1)&gt;OFFSET('Game Board'!H8:H55,0,DW1))*1)+SUMPRODUCT((OFFSET('Game Board'!I8:I55,0,DW1)=EP26)*(OFFSET('Game Board'!F8:F55,0,DW1)=EP27)*(OFFSET('Game Board'!H8:H55,0,DW1)&gt;OFFSET('Game Board'!G8:G55,0,DW1))*1)</f>
        <v>0</v>
      </c>
      <c r="FE26" s="420">
        <f ca="1">SUMPRODUCT((OFFSET('Game Board'!F8:F55,0,DW1)=EP26)*(OFFSET('Game Board'!I8:I55,0,DW1)=EP25)*(OFFSET('Game Board'!G8:G55,0,DW1)=OFFSET('Game Board'!H8:H55,0,DW1))*1)+SUMPRODUCT((OFFSET('Game Board'!I8:I55,0,DW1)=EP26)*(OFFSET('Game Board'!F8:F55,0,DW1)=EP25)*(OFFSET('Game Board'!G8:G55,0,DW1)=OFFSET('Game Board'!H8:H55,0,DW1))*1)+SUMPRODUCT((OFFSET('Game Board'!F8:F55,0,DW1)=EP26)*(OFFSET('Game Board'!I8:I55,0,DW1)=EP27)*(OFFSET('Game Board'!G8:G55,0,DW1)=OFFSET('Game Board'!H8:H55,0,DW1))*1)+SUMPRODUCT((OFFSET('Game Board'!I8:I55,0,DW1)=EP26)*(OFFSET('Game Board'!F8:F55,0,DW1)=EP27)*(OFFSET('Game Board'!G8:G55,0,DW1)=OFFSET('Game Board'!H8:H55,0,DW1))*1)</f>
        <v>0</v>
      </c>
      <c r="FF26" s="420">
        <f ca="1">SUMPRODUCT((OFFSET('Game Board'!F8:F55,0,DW1)=EP26)*(OFFSET('Game Board'!I8:I55,0,DW1)=EP25)*(OFFSET('Game Board'!G8:G55,0,DW1)&lt;OFFSET('Game Board'!H8:H55,0,DW1))*1)+SUMPRODUCT((OFFSET('Game Board'!I8:I55,0,DW1)=EP26)*(OFFSET('Game Board'!F8:F55,0,DW1)=EP25)*(OFFSET('Game Board'!H8:H55,0,DW1)&lt;OFFSET('Game Board'!G8:G55,0,DW1))*1)+SUMPRODUCT((OFFSET('Game Board'!F8:F55,0,DW1)=EP26)*(OFFSET('Game Board'!I8:I55,0,DW1)=EP27)*(OFFSET('Game Board'!G8:G55,0,DW1)&lt;OFFSET('Game Board'!H8:H55,0,DW1))*1)+SUMPRODUCT((OFFSET('Game Board'!I8:I55,0,DW1)=EP26)*(OFFSET('Game Board'!F8:F55,0,DW1)=EP27)*(OFFSET('Game Board'!H8:H55,0,DW1)&lt;OFFSET('Game Board'!G8:G55,0,DW1))*1)</f>
        <v>0</v>
      </c>
      <c r="FG26" s="420">
        <f ca="1">SUMIFS(OFFSET('Game Board'!G8:G55,0,DW1),OFFSET('Game Board'!F8:F55,0,DW1),EP26,OFFSET('Game Board'!I8:I55,0,DW1),EP25)+SUMIFS(OFFSET('Game Board'!G8:G55,0,DW1),OFFSET('Game Board'!F8:F55,0,DW1),EP26,OFFSET('Game Board'!I8:I55,0,DW1),EP27)+SUMIFS(OFFSET('Game Board'!H8:H55,0,DW1),OFFSET('Game Board'!I8:I55,0,DW1),EP26,OFFSET('Game Board'!F8:F55,0,DW1),EP25)+SUMIFS(OFFSET('Game Board'!H8:H55,0,DW1),OFFSET('Game Board'!I8:I55,0,DW1),EP26,OFFSET('Game Board'!F8:F55,0,DW1),EP27)</f>
        <v>0</v>
      </c>
      <c r="FH26" s="420">
        <f ca="1">SUMIFS(OFFSET('Game Board'!H8:H55,0,DW1),OFFSET('Game Board'!F8:F55,0,DW1),EP26,OFFSET('Game Board'!I8:I55,0,DW1),EP25)+SUMIFS(OFFSET('Game Board'!H8:H55,0,DW1),OFFSET('Game Board'!F8:F55,0,DW1),EP26,OFFSET('Game Board'!I8:I55,0,DW1),EP27)+SUMIFS(OFFSET('Game Board'!G8:G55,0,DW1),OFFSET('Game Board'!I8:I55,0,DW1),EP26,OFFSET('Game Board'!F8:F55,0,DW1),EP25)+SUMIFS(OFFSET('Game Board'!G8:G55,0,DW1),OFFSET('Game Board'!I8:I55,0,DW1),EP26,OFFSET('Game Board'!F8:F55,0,DW1),EP27)</f>
        <v>0</v>
      </c>
      <c r="FI26" s="420">
        <f t="shared" ca="1" si="223"/>
        <v>0</v>
      </c>
      <c r="FJ26" s="420">
        <f t="shared" ca="1" si="224"/>
        <v>0</v>
      </c>
      <c r="FK26" s="420">
        <f t="shared" ref="FK26" ca="1" si="3652">IF(EP26&lt;&gt;"",SUMPRODUCT((EN24:EN27=EN26)*(FJ24:FJ27&gt;FJ26)*1),0)</f>
        <v>0</v>
      </c>
      <c r="FL26" s="420">
        <f t="shared" ref="FL26" ca="1" si="3653">IF(EP26&lt;&gt;"",SUMPRODUCT((FK24:FK27=FK26)*(FI24:FI27&gt;FI26)*1),0)</f>
        <v>0</v>
      </c>
      <c r="FM26" s="420">
        <f t="shared" ca="1" si="225"/>
        <v>0</v>
      </c>
      <c r="FN26" s="420">
        <f t="shared" ref="FN26" ca="1" si="3654">IF(EP26&lt;&gt;"",SUMPRODUCT((FM24:FM27=FM26)*(FK24:FK27=FK26)*(FG24:FG27&gt;FG26)*1),0)</f>
        <v>0</v>
      </c>
      <c r="FO26" s="420">
        <f t="shared" ca="1" si="226"/>
        <v>1</v>
      </c>
      <c r="FP26" s="420">
        <f ca="1">SUMPRODUCT((OFFSET('Game Board'!F8:F55,0,DW1)=EQ26)*(OFFSET('Game Board'!I8:I55,0,DW1)=EQ27)*(OFFSET('Game Board'!G8:G55,0,DW1)&gt;OFFSET('Game Board'!H8:H55,0,DW1))*1)+SUMPRODUCT((OFFSET('Game Board'!I8:I55,0,DW1)=EQ26)*(OFFSET('Game Board'!F8:F55,0,DW1)=EQ27)*(OFFSET('Game Board'!H8:H55,0,DW1)&gt;OFFSET('Game Board'!G8:G55,0,DW1))*1)</f>
        <v>0</v>
      </c>
      <c r="FQ26" s="420">
        <f ca="1">SUMPRODUCT((OFFSET('Game Board'!F8:F55,0,DW1)=EQ26)*(OFFSET('Game Board'!I8:I55,0,DW1)=EQ27)*(OFFSET('Game Board'!G8:G55,0,DW1)=OFFSET('Game Board'!H8:H55,0,DW1))*1)+SUMPRODUCT((OFFSET('Game Board'!I8:I55,0,DW1)=EQ26)*(OFFSET('Game Board'!F8:F55,0,DW1)=EQ27)*(OFFSET('Game Board'!H8:H55,0,DW1)=OFFSET('Game Board'!G8:G55,0,DW1))*1)</f>
        <v>0</v>
      </c>
      <c r="FR26" s="420">
        <f ca="1">SUMPRODUCT((OFFSET('Game Board'!F8:F55,0,DW1)=EQ26)*(OFFSET('Game Board'!I8:I55,0,DW1)=EQ27)*(OFFSET('Game Board'!G8:G55,0,DW1)&lt;OFFSET('Game Board'!H8:H55,0,DW1))*1)+SUMPRODUCT((OFFSET('Game Board'!I8:I55,0,DW1)=EQ26)*(OFFSET('Game Board'!F8:F55,0,DW1)=EQ27)*(OFFSET('Game Board'!H8:H55,0,DW1)&lt;OFFSET('Game Board'!G8:G55,0,DW1))*1)</f>
        <v>0</v>
      </c>
      <c r="FS26" s="420">
        <f ca="1">SUMIFS(OFFSET('Game Board'!G8:G55,0,DW1),OFFSET('Game Board'!F8:F55,0,DW1),EQ26,OFFSET('Game Board'!I8:I55,0,DW1),EQ27)+SUMIFS(OFFSET('Game Board'!H8:H55,0,DW1),OFFSET('Game Board'!I8:I55,0,DW1),EQ26,OFFSET('Game Board'!F8:F55,0,DW1),EQ27)</f>
        <v>0</v>
      </c>
      <c r="FT26" s="420">
        <f ca="1">SUMIFS(OFFSET('Game Board'!H8:H55,0,DW1),OFFSET('Game Board'!F8:F55,0,DW1),EQ26,OFFSET('Game Board'!I8:I55,0,DW1),EQ27)+SUMIFS(OFFSET('Game Board'!G8:G55,0,DW1),OFFSET('Game Board'!I8:I55,0,DW1),EQ26,OFFSET('Game Board'!F8:F55,0,DW1),EQ27)</f>
        <v>0</v>
      </c>
      <c r="FU26" s="420">
        <f t="shared" ref="FU26:FU27" ca="1" si="3655">FS26-FT26</f>
        <v>0</v>
      </c>
      <c r="FV26" s="420">
        <f t="shared" ref="FV26:FV27" ca="1" si="3656">FQ26*1+FP26*3</f>
        <v>0</v>
      </c>
      <c r="FW26" s="420">
        <f t="shared" ref="FW26" ca="1" si="3657">IF(EQ26&lt;&gt;"",SUMPRODUCT((EZ24:EZ27=EZ26)*(FV24:FV27&gt;FV26)*1),0)</f>
        <v>0</v>
      </c>
      <c r="FX26" s="420">
        <f t="shared" ref="FX26" ca="1" si="3658">IF(EQ26&lt;&gt;"",SUMPRODUCT((FW24:FW27=FW26)*(FU24:FU27&gt;FU26)*1),0)</f>
        <v>0</v>
      </c>
      <c r="FY26" s="420">
        <f t="shared" ref="FY26:FY27" ca="1" si="3659">FW26+FX26</f>
        <v>0</v>
      </c>
      <c r="FZ26" s="420">
        <f t="shared" ref="FZ26" ca="1" si="3660">IF(EQ26&lt;&gt;"",SUMPRODUCT((FY24:FY27=FY26)*(FW24:FW27=FW26)*(FS24:FS27&gt;FS26)*1),0)</f>
        <v>0</v>
      </c>
      <c r="GA26" s="420">
        <f t="shared" ca="1" si="389"/>
        <v>1</v>
      </c>
      <c r="GB26" s="420">
        <f t="shared" ref="GB26" ca="1" si="3661">SUMPRODUCT((GA24:GA27=GA26)*(ED24:ED27&gt;ED26)*1)</f>
        <v>0</v>
      </c>
      <c r="GC26" s="420">
        <f t="shared" ca="1" si="227"/>
        <v>1</v>
      </c>
      <c r="GD26" s="420" t="str">
        <f t="shared" si="228"/>
        <v>Belgium</v>
      </c>
      <c r="GE26" s="420">
        <f t="shared" ca="1" si="3"/>
        <v>0</v>
      </c>
      <c r="GF26" s="420">
        <f ca="1">SUMPRODUCT((OFFSET('Game Board'!G8:G55,0,GF1)&lt;&gt;"")*(OFFSET('Game Board'!F8:F55,0,GF1)=C26)*(OFFSET('Game Board'!G8:G55,0,GF1)&gt;OFFSET('Game Board'!H8:H55,0,GF1))*1)+SUMPRODUCT((OFFSET('Game Board'!G8:G55,0,GF1)&lt;&gt;"")*(OFFSET('Game Board'!I8:I55,0,GF1)=C26)*(OFFSET('Game Board'!H8:H55,0,GF1)&gt;OFFSET('Game Board'!G8:G55,0,GF1))*1)</f>
        <v>0</v>
      </c>
      <c r="GG26" s="420">
        <f ca="1">SUMPRODUCT((OFFSET('Game Board'!G8:G55,0,GF1)&lt;&gt;"")*(OFFSET('Game Board'!F8:F55,0,GF1)=C26)*(OFFSET('Game Board'!G8:G55,0,GF1)=OFFSET('Game Board'!H8:H55,0,GF1))*1)+SUMPRODUCT((OFFSET('Game Board'!G8:G55,0,GF1)&lt;&gt;"")*(OFFSET('Game Board'!I8:I55,0,GF1)=C26)*(OFFSET('Game Board'!G8:G55,0,GF1)=OFFSET('Game Board'!H8:H55,0,GF1))*1)</f>
        <v>0</v>
      </c>
      <c r="GH26" s="420">
        <f ca="1">SUMPRODUCT((OFFSET('Game Board'!G8:G55,0,GF1)&lt;&gt;"")*(OFFSET('Game Board'!F8:F55,0,GF1)=C26)*(OFFSET('Game Board'!G8:G55,0,GF1)&lt;OFFSET('Game Board'!H8:H55,0,GF1))*1)+SUMPRODUCT((OFFSET('Game Board'!G8:G55,0,GF1)&lt;&gt;"")*(OFFSET('Game Board'!I8:I55,0,GF1)=C26)*(OFFSET('Game Board'!H8:H55,0,GF1)&lt;OFFSET('Game Board'!G8:G55,0,GF1))*1)</f>
        <v>0</v>
      </c>
      <c r="GI26" s="420">
        <f ca="1">SUMIF(OFFSET('Game Board'!F8:F55,0,GF1),C26,OFFSET('Game Board'!G8:G55,0,GF1))+SUMIF(OFFSET('Game Board'!I8:I55,0,GF1),C26,OFFSET('Game Board'!H8:H55,0,GF1))</f>
        <v>0</v>
      </c>
      <c r="GJ26" s="420">
        <f ca="1">SUMIF(OFFSET('Game Board'!F8:F55,0,GF1),C26,OFFSET('Game Board'!H8:H55,0,GF1))+SUMIF(OFFSET('Game Board'!I8:I55,0,GF1),C26,OFFSET('Game Board'!G8:G55,0,GF1))</f>
        <v>0</v>
      </c>
      <c r="GK26" s="420">
        <f t="shared" ca="1" si="4"/>
        <v>0</v>
      </c>
      <c r="GL26" s="420">
        <f t="shared" ca="1" si="5"/>
        <v>0</v>
      </c>
      <c r="GM26" s="420">
        <f ca="1">INDEX(L4:L35,MATCH(GV26,C4:C35,0),0)</f>
        <v>1827</v>
      </c>
      <c r="GN26" s="424">
        <f>'Tournament Setup'!F28</f>
        <v>0</v>
      </c>
      <c r="GO26" s="420">
        <f t="shared" ref="GO26" ca="1" si="3662">RANK(GL26,GL24:GL27)</f>
        <v>1</v>
      </c>
      <c r="GP26" s="420">
        <f t="shared" ref="GP26" ca="1" si="3663">SUMPRODUCT((GO24:GO27=GO26)*(GK24:GK27&gt;GK26)*1)</f>
        <v>0</v>
      </c>
      <c r="GQ26" s="420">
        <f t="shared" ca="1" si="8"/>
        <v>1</v>
      </c>
      <c r="GR26" s="420">
        <f t="shared" ref="GR26" ca="1" si="3664">SUMPRODUCT((GO24:GO27=GO26)*(GK24:GK27=GK26)*(GI24:GI27&gt;GI26)*1)</f>
        <v>0</v>
      </c>
      <c r="GS26" s="420">
        <f t="shared" ca="1" si="10"/>
        <v>1</v>
      </c>
      <c r="GT26" s="420">
        <f t="shared" ref="GT26" ca="1" si="3665">RANK(GS26,GS24:GS27,1)+COUNTIF(GS24:GS26,GS26)-1</f>
        <v>3</v>
      </c>
      <c r="GU26" s="420">
        <v>3</v>
      </c>
      <c r="GV26" s="420" t="str">
        <f t="shared" ref="GV26" ca="1" si="3666">INDEX(GD24:GD27,MATCH(GU26,GT24:GT27,0),0)</f>
        <v>Belgium</v>
      </c>
      <c r="GW26" s="420">
        <f t="shared" ref="GW26" ca="1" si="3667">INDEX(GS24:GS27,MATCH(GV26,GD24:GD27,0),0)</f>
        <v>1</v>
      </c>
      <c r="GX26" s="420" t="str">
        <f t="shared" ref="GX26:GX27" ca="1" si="3668">IF(AND(GX25&lt;&gt;"",GW26=1),GV26,"")</f>
        <v>Belgium</v>
      </c>
      <c r="GY26" s="420" t="str">
        <f t="shared" ref="GY26" ca="1" si="3669">IF(GY25&lt;&gt;"",GV26,"")</f>
        <v/>
      </c>
      <c r="GZ26" s="420" t="str">
        <f t="shared" ref="GZ26" ca="1" si="3670">IF(GW27=3,GV26,"")</f>
        <v/>
      </c>
      <c r="HA26" s="420">
        <f ca="1">SUMPRODUCT((OFFSET('Game Board'!F8:F55,0,GF1)=GX26)*(OFFSET('Game Board'!I8:I55,0,GF1)=GX24)*(OFFSET('Game Board'!G8:G55,0,GF1)&gt;OFFSET('Game Board'!H8:H55,0,GF1))*1)+SUMPRODUCT((OFFSET('Game Board'!I8:I55,0,GF1)=GX26)*(OFFSET('Game Board'!F8:F55,0,GF1)=GX24)*(OFFSET('Game Board'!H8:H55,0,GF1)&gt;OFFSET('Game Board'!G8:G55,0,GF1))*1)+SUMPRODUCT((OFFSET('Game Board'!F8:F55,0,GF1)=GX26)*(OFFSET('Game Board'!I8:I55,0,GF1)=GX25)*(OFFSET('Game Board'!G8:G55,0,GF1)&gt;OFFSET('Game Board'!H8:H55,0,GF1))*1)+SUMPRODUCT((OFFSET('Game Board'!I8:I55,0,GF1)=GX26)*(OFFSET('Game Board'!F8:F55,0,GF1)=GX25)*(OFFSET('Game Board'!H8:H55,0,GF1)&gt;OFFSET('Game Board'!G8:G55,0,GF1))*1)+SUMPRODUCT((OFFSET('Game Board'!F8:F55,0,GF1)=GX26)*(OFFSET('Game Board'!I8:I55,0,GF1)=GX27)*(OFFSET('Game Board'!G8:G55,0,GF1)&gt;OFFSET('Game Board'!H8:H55,0,GF1))*1)+SUMPRODUCT((OFFSET('Game Board'!I8:I55,0,GF1)=GX26)*(OFFSET('Game Board'!F8:F55,0,GF1)=GX27)*(OFFSET('Game Board'!H8:H55,0,GF1)&gt;OFFSET('Game Board'!G8:G55,0,GF1))*1)</f>
        <v>0</v>
      </c>
      <c r="HB26" s="420">
        <f ca="1">SUMPRODUCT((OFFSET('Game Board'!F8:F55,0,GF1)=GX26)*(OFFSET('Game Board'!I8:I55,0,GF1)=GX24)*(OFFSET('Game Board'!G8:G55,0,GF1)=OFFSET('Game Board'!H8:H55,0,GF1))*1)+SUMPRODUCT((OFFSET('Game Board'!I8:I55,0,GF1)=GX26)*(OFFSET('Game Board'!F8:F55,0,GF1)=GX24)*(OFFSET('Game Board'!G8:G55,0,GF1)=OFFSET('Game Board'!H8:H55,0,GF1))*1)+SUMPRODUCT((OFFSET('Game Board'!F8:F55,0,GF1)=GX26)*(OFFSET('Game Board'!I8:I55,0,GF1)=GX25)*(OFFSET('Game Board'!G8:G55,0,GF1)=OFFSET('Game Board'!H8:H55,0,GF1))*1)+SUMPRODUCT((OFFSET('Game Board'!I8:I55,0,GF1)=GX26)*(OFFSET('Game Board'!F8:F55,0,GF1)=GX25)*(OFFSET('Game Board'!G8:G55,0,GF1)=OFFSET('Game Board'!H8:H55,0,GF1))*1)+SUMPRODUCT((OFFSET('Game Board'!F8:F55,0,GF1)=GX26)*(OFFSET('Game Board'!I8:I55,0,GF1)=GX27)*(OFFSET('Game Board'!G8:G55,0,GF1)=OFFSET('Game Board'!H8:H55,0,GF1))*1)+SUMPRODUCT((OFFSET('Game Board'!I8:I55,0,GF1)=GX26)*(OFFSET('Game Board'!F8:F55,0,GF1)=GX27)*(OFFSET('Game Board'!G8:G55,0,GF1)=OFFSET('Game Board'!H8:H55,0,GF1))*1)</f>
        <v>3</v>
      </c>
      <c r="HC26" s="420">
        <f ca="1">SUMPRODUCT((OFFSET('Game Board'!F8:F55,0,GF1)=GX26)*(OFFSET('Game Board'!I8:I55,0,GF1)=GX24)*(OFFSET('Game Board'!G8:G55,0,GF1)&lt;OFFSET('Game Board'!H8:H55,0,GF1))*1)+SUMPRODUCT((OFFSET('Game Board'!I8:I55,0,GF1)=GX26)*(OFFSET('Game Board'!F8:F55,0,GF1)=GX24)*(OFFSET('Game Board'!H8:H55,0,GF1)&lt;OFFSET('Game Board'!G8:G55,0,GF1))*1)+SUMPRODUCT((OFFSET('Game Board'!F8:F55,0,GF1)=GX26)*(OFFSET('Game Board'!I8:I55,0,GF1)=GX25)*(OFFSET('Game Board'!G8:G55,0,GF1)&lt;OFFSET('Game Board'!H8:H55,0,GF1))*1)+SUMPRODUCT((OFFSET('Game Board'!I8:I55,0,GF1)=GX26)*(OFFSET('Game Board'!F8:F55,0,GF1)=GX25)*(OFFSET('Game Board'!H8:H55,0,GF1)&lt;OFFSET('Game Board'!G8:G55,0,GF1))*1)+SUMPRODUCT((OFFSET('Game Board'!F8:F55,0,GF1)=GX26)*(OFFSET('Game Board'!I8:I55,0,GF1)=GX27)*(OFFSET('Game Board'!G8:G55,0,GF1)&lt;OFFSET('Game Board'!H8:H55,0,GF1))*1)+SUMPRODUCT((OFFSET('Game Board'!I8:I55,0,GF1)=GX26)*(OFFSET('Game Board'!F8:F55,0,GF1)=GX27)*(OFFSET('Game Board'!H8:H55,0,GF1)&lt;OFFSET('Game Board'!G8:G55,0,GF1))*1)</f>
        <v>0</v>
      </c>
      <c r="HD26" s="420">
        <f ca="1">SUMIFS(OFFSET('Game Board'!G8:G55,0,GF1),OFFSET('Game Board'!F8:F55,0,GF1),GX26,OFFSET('Game Board'!I8:I55,0,GF1),GX24)+SUMIFS(OFFSET('Game Board'!G8:G55,0,GF1),OFFSET('Game Board'!F8:F55,0,GF1),GX26,OFFSET('Game Board'!I8:I55,0,GF1),GX25)+SUMIFS(OFFSET('Game Board'!G8:G55,0,GF1),OFFSET('Game Board'!F8:F55,0,GF1),GX26,OFFSET('Game Board'!I8:I55,0,GF1),GX27)+SUMIFS(OFFSET('Game Board'!H8:H55,0,GF1),OFFSET('Game Board'!I8:I55,0,GF1),GX26,OFFSET('Game Board'!F8:F55,0,GF1),GX24)+SUMIFS(OFFSET('Game Board'!H8:H55,0,GF1),OFFSET('Game Board'!I8:I55,0,GF1),GX26,OFFSET('Game Board'!F8:F55,0,GF1),GX25)+SUMIFS(OFFSET('Game Board'!H8:H55,0,GF1),OFFSET('Game Board'!I8:I55,0,GF1),GX26,OFFSET('Game Board'!F8:F55,0,GF1),GX27)</f>
        <v>0</v>
      </c>
      <c r="HE26" s="420">
        <f ca="1">SUMIFS(OFFSET('Game Board'!H8:H55,0,GF1),OFFSET('Game Board'!F8:F55,0,GF1),GX26,OFFSET('Game Board'!I8:I55,0,GF1),GX24)+SUMIFS(OFFSET('Game Board'!H8:H55,0,GF1),OFFSET('Game Board'!F8:F55,0,GF1),GX26,OFFSET('Game Board'!I8:I55,0,GF1),GX25)+SUMIFS(OFFSET('Game Board'!H8:H55,0,GF1),OFFSET('Game Board'!F8:F55,0,GF1),GX26,OFFSET('Game Board'!I8:I55,0,GF1),GX27)+SUMIFS(OFFSET('Game Board'!G8:G55,0,GF1),OFFSET('Game Board'!I8:I55,0,GF1),GX26,OFFSET('Game Board'!F8:F55,0,GF1),GX24)+SUMIFS(OFFSET('Game Board'!G8:G55,0,GF1),OFFSET('Game Board'!I8:I55,0,GF1),GX26,OFFSET('Game Board'!F8:F55,0,GF1),GX25)+SUMIFS(OFFSET('Game Board'!G8:G55,0,GF1),OFFSET('Game Board'!I8:I55,0,GF1),GX26,OFFSET('Game Board'!F8:F55,0,GF1),GX27)</f>
        <v>0</v>
      </c>
      <c r="HF26" s="420">
        <f t="shared" ca="1" si="15"/>
        <v>0</v>
      </c>
      <c r="HG26" s="420">
        <f t="shared" ca="1" si="16"/>
        <v>3</v>
      </c>
      <c r="HH26" s="420">
        <f t="shared" ref="HH26" ca="1" si="3671">IF(GX26&lt;&gt;"",SUMPRODUCT((GW24:GW27=GW26)*(HG24:HG27&gt;HG26)*1),0)</f>
        <v>0</v>
      </c>
      <c r="HI26" s="420">
        <f t="shared" ref="HI26" ca="1" si="3672">IF(GX26&lt;&gt;"",SUMPRODUCT((HH24:HH27=HH26)*(HF24:HF27&gt;HF26)*1),0)</f>
        <v>0</v>
      </c>
      <c r="HJ26" s="420">
        <f t="shared" ca="1" si="19"/>
        <v>0</v>
      </c>
      <c r="HK26" s="420">
        <f t="shared" ref="HK26" ca="1" si="3673">IF(GX26&lt;&gt;"",SUMPRODUCT((HJ24:HJ27=HJ26)*(HH24:HH27=HH26)*(HD24:HD27&gt;HD26)*1),0)</f>
        <v>0</v>
      </c>
      <c r="HL26" s="420">
        <f t="shared" ca="1" si="21"/>
        <v>1</v>
      </c>
      <c r="HM26" s="420">
        <f ca="1">SUMPRODUCT((OFFSET('Game Board'!F8:F55,0,GF1)=GY26)*(OFFSET('Game Board'!I8:I55,0,GF1)=GY25)*(OFFSET('Game Board'!G8:G55,0,GF1)&gt;OFFSET('Game Board'!H8:H55,0,GF1))*1)+SUMPRODUCT((OFFSET('Game Board'!I8:I55,0,GF1)=GY26)*(OFFSET('Game Board'!F8:F55,0,GF1)=GY25)*(OFFSET('Game Board'!H8:H55,0,GF1)&gt;OFFSET('Game Board'!G8:G55,0,GF1))*1)+SUMPRODUCT((OFFSET('Game Board'!F8:F55,0,GF1)=GY26)*(OFFSET('Game Board'!I8:I55,0,GF1)=GY27)*(OFFSET('Game Board'!G8:G55,0,GF1)&gt;OFFSET('Game Board'!H8:H55,0,GF1))*1)+SUMPRODUCT((OFFSET('Game Board'!I8:I55,0,GF1)=GY26)*(OFFSET('Game Board'!F8:F55,0,GF1)=GY27)*(OFFSET('Game Board'!H8:H55,0,GF1)&gt;OFFSET('Game Board'!G8:G55,0,GF1))*1)</f>
        <v>0</v>
      </c>
      <c r="HN26" s="420">
        <f ca="1">SUMPRODUCT((OFFSET('Game Board'!F8:F55,0,GF1)=GY26)*(OFFSET('Game Board'!I8:I55,0,GF1)=GY25)*(OFFSET('Game Board'!G8:G55,0,GF1)=OFFSET('Game Board'!H8:H55,0,GF1))*1)+SUMPRODUCT((OFFSET('Game Board'!I8:I55,0,GF1)=GY26)*(OFFSET('Game Board'!F8:F55,0,GF1)=GY25)*(OFFSET('Game Board'!G8:G55,0,GF1)=OFFSET('Game Board'!H8:H55,0,GF1))*1)+SUMPRODUCT((OFFSET('Game Board'!F8:F55,0,GF1)=GY26)*(OFFSET('Game Board'!I8:I55,0,GF1)=GY27)*(OFFSET('Game Board'!G8:G55,0,GF1)=OFFSET('Game Board'!H8:H55,0,GF1))*1)+SUMPRODUCT((OFFSET('Game Board'!I8:I55,0,GF1)=GY26)*(OFFSET('Game Board'!F8:F55,0,GF1)=GY27)*(OFFSET('Game Board'!G8:G55,0,GF1)=OFFSET('Game Board'!H8:H55,0,GF1))*1)</f>
        <v>0</v>
      </c>
      <c r="HO26" s="420">
        <f ca="1">SUMPRODUCT((OFFSET('Game Board'!F8:F55,0,GF1)=GY26)*(OFFSET('Game Board'!I8:I55,0,GF1)=GY25)*(OFFSET('Game Board'!G8:G55,0,GF1)&lt;OFFSET('Game Board'!H8:H55,0,GF1))*1)+SUMPRODUCT((OFFSET('Game Board'!I8:I55,0,GF1)=GY26)*(OFFSET('Game Board'!F8:F55,0,GF1)=GY25)*(OFFSET('Game Board'!H8:H55,0,GF1)&lt;OFFSET('Game Board'!G8:G55,0,GF1))*1)+SUMPRODUCT((OFFSET('Game Board'!F8:F55,0,GF1)=GY26)*(OFFSET('Game Board'!I8:I55,0,GF1)=GY27)*(OFFSET('Game Board'!G8:G55,0,GF1)&lt;OFFSET('Game Board'!H8:H55,0,GF1))*1)+SUMPRODUCT((OFFSET('Game Board'!I8:I55,0,GF1)=GY26)*(OFFSET('Game Board'!F8:F55,0,GF1)=GY27)*(OFFSET('Game Board'!H8:H55,0,GF1)&lt;OFFSET('Game Board'!G8:G55,0,GF1))*1)</f>
        <v>0</v>
      </c>
      <c r="HP26" s="420">
        <f ca="1">SUMIFS(OFFSET('Game Board'!G8:G55,0,GF1),OFFSET('Game Board'!F8:F55,0,GF1),GY26,OFFSET('Game Board'!I8:I55,0,GF1),GY25)+SUMIFS(OFFSET('Game Board'!G8:G55,0,GF1),OFFSET('Game Board'!F8:F55,0,GF1),GY26,OFFSET('Game Board'!I8:I55,0,GF1),GY27)+SUMIFS(OFFSET('Game Board'!H8:H55,0,GF1),OFFSET('Game Board'!I8:I55,0,GF1),GY26,OFFSET('Game Board'!F8:F55,0,GF1),GY25)+SUMIFS(OFFSET('Game Board'!H8:H55,0,GF1),OFFSET('Game Board'!I8:I55,0,GF1),GY26,OFFSET('Game Board'!F8:F55,0,GF1),GY27)</f>
        <v>0</v>
      </c>
      <c r="HQ26" s="420">
        <f ca="1">SUMIFS(OFFSET('Game Board'!H8:H55,0,GF1),OFFSET('Game Board'!F8:F55,0,GF1),GY26,OFFSET('Game Board'!I8:I55,0,GF1),GY25)+SUMIFS(OFFSET('Game Board'!H8:H55,0,GF1),OFFSET('Game Board'!F8:F55,0,GF1),GY26,OFFSET('Game Board'!I8:I55,0,GF1),GY27)+SUMIFS(OFFSET('Game Board'!G8:G55,0,GF1),OFFSET('Game Board'!I8:I55,0,GF1),GY26,OFFSET('Game Board'!F8:F55,0,GF1),GY25)+SUMIFS(OFFSET('Game Board'!G8:G55,0,GF1),OFFSET('Game Board'!I8:I55,0,GF1),GY26,OFFSET('Game Board'!F8:F55,0,GF1),GY27)</f>
        <v>0</v>
      </c>
      <c r="HR26" s="420">
        <f t="shared" ca="1" si="240"/>
        <v>0</v>
      </c>
      <c r="HS26" s="420">
        <f t="shared" ca="1" si="241"/>
        <v>0</v>
      </c>
      <c r="HT26" s="420">
        <f t="shared" ref="HT26" ca="1" si="3674">IF(GY26&lt;&gt;"",SUMPRODUCT((GW24:GW27=GW26)*(HS24:HS27&gt;HS26)*1),0)</f>
        <v>0</v>
      </c>
      <c r="HU26" s="420">
        <f t="shared" ref="HU26" ca="1" si="3675">IF(GY26&lt;&gt;"",SUMPRODUCT((HT24:HT27=HT26)*(HR24:HR27&gt;HR26)*1),0)</f>
        <v>0</v>
      </c>
      <c r="HV26" s="420">
        <f t="shared" ca="1" si="244"/>
        <v>0</v>
      </c>
      <c r="HW26" s="420">
        <f t="shared" ref="HW26" ca="1" si="3676">IF(GY26&lt;&gt;"",SUMPRODUCT((HV24:HV27=HV26)*(HT24:HT27=HT26)*(HP24:HP27&gt;HP26)*1),0)</f>
        <v>0</v>
      </c>
      <c r="HX26" s="420">
        <f t="shared" ca="1" si="22"/>
        <v>1</v>
      </c>
      <c r="HY26" s="420">
        <f ca="1">SUMPRODUCT((OFFSET('Game Board'!F8:F55,0,GF1)=GZ26)*(OFFSET('Game Board'!I8:I55,0,GF1)=GZ27)*(OFFSET('Game Board'!G8:G55,0,GF1)&gt;OFFSET('Game Board'!H8:H55,0,GF1))*1)+SUMPRODUCT((OFFSET('Game Board'!I8:I55,0,GF1)=GZ26)*(OFFSET('Game Board'!F8:F55,0,GF1)=GZ27)*(OFFSET('Game Board'!H8:H55,0,GF1)&gt;OFFSET('Game Board'!G8:G55,0,GF1))*1)</f>
        <v>0</v>
      </c>
      <c r="HZ26" s="420">
        <f ca="1">SUMPRODUCT((OFFSET('Game Board'!F8:F55,0,GF1)=GZ26)*(OFFSET('Game Board'!I8:I55,0,GF1)=GZ27)*(OFFSET('Game Board'!G8:G55,0,GF1)=OFFSET('Game Board'!H8:H55,0,GF1))*1)+SUMPRODUCT((OFFSET('Game Board'!I8:I55,0,GF1)=GZ26)*(OFFSET('Game Board'!F8:F55,0,GF1)=GZ27)*(OFFSET('Game Board'!H8:H55,0,GF1)=OFFSET('Game Board'!G8:G55,0,GF1))*1)</f>
        <v>0</v>
      </c>
      <c r="IA26" s="420">
        <f ca="1">SUMPRODUCT((OFFSET('Game Board'!F8:F55,0,GF1)=GZ26)*(OFFSET('Game Board'!I8:I55,0,GF1)=GZ27)*(OFFSET('Game Board'!G8:G55,0,GF1)&lt;OFFSET('Game Board'!H8:H55,0,GF1))*1)+SUMPRODUCT((OFFSET('Game Board'!I8:I55,0,GF1)=GZ26)*(OFFSET('Game Board'!F8:F55,0,GF1)=GZ27)*(OFFSET('Game Board'!H8:H55,0,GF1)&lt;OFFSET('Game Board'!G8:G55,0,GF1))*1)</f>
        <v>0</v>
      </c>
      <c r="IB26" s="420">
        <f ca="1">SUMIFS(OFFSET('Game Board'!G8:G55,0,GF1),OFFSET('Game Board'!F8:F55,0,GF1),GZ26,OFFSET('Game Board'!I8:I55,0,GF1),GZ27)+SUMIFS(OFFSET('Game Board'!H8:H55,0,GF1),OFFSET('Game Board'!I8:I55,0,GF1),GZ26,OFFSET('Game Board'!F8:F55,0,GF1),GZ27)</f>
        <v>0</v>
      </c>
      <c r="IC26" s="420">
        <f ca="1">SUMIFS(OFFSET('Game Board'!H8:H55,0,GF1),OFFSET('Game Board'!F8:F55,0,GF1),GZ26,OFFSET('Game Board'!I8:I55,0,GF1),GZ27)+SUMIFS(OFFSET('Game Board'!G8:G55,0,GF1),OFFSET('Game Board'!I8:I55,0,GF1),GZ26,OFFSET('Game Board'!F8:F55,0,GF1),GZ27)</f>
        <v>0</v>
      </c>
      <c r="ID26" s="420">
        <f t="shared" ref="ID26:ID27" ca="1" si="3677">IB26-IC26</f>
        <v>0</v>
      </c>
      <c r="IE26" s="420">
        <f t="shared" ref="IE26:IE27" ca="1" si="3678">HZ26*1+HY26*3</f>
        <v>0</v>
      </c>
      <c r="IF26" s="420">
        <f t="shared" ref="IF26" ca="1" si="3679">IF(GZ26&lt;&gt;"",SUMPRODUCT((HI24:HI27=HI26)*(IE24:IE27&gt;IE26)*1),0)</f>
        <v>0</v>
      </c>
      <c r="IG26" s="420">
        <f t="shared" ref="IG26" ca="1" si="3680">IF(GZ26&lt;&gt;"",SUMPRODUCT((IF24:IF27=IF26)*(ID24:ID27&gt;ID26)*1),0)</f>
        <v>0</v>
      </c>
      <c r="IH26" s="420">
        <f t="shared" ref="IH26:IH27" ca="1" si="3681">IF26+IG26</f>
        <v>0</v>
      </c>
      <c r="II26" s="420">
        <f t="shared" ref="II26" ca="1" si="3682">IF(GZ26&lt;&gt;"",SUMPRODUCT((IH24:IH27=IH26)*(IF24:IF27=IF26)*(IB24:IB27&gt;IB26)*1),0)</f>
        <v>0</v>
      </c>
      <c r="IJ26" s="420">
        <f t="shared" ca="1" si="23"/>
        <v>1</v>
      </c>
      <c r="IK26" s="420">
        <f t="shared" ref="IK26" ca="1" si="3683">SUMPRODUCT((IJ24:IJ27=IJ26)*(GM24:GM27&gt;GM26)*1)</f>
        <v>0</v>
      </c>
      <c r="IL26" s="420">
        <f t="shared" ca="1" si="25"/>
        <v>1</v>
      </c>
      <c r="IM26" s="420" t="str">
        <f t="shared" si="247"/>
        <v>Belgium</v>
      </c>
      <c r="IN26" s="420">
        <f t="shared" ca="1" si="26"/>
        <v>0</v>
      </c>
      <c r="IO26" s="420">
        <f ca="1">SUMPRODUCT((OFFSET('Game Board'!G8:G55,0,IO1)&lt;&gt;"")*(OFFSET('Game Board'!F8:F55,0,IO1)=C26)*(OFFSET('Game Board'!G8:G55,0,IO1)&gt;OFFSET('Game Board'!H8:H55,0,IO1))*1)+SUMPRODUCT((OFFSET('Game Board'!G8:G55,0,IO1)&lt;&gt;"")*(OFFSET('Game Board'!I8:I55,0,IO1)=C26)*(OFFSET('Game Board'!H8:H55,0,IO1)&gt;OFFSET('Game Board'!G8:G55,0,IO1))*1)</f>
        <v>0</v>
      </c>
      <c r="IP26" s="420">
        <f ca="1">SUMPRODUCT((OFFSET('Game Board'!G8:G55,0,IO1)&lt;&gt;"")*(OFFSET('Game Board'!F8:F55,0,IO1)=C26)*(OFFSET('Game Board'!G8:G55,0,IO1)=OFFSET('Game Board'!H8:H55,0,IO1))*1)+SUMPRODUCT((OFFSET('Game Board'!G8:G55,0,IO1)&lt;&gt;"")*(OFFSET('Game Board'!I8:I55,0,IO1)=C26)*(OFFSET('Game Board'!G8:G55,0,IO1)=OFFSET('Game Board'!H8:H55,0,IO1))*1)</f>
        <v>0</v>
      </c>
      <c r="IQ26" s="420">
        <f ca="1">SUMPRODUCT((OFFSET('Game Board'!G8:G55,0,IO1)&lt;&gt;"")*(OFFSET('Game Board'!F8:F55,0,IO1)=C26)*(OFFSET('Game Board'!G8:G55,0,IO1)&lt;OFFSET('Game Board'!H8:H55,0,IO1))*1)+SUMPRODUCT((OFFSET('Game Board'!G8:G55,0,IO1)&lt;&gt;"")*(OFFSET('Game Board'!I8:I55,0,IO1)=C26)*(OFFSET('Game Board'!H8:H55,0,IO1)&lt;OFFSET('Game Board'!G8:G55,0,IO1))*1)</f>
        <v>0</v>
      </c>
      <c r="IR26" s="420">
        <f ca="1">SUMIF(OFFSET('Game Board'!F8:F55,0,IO1),C26,OFFSET('Game Board'!G8:G55,0,IO1))+SUMIF(OFFSET('Game Board'!I8:I55,0,IO1),C26,OFFSET('Game Board'!H8:H55,0,IO1))</f>
        <v>0</v>
      </c>
      <c r="IS26" s="420">
        <f ca="1">SUMIF(OFFSET('Game Board'!F8:F55,0,IO1),C26,OFFSET('Game Board'!H8:H55,0,IO1))+SUMIF(OFFSET('Game Board'!I8:I55,0,IO1),C26,OFFSET('Game Board'!G8:G55,0,IO1))</f>
        <v>0</v>
      </c>
      <c r="IT26" s="420">
        <f t="shared" ca="1" si="27"/>
        <v>0</v>
      </c>
      <c r="IU26" s="420">
        <f t="shared" ca="1" si="28"/>
        <v>0</v>
      </c>
      <c r="IV26" s="420">
        <f ca="1">INDEX(L4:L35,MATCH(JE26,C4:C35,0),0)</f>
        <v>1827</v>
      </c>
      <c r="IW26" s="424">
        <f>'Tournament Setup'!F28</f>
        <v>0</v>
      </c>
      <c r="IX26" s="420">
        <f t="shared" ref="IX26" ca="1" si="3684">RANK(IU26,IU24:IU27)</f>
        <v>1</v>
      </c>
      <c r="IY26" s="420">
        <f t="shared" ref="IY26" ca="1" si="3685">SUMPRODUCT((IX24:IX27=IX26)*(IT24:IT27&gt;IT26)*1)</f>
        <v>0</v>
      </c>
      <c r="IZ26" s="420">
        <f t="shared" ca="1" si="31"/>
        <v>1</v>
      </c>
      <c r="JA26" s="420">
        <f t="shared" ref="JA26" ca="1" si="3686">SUMPRODUCT((IX24:IX27=IX26)*(IT24:IT27=IT26)*(IR24:IR27&gt;IR26)*1)</f>
        <v>0</v>
      </c>
      <c r="JB26" s="420">
        <f t="shared" ca="1" si="33"/>
        <v>1</v>
      </c>
      <c r="JC26" s="420">
        <f t="shared" ref="JC26" ca="1" si="3687">RANK(JB26,JB24:JB27,1)+COUNTIF(JB24:JB26,JB26)-1</f>
        <v>3</v>
      </c>
      <c r="JD26" s="420">
        <v>3</v>
      </c>
      <c r="JE26" s="420" t="str">
        <f t="shared" ref="JE26" ca="1" si="3688">INDEX(IM24:IM27,MATCH(JD26,JC24:JC27,0),0)</f>
        <v>Belgium</v>
      </c>
      <c r="JF26" s="420">
        <f t="shared" ref="JF26" ca="1" si="3689">INDEX(JB24:JB27,MATCH(JE26,IM24:IM27,0),0)</f>
        <v>1</v>
      </c>
      <c r="JG26" s="420" t="str">
        <f t="shared" ref="JG26:JG27" ca="1" si="3690">IF(AND(JG25&lt;&gt;"",JF26=1),JE26,"")</f>
        <v>Belgium</v>
      </c>
      <c r="JH26" s="420" t="str">
        <f t="shared" ref="JH26" ca="1" si="3691">IF(JH25&lt;&gt;"",JE26,"")</f>
        <v/>
      </c>
      <c r="JI26" s="420" t="str">
        <f t="shared" ref="JI26" ca="1" si="3692">IF(JF27=3,JE26,"")</f>
        <v/>
      </c>
      <c r="JJ26" s="420">
        <f ca="1">SUMPRODUCT((OFFSET('Game Board'!F8:F55,0,IO1)=JG26)*(OFFSET('Game Board'!I8:I55,0,IO1)=JG24)*(OFFSET('Game Board'!G8:G55,0,IO1)&gt;OFFSET('Game Board'!H8:H55,0,IO1))*1)+SUMPRODUCT((OFFSET('Game Board'!I8:I55,0,IO1)=JG26)*(OFFSET('Game Board'!F8:F55,0,IO1)=JG24)*(OFFSET('Game Board'!H8:H55,0,IO1)&gt;OFFSET('Game Board'!G8:G55,0,IO1))*1)+SUMPRODUCT((OFFSET('Game Board'!F8:F55,0,IO1)=JG26)*(OFFSET('Game Board'!I8:I55,0,IO1)=JG25)*(OFFSET('Game Board'!G8:G55,0,IO1)&gt;OFFSET('Game Board'!H8:H55,0,IO1))*1)+SUMPRODUCT((OFFSET('Game Board'!I8:I55,0,IO1)=JG26)*(OFFSET('Game Board'!F8:F55,0,IO1)=JG25)*(OFFSET('Game Board'!H8:H55,0,IO1)&gt;OFFSET('Game Board'!G8:G55,0,IO1))*1)+SUMPRODUCT((OFFSET('Game Board'!F8:F55,0,IO1)=JG26)*(OFFSET('Game Board'!I8:I55,0,IO1)=JG27)*(OFFSET('Game Board'!G8:G55,0,IO1)&gt;OFFSET('Game Board'!H8:H55,0,IO1))*1)+SUMPRODUCT((OFFSET('Game Board'!I8:I55,0,IO1)=JG26)*(OFFSET('Game Board'!F8:F55,0,IO1)=JG27)*(OFFSET('Game Board'!H8:H55,0,IO1)&gt;OFFSET('Game Board'!G8:G55,0,IO1))*1)</f>
        <v>0</v>
      </c>
      <c r="JK26" s="420">
        <f ca="1">SUMPRODUCT((OFFSET('Game Board'!F8:F55,0,IO1)=JG26)*(OFFSET('Game Board'!I8:I55,0,IO1)=JG24)*(OFFSET('Game Board'!G8:G55,0,IO1)=OFFSET('Game Board'!H8:H55,0,IO1))*1)+SUMPRODUCT((OFFSET('Game Board'!I8:I55,0,IO1)=JG26)*(OFFSET('Game Board'!F8:F55,0,IO1)=JG24)*(OFFSET('Game Board'!G8:G55,0,IO1)=OFFSET('Game Board'!H8:H55,0,IO1))*1)+SUMPRODUCT((OFFSET('Game Board'!F8:F55,0,IO1)=JG26)*(OFFSET('Game Board'!I8:I55,0,IO1)=JG25)*(OFFSET('Game Board'!G8:G55,0,IO1)=OFFSET('Game Board'!H8:H55,0,IO1))*1)+SUMPRODUCT((OFFSET('Game Board'!I8:I55,0,IO1)=JG26)*(OFFSET('Game Board'!F8:F55,0,IO1)=JG25)*(OFFSET('Game Board'!G8:G55,0,IO1)=OFFSET('Game Board'!H8:H55,0,IO1))*1)+SUMPRODUCT((OFFSET('Game Board'!F8:F55,0,IO1)=JG26)*(OFFSET('Game Board'!I8:I55,0,IO1)=JG27)*(OFFSET('Game Board'!G8:G55,0,IO1)=OFFSET('Game Board'!H8:H55,0,IO1))*1)+SUMPRODUCT((OFFSET('Game Board'!I8:I55,0,IO1)=JG26)*(OFFSET('Game Board'!F8:F55,0,IO1)=JG27)*(OFFSET('Game Board'!G8:G55,0,IO1)=OFFSET('Game Board'!H8:H55,0,IO1))*1)</f>
        <v>3</v>
      </c>
      <c r="JL26" s="420">
        <f ca="1">SUMPRODUCT((OFFSET('Game Board'!F8:F55,0,IO1)=JG26)*(OFFSET('Game Board'!I8:I55,0,IO1)=JG24)*(OFFSET('Game Board'!G8:G55,0,IO1)&lt;OFFSET('Game Board'!H8:H55,0,IO1))*1)+SUMPRODUCT((OFFSET('Game Board'!I8:I55,0,IO1)=JG26)*(OFFSET('Game Board'!F8:F55,0,IO1)=JG24)*(OFFSET('Game Board'!H8:H55,0,IO1)&lt;OFFSET('Game Board'!G8:G55,0,IO1))*1)+SUMPRODUCT((OFFSET('Game Board'!F8:F55,0,IO1)=JG26)*(OFFSET('Game Board'!I8:I55,0,IO1)=JG25)*(OFFSET('Game Board'!G8:G55,0,IO1)&lt;OFFSET('Game Board'!H8:H55,0,IO1))*1)+SUMPRODUCT((OFFSET('Game Board'!I8:I55,0,IO1)=JG26)*(OFFSET('Game Board'!F8:F55,0,IO1)=JG25)*(OFFSET('Game Board'!H8:H55,0,IO1)&lt;OFFSET('Game Board'!G8:G55,0,IO1))*1)+SUMPRODUCT((OFFSET('Game Board'!F8:F55,0,IO1)=JG26)*(OFFSET('Game Board'!I8:I55,0,IO1)=JG27)*(OFFSET('Game Board'!G8:G55,0,IO1)&lt;OFFSET('Game Board'!H8:H55,0,IO1))*1)+SUMPRODUCT((OFFSET('Game Board'!I8:I55,0,IO1)=JG26)*(OFFSET('Game Board'!F8:F55,0,IO1)=JG27)*(OFFSET('Game Board'!H8:H55,0,IO1)&lt;OFFSET('Game Board'!G8:G55,0,IO1))*1)</f>
        <v>0</v>
      </c>
      <c r="JM26" s="420">
        <f ca="1">SUMIFS(OFFSET('Game Board'!G8:G55,0,IO1),OFFSET('Game Board'!F8:F55,0,IO1),JG26,OFFSET('Game Board'!I8:I55,0,IO1),JG24)+SUMIFS(OFFSET('Game Board'!G8:G55,0,IO1),OFFSET('Game Board'!F8:F55,0,IO1),JG26,OFFSET('Game Board'!I8:I55,0,IO1),JG25)+SUMIFS(OFFSET('Game Board'!G8:G55,0,IO1),OFFSET('Game Board'!F8:F55,0,IO1),JG26,OFFSET('Game Board'!I8:I55,0,IO1),JG27)+SUMIFS(OFFSET('Game Board'!H8:H55,0,IO1),OFFSET('Game Board'!I8:I55,0,IO1),JG26,OFFSET('Game Board'!F8:F55,0,IO1),JG24)+SUMIFS(OFFSET('Game Board'!H8:H55,0,IO1),OFFSET('Game Board'!I8:I55,0,IO1),JG26,OFFSET('Game Board'!F8:F55,0,IO1),JG25)+SUMIFS(OFFSET('Game Board'!H8:H55,0,IO1),OFFSET('Game Board'!I8:I55,0,IO1),JG26,OFFSET('Game Board'!F8:F55,0,IO1),JG27)</f>
        <v>0</v>
      </c>
      <c r="JN26" s="420">
        <f ca="1">SUMIFS(OFFSET('Game Board'!H8:H55,0,IO1),OFFSET('Game Board'!F8:F55,0,IO1),JG26,OFFSET('Game Board'!I8:I55,0,IO1),JG24)+SUMIFS(OFFSET('Game Board'!H8:H55,0,IO1),OFFSET('Game Board'!F8:F55,0,IO1),JG26,OFFSET('Game Board'!I8:I55,0,IO1),JG25)+SUMIFS(OFFSET('Game Board'!H8:H55,0,IO1),OFFSET('Game Board'!F8:F55,0,IO1),JG26,OFFSET('Game Board'!I8:I55,0,IO1),JG27)+SUMIFS(OFFSET('Game Board'!G8:G55,0,IO1),OFFSET('Game Board'!I8:I55,0,IO1),JG26,OFFSET('Game Board'!F8:F55,0,IO1),JG24)+SUMIFS(OFFSET('Game Board'!G8:G55,0,IO1),OFFSET('Game Board'!I8:I55,0,IO1),JG26,OFFSET('Game Board'!F8:F55,0,IO1),JG25)+SUMIFS(OFFSET('Game Board'!G8:G55,0,IO1),OFFSET('Game Board'!I8:I55,0,IO1),JG26,OFFSET('Game Board'!F8:F55,0,IO1),JG27)</f>
        <v>0</v>
      </c>
      <c r="JO26" s="420">
        <f t="shared" ca="1" si="38"/>
        <v>0</v>
      </c>
      <c r="JP26" s="420">
        <f t="shared" ca="1" si="39"/>
        <v>3</v>
      </c>
      <c r="JQ26" s="420">
        <f t="shared" ref="JQ26" ca="1" si="3693">IF(JG26&lt;&gt;"",SUMPRODUCT((JF24:JF27=JF26)*(JP24:JP27&gt;JP26)*1),0)</f>
        <v>0</v>
      </c>
      <c r="JR26" s="420">
        <f t="shared" ref="JR26" ca="1" si="3694">IF(JG26&lt;&gt;"",SUMPRODUCT((JQ24:JQ27=JQ26)*(JO24:JO27&gt;JO26)*1),0)</f>
        <v>0</v>
      </c>
      <c r="JS26" s="420">
        <f t="shared" ca="1" si="42"/>
        <v>0</v>
      </c>
      <c r="JT26" s="420">
        <f t="shared" ref="JT26" ca="1" si="3695">IF(JG26&lt;&gt;"",SUMPRODUCT((JS24:JS27=JS26)*(JQ24:JQ27=JQ26)*(JM24:JM27&gt;JM26)*1),0)</f>
        <v>0</v>
      </c>
      <c r="JU26" s="420">
        <f t="shared" ca="1" si="44"/>
        <v>1</v>
      </c>
      <c r="JV26" s="420">
        <f ca="1">SUMPRODUCT((OFFSET('Game Board'!F8:F55,0,IO1)=JH26)*(OFFSET('Game Board'!I8:I55,0,IO1)=JH25)*(OFFSET('Game Board'!G8:G55,0,IO1)&gt;OFFSET('Game Board'!H8:H55,0,IO1))*1)+SUMPRODUCT((OFFSET('Game Board'!I8:I55,0,IO1)=JH26)*(OFFSET('Game Board'!F8:F55,0,IO1)=JH25)*(OFFSET('Game Board'!H8:H55,0,IO1)&gt;OFFSET('Game Board'!G8:G55,0,IO1))*1)+SUMPRODUCT((OFFSET('Game Board'!F8:F55,0,IO1)=JH26)*(OFFSET('Game Board'!I8:I55,0,IO1)=JH27)*(OFFSET('Game Board'!G8:G55,0,IO1)&gt;OFFSET('Game Board'!H8:H55,0,IO1))*1)+SUMPRODUCT((OFFSET('Game Board'!I8:I55,0,IO1)=JH26)*(OFFSET('Game Board'!F8:F55,0,IO1)=JH27)*(OFFSET('Game Board'!H8:H55,0,IO1)&gt;OFFSET('Game Board'!G8:G55,0,IO1))*1)</f>
        <v>0</v>
      </c>
      <c r="JW26" s="420">
        <f ca="1">SUMPRODUCT((OFFSET('Game Board'!F8:F55,0,IO1)=JH26)*(OFFSET('Game Board'!I8:I55,0,IO1)=JH25)*(OFFSET('Game Board'!G8:G55,0,IO1)=OFFSET('Game Board'!H8:H55,0,IO1))*1)+SUMPRODUCT((OFFSET('Game Board'!I8:I55,0,IO1)=JH26)*(OFFSET('Game Board'!F8:F55,0,IO1)=JH25)*(OFFSET('Game Board'!G8:G55,0,IO1)=OFFSET('Game Board'!H8:H55,0,IO1))*1)+SUMPRODUCT((OFFSET('Game Board'!F8:F55,0,IO1)=JH26)*(OFFSET('Game Board'!I8:I55,0,IO1)=JH27)*(OFFSET('Game Board'!G8:G55,0,IO1)=OFFSET('Game Board'!H8:H55,0,IO1))*1)+SUMPRODUCT((OFFSET('Game Board'!I8:I55,0,IO1)=JH26)*(OFFSET('Game Board'!F8:F55,0,IO1)=JH27)*(OFFSET('Game Board'!G8:G55,0,IO1)=OFFSET('Game Board'!H8:H55,0,IO1))*1)</f>
        <v>0</v>
      </c>
      <c r="JX26" s="420">
        <f ca="1">SUMPRODUCT((OFFSET('Game Board'!F8:F55,0,IO1)=JH26)*(OFFSET('Game Board'!I8:I55,0,IO1)=JH25)*(OFFSET('Game Board'!G8:G55,0,IO1)&lt;OFFSET('Game Board'!H8:H55,0,IO1))*1)+SUMPRODUCT((OFFSET('Game Board'!I8:I55,0,IO1)=JH26)*(OFFSET('Game Board'!F8:F55,0,IO1)=JH25)*(OFFSET('Game Board'!H8:H55,0,IO1)&lt;OFFSET('Game Board'!G8:G55,0,IO1))*1)+SUMPRODUCT((OFFSET('Game Board'!F8:F55,0,IO1)=JH26)*(OFFSET('Game Board'!I8:I55,0,IO1)=JH27)*(OFFSET('Game Board'!G8:G55,0,IO1)&lt;OFFSET('Game Board'!H8:H55,0,IO1))*1)+SUMPRODUCT((OFFSET('Game Board'!I8:I55,0,IO1)=JH26)*(OFFSET('Game Board'!F8:F55,0,IO1)=JH27)*(OFFSET('Game Board'!H8:H55,0,IO1)&lt;OFFSET('Game Board'!G8:G55,0,IO1))*1)</f>
        <v>0</v>
      </c>
      <c r="JY26" s="420">
        <f ca="1">SUMIFS(OFFSET('Game Board'!G8:G55,0,IO1),OFFSET('Game Board'!F8:F55,0,IO1),JH26,OFFSET('Game Board'!I8:I55,0,IO1),JH25)+SUMIFS(OFFSET('Game Board'!G8:G55,0,IO1),OFFSET('Game Board'!F8:F55,0,IO1),JH26,OFFSET('Game Board'!I8:I55,0,IO1),JH27)+SUMIFS(OFFSET('Game Board'!H8:H55,0,IO1),OFFSET('Game Board'!I8:I55,0,IO1),JH26,OFFSET('Game Board'!F8:F55,0,IO1),JH25)+SUMIFS(OFFSET('Game Board'!H8:H55,0,IO1),OFFSET('Game Board'!I8:I55,0,IO1),JH26,OFFSET('Game Board'!F8:F55,0,IO1),JH27)</f>
        <v>0</v>
      </c>
      <c r="JZ26" s="420">
        <f ca="1">SUMIFS(OFFSET('Game Board'!H8:H55,0,IO1),OFFSET('Game Board'!F8:F55,0,IO1),JH26,OFFSET('Game Board'!I8:I55,0,IO1),JH25)+SUMIFS(OFFSET('Game Board'!H8:H55,0,IO1),OFFSET('Game Board'!F8:F55,0,IO1),JH26,OFFSET('Game Board'!I8:I55,0,IO1),JH27)+SUMIFS(OFFSET('Game Board'!G8:G55,0,IO1),OFFSET('Game Board'!I8:I55,0,IO1),JH26,OFFSET('Game Board'!F8:F55,0,IO1),JH25)+SUMIFS(OFFSET('Game Board'!G8:G55,0,IO1),OFFSET('Game Board'!I8:I55,0,IO1),JH26,OFFSET('Game Board'!F8:F55,0,IO1),JH27)</f>
        <v>0</v>
      </c>
      <c r="KA26" s="420">
        <f t="shared" ca="1" si="259"/>
        <v>0</v>
      </c>
      <c r="KB26" s="420">
        <f t="shared" ca="1" si="260"/>
        <v>0</v>
      </c>
      <c r="KC26" s="420">
        <f t="shared" ref="KC26" ca="1" si="3696">IF(JH26&lt;&gt;"",SUMPRODUCT((JF24:JF27=JF26)*(KB24:KB27&gt;KB26)*1),0)</f>
        <v>0</v>
      </c>
      <c r="KD26" s="420">
        <f t="shared" ref="KD26" ca="1" si="3697">IF(JH26&lt;&gt;"",SUMPRODUCT((KC24:KC27=KC26)*(KA24:KA27&gt;KA26)*1),0)</f>
        <v>0</v>
      </c>
      <c r="KE26" s="420">
        <f t="shared" ca="1" si="263"/>
        <v>0</v>
      </c>
      <c r="KF26" s="420">
        <f t="shared" ref="KF26" ca="1" si="3698">IF(JH26&lt;&gt;"",SUMPRODUCT((KE24:KE27=KE26)*(KC24:KC27=KC26)*(JY24:JY27&gt;JY26)*1),0)</f>
        <v>0</v>
      </c>
      <c r="KG26" s="420">
        <f t="shared" ca="1" si="45"/>
        <v>1</v>
      </c>
      <c r="KH26" s="420">
        <f ca="1">SUMPRODUCT((OFFSET('Game Board'!F8:F55,0,IO1)=JI26)*(OFFSET('Game Board'!I8:I55,0,IO1)=JI27)*(OFFSET('Game Board'!G8:G55,0,IO1)&gt;OFFSET('Game Board'!H8:H55,0,IO1))*1)+SUMPRODUCT((OFFSET('Game Board'!I8:I55,0,IO1)=JI26)*(OFFSET('Game Board'!F8:F55,0,IO1)=JI27)*(OFFSET('Game Board'!H8:H55,0,IO1)&gt;OFFSET('Game Board'!G8:G55,0,IO1))*1)</f>
        <v>0</v>
      </c>
      <c r="KI26" s="420">
        <f ca="1">SUMPRODUCT((OFFSET('Game Board'!F8:F55,0,IO1)=JI26)*(OFFSET('Game Board'!I8:I55,0,IO1)=JI27)*(OFFSET('Game Board'!G8:G55,0,IO1)=OFFSET('Game Board'!H8:H55,0,IO1))*1)+SUMPRODUCT((OFFSET('Game Board'!I8:I55,0,IO1)=JI26)*(OFFSET('Game Board'!F8:F55,0,IO1)=JI27)*(OFFSET('Game Board'!H8:H55,0,IO1)=OFFSET('Game Board'!G8:G55,0,IO1))*1)</f>
        <v>0</v>
      </c>
      <c r="KJ26" s="420">
        <f ca="1">SUMPRODUCT((OFFSET('Game Board'!F8:F55,0,IO1)=JI26)*(OFFSET('Game Board'!I8:I55,0,IO1)=JI27)*(OFFSET('Game Board'!G8:G55,0,IO1)&lt;OFFSET('Game Board'!H8:H55,0,IO1))*1)+SUMPRODUCT((OFFSET('Game Board'!I8:I55,0,IO1)=JI26)*(OFFSET('Game Board'!F8:F55,0,IO1)=JI27)*(OFFSET('Game Board'!H8:H55,0,IO1)&lt;OFFSET('Game Board'!G8:G55,0,IO1))*1)</f>
        <v>0</v>
      </c>
      <c r="KK26" s="420">
        <f ca="1">SUMIFS(OFFSET('Game Board'!G8:G55,0,IO1),OFFSET('Game Board'!F8:F55,0,IO1),JI26,OFFSET('Game Board'!I8:I55,0,IO1),JI27)+SUMIFS(OFFSET('Game Board'!H8:H55,0,IO1),OFFSET('Game Board'!I8:I55,0,IO1),JI26,OFFSET('Game Board'!F8:F55,0,IO1),JI27)</f>
        <v>0</v>
      </c>
      <c r="KL26" s="420">
        <f ca="1">SUMIFS(OFFSET('Game Board'!H8:H55,0,IO1),OFFSET('Game Board'!F8:F55,0,IO1),JI26,OFFSET('Game Board'!I8:I55,0,IO1),JI27)+SUMIFS(OFFSET('Game Board'!G8:G55,0,IO1),OFFSET('Game Board'!I8:I55,0,IO1),JI26,OFFSET('Game Board'!F8:F55,0,IO1),JI27)</f>
        <v>0</v>
      </c>
      <c r="KM26" s="420">
        <f t="shared" ref="KM26:KM27" ca="1" si="3699">KK26-KL26</f>
        <v>0</v>
      </c>
      <c r="KN26" s="420">
        <f t="shared" ref="KN26:KN27" ca="1" si="3700">KI26*1+KH26*3</f>
        <v>0</v>
      </c>
      <c r="KO26" s="420">
        <f t="shared" ref="KO26" ca="1" si="3701">IF(JI26&lt;&gt;"",SUMPRODUCT((JR24:JR27=JR26)*(KN24:KN27&gt;KN26)*1),0)</f>
        <v>0</v>
      </c>
      <c r="KP26" s="420">
        <f t="shared" ref="KP26" ca="1" si="3702">IF(JI26&lt;&gt;"",SUMPRODUCT((KO24:KO27=KO26)*(KM24:KM27&gt;KM26)*1),0)</f>
        <v>0</v>
      </c>
      <c r="KQ26" s="420">
        <f t="shared" ref="KQ26:KQ27" ca="1" si="3703">KO26+KP26</f>
        <v>0</v>
      </c>
      <c r="KR26" s="420">
        <f t="shared" ref="KR26" ca="1" si="3704">IF(JI26&lt;&gt;"",SUMPRODUCT((KQ24:KQ27=KQ26)*(KO24:KO27=KO26)*(KK24:KK27&gt;KK26)*1),0)</f>
        <v>0</v>
      </c>
      <c r="KS26" s="420">
        <f t="shared" ca="1" si="46"/>
        <v>1</v>
      </c>
      <c r="KT26" s="420">
        <f t="shared" ref="KT26" ca="1" si="3705">SUMPRODUCT((KS24:KS27=KS26)*(IV24:IV27&gt;IV26)*1)</f>
        <v>0</v>
      </c>
      <c r="KU26" s="420">
        <f t="shared" ca="1" si="48"/>
        <v>1</v>
      </c>
      <c r="KV26" s="420" t="str">
        <f t="shared" si="266"/>
        <v>Belgium</v>
      </c>
      <c r="KW26" s="420">
        <f t="shared" ca="1" si="49"/>
        <v>0</v>
      </c>
      <c r="KX26" s="420">
        <f ca="1">SUMPRODUCT((OFFSET('Game Board'!G8:G55,0,KX1)&lt;&gt;"")*(OFFSET('Game Board'!F8:F55,0,KX1)=C26)*(OFFSET('Game Board'!G8:G55,0,KX1)&gt;OFFSET('Game Board'!H8:H55,0,KX1))*1)+SUMPRODUCT((OFFSET('Game Board'!G8:G55,0,KX1)&lt;&gt;"")*(OFFSET('Game Board'!I8:I55,0,KX1)=C26)*(OFFSET('Game Board'!H8:H55,0,KX1)&gt;OFFSET('Game Board'!G8:G55,0,KX1))*1)</f>
        <v>0</v>
      </c>
      <c r="KY26" s="420">
        <f ca="1">SUMPRODUCT((OFFSET('Game Board'!G8:G55,0,KX1)&lt;&gt;"")*(OFFSET('Game Board'!F8:F55,0,KX1)=C26)*(OFFSET('Game Board'!G8:G55,0,KX1)=OFFSET('Game Board'!H8:H55,0,KX1))*1)+SUMPRODUCT((OFFSET('Game Board'!G8:G55,0,KX1)&lt;&gt;"")*(OFFSET('Game Board'!I8:I55,0,KX1)=C26)*(OFFSET('Game Board'!G8:G55,0,KX1)=OFFSET('Game Board'!H8:H55,0,KX1))*1)</f>
        <v>0</v>
      </c>
      <c r="KZ26" s="420">
        <f ca="1">SUMPRODUCT((OFFSET('Game Board'!G8:G55,0,KX1)&lt;&gt;"")*(OFFSET('Game Board'!F8:F55,0,KX1)=C26)*(OFFSET('Game Board'!G8:G55,0,KX1)&lt;OFFSET('Game Board'!H8:H55,0,KX1))*1)+SUMPRODUCT((OFFSET('Game Board'!G8:G55,0,KX1)&lt;&gt;"")*(OFFSET('Game Board'!I8:I55,0,KX1)=C26)*(OFFSET('Game Board'!H8:H55,0,KX1)&lt;OFFSET('Game Board'!G8:G55,0,KX1))*1)</f>
        <v>0</v>
      </c>
      <c r="LA26" s="420">
        <f ca="1">SUMIF(OFFSET('Game Board'!F8:F55,0,KX1),C26,OFFSET('Game Board'!G8:G55,0,KX1))+SUMIF(OFFSET('Game Board'!I8:I55,0,KX1),C26,OFFSET('Game Board'!H8:H55,0,KX1))</f>
        <v>0</v>
      </c>
      <c r="LB26" s="420">
        <f ca="1">SUMIF(OFFSET('Game Board'!F8:F55,0,KX1),C26,OFFSET('Game Board'!H8:H55,0,KX1))+SUMIF(OFFSET('Game Board'!I8:I55,0,KX1),C26,OFFSET('Game Board'!G8:G55,0,KX1))</f>
        <v>0</v>
      </c>
      <c r="LC26" s="420">
        <f t="shared" ca="1" si="50"/>
        <v>0</v>
      </c>
      <c r="LD26" s="420">
        <f t="shared" ca="1" si="51"/>
        <v>0</v>
      </c>
      <c r="LE26" s="420">
        <f ca="1">INDEX(L4:L35,MATCH(LN26,C4:C35,0),0)</f>
        <v>1827</v>
      </c>
      <c r="LF26" s="424">
        <f>'Tournament Setup'!F28</f>
        <v>0</v>
      </c>
      <c r="LG26" s="420">
        <f t="shared" ref="LG26" ca="1" si="3706">RANK(LD26,LD24:LD27)</f>
        <v>1</v>
      </c>
      <c r="LH26" s="420">
        <f t="shared" ref="LH26" ca="1" si="3707">SUMPRODUCT((LG24:LG27=LG26)*(LC24:LC27&gt;LC26)*1)</f>
        <v>0</v>
      </c>
      <c r="LI26" s="420">
        <f t="shared" ca="1" si="54"/>
        <v>1</v>
      </c>
      <c r="LJ26" s="420">
        <f t="shared" ref="LJ26" ca="1" si="3708">SUMPRODUCT((LG24:LG27=LG26)*(LC24:LC27=LC26)*(LA24:LA27&gt;LA26)*1)</f>
        <v>0</v>
      </c>
      <c r="LK26" s="420">
        <f t="shared" ca="1" si="56"/>
        <v>1</v>
      </c>
      <c r="LL26" s="420">
        <f t="shared" ref="LL26" ca="1" si="3709">RANK(LK26,LK24:LK27,1)+COUNTIF(LK24:LK26,LK26)-1</f>
        <v>3</v>
      </c>
      <c r="LM26" s="420">
        <v>3</v>
      </c>
      <c r="LN26" s="420" t="str">
        <f t="shared" ref="LN26" ca="1" si="3710">INDEX(KV24:KV27,MATCH(LM26,LL24:LL27,0),0)</f>
        <v>Belgium</v>
      </c>
      <c r="LO26" s="420">
        <f t="shared" ref="LO26" ca="1" si="3711">INDEX(LK24:LK27,MATCH(LN26,KV24:KV27,0),0)</f>
        <v>1</v>
      </c>
      <c r="LP26" s="420" t="str">
        <f t="shared" ref="LP26:LP27" ca="1" si="3712">IF(AND(LP25&lt;&gt;"",LO26=1),LN26,"")</f>
        <v>Belgium</v>
      </c>
      <c r="LQ26" s="420" t="str">
        <f t="shared" ref="LQ26" ca="1" si="3713">IF(LQ25&lt;&gt;"",LN26,"")</f>
        <v/>
      </c>
      <c r="LR26" s="420" t="str">
        <f t="shared" ref="LR26" ca="1" si="3714">IF(LO27=3,LN26,"")</f>
        <v/>
      </c>
      <c r="LS26" s="420">
        <f ca="1">SUMPRODUCT((OFFSET('Game Board'!F8:F55,0,KX1)=LP26)*(OFFSET('Game Board'!I8:I55,0,KX1)=LP24)*(OFFSET('Game Board'!G8:G55,0,KX1)&gt;OFFSET('Game Board'!H8:H55,0,KX1))*1)+SUMPRODUCT((OFFSET('Game Board'!I8:I55,0,KX1)=LP26)*(OFFSET('Game Board'!F8:F55,0,KX1)=LP24)*(OFFSET('Game Board'!H8:H55,0,KX1)&gt;OFFSET('Game Board'!G8:G55,0,KX1))*1)+SUMPRODUCT((OFFSET('Game Board'!F8:F55,0,KX1)=LP26)*(OFFSET('Game Board'!I8:I55,0,KX1)=LP25)*(OFFSET('Game Board'!G8:G55,0,KX1)&gt;OFFSET('Game Board'!H8:H55,0,KX1))*1)+SUMPRODUCT((OFFSET('Game Board'!I8:I55,0,KX1)=LP26)*(OFFSET('Game Board'!F8:F55,0,KX1)=LP25)*(OFFSET('Game Board'!H8:H55,0,KX1)&gt;OFFSET('Game Board'!G8:G55,0,KX1))*1)+SUMPRODUCT((OFFSET('Game Board'!F8:F55,0,KX1)=LP26)*(OFFSET('Game Board'!I8:I55,0,KX1)=LP27)*(OFFSET('Game Board'!G8:G55,0,KX1)&gt;OFFSET('Game Board'!H8:H55,0,KX1))*1)+SUMPRODUCT((OFFSET('Game Board'!I8:I55,0,KX1)=LP26)*(OFFSET('Game Board'!F8:F55,0,KX1)=LP27)*(OFFSET('Game Board'!H8:H55,0,KX1)&gt;OFFSET('Game Board'!G8:G55,0,KX1))*1)</f>
        <v>0</v>
      </c>
      <c r="LT26" s="420">
        <f ca="1">SUMPRODUCT((OFFSET('Game Board'!F8:F55,0,KX1)=LP26)*(OFFSET('Game Board'!I8:I55,0,KX1)=LP24)*(OFFSET('Game Board'!G8:G55,0,KX1)=OFFSET('Game Board'!H8:H55,0,KX1))*1)+SUMPRODUCT((OFFSET('Game Board'!I8:I55,0,KX1)=LP26)*(OFFSET('Game Board'!F8:F55,0,KX1)=LP24)*(OFFSET('Game Board'!G8:G55,0,KX1)=OFFSET('Game Board'!H8:H55,0,KX1))*1)+SUMPRODUCT((OFFSET('Game Board'!F8:F55,0,KX1)=LP26)*(OFFSET('Game Board'!I8:I55,0,KX1)=LP25)*(OFFSET('Game Board'!G8:G55,0,KX1)=OFFSET('Game Board'!H8:H55,0,KX1))*1)+SUMPRODUCT((OFFSET('Game Board'!I8:I55,0,KX1)=LP26)*(OFFSET('Game Board'!F8:F55,0,KX1)=LP25)*(OFFSET('Game Board'!G8:G55,0,KX1)=OFFSET('Game Board'!H8:H55,0,KX1))*1)+SUMPRODUCT((OFFSET('Game Board'!F8:F55,0,KX1)=LP26)*(OFFSET('Game Board'!I8:I55,0,KX1)=LP27)*(OFFSET('Game Board'!G8:G55,0,KX1)=OFFSET('Game Board'!H8:H55,0,KX1))*1)+SUMPRODUCT((OFFSET('Game Board'!I8:I55,0,KX1)=LP26)*(OFFSET('Game Board'!F8:F55,0,KX1)=LP27)*(OFFSET('Game Board'!G8:G55,0,KX1)=OFFSET('Game Board'!H8:H55,0,KX1))*1)</f>
        <v>3</v>
      </c>
      <c r="LU26" s="420">
        <f ca="1">SUMPRODUCT((OFFSET('Game Board'!F8:F55,0,KX1)=LP26)*(OFFSET('Game Board'!I8:I55,0,KX1)=LP24)*(OFFSET('Game Board'!G8:G55,0,KX1)&lt;OFFSET('Game Board'!H8:H55,0,KX1))*1)+SUMPRODUCT((OFFSET('Game Board'!I8:I55,0,KX1)=LP26)*(OFFSET('Game Board'!F8:F55,0,KX1)=LP24)*(OFFSET('Game Board'!H8:H55,0,KX1)&lt;OFFSET('Game Board'!G8:G55,0,KX1))*1)+SUMPRODUCT((OFFSET('Game Board'!F8:F55,0,KX1)=LP26)*(OFFSET('Game Board'!I8:I55,0,KX1)=LP25)*(OFFSET('Game Board'!G8:G55,0,KX1)&lt;OFFSET('Game Board'!H8:H55,0,KX1))*1)+SUMPRODUCT((OFFSET('Game Board'!I8:I55,0,KX1)=LP26)*(OFFSET('Game Board'!F8:F55,0,KX1)=LP25)*(OFFSET('Game Board'!H8:H55,0,KX1)&lt;OFFSET('Game Board'!G8:G55,0,KX1))*1)+SUMPRODUCT((OFFSET('Game Board'!F8:F55,0,KX1)=LP26)*(OFFSET('Game Board'!I8:I55,0,KX1)=LP27)*(OFFSET('Game Board'!G8:G55,0,KX1)&lt;OFFSET('Game Board'!H8:H55,0,KX1))*1)+SUMPRODUCT((OFFSET('Game Board'!I8:I55,0,KX1)=LP26)*(OFFSET('Game Board'!F8:F55,0,KX1)=LP27)*(OFFSET('Game Board'!H8:H55,0,KX1)&lt;OFFSET('Game Board'!G8:G55,0,KX1))*1)</f>
        <v>0</v>
      </c>
      <c r="LV26" s="420">
        <f ca="1">SUMIFS(OFFSET('Game Board'!G8:G55,0,KX1),OFFSET('Game Board'!F8:F55,0,KX1),LP26,OFFSET('Game Board'!I8:I55,0,KX1),LP24)+SUMIFS(OFFSET('Game Board'!G8:G55,0,KX1),OFFSET('Game Board'!F8:F55,0,KX1),LP26,OFFSET('Game Board'!I8:I55,0,KX1),LP25)+SUMIFS(OFFSET('Game Board'!G8:G55,0,KX1),OFFSET('Game Board'!F8:F55,0,KX1),LP26,OFFSET('Game Board'!I8:I55,0,KX1),LP27)+SUMIFS(OFFSET('Game Board'!H8:H55,0,KX1),OFFSET('Game Board'!I8:I55,0,KX1),LP26,OFFSET('Game Board'!F8:F55,0,KX1),LP24)+SUMIFS(OFFSET('Game Board'!H8:H55,0,KX1),OFFSET('Game Board'!I8:I55,0,KX1),LP26,OFFSET('Game Board'!F8:F55,0,KX1),LP25)+SUMIFS(OFFSET('Game Board'!H8:H55,0,KX1),OFFSET('Game Board'!I8:I55,0,KX1),LP26,OFFSET('Game Board'!F8:F55,0,KX1),LP27)</f>
        <v>0</v>
      </c>
      <c r="LW26" s="420">
        <f ca="1">SUMIFS(OFFSET('Game Board'!H8:H55,0,KX1),OFFSET('Game Board'!F8:F55,0,KX1),LP26,OFFSET('Game Board'!I8:I55,0,KX1),LP24)+SUMIFS(OFFSET('Game Board'!H8:H55,0,KX1),OFFSET('Game Board'!F8:F55,0,KX1),LP26,OFFSET('Game Board'!I8:I55,0,KX1),LP25)+SUMIFS(OFFSET('Game Board'!H8:H55,0,KX1),OFFSET('Game Board'!F8:F55,0,KX1),LP26,OFFSET('Game Board'!I8:I55,0,KX1),LP27)+SUMIFS(OFFSET('Game Board'!G8:G55,0,KX1),OFFSET('Game Board'!I8:I55,0,KX1),LP26,OFFSET('Game Board'!F8:F55,0,KX1),LP24)+SUMIFS(OFFSET('Game Board'!G8:G55,0,KX1),OFFSET('Game Board'!I8:I55,0,KX1),LP26,OFFSET('Game Board'!F8:F55,0,KX1),LP25)+SUMIFS(OFFSET('Game Board'!G8:G55,0,KX1),OFFSET('Game Board'!I8:I55,0,KX1),LP26,OFFSET('Game Board'!F8:F55,0,KX1),LP27)</f>
        <v>0</v>
      </c>
      <c r="LX26" s="420">
        <f t="shared" ca="1" si="61"/>
        <v>0</v>
      </c>
      <c r="LY26" s="420">
        <f t="shared" ca="1" si="62"/>
        <v>3</v>
      </c>
      <c r="LZ26" s="420">
        <f t="shared" ref="LZ26" ca="1" si="3715">IF(LP26&lt;&gt;"",SUMPRODUCT((LO24:LO27=LO26)*(LY24:LY27&gt;LY26)*1),0)</f>
        <v>0</v>
      </c>
      <c r="MA26" s="420">
        <f t="shared" ref="MA26" ca="1" si="3716">IF(LP26&lt;&gt;"",SUMPRODUCT((LZ24:LZ27=LZ26)*(LX24:LX27&gt;LX26)*1),0)</f>
        <v>0</v>
      </c>
      <c r="MB26" s="420">
        <f t="shared" ca="1" si="65"/>
        <v>0</v>
      </c>
      <c r="MC26" s="420">
        <f t="shared" ref="MC26" ca="1" si="3717">IF(LP26&lt;&gt;"",SUMPRODUCT((MB24:MB27=MB26)*(LZ24:LZ27=LZ26)*(LV24:LV27&gt;LV26)*1),0)</f>
        <v>0</v>
      </c>
      <c r="MD26" s="420">
        <f t="shared" ca="1" si="67"/>
        <v>1</v>
      </c>
      <c r="ME26" s="420">
        <f ca="1">SUMPRODUCT((OFFSET('Game Board'!F8:F55,0,KX1)=LQ26)*(OFFSET('Game Board'!I8:I55,0,KX1)=LQ25)*(OFFSET('Game Board'!G8:G55,0,KX1)&gt;OFFSET('Game Board'!H8:H55,0,KX1))*1)+SUMPRODUCT((OFFSET('Game Board'!I8:I55,0,KX1)=LQ26)*(OFFSET('Game Board'!F8:F55,0,KX1)=LQ25)*(OFFSET('Game Board'!H8:H55,0,KX1)&gt;OFFSET('Game Board'!G8:G55,0,KX1))*1)+SUMPRODUCT((OFFSET('Game Board'!F8:F55,0,KX1)=LQ26)*(OFFSET('Game Board'!I8:I55,0,KX1)=LQ27)*(OFFSET('Game Board'!G8:G55,0,KX1)&gt;OFFSET('Game Board'!H8:H55,0,KX1))*1)+SUMPRODUCT((OFFSET('Game Board'!I8:I55,0,KX1)=LQ26)*(OFFSET('Game Board'!F8:F55,0,KX1)=LQ27)*(OFFSET('Game Board'!H8:H55,0,KX1)&gt;OFFSET('Game Board'!G8:G55,0,KX1))*1)</f>
        <v>0</v>
      </c>
      <c r="MF26" s="420">
        <f ca="1">SUMPRODUCT((OFFSET('Game Board'!F8:F55,0,KX1)=LQ26)*(OFFSET('Game Board'!I8:I55,0,KX1)=LQ25)*(OFFSET('Game Board'!G8:G55,0,KX1)=OFFSET('Game Board'!H8:H55,0,KX1))*1)+SUMPRODUCT((OFFSET('Game Board'!I8:I55,0,KX1)=LQ26)*(OFFSET('Game Board'!F8:F55,0,KX1)=LQ25)*(OFFSET('Game Board'!G8:G55,0,KX1)=OFFSET('Game Board'!H8:H55,0,KX1))*1)+SUMPRODUCT((OFFSET('Game Board'!F8:F55,0,KX1)=LQ26)*(OFFSET('Game Board'!I8:I55,0,KX1)=LQ27)*(OFFSET('Game Board'!G8:G55,0,KX1)=OFFSET('Game Board'!H8:H55,0,KX1))*1)+SUMPRODUCT((OFFSET('Game Board'!I8:I55,0,KX1)=LQ26)*(OFFSET('Game Board'!F8:F55,0,KX1)=LQ27)*(OFFSET('Game Board'!G8:G55,0,KX1)=OFFSET('Game Board'!H8:H55,0,KX1))*1)</f>
        <v>0</v>
      </c>
      <c r="MG26" s="420">
        <f ca="1">SUMPRODUCT((OFFSET('Game Board'!F8:F55,0,KX1)=LQ26)*(OFFSET('Game Board'!I8:I55,0,KX1)=LQ25)*(OFFSET('Game Board'!G8:G55,0,KX1)&lt;OFFSET('Game Board'!H8:H55,0,KX1))*1)+SUMPRODUCT((OFFSET('Game Board'!I8:I55,0,KX1)=LQ26)*(OFFSET('Game Board'!F8:F55,0,KX1)=LQ25)*(OFFSET('Game Board'!H8:H55,0,KX1)&lt;OFFSET('Game Board'!G8:G55,0,KX1))*1)+SUMPRODUCT((OFFSET('Game Board'!F8:F55,0,KX1)=LQ26)*(OFFSET('Game Board'!I8:I55,0,KX1)=LQ27)*(OFFSET('Game Board'!G8:G55,0,KX1)&lt;OFFSET('Game Board'!H8:H55,0,KX1))*1)+SUMPRODUCT((OFFSET('Game Board'!I8:I55,0,KX1)=LQ26)*(OFFSET('Game Board'!F8:F55,0,KX1)=LQ27)*(OFFSET('Game Board'!H8:H55,0,KX1)&lt;OFFSET('Game Board'!G8:G55,0,KX1))*1)</f>
        <v>0</v>
      </c>
      <c r="MH26" s="420">
        <f ca="1">SUMIFS(OFFSET('Game Board'!G8:G55,0,KX1),OFFSET('Game Board'!F8:F55,0,KX1),LQ26,OFFSET('Game Board'!I8:I55,0,KX1),LQ25)+SUMIFS(OFFSET('Game Board'!G8:G55,0,KX1),OFFSET('Game Board'!F8:F55,0,KX1),LQ26,OFFSET('Game Board'!I8:I55,0,KX1),LQ27)+SUMIFS(OFFSET('Game Board'!H8:H55,0,KX1),OFFSET('Game Board'!I8:I55,0,KX1),LQ26,OFFSET('Game Board'!F8:F55,0,KX1),LQ25)+SUMIFS(OFFSET('Game Board'!H8:H55,0,KX1),OFFSET('Game Board'!I8:I55,0,KX1),LQ26,OFFSET('Game Board'!F8:F55,0,KX1),LQ27)</f>
        <v>0</v>
      </c>
      <c r="MI26" s="420">
        <f ca="1">SUMIFS(OFFSET('Game Board'!H8:H55,0,KX1),OFFSET('Game Board'!F8:F55,0,KX1),LQ26,OFFSET('Game Board'!I8:I55,0,KX1),LQ25)+SUMIFS(OFFSET('Game Board'!H8:H55,0,KX1),OFFSET('Game Board'!F8:F55,0,KX1),LQ26,OFFSET('Game Board'!I8:I55,0,KX1),LQ27)+SUMIFS(OFFSET('Game Board'!G8:G55,0,KX1),OFFSET('Game Board'!I8:I55,0,KX1),LQ26,OFFSET('Game Board'!F8:F55,0,KX1),LQ25)+SUMIFS(OFFSET('Game Board'!G8:G55,0,KX1),OFFSET('Game Board'!I8:I55,0,KX1),LQ26,OFFSET('Game Board'!F8:F55,0,KX1),LQ27)</f>
        <v>0</v>
      </c>
      <c r="MJ26" s="420">
        <f t="shared" ca="1" si="278"/>
        <v>0</v>
      </c>
      <c r="MK26" s="420">
        <f t="shared" ca="1" si="279"/>
        <v>0</v>
      </c>
      <c r="ML26" s="420">
        <f t="shared" ref="ML26" ca="1" si="3718">IF(LQ26&lt;&gt;"",SUMPRODUCT((LO24:LO27=LO26)*(MK24:MK27&gt;MK26)*1),0)</f>
        <v>0</v>
      </c>
      <c r="MM26" s="420">
        <f t="shared" ref="MM26" ca="1" si="3719">IF(LQ26&lt;&gt;"",SUMPRODUCT((ML24:ML27=ML26)*(MJ24:MJ27&gt;MJ26)*1),0)</f>
        <v>0</v>
      </c>
      <c r="MN26" s="420">
        <f t="shared" ca="1" si="282"/>
        <v>0</v>
      </c>
      <c r="MO26" s="420">
        <f t="shared" ref="MO26" ca="1" si="3720">IF(LQ26&lt;&gt;"",SUMPRODUCT((MN24:MN27=MN26)*(ML24:ML27=ML26)*(MH24:MH27&gt;MH26)*1),0)</f>
        <v>0</v>
      </c>
      <c r="MP26" s="420">
        <f t="shared" ca="1" si="68"/>
        <v>1</v>
      </c>
      <c r="MQ26" s="420">
        <f ca="1">SUMPRODUCT((OFFSET('Game Board'!F8:F55,0,KX1)=LR26)*(OFFSET('Game Board'!I8:I55,0,KX1)=LR27)*(OFFSET('Game Board'!G8:G55,0,KX1)&gt;OFFSET('Game Board'!H8:H55,0,KX1))*1)+SUMPRODUCT((OFFSET('Game Board'!I8:I55,0,KX1)=LR26)*(OFFSET('Game Board'!F8:F55,0,KX1)=LR27)*(OFFSET('Game Board'!H8:H55,0,KX1)&gt;OFFSET('Game Board'!G8:G55,0,KX1))*1)</f>
        <v>0</v>
      </c>
      <c r="MR26" s="420">
        <f ca="1">SUMPRODUCT((OFFSET('Game Board'!F8:F55,0,KX1)=LR26)*(OFFSET('Game Board'!I8:I55,0,KX1)=LR27)*(OFFSET('Game Board'!G8:G55,0,KX1)=OFFSET('Game Board'!H8:H55,0,KX1))*1)+SUMPRODUCT((OFFSET('Game Board'!I8:I55,0,KX1)=LR26)*(OFFSET('Game Board'!F8:F55,0,KX1)=LR27)*(OFFSET('Game Board'!H8:H55,0,KX1)=OFFSET('Game Board'!G8:G55,0,KX1))*1)</f>
        <v>0</v>
      </c>
      <c r="MS26" s="420">
        <f ca="1">SUMPRODUCT((OFFSET('Game Board'!F8:F55,0,KX1)=LR26)*(OFFSET('Game Board'!I8:I55,0,KX1)=LR27)*(OFFSET('Game Board'!G8:G55,0,KX1)&lt;OFFSET('Game Board'!H8:H55,0,KX1))*1)+SUMPRODUCT((OFFSET('Game Board'!I8:I55,0,KX1)=LR26)*(OFFSET('Game Board'!F8:F55,0,KX1)=LR27)*(OFFSET('Game Board'!H8:H55,0,KX1)&lt;OFFSET('Game Board'!G8:G55,0,KX1))*1)</f>
        <v>0</v>
      </c>
      <c r="MT26" s="420">
        <f ca="1">SUMIFS(OFFSET('Game Board'!G8:G55,0,KX1),OFFSET('Game Board'!F8:F55,0,KX1),LR26,OFFSET('Game Board'!I8:I55,0,KX1),LR27)+SUMIFS(OFFSET('Game Board'!H8:H55,0,KX1),OFFSET('Game Board'!I8:I55,0,KX1),LR26,OFFSET('Game Board'!F8:F55,0,KX1),LR27)</f>
        <v>0</v>
      </c>
      <c r="MU26" s="420">
        <f ca="1">SUMIFS(OFFSET('Game Board'!H8:H55,0,KX1),OFFSET('Game Board'!F8:F55,0,KX1),LR26,OFFSET('Game Board'!I8:I55,0,KX1),LR27)+SUMIFS(OFFSET('Game Board'!G8:G55,0,KX1),OFFSET('Game Board'!I8:I55,0,KX1),LR26,OFFSET('Game Board'!F8:F55,0,KX1),LR27)</f>
        <v>0</v>
      </c>
      <c r="MV26" s="420">
        <f t="shared" ref="MV26:MV27" ca="1" si="3721">MT26-MU26</f>
        <v>0</v>
      </c>
      <c r="MW26" s="420">
        <f t="shared" ref="MW26:MW27" ca="1" si="3722">MR26*1+MQ26*3</f>
        <v>0</v>
      </c>
      <c r="MX26" s="420">
        <f t="shared" ref="MX26" ca="1" si="3723">IF(LR26&lt;&gt;"",SUMPRODUCT((MA24:MA27=MA26)*(MW24:MW27&gt;MW26)*1),0)</f>
        <v>0</v>
      </c>
      <c r="MY26" s="420">
        <f t="shared" ref="MY26" ca="1" si="3724">IF(LR26&lt;&gt;"",SUMPRODUCT((MX24:MX27=MX26)*(MV24:MV27&gt;MV26)*1),0)</f>
        <v>0</v>
      </c>
      <c r="MZ26" s="420">
        <f t="shared" ref="MZ26:MZ27" ca="1" si="3725">MX26+MY26</f>
        <v>0</v>
      </c>
      <c r="NA26" s="420">
        <f t="shared" ref="NA26" ca="1" si="3726">IF(LR26&lt;&gt;"",SUMPRODUCT((MZ24:MZ27=MZ26)*(MX24:MX27=MX26)*(MT24:MT27&gt;MT26)*1),0)</f>
        <v>0</v>
      </c>
      <c r="NB26" s="420">
        <f t="shared" ca="1" si="69"/>
        <v>1</v>
      </c>
      <c r="NC26" s="420">
        <f t="shared" ref="NC26" ca="1" si="3727">SUMPRODUCT((NB24:NB27=NB26)*(LE24:LE27&gt;LE26)*1)</f>
        <v>0</v>
      </c>
      <c r="ND26" s="420">
        <f t="shared" ca="1" si="71"/>
        <v>1</v>
      </c>
      <c r="NE26" s="420" t="str">
        <f t="shared" si="285"/>
        <v>Belgium</v>
      </c>
      <c r="NF26" s="420">
        <f t="shared" ca="1" si="72"/>
        <v>0</v>
      </c>
      <c r="NG26" s="420">
        <f ca="1">SUMPRODUCT((OFFSET('Game Board'!G8:G55,0,NG1)&lt;&gt;"")*(OFFSET('Game Board'!F8:F55,0,NG1)=C26)*(OFFSET('Game Board'!G8:G55,0,NG1)&gt;OFFSET('Game Board'!H8:H55,0,NG1))*1)+SUMPRODUCT((OFFSET('Game Board'!G8:G55,0,NG1)&lt;&gt;"")*(OFFSET('Game Board'!I8:I55,0,NG1)=C26)*(OFFSET('Game Board'!H8:H55,0,NG1)&gt;OFFSET('Game Board'!G8:G55,0,NG1))*1)</f>
        <v>0</v>
      </c>
      <c r="NH26" s="420">
        <f ca="1">SUMPRODUCT((OFFSET('Game Board'!G8:G55,0,NG1)&lt;&gt;"")*(OFFSET('Game Board'!F8:F55,0,NG1)=C26)*(OFFSET('Game Board'!G8:G55,0,NG1)=OFFSET('Game Board'!H8:H55,0,NG1))*1)+SUMPRODUCT((OFFSET('Game Board'!G8:G55,0,NG1)&lt;&gt;"")*(OFFSET('Game Board'!I8:I55,0,NG1)=C26)*(OFFSET('Game Board'!G8:G55,0,NG1)=OFFSET('Game Board'!H8:H55,0,NG1))*1)</f>
        <v>0</v>
      </c>
      <c r="NI26" s="420">
        <f ca="1">SUMPRODUCT((OFFSET('Game Board'!G8:G55,0,NG1)&lt;&gt;"")*(OFFSET('Game Board'!F8:F55,0,NG1)=C26)*(OFFSET('Game Board'!G8:G55,0,NG1)&lt;OFFSET('Game Board'!H8:H55,0,NG1))*1)+SUMPRODUCT((OFFSET('Game Board'!G8:G55,0,NG1)&lt;&gt;"")*(OFFSET('Game Board'!I8:I55,0,NG1)=C26)*(OFFSET('Game Board'!H8:H55,0,NG1)&lt;OFFSET('Game Board'!G8:G55,0,NG1))*1)</f>
        <v>0</v>
      </c>
      <c r="NJ26" s="420">
        <f ca="1">SUMIF(OFFSET('Game Board'!F8:F55,0,NG1),C26,OFFSET('Game Board'!G8:G55,0,NG1))+SUMIF(OFFSET('Game Board'!I8:I55,0,NG1),C26,OFFSET('Game Board'!H8:H55,0,NG1))</f>
        <v>0</v>
      </c>
      <c r="NK26" s="420">
        <f ca="1">SUMIF(OFFSET('Game Board'!F8:F55,0,NG1),C26,OFFSET('Game Board'!H8:H55,0,NG1))+SUMIF(OFFSET('Game Board'!I8:I55,0,NG1),C26,OFFSET('Game Board'!G8:G55,0,NG1))</f>
        <v>0</v>
      </c>
      <c r="NL26" s="420">
        <f t="shared" ca="1" si="73"/>
        <v>0</v>
      </c>
      <c r="NM26" s="420">
        <f t="shared" ca="1" si="74"/>
        <v>0</v>
      </c>
      <c r="NN26" s="420">
        <f ca="1">INDEX(L4:L35,MATCH(NW26,C4:C35,0),0)</f>
        <v>1827</v>
      </c>
      <c r="NO26" s="424">
        <f>'Tournament Setup'!F28</f>
        <v>0</v>
      </c>
      <c r="NP26" s="420">
        <f t="shared" ref="NP26" ca="1" si="3728">RANK(NM26,NM24:NM27)</f>
        <v>1</v>
      </c>
      <c r="NQ26" s="420">
        <f t="shared" ref="NQ26" ca="1" si="3729">SUMPRODUCT((NP24:NP27=NP26)*(NL24:NL27&gt;NL26)*1)</f>
        <v>0</v>
      </c>
      <c r="NR26" s="420">
        <f t="shared" ca="1" si="77"/>
        <v>1</v>
      </c>
      <c r="NS26" s="420">
        <f t="shared" ref="NS26" ca="1" si="3730">SUMPRODUCT((NP24:NP27=NP26)*(NL24:NL27=NL26)*(NJ24:NJ27&gt;NJ26)*1)</f>
        <v>0</v>
      </c>
      <c r="NT26" s="420">
        <f t="shared" ca="1" si="79"/>
        <v>1</v>
      </c>
      <c r="NU26" s="420">
        <f t="shared" ref="NU26" ca="1" si="3731">RANK(NT26,NT24:NT27,1)+COUNTIF(NT24:NT26,NT26)-1</f>
        <v>3</v>
      </c>
      <c r="NV26" s="420">
        <v>3</v>
      </c>
      <c r="NW26" s="420" t="str">
        <f t="shared" ref="NW26" ca="1" si="3732">INDEX(NE24:NE27,MATCH(NV26,NU24:NU27,0),0)</f>
        <v>Belgium</v>
      </c>
      <c r="NX26" s="420">
        <f t="shared" ref="NX26" ca="1" si="3733">INDEX(NT24:NT27,MATCH(NW26,NE24:NE27,0),0)</f>
        <v>1</v>
      </c>
      <c r="NY26" s="420" t="str">
        <f t="shared" ref="NY26:NY27" ca="1" si="3734">IF(AND(NY25&lt;&gt;"",NX26=1),NW26,"")</f>
        <v>Belgium</v>
      </c>
      <c r="NZ26" s="420" t="str">
        <f t="shared" ref="NZ26" ca="1" si="3735">IF(NZ25&lt;&gt;"",NW26,"")</f>
        <v/>
      </c>
      <c r="OA26" s="420" t="str">
        <f t="shared" ref="OA26" ca="1" si="3736">IF(NX27=3,NW26,"")</f>
        <v/>
      </c>
      <c r="OB26" s="420">
        <f ca="1">SUMPRODUCT((OFFSET('Game Board'!F8:F55,0,NG1)=NY26)*(OFFSET('Game Board'!I8:I55,0,NG1)=NY24)*(OFFSET('Game Board'!G8:G55,0,NG1)&gt;OFFSET('Game Board'!H8:H55,0,NG1))*1)+SUMPRODUCT((OFFSET('Game Board'!I8:I55,0,NG1)=NY26)*(OFFSET('Game Board'!F8:F55,0,NG1)=NY24)*(OFFSET('Game Board'!H8:H55,0,NG1)&gt;OFFSET('Game Board'!G8:G55,0,NG1))*1)+SUMPRODUCT((OFFSET('Game Board'!F8:F55,0,NG1)=NY26)*(OFFSET('Game Board'!I8:I55,0,NG1)=NY25)*(OFFSET('Game Board'!G8:G55,0,NG1)&gt;OFFSET('Game Board'!H8:H55,0,NG1))*1)+SUMPRODUCT((OFFSET('Game Board'!I8:I55,0,NG1)=NY26)*(OFFSET('Game Board'!F8:F55,0,NG1)=NY25)*(OFFSET('Game Board'!H8:H55,0,NG1)&gt;OFFSET('Game Board'!G8:G55,0,NG1))*1)+SUMPRODUCT((OFFSET('Game Board'!F8:F55,0,NG1)=NY26)*(OFFSET('Game Board'!I8:I55,0,NG1)=NY27)*(OFFSET('Game Board'!G8:G55,0,NG1)&gt;OFFSET('Game Board'!H8:H55,0,NG1))*1)+SUMPRODUCT((OFFSET('Game Board'!I8:I55,0,NG1)=NY26)*(OFFSET('Game Board'!F8:F55,0,NG1)=NY27)*(OFFSET('Game Board'!H8:H55,0,NG1)&gt;OFFSET('Game Board'!G8:G55,0,NG1))*1)</f>
        <v>0</v>
      </c>
      <c r="OC26" s="420">
        <f ca="1">SUMPRODUCT((OFFSET('Game Board'!F8:F55,0,NG1)=NY26)*(OFFSET('Game Board'!I8:I55,0,NG1)=NY24)*(OFFSET('Game Board'!G8:G55,0,NG1)=OFFSET('Game Board'!H8:H55,0,NG1))*1)+SUMPRODUCT((OFFSET('Game Board'!I8:I55,0,NG1)=NY26)*(OFFSET('Game Board'!F8:F55,0,NG1)=NY24)*(OFFSET('Game Board'!G8:G55,0,NG1)=OFFSET('Game Board'!H8:H55,0,NG1))*1)+SUMPRODUCT((OFFSET('Game Board'!F8:F55,0,NG1)=NY26)*(OFFSET('Game Board'!I8:I55,0,NG1)=NY25)*(OFFSET('Game Board'!G8:G55,0,NG1)=OFFSET('Game Board'!H8:H55,0,NG1))*1)+SUMPRODUCT((OFFSET('Game Board'!I8:I55,0,NG1)=NY26)*(OFFSET('Game Board'!F8:F55,0,NG1)=NY25)*(OFFSET('Game Board'!G8:G55,0,NG1)=OFFSET('Game Board'!H8:H55,0,NG1))*1)+SUMPRODUCT((OFFSET('Game Board'!F8:F55,0,NG1)=NY26)*(OFFSET('Game Board'!I8:I55,0,NG1)=NY27)*(OFFSET('Game Board'!G8:G55,0,NG1)=OFFSET('Game Board'!H8:H55,0,NG1))*1)+SUMPRODUCT((OFFSET('Game Board'!I8:I55,0,NG1)=NY26)*(OFFSET('Game Board'!F8:F55,0,NG1)=NY27)*(OFFSET('Game Board'!G8:G55,0,NG1)=OFFSET('Game Board'!H8:H55,0,NG1))*1)</f>
        <v>3</v>
      </c>
      <c r="OD26" s="420">
        <f ca="1">SUMPRODUCT((OFFSET('Game Board'!F8:F55,0,NG1)=NY26)*(OFFSET('Game Board'!I8:I55,0,NG1)=NY24)*(OFFSET('Game Board'!G8:G55,0,NG1)&lt;OFFSET('Game Board'!H8:H55,0,NG1))*1)+SUMPRODUCT((OFFSET('Game Board'!I8:I55,0,NG1)=NY26)*(OFFSET('Game Board'!F8:F55,0,NG1)=NY24)*(OFFSET('Game Board'!H8:H55,0,NG1)&lt;OFFSET('Game Board'!G8:G55,0,NG1))*1)+SUMPRODUCT((OFFSET('Game Board'!F8:F55,0,NG1)=NY26)*(OFFSET('Game Board'!I8:I55,0,NG1)=NY25)*(OFFSET('Game Board'!G8:G55,0,NG1)&lt;OFFSET('Game Board'!H8:H55,0,NG1))*1)+SUMPRODUCT((OFFSET('Game Board'!I8:I55,0,NG1)=NY26)*(OFFSET('Game Board'!F8:F55,0,NG1)=NY25)*(OFFSET('Game Board'!H8:H55,0,NG1)&lt;OFFSET('Game Board'!G8:G55,0,NG1))*1)+SUMPRODUCT((OFFSET('Game Board'!F8:F55,0,NG1)=NY26)*(OFFSET('Game Board'!I8:I55,0,NG1)=NY27)*(OFFSET('Game Board'!G8:G55,0,NG1)&lt;OFFSET('Game Board'!H8:H55,0,NG1))*1)+SUMPRODUCT((OFFSET('Game Board'!I8:I55,0,NG1)=NY26)*(OFFSET('Game Board'!F8:F55,0,NG1)=NY27)*(OFFSET('Game Board'!H8:H55,0,NG1)&lt;OFFSET('Game Board'!G8:G55,0,NG1))*1)</f>
        <v>0</v>
      </c>
      <c r="OE26" s="420">
        <f ca="1">SUMIFS(OFFSET('Game Board'!G8:G55,0,NG1),OFFSET('Game Board'!F8:F55,0,NG1),NY26,OFFSET('Game Board'!I8:I55,0,NG1),NY24)+SUMIFS(OFFSET('Game Board'!G8:G55,0,NG1),OFFSET('Game Board'!F8:F55,0,NG1),NY26,OFFSET('Game Board'!I8:I55,0,NG1),NY25)+SUMIFS(OFFSET('Game Board'!G8:G55,0,NG1),OFFSET('Game Board'!F8:F55,0,NG1),NY26,OFFSET('Game Board'!I8:I55,0,NG1),NY27)+SUMIFS(OFFSET('Game Board'!H8:H55,0,NG1),OFFSET('Game Board'!I8:I55,0,NG1),NY26,OFFSET('Game Board'!F8:F55,0,NG1),NY24)+SUMIFS(OFFSET('Game Board'!H8:H55,0,NG1),OFFSET('Game Board'!I8:I55,0,NG1),NY26,OFFSET('Game Board'!F8:F55,0,NG1),NY25)+SUMIFS(OFFSET('Game Board'!H8:H55,0,NG1),OFFSET('Game Board'!I8:I55,0,NG1),NY26,OFFSET('Game Board'!F8:F55,0,NG1),NY27)</f>
        <v>0</v>
      </c>
      <c r="OF26" s="420">
        <f ca="1">SUMIFS(OFFSET('Game Board'!H8:H55,0,NG1),OFFSET('Game Board'!F8:F55,0,NG1),NY26,OFFSET('Game Board'!I8:I55,0,NG1),NY24)+SUMIFS(OFFSET('Game Board'!H8:H55,0,NG1),OFFSET('Game Board'!F8:F55,0,NG1),NY26,OFFSET('Game Board'!I8:I55,0,NG1),NY25)+SUMIFS(OFFSET('Game Board'!H8:H55,0,NG1),OFFSET('Game Board'!F8:F55,0,NG1),NY26,OFFSET('Game Board'!I8:I55,0,NG1),NY27)+SUMIFS(OFFSET('Game Board'!G8:G55,0,NG1),OFFSET('Game Board'!I8:I55,0,NG1),NY26,OFFSET('Game Board'!F8:F55,0,NG1),NY24)+SUMIFS(OFFSET('Game Board'!G8:G55,0,NG1),OFFSET('Game Board'!I8:I55,0,NG1),NY26,OFFSET('Game Board'!F8:F55,0,NG1),NY25)+SUMIFS(OFFSET('Game Board'!G8:G55,0,NG1),OFFSET('Game Board'!I8:I55,0,NG1),NY26,OFFSET('Game Board'!F8:F55,0,NG1),NY27)</f>
        <v>0</v>
      </c>
      <c r="OG26" s="420">
        <f t="shared" ca="1" si="84"/>
        <v>0</v>
      </c>
      <c r="OH26" s="420">
        <f t="shared" ca="1" si="85"/>
        <v>3</v>
      </c>
      <c r="OI26" s="420">
        <f t="shared" ref="OI26" ca="1" si="3737">IF(NY26&lt;&gt;"",SUMPRODUCT((NX24:NX27=NX26)*(OH24:OH27&gt;OH26)*1),0)</f>
        <v>0</v>
      </c>
      <c r="OJ26" s="420">
        <f t="shared" ref="OJ26" ca="1" si="3738">IF(NY26&lt;&gt;"",SUMPRODUCT((OI24:OI27=OI26)*(OG24:OG27&gt;OG26)*1),0)</f>
        <v>0</v>
      </c>
      <c r="OK26" s="420">
        <f t="shared" ca="1" si="88"/>
        <v>0</v>
      </c>
      <c r="OL26" s="420">
        <f t="shared" ref="OL26" ca="1" si="3739">IF(NY26&lt;&gt;"",SUMPRODUCT((OK24:OK27=OK26)*(OI24:OI27=OI26)*(OE24:OE27&gt;OE26)*1),0)</f>
        <v>0</v>
      </c>
      <c r="OM26" s="420">
        <f t="shared" ca="1" si="90"/>
        <v>1</v>
      </c>
      <c r="ON26" s="420">
        <f ca="1">SUMPRODUCT((OFFSET('Game Board'!F8:F55,0,NG1)=NZ26)*(OFFSET('Game Board'!I8:I55,0,NG1)=NZ25)*(OFFSET('Game Board'!G8:G55,0,NG1)&gt;OFFSET('Game Board'!H8:H55,0,NG1))*1)+SUMPRODUCT((OFFSET('Game Board'!I8:I55,0,NG1)=NZ26)*(OFFSET('Game Board'!F8:F55,0,NG1)=NZ25)*(OFFSET('Game Board'!H8:H55,0,NG1)&gt;OFFSET('Game Board'!G8:G55,0,NG1))*1)+SUMPRODUCT((OFFSET('Game Board'!F8:F55,0,NG1)=NZ26)*(OFFSET('Game Board'!I8:I55,0,NG1)=NZ27)*(OFFSET('Game Board'!G8:G55,0,NG1)&gt;OFFSET('Game Board'!H8:H55,0,NG1))*1)+SUMPRODUCT((OFFSET('Game Board'!I8:I55,0,NG1)=NZ26)*(OFFSET('Game Board'!F8:F55,0,NG1)=NZ27)*(OFFSET('Game Board'!H8:H55,0,NG1)&gt;OFFSET('Game Board'!G8:G55,0,NG1))*1)</f>
        <v>0</v>
      </c>
      <c r="OO26" s="420">
        <f ca="1">SUMPRODUCT((OFFSET('Game Board'!F8:F55,0,NG1)=NZ26)*(OFFSET('Game Board'!I8:I55,0,NG1)=NZ25)*(OFFSET('Game Board'!G8:G55,0,NG1)=OFFSET('Game Board'!H8:H55,0,NG1))*1)+SUMPRODUCT((OFFSET('Game Board'!I8:I55,0,NG1)=NZ26)*(OFFSET('Game Board'!F8:F55,0,NG1)=NZ25)*(OFFSET('Game Board'!G8:G55,0,NG1)=OFFSET('Game Board'!H8:H55,0,NG1))*1)+SUMPRODUCT((OFFSET('Game Board'!F8:F55,0,NG1)=NZ26)*(OFFSET('Game Board'!I8:I55,0,NG1)=NZ27)*(OFFSET('Game Board'!G8:G55,0,NG1)=OFFSET('Game Board'!H8:H55,0,NG1))*1)+SUMPRODUCT((OFFSET('Game Board'!I8:I55,0,NG1)=NZ26)*(OFFSET('Game Board'!F8:F55,0,NG1)=NZ27)*(OFFSET('Game Board'!G8:G55,0,NG1)=OFFSET('Game Board'!H8:H55,0,NG1))*1)</f>
        <v>0</v>
      </c>
      <c r="OP26" s="420">
        <f ca="1">SUMPRODUCT((OFFSET('Game Board'!F8:F55,0,NG1)=NZ26)*(OFFSET('Game Board'!I8:I55,0,NG1)=NZ25)*(OFFSET('Game Board'!G8:G55,0,NG1)&lt;OFFSET('Game Board'!H8:H55,0,NG1))*1)+SUMPRODUCT((OFFSET('Game Board'!I8:I55,0,NG1)=NZ26)*(OFFSET('Game Board'!F8:F55,0,NG1)=NZ25)*(OFFSET('Game Board'!H8:H55,0,NG1)&lt;OFFSET('Game Board'!G8:G55,0,NG1))*1)+SUMPRODUCT((OFFSET('Game Board'!F8:F55,0,NG1)=NZ26)*(OFFSET('Game Board'!I8:I55,0,NG1)=NZ27)*(OFFSET('Game Board'!G8:G55,0,NG1)&lt;OFFSET('Game Board'!H8:H55,0,NG1))*1)+SUMPRODUCT((OFFSET('Game Board'!I8:I55,0,NG1)=NZ26)*(OFFSET('Game Board'!F8:F55,0,NG1)=NZ27)*(OFFSET('Game Board'!H8:H55,0,NG1)&lt;OFFSET('Game Board'!G8:G55,0,NG1))*1)</f>
        <v>0</v>
      </c>
      <c r="OQ26" s="420">
        <f ca="1">SUMIFS(OFFSET('Game Board'!G8:G55,0,NG1),OFFSET('Game Board'!F8:F55,0,NG1),NZ26,OFFSET('Game Board'!I8:I55,0,NG1),NZ25)+SUMIFS(OFFSET('Game Board'!G8:G55,0,NG1),OFFSET('Game Board'!F8:F55,0,NG1),NZ26,OFFSET('Game Board'!I8:I55,0,NG1),NZ27)+SUMIFS(OFFSET('Game Board'!H8:H55,0,NG1),OFFSET('Game Board'!I8:I55,0,NG1),NZ26,OFFSET('Game Board'!F8:F55,0,NG1),NZ25)+SUMIFS(OFFSET('Game Board'!H8:H55,0,NG1),OFFSET('Game Board'!I8:I55,0,NG1),NZ26,OFFSET('Game Board'!F8:F55,0,NG1),NZ27)</f>
        <v>0</v>
      </c>
      <c r="OR26" s="420">
        <f ca="1">SUMIFS(OFFSET('Game Board'!H8:H55,0,NG1),OFFSET('Game Board'!F8:F55,0,NG1),NZ26,OFFSET('Game Board'!I8:I55,0,NG1),NZ25)+SUMIFS(OFFSET('Game Board'!H8:H55,0,NG1),OFFSET('Game Board'!F8:F55,0,NG1),NZ26,OFFSET('Game Board'!I8:I55,0,NG1),NZ27)+SUMIFS(OFFSET('Game Board'!G8:G55,0,NG1),OFFSET('Game Board'!I8:I55,0,NG1),NZ26,OFFSET('Game Board'!F8:F55,0,NG1),NZ25)+SUMIFS(OFFSET('Game Board'!G8:G55,0,NG1),OFFSET('Game Board'!I8:I55,0,NG1),NZ26,OFFSET('Game Board'!F8:F55,0,NG1),NZ27)</f>
        <v>0</v>
      </c>
      <c r="OS26" s="420">
        <f t="shared" ca="1" si="297"/>
        <v>0</v>
      </c>
      <c r="OT26" s="420">
        <f t="shared" ca="1" si="298"/>
        <v>0</v>
      </c>
      <c r="OU26" s="420">
        <f t="shared" ref="OU26" ca="1" si="3740">IF(NZ26&lt;&gt;"",SUMPRODUCT((NX24:NX27=NX26)*(OT24:OT27&gt;OT26)*1),0)</f>
        <v>0</v>
      </c>
      <c r="OV26" s="420">
        <f t="shared" ref="OV26" ca="1" si="3741">IF(NZ26&lt;&gt;"",SUMPRODUCT((OU24:OU27=OU26)*(OS24:OS27&gt;OS26)*1),0)</f>
        <v>0</v>
      </c>
      <c r="OW26" s="420">
        <f t="shared" ca="1" si="301"/>
        <v>0</v>
      </c>
      <c r="OX26" s="420">
        <f t="shared" ref="OX26" ca="1" si="3742">IF(NZ26&lt;&gt;"",SUMPRODUCT((OW24:OW27=OW26)*(OU24:OU27=OU26)*(OQ24:OQ27&gt;OQ26)*1),0)</f>
        <v>0</v>
      </c>
      <c r="OY26" s="420">
        <f t="shared" ca="1" si="91"/>
        <v>1</v>
      </c>
      <c r="OZ26" s="420">
        <f ca="1">SUMPRODUCT((OFFSET('Game Board'!F8:F55,0,NG1)=OA26)*(OFFSET('Game Board'!I8:I55,0,NG1)=OA27)*(OFFSET('Game Board'!G8:G55,0,NG1)&gt;OFFSET('Game Board'!H8:H55,0,NG1))*1)+SUMPRODUCT((OFFSET('Game Board'!I8:I55,0,NG1)=OA26)*(OFFSET('Game Board'!F8:F55,0,NG1)=OA27)*(OFFSET('Game Board'!H8:H55,0,NG1)&gt;OFFSET('Game Board'!G8:G55,0,NG1))*1)</f>
        <v>0</v>
      </c>
      <c r="PA26" s="420">
        <f ca="1">SUMPRODUCT((OFFSET('Game Board'!F8:F55,0,NG1)=OA26)*(OFFSET('Game Board'!I8:I55,0,NG1)=OA27)*(OFFSET('Game Board'!G8:G55,0,NG1)=OFFSET('Game Board'!H8:H55,0,NG1))*1)+SUMPRODUCT((OFFSET('Game Board'!I8:I55,0,NG1)=OA26)*(OFFSET('Game Board'!F8:F55,0,NG1)=OA27)*(OFFSET('Game Board'!H8:H55,0,NG1)=OFFSET('Game Board'!G8:G55,0,NG1))*1)</f>
        <v>0</v>
      </c>
      <c r="PB26" s="420">
        <f ca="1">SUMPRODUCT((OFFSET('Game Board'!F8:F55,0,NG1)=OA26)*(OFFSET('Game Board'!I8:I55,0,NG1)=OA27)*(OFFSET('Game Board'!G8:G55,0,NG1)&lt;OFFSET('Game Board'!H8:H55,0,NG1))*1)+SUMPRODUCT((OFFSET('Game Board'!I8:I55,0,NG1)=OA26)*(OFFSET('Game Board'!F8:F55,0,NG1)=OA27)*(OFFSET('Game Board'!H8:H55,0,NG1)&lt;OFFSET('Game Board'!G8:G55,0,NG1))*1)</f>
        <v>0</v>
      </c>
      <c r="PC26" s="420">
        <f ca="1">SUMIFS(OFFSET('Game Board'!G8:G55,0,NG1),OFFSET('Game Board'!F8:F55,0,NG1),OA26,OFFSET('Game Board'!I8:I55,0,NG1),OA27)+SUMIFS(OFFSET('Game Board'!H8:H55,0,NG1),OFFSET('Game Board'!I8:I55,0,NG1),OA26,OFFSET('Game Board'!F8:F55,0,NG1),OA27)</f>
        <v>0</v>
      </c>
      <c r="PD26" s="420">
        <f ca="1">SUMIFS(OFFSET('Game Board'!H8:H55,0,NG1),OFFSET('Game Board'!F8:F55,0,NG1),OA26,OFFSET('Game Board'!I8:I55,0,NG1),OA27)+SUMIFS(OFFSET('Game Board'!G8:G55,0,NG1),OFFSET('Game Board'!I8:I55,0,NG1),OA26,OFFSET('Game Board'!F8:F55,0,NG1),OA27)</f>
        <v>0</v>
      </c>
      <c r="PE26" s="420">
        <f t="shared" ref="PE26:PE27" ca="1" si="3743">PC26-PD26</f>
        <v>0</v>
      </c>
      <c r="PF26" s="420">
        <f t="shared" ref="PF26:PF27" ca="1" si="3744">PA26*1+OZ26*3</f>
        <v>0</v>
      </c>
      <c r="PG26" s="420">
        <f t="shared" ref="PG26" ca="1" si="3745">IF(OA26&lt;&gt;"",SUMPRODUCT((OJ24:OJ27=OJ26)*(PF24:PF27&gt;PF26)*1),0)</f>
        <v>0</v>
      </c>
      <c r="PH26" s="420">
        <f t="shared" ref="PH26" ca="1" si="3746">IF(OA26&lt;&gt;"",SUMPRODUCT((PG24:PG27=PG26)*(PE24:PE27&gt;PE26)*1),0)</f>
        <v>0</v>
      </c>
      <c r="PI26" s="420">
        <f t="shared" ref="PI26:PI27" ca="1" si="3747">PG26+PH26</f>
        <v>0</v>
      </c>
      <c r="PJ26" s="420">
        <f t="shared" ref="PJ26" ca="1" si="3748">IF(OA26&lt;&gt;"",SUMPRODUCT((PI24:PI27=PI26)*(PG24:PG27=PG26)*(PC24:PC27&gt;PC26)*1),0)</f>
        <v>0</v>
      </c>
      <c r="PK26" s="420">
        <f t="shared" ca="1" si="92"/>
        <v>1</v>
      </c>
      <c r="PL26" s="420">
        <f t="shared" ref="PL26" ca="1" si="3749">SUMPRODUCT((PK24:PK27=PK26)*(NN24:NN27&gt;NN26)*1)</f>
        <v>0</v>
      </c>
      <c r="PM26" s="420">
        <f t="shared" ca="1" si="94"/>
        <v>1</v>
      </c>
      <c r="PN26" s="420" t="str">
        <f t="shared" si="304"/>
        <v>Belgium</v>
      </c>
      <c r="PO26" s="420">
        <f t="shared" ca="1" si="95"/>
        <v>0</v>
      </c>
      <c r="PP26" s="420">
        <f ca="1">SUMPRODUCT((OFFSET('Game Board'!G8:G55,0,PP1)&lt;&gt;"")*(OFFSET('Game Board'!F8:F55,0,PP1)=C26)*(OFFSET('Game Board'!G8:G55,0,PP1)&gt;OFFSET('Game Board'!H8:H55,0,PP1))*1)+SUMPRODUCT((OFFSET('Game Board'!G8:G55,0,PP1)&lt;&gt;"")*(OFFSET('Game Board'!I8:I55,0,PP1)=C26)*(OFFSET('Game Board'!H8:H55,0,PP1)&gt;OFFSET('Game Board'!G8:G55,0,PP1))*1)</f>
        <v>0</v>
      </c>
      <c r="PQ26" s="420">
        <f ca="1">SUMPRODUCT((OFFSET('Game Board'!G8:G55,0,PP1)&lt;&gt;"")*(OFFSET('Game Board'!F8:F55,0,PP1)=C26)*(OFFSET('Game Board'!G8:G55,0,PP1)=OFFSET('Game Board'!H8:H55,0,PP1))*1)+SUMPRODUCT((OFFSET('Game Board'!G8:G55,0,PP1)&lt;&gt;"")*(OFFSET('Game Board'!I8:I55,0,PP1)=C26)*(OFFSET('Game Board'!G8:G55,0,PP1)=OFFSET('Game Board'!H8:H55,0,PP1))*1)</f>
        <v>0</v>
      </c>
      <c r="PR26" s="420">
        <f ca="1">SUMPRODUCT((OFFSET('Game Board'!G8:G55,0,PP1)&lt;&gt;"")*(OFFSET('Game Board'!F8:F55,0,PP1)=C26)*(OFFSET('Game Board'!G8:G55,0,PP1)&lt;OFFSET('Game Board'!H8:H55,0,PP1))*1)+SUMPRODUCT((OFFSET('Game Board'!G8:G55,0,PP1)&lt;&gt;"")*(OFFSET('Game Board'!I8:I55,0,PP1)=C26)*(OFFSET('Game Board'!H8:H55,0,PP1)&lt;OFFSET('Game Board'!G8:G55,0,PP1))*1)</f>
        <v>0</v>
      </c>
      <c r="PS26" s="420">
        <f ca="1">SUMIF(OFFSET('Game Board'!F8:F55,0,PP1),C26,OFFSET('Game Board'!G8:G55,0,PP1))+SUMIF(OFFSET('Game Board'!I8:I55,0,PP1),C26,OFFSET('Game Board'!H8:H55,0,PP1))</f>
        <v>0</v>
      </c>
      <c r="PT26" s="420">
        <f ca="1">SUMIF(OFFSET('Game Board'!F8:F55,0,PP1),C26,OFFSET('Game Board'!H8:H55,0,PP1))+SUMIF(OFFSET('Game Board'!I8:I55,0,PP1),C26,OFFSET('Game Board'!G8:G55,0,PP1))</f>
        <v>0</v>
      </c>
      <c r="PU26" s="420">
        <f t="shared" ca="1" si="96"/>
        <v>0</v>
      </c>
      <c r="PV26" s="420">
        <f t="shared" ca="1" si="97"/>
        <v>0</v>
      </c>
      <c r="PW26" s="420">
        <f ca="1">INDEX(L4:L35,MATCH(QF26,C4:C35,0),0)</f>
        <v>1827</v>
      </c>
      <c r="PX26" s="424">
        <f>'Tournament Setup'!F28</f>
        <v>0</v>
      </c>
      <c r="PY26" s="420">
        <f t="shared" ref="PY26" ca="1" si="3750">RANK(PV26,PV24:PV27)</f>
        <v>1</v>
      </c>
      <c r="PZ26" s="420">
        <f t="shared" ref="PZ26" ca="1" si="3751">SUMPRODUCT((PY24:PY27=PY26)*(PU24:PU27&gt;PU26)*1)</f>
        <v>0</v>
      </c>
      <c r="QA26" s="420">
        <f t="shared" ca="1" si="100"/>
        <v>1</v>
      </c>
      <c r="QB26" s="420">
        <f t="shared" ref="QB26" ca="1" si="3752">SUMPRODUCT((PY24:PY27=PY26)*(PU24:PU27=PU26)*(PS24:PS27&gt;PS26)*1)</f>
        <v>0</v>
      </c>
      <c r="QC26" s="420">
        <f t="shared" ca="1" si="102"/>
        <v>1</v>
      </c>
      <c r="QD26" s="420">
        <f t="shared" ref="QD26" ca="1" si="3753">RANK(QC26,QC24:QC27,1)+COUNTIF(QC24:QC26,QC26)-1</f>
        <v>3</v>
      </c>
      <c r="QE26" s="420">
        <v>3</v>
      </c>
      <c r="QF26" s="420" t="str">
        <f t="shared" ref="QF26" ca="1" si="3754">INDEX(PN24:PN27,MATCH(QE26,QD24:QD27,0),0)</f>
        <v>Belgium</v>
      </c>
      <c r="QG26" s="420">
        <f t="shared" ref="QG26" ca="1" si="3755">INDEX(QC24:QC27,MATCH(QF26,PN24:PN27,0),0)</f>
        <v>1</v>
      </c>
      <c r="QH26" s="420" t="str">
        <f t="shared" ref="QH26:QH27" ca="1" si="3756">IF(AND(QH25&lt;&gt;"",QG26=1),QF26,"")</f>
        <v>Belgium</v>
      </c>
      <c r="QI26" s="420" t="str">
        <f t="shared" ref="QI26" ca="1" si="3757">IF(QI25&lt;&gt;"",QF26,"")</f>
        <v/>
      </c>
      <c r="QJ26" s="420" t="str">
        <f t="shared" ref="QJ26" ca="1" si="3758">IF(QG27=3,QF26,"")</f>
        <v/>
      </c>
      <c r="QK26" s="420">
        <f ca="1">SUMPRODUCT((OFFSET('Game Board'!F8:F55,0,PP1)=QH26)*(OFFSET('Game Board'!I8:I55,0,PP1)=QH24)*(OFFSET('Game Board'!G8:G55,0,PP1)&gt;OFFSET('Game Board'!H8:H55,0,PP1))*1)+SUMPRODUCT((OFFSET('Game Board'!I8:I55,0,PP1)=QH26)*(OFFSET('Game Board'!F8:F55,0,PP1)=QH24)*(OFFSET('Game Board'!H8:H55,0,PP1)&gt;OFFSET('Game Board'!G8:G55,0,PP1))*1)+SUMPRODUCT((OFFSET('Game Board'!F8:F55,0,PP1)=QH26)*(OFFSET('Game Board'!I8:I55,0,PP1)=QH25)*(OFFSET('Game Board'!G8:G55,0,PP1)&gt;OFFSET('Game Board'!H8:H55,0,PP1))*1)+SUMPRODUCT((OFFSET('Game Board'!I8:I55,0,PP1)=QH26)*(OFFSET('Game Board'!F8:F55,0,PP1)=QH25)*(OFFSET('Game Board'!H8:H55,0,PP1)&gt;OFFSET('Game Board'!G8:G55,0,PP1))*1)+SUMPRODUCT((OFFSET('Game Board'!F8:F55,0,PP1)=QH26)*(OFFSET('Game Board'!I8:I55,0,PP1)=QH27)*(OFFSET('Game Board'!G8:G55,0,PP1)&gt;OFFSET('Game Board'!H8:H55,0,PP1))*1)+SUMPRODUCT((OFFSET('Game Board'!I8:I55,0,PP1)=QH26)*(OFFSET('Game Board'!F8:F55,0,PP1)=QH27)*(OFFSET('Game Board'!H8:H55,0,PP1)&gt;OFFSET('Game Board'!G8:G55,0,PP1))*1)</f>
        <v>0</v>
      </c>
      <c r="QL26" s="420">
        <f ca="1">SUMPRODUCT((OFFSET('Game Board'!F8:F55,0,PP1)=QH26)*(OFFSET('Game Board'!I8:I55,0,PP1)=QH24)*(OFFSET('Game Board'!G8:G55,0,PP1)=OFFSET('Game Board'!H8:H55,0,PP1))*1)+SUMPRODUCT((OFFSET('Game Board'!I8:I55,0,PP1)=QH26)*(OFFSET('Game Board'!F8:F55,0,PP1)=QH24)*(OFFSET('Game Board'!G8:G55,0,PP1)=OFFSET('Game Board'!H8:H55,0,PP1))*1)+SUMPRODUCT((OFFSET('Game Board'!F8:F55,0,PP1)=QH26)*(OFFSET('Game Board'!I8:I55,0,PP1)=QH25)*(OFFSET('Game Board'!G8:G55,0,PP1)=OFFSET('Game Board'!H8:H55,0,PP1))*1)+SUMPRODUCT((OFFSET('Game Board'!I8:I55,0,PP1)=QH26)*(OFFSET('Game Board'!F8:F55,0,PP1)=QH25)*(OFFSET('Game Board'!G8:G55,0,PP1)=OFFSET('Game Board'!H8:H55,0,PP1))*1)+SUMPRODUCT((OFFSET('Game Board'!F8:F55,0,PP1)=QH26)*(OFFSET('Game Board'!I8:I55,0,PP1)=QH27)*(OFFSET('Game Board'!G8:G55,0,PP1)=OFFSET('Game Board'!H8:H55,0,PP1))*1)+SUMPRODUCT((OFFSET('Game Board'!I8:I55,0,PP1)=QH26)*(OFFSET('Game Board'!F8:F55,0,PP1)=QH27)*(OFFSET('Game Board'!G8:G55,0,PP1)=OFFSET('Game Board'!H8:H55,0,PP1))*1)</f>
        <v>3</v>
      </c>
      <c r="QM26" s="420">
        <f ca="1">SUMPRODUCT((OFFSET('Game Board'!F8:F55,0,PP1)=QH26)*(OFFSET('Game Board'!I8:I55,0,PP1)=QH24)*(OFFSET('Game Board'!G8:G55,0,PP1)&lt;OFFSET('Game Board'!H8:H55,0,PP1))*1)+SUMPRODUCT((OFFSET('Game Board'!I8:I55,0,PP1)=QH26)*(OFFSET('Game Board'!F8:F55,0,PP1)=QH24)*(OFFSET('Game Board'!H8:H55,0,PP1)&lt;OFFSET('Game Board'!G8:G55,0,PP1))*1)+SUMPRODUCT((OFFSET('Game Board'!F8:F55,0,PP1)=QH26)*(OFFSET('Game Board'!I8:I55,0,PP1)=QH25)*(OFFSET('Game Board'!G8:G55,0,PP1)&lt;OFFSET('Game Board'!H8:H55,0,PP1))*1)+SUMPRODUCT((OFFSET('Game Board'!I8:I55,0,PP1)=QH26)*(OFFSET('Game Board'!F8:F55,0,PP1)=QH25)*(OFFSET('Game Board'!H8:H55,0,PP1)&lt;OFFSET('Game Board'!G8:G55,0,PP1))*1)+SUMPRODUCT((OFFSET('Game Board'!F8:F55,0,PP1)=QH26)*(OFFSET('Game Board'!I8:I55,0,PP1)=QH27)*(OFFSET('Game Board'!G8:G55,0,PP1)&lt;OFFSET('Game Board'!H8:H55,0,PP1))*1)+SUMPRODUCT((OFFSET('Game Board'!I8:I55,0,PP1)=QH26)*(OFFSET('Game Board'!F8:F55,0,PP1)=QH27)*(OFFSET('Game Board'!H8:H55,0,PP1)&lt;OFFSET('Game Board'!G8:G55,0,PP1))*1)</f>
        <v>0</v>
      </c>
      <c r="QN26" s="420">
        <f ca="1">SUMIFS(OFFSET('Game Board'!G8:G55,0,PP1),OFFSET('Game Board'!F8:F55,0,PP1),QH26,OFFSET('Game Board'!I8:I55,0,PP1),QH24)+SUMIFS(OFFSET('Game Board'!G8:G55,0,PP1),OFFSET('Game Board'!F8:F55,0,PP1),QH26,OFFSET('Game Board'!I8:I55,0,PP1),QH25)+SUMIFS(OFFSET('Game Board'!G8:G55,0,PP1),OFFSET('Game Board'!F8:F55,0,PP1),QH26,OFFSET('Game Board'!I8:I55,0,PP1),QH27)+SUMIFS(OFFSET('Game Board'!H8:H55,0,PP1),OFFSET('Game Board'!I8:I55,0,PP1),QH26,OFFSET('Game Board'!F8:F55,0,PP1),QH24)+SUMIFS(OFFSET('Game Board'!H8:H55,0,PP1),OFFSET('Game Board'!I8:I55,0,PP1),QH26,OFFSET('Game Board'!F8:F55,0,PP1),QH25)+SUMIFS(OFFSET('Game Board'!H8:H55,0,PP1),OFFSET('Game Board'!I8:I55,0,PP1),QH26,OFFSET('Game Board'!F8:F55,0,PP1),QH27)</f>
        <v>0</v>
      </c>
      <c r="QO26" s="420">
        <f ca="1">SUMIFS(OFFSET('Game Board'!H8:H55,0,PP1),OFFSET('Game Board'!F8:F55,0,PP1),QH26,OFFSET('Game Board'!I8:I55,0,PP1),QH24)+SUMIFS(OFFSET('Game Board'!H8:H55,0,PP1),OFFSET('Game Board'!F8:F55,0,PP1),QH26,OFFSET('Game Board'!I8:I55,0,PP1),QH25)+SUMIFS(OFFSET('Game Board'!H8:H55,0,PP1),OFFSET('Game Board'!F8:F55,0,PP1),QH26,OFFSET('Game Board'!I8:I55,0,PP1),QH27)+SUMIFS(OFFSET('Game Board'!G8:G55,0,PP1),OFFSET('Game Board'!I8:I55,0,PP1),QH26,OFFSET('Game Board'!F8:F55,0,PP1),QH24)+SUMIFS(OFFSET('Game Board'!G8:G55,0,PP1),OFFSET('Game Board'!I8:I55,0,PP1),QH26,OFFSET('Game Board'!F8:F55,0,PP1),QH25)+SUMIFS(OFFSET('Game Board'!G8:G55,0,PP1),OFFSET('Game Board'!I8:I55,0,PP1),QH26,OFFSET('Game Board'!F8:F55,0,PP1),QH27)</f>
        <v>0</v>
      </c>
      <c r="QP26" s="420">
        <f t="shared" ca="1" si="107"/>
        <v>0</v>
      </c>
      <c r="QQ26" s="420">
        <f t="shared" ca="1" si="108"/>
        <v>3</v>
      </c>
      <c r="QR26" s="420">
        <f t="shared" ref="QR26" ca="1" si="3759">IF(QH26&lt;&gt;"",SUMPRODUCT((QG24:QG27=QG26)*(QQ24:QQ27&gt;QQ26)*1),0)</f>
        <v>0</v>
      </c>
      <c r="QS26" s="420">
        <f t="shared" ref="QS26" ca="1" si="3760">IF(QH26&lt;&gt;"",SUMPRODUCT((QR24:QR27=QR26)*(QP24:QP27&gt;QP26)*1),0)</f>
        <v>0</v>
      </c>
      <c r="QT26" s="420">
        <f t="shared" ca="1" si="111"/>
        <v>0</v>
      </c>
      <c r="QU26" s="420">
        <f t="shared" ref="QU26" ca="1" si="3761">IF(QH26&lt;&gt;"",SUMPRODUCT((QT24:QT27=QT26)*(QR24:QR27=QR26)*(QN24:QN27&gt;QN26)*1),0)</f>
        <v>0</v>
      </c>
      <c r="QV26" s="420">
        <f t="shared" ca="1" si="113"/>
        <v>1</v>
      </c>
      <c r="QW26" s="420">
        <f ca="1">SUMPRODUCT((OFFSET('Game Board'!F8:F55,0,PP1)=QI26)*(OFFSET('Game Board'!I8:I55,0,PP1)=QI25)*(OFFSET('Game Board'!G8:G55,0,PP1)&gt;OFFSET('Game Board'!H8:H55,0,PP1))*1)+SUMPRODUCT((OFFSET('Game Board'!I8:I55,0,PP1)=QI26)*(OFFSET('Game Board'!F8:F55,0,PP1)=QI25)*(OFFSET('Game Board'!H8:H55,0,PP1)&gt;OFFSET('Game Board'!G8:G55,0,PP1))*1)+SUMPRODUCT((OFFSET('Game Board'!F8:F55,0,PP1)=QI26)*(OFFSET('Game Board'!I8:I55,0,PP1)=QI27)*(OFFSET('Game Board'!G8:G55,0,PP1)&gt;OFFSET('Game Board'!H8:H55,0,PP1))*1)+SUMPRODUCT((OFFSET('Game Board'!I8:I55,0,PP1)=QI26)*(OFFSET('Game Board'!F8:F55,0,PP1)=QI27)*(OFFSET('Game Board'!H8:H55,0,PP1)&gt;OFFSET('Game Board'!G8:G55,0,PP1))*1)</f>
        <v>0</v>
      </c>
      <c r="QX26" s="420">
        <f ca="1">SUMPRODUCT((OFFSET('Game Board'!F8:F55,0,PP1)=QI26)*(OFFSET('Game Board'!I8:I55,0,PP1)=QI25)*(OFFSET('Game Board'!G8:G55,0,PP1)=OFFSET('Game Board'!H8:H55,0,PP1))*1)+SUMPRODUCT((OFFSET('Game Board'!I8:I55,0,PP1)=QI26)*(OFFSET('Game Board'!F8:F55,0,PP1)=QI25)*(OFFSET('Game Board'!G8:G55,0,PP1)=OFFSET('Game Board'!H8:H55,0,PP1))*1)+SUMPRODUCT((OFFSET('Game Board'!F8:F55,0,PP1)=QI26)*(OFFSET('Game Board'!I8:I55,0,PP1)=QI27)*(OFFSET('Game Board'!G8:G55,0,PP1)=OFFSET('Game Board'!H8:H55,0,PP1))*1)+SUMPRODUCT((OFFSET('Game Board'!I8:I55,0,PP1)=QI26)*(OFFSET('Game Board'!F8:F55,0,PP1)=QI27)*(OFFSET('Game Board'!G8:G55,0,PP1)=OFFSET('Game Board'!H8:H55,0,PP1))*1)</f>
        <v>0</v>
      </c>
      <c r="QY26" s="420">
        <f ca="1">SUMPRODUCT((OFFSET('Game Board'!F8:F55,0,PP1)=QI26)*(OFFSET('Game Board'!I8:I55,0,PP1)=QI25)*(OFFSET('Game Board'!G8:G55,0,PP1)&lt;OFFSET('Game Board'!H8:H55,0,PP1))*1)+SUMPRODUCT((OFFSET('Game Board'!I8:I55,0,PP1)=QI26)*(OFFSET('Game Board'!F8:F55,0,PP1)=QI25)*(OFFSET('Game Board'!H8:H55,0,PP1)&lt;OFFSET('Game Board'!G8:G55,0,PP1))*1)+SUMPRODUCT((OFFSET('Game Board'!F8:F55,0,PP1)=QI26)*(OFFSET('Game Board'!I8:I55,0,PP1)=QI27)*(OFFSET('Game Board'!G8:G55,0,PP1)&lt;OFFSET('Game Board'!H8:H55,0,PP1))*1)+SUMPRODUCT((OFFSET('Game Board'!I8:I55,0,PP1)=QI26)*(OFFSET('Game Board'!F8:F55,0,PP1)=QI27)*(OFFSET('Game Board'!H8:H55,0,PP1)&lt;OFFSET('Game Board'!G8:G55,0,PP1))*1)</f>
        <v>0</v>
      </c>
      <c r="QZ26" s="420">
        <f ca="1">SUMIFS(OFFSET('Game Board'!G8:G55,0,PP1),OFFSET('Game Board'!F8:F55,0,PP1),QI26,OFFSET('Game Board'!I8:I55,0,PP1),QI25)+SUMIFS(OFFSET('Game Board'!G8:G55,0,PP1),OFFSET('Game Board'!F8:F55,0,PP1),QI26,OFFSET('Game Board'!I8:I55,0,PP1),QI27)+SUMIFS(OFFSET('Game Board'!H8:H55,0,PP1),OFFSET('Game Board'!I8:I55,0,PP1),QI26,OFFSET('Game Board'!F8:F55,0,PP1),QI25)+SUMIFS(OFFSET('Game Board'!H8:H55,0,PP1),OFFSET('Game Board'!I8:I55,0,PP1),QI26,OFFSET('Game Board'!F8:F55,0,PP1),QI27)</f>
        <v>0</v>
      </c>
      <c r="RA26" s="420">
        <f ca="1">SUMIFS(OFFSET('Game Board'!H8:H55,0,PP1),OFFSET('Game Board'!F8:F55,0,PP1),QI26,OFFSET('Game Board'!I8:I55,0,PP1),QI25)+SUMIFS(OFFSET('Game Board'!H8:H55,0,PP1),OFFSET('Game Board'!F8:F55,0,PP1),QI26,OFFSET('Game Board'!I8:I55,0,PP1),QI27)+SUMIFS(OFFSET('Game Board'!G8:G55,0,PP1),OFFSET('Game Board'!I8:I55,0,PP1),QI26,OFFSET('Game Board'!F8:F55,0,PP1),QI25)+SUMIFS(OFFSET('Game Board'!G8:G55,0,PP1),OFFSET('Game Board'!I8:I55,0,PP1),QI26,OFFSET('Game Board'!F8:F55,0,PP1),QI27)</f>
        <v>0</v>
      </c>
      <c r="RB26" s="420">
        <f t="shared" ca="1" si="316"/>
        <v>0</v>
      </c>
      <c r="RC26" s="420">
        <f t="shared" ca="1" si="317"/>
        <v>0</v>
      </c>
      <c r="RD26" s="420">
        <f t="shared" ref="RD26" ca="1" si="3762">IF(QI26&lt;&gt;"",SUMPRODUCT((QG24:QG27=QG26)*(RC24:RC27&gt;RC26)*1),0)</f>
        <v>0</v>
      </c>
      <c r="RE26" s="420">
        <f t="shared" ref="RE26" ca="1" si="3763">IF(QI26&lt;&gt;"",SUMPRODUCT((RD24:RD27=RD26)*(RB24:RB27&gt;RB26)*1),0)</f>
        <v>0</v>
      </c>
      <c r="RF26" s="420">
        <f t="shared" ca="1" si="320"/>
        <v>0</v>
      </c>
      <c r="RG26" s="420">
        <f t="shared" ref="RG26" ca="1" si="3764">IF(QI26&lt;&gt;"",SUMPRODUCT((RF24:RF27=RF26)*(RD24:RD27=RD26)*(QZ24:QZ27&gt;QZ26)*1),0)</f>
        <v>0</v>
      </c>
      <c r="RH26" s="420">
        <f t="shared" ca="1" si="114"/>
        <v>1</v>
      </c>
      <c r="RI26" s="420">
        <f ca="1">SUMPRODUCT((OFFSET('Game Board'!F8:F55,0,PP1)=QJ26)*(OFFSET('Game Board'!I8:I55,0,PP1)=QJ27)*(OFFSET('Game Board'!G8:G55,0,PP1)&gt;OFFSET('Game Board'!H8:H55,0,PP1))*1)+SUMPRODUCT((OFFSET('Game Board'!I8:I55,0,PP1)=QJ26)*(OFFSET('Game Board'!F8:F55,0,PP1)=QJ27)*(OFFSET('Game Board'!H8:H55,0,PP1)&gt;OFFSET('Game Board'!G8:G55,0,PP1))*1)</f>
        <v>0</v>
      </c>
      <c r="RJ26" s="420">
        <f ca="1">SUMPRODUCT((OFFSET('Game Board'!F8:F55,0,PP1)=QJ26)*(OFFSET('Game Board'!I8:I55,0,PP1)=QJ27)*(OFFSET('Game Board'!G8:G55,0,PP1)=OFFSET('Game Board'!H8:H55,0,PP1))*1)+SUMPRODUCT((OFFSET('Game Board'!I8:I55,0,PP1)=QJ26)*(OFFSET('Game Board'!F8:F55,0,PP1)=QJ27)*(OFFSET('Game Board'!H8:H55,0,PP1)=OFFSET('Game Board'!G8:G55,0,PP1))*1)</f>
        <v>0</v>
      </c>
      <c r="RK26" s="420">
        <f ca="1">SUMPRODUCT((OFFSET('Game Board'!F8:F55,0,PP1)=QJ26)*(OFFSET('Game Board'!I8:I55,0,PP1)=QJ27)*(OFFSET('Game Board'!G8:G55,0,PP1)&lt;OFFSET('Game Board'!H8:H55,0,PP1))*1)+SUMPRODUCT((OFFSET('Game Board'!I8:I55,0,PP1)=QJ26)*(OFFSET('Game Board'!F8:F55,0,PP1)=QJ27)*(OFFSET('Game Board'!H8:H55,0,PP1)&lt;OFFSET('Game Board'!G8:G55,0,PP1))*1)</f>
        <v>0</v>
      </c>
      <c r="RL26" s="420">
        <f ca="1">SUMIFS(OFFSET('Game Board'!G8:G55,0,PP1),OFFSET('Game Board'!F8:F55,0,PP1),QJ26,OFFSET('Game Board'!I8:I55,0,PP1),QJ27)+SUMIFS(OFFSET('Game Board'!H8:H55,0,PP1),OFFSET('Game Board'!I8:I55,0,PP1),QJ26,OFFSET('Game Board'!F8:F55,0,PP1),QJ27)</f>
        <v>0</v>
      </c>
      <c r="RM26" s="420">
        <f ca="1">SUMIFS(OFFSET('Game Board'!H8:H55,0,PP1),OFFSET('Game Board'!F8:F55,0,PP1),QJ26,OFFSET('Game Board'!I8:I55,0,PP1),QJ27)+SUMIFS(OFFSET('Game Board'!G8:G55,0,PP1),OFFSET('Game Board'!I8:I55,0,PP1),QJ26,OFFSET('Game Board'!F8:F55,0,PP1),QJ27)</f>
        <v>0</v>
      </c>
      <c r="RN26" s="420">
        <f t="shared" ref="RN26:RN27" ca="1" si="3765">RL26-RM26</f>
        <v>0</v>
      </c>
      <c r="RO26" s="420">
        <f t="shared" ref="RO26:RO27" ca="1" si="3766">RJ26*1+RI26*3</f>
        <v>0</v>
      </c>
      <c r="RP26" s="420">
        <f t="shared" ref="RP26" ca="1" si="3767">IF(QJ26&lt;&gt;"",SUMPRODUCT((QS24:QS27=QS26)*(RO24:RO27&gt;RO26)*1),0)</f>
        <v>0</v>
      </c>
      <c r="RQ26" s="420">
        <f t="shared" ref="RQ26" ca="1" si="3768">IF(QJ26&lt;&gt;"",SUMPRODUCT((RP24:RP27=RP26)*(RN24:RN27&gt;RN26)*1),0)</f>
        <v>0</v>
      </c>
      <c r="RR26" s="420">
        <f t="shared" ref="RR26:RR27" ca="1" si="3769">RP26+RQ26</f>
        <v>0</v>
      </c>
      <c r="RS26" s="420">
        <f t="shared" ref="RS26" ca="1" si="3770">IF(QJ26&lt;&gt;"",SUMPRODUCT((RR24:RR27=RR26)*(RP24:RP27=RP26)*(RL24:RL27&gt;RL26)*1),0)</f>
        <v>0</v>
      </c>
      <c r="RT26" s="420">
        <f t="shared" ca="1" si="115"/>
        <v>1</v>
      </c>
      <c r="RU26" s="420">
        <f t="shared" ref="RU26" ca="1" si="3771">SUMPRODUCT((RT24:RT27=RT26)*(PW24:PW27&gt;PW26)*1)</f>
        <v>0</v>
      </c>
      <c r="RV26" s="420">
        <f t="shared" ca="1" si="117"/>
        <v>1</v>
      </c>
      <c r="RW26" s="420" t="str">
        <f t="shared" si="323"/>
        <v>Belgium</v>
      </c>
      <c r="RX26" s="420">
        <f t="shared" ca="1" si="118"/>
        <v>0</v>
      </c>
      <c r="RY26" s="420">
        <f ca="1">SUMPRODUCT((OFFSET('Game Board'!G8:G55,0,RY1)&lt;&gt;"")*(OFFSET('Game Board'!F8:F55,0,RY1)=C26)*(OFFSET('Game Board'!G8:G55,0,RY1)&gt;OFFSET('Game Board'!H8:H55,0,RY1))*1)+SUMPRODUCT((OFFSET('Game Board'!G8:G55,0,RY1)&lt;&gt;"")*(OFFSET('Game Board'!I8:I55,0,RY1)=C26)*(OFFSET('Game Board'!H8:H55,0,RY1)&gt;OFFSET('Game Board'!G8:G55,0,RY1))*1)</f>
        <v>0</v>
      </c>
      <c r="RZ26" s="420">
        <f ca="1">SUMPRODUCT((OFFSET('Game Board'!G8:G55,0,RY1)&lt;&gt;"")*(OFFSET('Game Board'!F8:F55,0,RY1)=C26)*(OFFSET('Game Board'!G8:G55,0,RY1)=OFFSET('Game Board'!H8:H55,0,RY1))*1)+SUMPRODUCT((OFFSET('Game Board'!G8:G55,0,RY1)&lt;&gt;"")*(OFFSET('Game Board'!I8:I55,0,RY1)=C26)*(OFFSET('Game Board'!G8:G55,0,RY1)=OFFSET('Game Board'!H8:H55,0,RY1))*1)</f>
        <v>0</v>
      </c>
      <c r="SA26" s="420">
        <f ca="1">SUMPRODUCT((OFFSET('Game Board'!G8:G55,0,RY1)&lt;&gt;"")*(OFFSET('Game Board'!F8:F55,0,RY1)=C26)*(OFFSET('Game Board'!G8:G55,0,RY1)&lt;OFFSET('Game Board'!H8:H55,0,RY1))*1)+SUMPRODUCT((OFFSET('Game Board'!G8:G55,0,RY1)&lt;&gt;"")*(OFFSET('Game Board'!I8:I55,0,RY1)=C26)*(OFFSET('Game Board'!H8:H55,0,RY1)&lt;OFFSET('Game Board'!G8:G55,0,RY1))*1)</f>
        <v>0</v>
      </c>
      <c r="SB26" s="420">
        <f ca="1">SUMIF(OFFSET('Game Board'!F8:F55,0,RY1),C26,OFFSET('Game Board'!G8:G55,0,RY1))+SUMIF(OFFSET('Game Board'!I8:I55,0,RY1),C26,OFFSET('Game Board'!H8:H55,0,RY1))</f>
        <v>0</v>
      </c>
      <c r="SC26" s="420">
        <f ca="1">SUMIF(OFFSET('Game Board'!F8:F55,0,RY1),C26,OFFSET('Game Board'!H8:H55,0,RY1))+SUMIF(OFFSET('Game Board'!I8:I55,0,RY1),C26,OFFSET('Game Board'!G8:G55,0,RY1))</f>
        <v>0</v>
      </c>
      <c r="SD26" s="420">
        <f t="shared" ca="1" si="119"/>
        <v>0</v>
      </c>
      <c r="SE26" s="420">
        <f t="shared" ca="1" si="120"/>
        <v>0</v>
      </c>
      <c r="SF26" s="420">
        <f ca="1">INDEX(L4:L35,MATCH(SO26,C4:C35,0),0)</f>
        <v>1827</v>
      </c>
      <c r="SG26" s="424">
        <f>'Tournament Setup'!F28</f>
        <v>0</v>
      </c>
      <c r="SH26" s="420">
        <f t="shared" ref="SH26" ca="1" si="3772">RANK(SE26,SE24:SE27)</f>
        <v>1</v>
      </c>
      <c r="SI26" s="420">
        <f t="shared" ref="SI26" ca="1" si="3773">SUMPRODUCT((SH24:SH27=SH26)*(SD24:SD27&gt;SD26)*1)</f>
        <v>0</v>
      </c>
      <c r="SJ26" s="420">
        <f t="shared" ca="1" si="123"/>
        <v>1</v>
      </c>
      <c r="SK26" s="420">
        <f t="shared" ref="SK26" ca="1" si="3774">SUMPRODUCT((SH24:SH27=SH26)*(SD24:SD27=SD26)*(SB24:SB27&gt;SB26)*1)</f>
        <v>0</v>
      </c>
      <c r="SL26" s="420">
        <f t="shared" ca="1" si="125"/>
        <v>1</v>
      </c>
      <c r="SM26" s="420">
        <f t="shared" ref="SM26" ca="1" si="3775">RANK(SL26,SL24:SL27,1)+COUNTIF(SL24:SL26,SL26)-1</f>
        <v>3</v>
      </c>
      <c r="SN26" s="420">
        <v>3</v>
      </c>
      <c r="SO26" s="420" t="str">
        <f t="shared" ref="SO26" ca="1" si="3776">INDEX(RW24:RW27,MATCH(SN26,SM24:SM27,0),0)</f>
        <v>Belgium</v>
      </c>
      <c r="SP26" s="420">
        <f t="shared" ref="SP26" ca="1" si="3777">INDEX(SL24:SL27,MATCH(SO26,RW24:RW27,0),0)</f>
        <v>1</v>
      </c>
      <c r="SQ26" s="420" t="str">
        <f t="shared" ref="SQ26:SQ27" ca="1" si="3778">IF(AND(SQ25&lt;&gt;"",SP26=1),SO26,"")</f>
        <v>Belgium</v>
      </c>
      <c r="SR26" s="420" t="str">
        <f t="shared" ref="SR26" ca="1" si="3779">IF(SR25&lt;&gt;"",SO26,"")</f>
        <v/>
      </c>
      <c r="SS26" s="420" t="str">
        <f t="shared" ref="SS26" ca="1" si="3780">IF(SP27=3,SO26,"")</f>
        <v/>
      </c>
      <c r="ST26" s="420">
        <f ca="1">SUMPRODUCT((OFFSET('Game Board'!F8:F55,0,RY1)=SQ26)*(OFFSET('Game Board'!I8:I55,0,RY1)=SQ24)*(OFFSET('Game Board'!G8:G55,0,RY1)&gt;OFFSET('Game Board'!H8:H55,0,RY1))*1)+SUMPRODUCT((OFFSET('Game Board'!I8:I55,0,RY1)=SQ26)*(OFFSET('Game Board'!F8:F55,0,RY1)=SQ24)*(OFFSET('Game Board'!H8:H55,0,RY1)&gt;OFFSET('Game Board'!G8:G55,0,RY1))*1)+SUMPRODUCT((OFFSET('Game Board'!F8:F55,0,RY1)=SQ26)*(OFFSET('Game Board'!I8:I55,0,RY1)=SQ25)*(OFFSET('Game Board'!G8:G55,0,RY1)&gt;OFFSET('Game Board'!H8:H55,0,RY1))*1)+SUMPRODUCT((OFFSET('Game Board'!I8:I55,0,RY1)=SQ26)*(OFFSET('Game Board'!F8:F55,0,RY1)=SQ25)*(OFFSET('Game Board'!H8:H55,0,RY1)&gt;OFFSET('Game Board'!G8:G55,0,RY1))*1)+SUMPRODUCT((OFFSET('Game Board'!F8:F55,0,RY1)=SQ26)*(OFFSET('Game Board'!I8:I55,0,RY1)=SQ27)*(OFFSET('Game Board'!G8:G55,0,RY1)&gt;OFFSET('Game Board'!H8:H55,0,RY1))*1)+SUMPRODUCT((OFFSET('Game Board'!I8:I55,0,RY1)=SQ26)*(OFFSET('Game Board'!F8:F55,0,RY1)=SQ27)*(OFFSET('Game Board'!H8:H55,0,RY1)&gt;OFFSET('Game Board'!G8:G55,0,RY1))*1)</f>
        <v>0</v>
      </c>
      <c r="SU26" s="420">
        <f ca="1">SUMPRODUCT((OFFSET('Game Board'!F8:F55,0,RY1)=SQ26)*(OFFSET('Game Board'!I8:I55,0,RY1)=SQ24)*(OFFSET('Game Board'!G8:G55,0,RY1)=OFFSET('Game Board'!H8:H55,0,RY1))*1)+SUMPRODUCT((OFFSET('Game Board'!I8:I55,0,RY1)=SQ26)*(OFFSET('Game Board'!F8:F55,0,RY1)=SQ24)*(OFFSET('Game Board'!G8:G55,0,RY1)=OFFSET('Game Board'!H8:H55,0,RY1))*1)+SUMPRODUCT((OFFSET('Game Board'!F8:F55,0,RY1)=SQ26)*(OFFSET('Game Board'!I8:I55,0,RY1)=SQ25)*(OFFSET('Game Board'!G8:G55,0,RY1)=OFFSET('Game Board'!H8:H55,0,RY1))*1)+SUMPRODUCT((OFFSET('Game Board'!I8:I55,0,RY1)=SQ26)*(OFFSET('Game Board'!F8:F55,0,RY1)=SQ25)*(OFFSET('Game Board'!G8:G55,0,RY1)=OFFSET('Game Board'!H8:H55,0,RY1))*1)+SUMPRODUCT((OFFSET('Game Board'!F8:F55,0,RY1)=SQ26)*(OFFSET('Game Board'!I8:I55,0,RY1)=SQ27)*(OFFSET('Game Board'!G8:G55,0,RY1)=OFFSET('Game Board'!H8:H55,0,RY1))*1)+SUMPRODUCT((OFFSET('Game Board'!I8:I55,0,RY1)=SQ26)*(OFFSET('Game Board'!F8:F55,0,RY1)=SQ27)*(OFFSET('Game Board'!G8:G55,0,RY1)=OFFSET('Game Board'!H8:H55,0,RY1))*1)</f>
        <v>3</v>
      </c>
      <c r="SV26" s="420">
        <f ca="1">SUMPRODUCT((OFFSET('Game Board'!F8:F55,0,RY1)=SQ26)*(OFFSET('Game Board'!I8:I55,0,RY1)=SQ24)*(OFFSET('Game Board'!G8:G55,0,RY1)&lt;OFFSET('Game Board'!H8:H55,0,RY1))*1)+SUMPRODUCT((OFFSET('Game Board'!I8:I55,0,RY1)=SQ26)*(OFFSET('Game Board'!F8:F55,0,RY1)=SQ24)*(OFFSET('Game Board'!H8:H55,0,RY1)&lt;OFFSET('Game Board'!G8:G55,0,RY1))*1)+SUMPRODUCT((OFFSET('Game Board'!F8:F55,0,RY1)=SQ26)*(OFFSET('Game Board'!I8:I55,0,RY1)=SQ25)*(OFFSET('Game Board'!G8:G55,0,RY1)&lt;OFFSET('Game Board'!H8:H55,0,RY1))*1)+SUMPRODUCT((OFFSET('Game Board'!I8:I55,0,RY1)=SQ26)*(OFFSET('Game Board'!F8:F55,0,RY1)=SQ25)*(OFFSET('Game Board'!H8:H55,0,RY1)&lt;OFFSET('Game Board'!G8:G55,0,RY1))*1)+SUMPRODUCT((OFFSET('Game Board'!F8:F55,0,RY1)=SQ26)*(OFFSET('Game Board'!I8:I55,0,RY1)=SQ27)*(OFFSET('Game Board'!G8:G55,0,RY1)&lt;OFFSET('Game Board'!H8:H55,0,RY1))*1)+SUMPRODUCT((OFFSET('Game Board'!I8:I55,0,RY1)=SQ26)*(OFFSET('Game Board'!F8:F55,0,RY1)=SQ27)*(OFFSET('Game Board'!H8:H55,0,RY1)&lt;OFFSET('Game Board'!G8:G55,0,RY1))*1)</f>
        <v>0</v>
      </c>
      <c r="SW26" s="420">
        <f ca="1">SUMIFS(OFFSET('Game Board'!G8:G55,0,RY1),OFFSET('Game Board'!F8:F55,0,RY1),SQ26,OFFSET('Game Board'!I8:I55,0,RY1),SQ24)+SUMIFS(OFFSET('Game Board'!G8:G55,0,RY1),OFFSET('Game Board'!F8:F55,0,RY1),SQ26,OFFSET('Game Board'!I8:I55,0,RY1),SQ25)+SUMIFS(OFFSET('Game Board'!G8:G55,0,RY1),OFFSET('Game Board'!F8:F55,0,RY1),SQ26,OFFSET('Game Board'!I8:I55,0,RY1),SQ27)+SUMIFS(OFFSET('Game Board'!H8:H55,0,RY1),OFFSET('Game Board'!I8:I55,0,RY1),SQ26,OFFSET('Game Board'!F8:F55,0,RY1),SQ24)+SUMIFS(OFFSET('Game Board'!H8:H55,0,RY1),OFFSET('Game Board'!I8:I55,0,RY1),SQ26,OFFSET('Game Board'!F8:F55,0,RY1),SQ25)+SUMIFS(OFFSET('Game Board'!H8:H55,0,RY1),OFFSET('Game Board'!I8:I55,0,RY1),SQ26,OFFSET('Game Board'!F8:F55,0,RY1),SQ27)</f>
        <v>0</v>
      </c>
      <c r="SX26" s="420">
        <f ca="1">SUMIFS(OFFSET('Game Board'!H8:H55,0,RY1),OFFSET('Game Board'!F8:F55,0,RY1),SQ26,OFFSET('Game Board'!I8:I55,0,RY1),SQ24)+SUMIFS(OFFSET('Game Board'!H8:H55,0,RY1),OFFSET('Game Board'!F8:F55,0,RY1),SQ26,OFFSET('Game Board'!I8:I55,0,RY1),SQ25)+SUMIFS(OFFSET('Game Board'!H8:H55,0,RY1),OFFSET('Game Board'!F8:F55,0,RY1),SQ26,OFFSET('Game Board'!I8:I55,0,RY1),SQ27)+SUMIFS(OFFSET('Game Board'!G8:G55,0,RY1),OFFSET('Game Board'!I8:I55,0,RY1),SQ26,OFFSET('Game Board'!F8:F55,0,RY1),SQ24)+SUMIFS(OFFSET('Game Board'!G8:G55,0,RY1),OFFSET('Game Board'!I8:I55,0,RY1),SQ26,OFFSET('Game Board'!F8:F55,0,RY1),SQ25)+SUMIFS(OFFSET('Game Board'!G8:G55,0,RY1),OFFSET('Game Board'!I8:I55,0,RY1),SQ26,OFFSET('Game Board'!F8:F55,0,RY1),SQ27)</f>
        <v>0</v>
      </c>
      <c r="SY26" s="420">
        <f t="shared" ca="1" si="130"/>
        <v>0</v>
      </c>
      <c r="SZ26" s="420">
        <f t="shared" ca="1" si="131"/>
        <v>3</v>
      </c>
      <c r="TA26" s="420">
        <f t="shared" ref="TA26" ca="1" si="3781">IF(SQ26&lt;&gt;"",SUMPRODUCT((SP24:SP27=SP26)*(SZ24:SZ27&gt;SZ26)*1),0)</f>
        <v>0</v>
      </c>
      <c r="TB26" s="420">
        <f t="shared" ref="TB26" ca="1" si="3782">IF(SQ26&lt;&gt;"",SUMPRODUCT((TA24:TA27=TA26)*(SY24:SY27&gt;SY26)*1),0)</f>
        <v>0</v>
      </c>
      <c r="TC26" s="420">
        <f t="shared" ca="1" si="134"/>
        <v>0</v>
      </c>
      <c r="TD26" s="420">
        <f t="shared" ref="TD26" ca="1" si="3783">IF(SQ26&lt;&gt;"",SUMPRODUCT((TC24:TC27=TC26)*(TA24:TA27=TA26)*(SW24:SW27&gt;SW26)*1),0)</f>
        <v>0</v>
      </c>
      <c r="TE26" s="420">
        <f t="shared" ca="1" si="136"/>
        <v>1</v>
      </c>
      <c r="TF26" s="420">
        <f ca="1">SUMPRODUCT((OFFSET('Game Board'!F8:F55,0,RY1)=SR26)*(OFFSET('Game Board'!I8:I55,0,RY1)=SR25)*(OFFSET('Game Board'!G8:G55,0,RY1)&gt;OFFSET('Game Board'!H8:H55,0,RY1))*1)+SUMPRODUCT((OFFSET('Game Board'!I8:I55,0,RY1)=SR26)*(OFFSET('Game Board'!F8:F55,0,RY1)=SR25)*(OFFSET('Game Board'!H8:H55,0,RY1)&gt;OFFSET('Game Board'!G8:G55,0,RY1))*1)+SUMPRODUCT((OFFSET('Game Board'!F8:F55,0,RY1)=SR26)*(OFFSET('Game Board'!I8:I55,0,RY1)=SR27)*(OFFSET('Game Board'!G8:G55,0,RY1)&gt;OFFSET('Game Board'!H8:H55,0,RY1))*1)+SUMPRODUCT((OFFSET('Game Board'!I8:I55,0,RY1)=SR26)*(OFFSET('Game Board'!F8:F55,0,RY1)=SR27)*(OFFSET('Game Board'!H8:H55,0,RY1)&gt;OFFSET('Game Board'!G8:G55,0,RY1))*1)</f>
        <v>0</v>
      </c>
      <c r="TG26" s="420">
        <f ca="1">SUMPRODUCT((OFFSET('Game Board'!F8:F55,0,RY1)=SR26)*(OFFSET('Game Board'!I8:I55,0,RY1)=SR25)*(OFFSET('Game Board'!G8:G55,0,RY1)=OFFSET('Game Board'!H8:H55,0,RY1))*1)+SUMPRODUCT((OFFSET('Game Board'!I8:I55,0,RY1)=SR26)*(OFFSET('Game Board'!F8:F55,0,RY1)=SR25)*(OFFSET('Game Board'!G8:G55,0,RY1)=OFFSET('Game Board'!H8:H55,0,RY1))*1)+SUMPRODUCT((OFFSET('Game Board'!F8:F55,0,RY1)=SR26)*(OFFSET('Game Board'!I8:I55,0,RY1)=SR27)*(OFFSET('Game Board'!G8:G55,0,RY1)=OFFSET('Game Board'!H8:H55,0,RY1))*1)+SUMPRODUCT((OFFSET('Game Board'!I8:I55,0,RY1)=SR26)*(OFFSET('Game Board'!F8:F55,0,RY1)=SR27)*(OFFSET('Game Board'!G8:G55,0,RY1)=OFFSET('Game Board'!H8:H55,0,RY1))*1)</f>
        <v>0</v>
      </c>
      <c r="TH26" s="420">
        <f ca="1">SUMPRODUCT((OFFSET('Game Board'!F8:F55,0,RY1)=SR26)*(OFFSET('Game Board'!I8:I55,0,RY1)=SR25)*(OFFSET('Game Board'!G8:G55,0,RY1)&lt;OFFSET('Game Board'!H8:H55,0,RY1))*1)+SUMPRODUCT((OFFSET('Game Board'!I8:I55,0,RY1)=SR26)*(OFFSET('Game Board'!F8:F55,0,RY1)=SR25)*(OFFSET('Game Board'!H8:H55,0,RY1)&lt;OFFSET('Game Board'!G8:G55,0,RY1))*1)+SUMPRODUCT((OFFSET('Game Board'!F8:F55,0,RY1)=SR26)*(OFFSET('Game Board'!I8:I55,0,RY1)=SR27)*(OFFSET('Game Board'!G8:G55,0,RY1)&lt;OFFSET('Game Board'!H8:H55,0,RY1))*1)+SUMPRODUCT((OFFSET('Game Board'!I8:I55,0,RY1)=SR26)*(OFFSET('Game Board'!F8:F55,0,RY1)=SR27)*(OFFSET('Game Board'!H8:H55,0,RY1)&lt;OFFSET('Game Board'!G8:G55,0,RY1))*1)</f>
        <v>0</v>
      </c>
      <c r="TI26" s="420">
        <f ca="1">SUMIFS(OFFSET('Game Board'!G8:G55,0,RY1),OFFSET('Game Board'!F8:F55,0,RY1),SR26,OFFSET('Game Board'!I8:I55,0,RY1),SR25)+SUMIFS(OFFSET('Game Board'!G8:G55,0,RY1),OFFSET('Game Board'!F8:F55,0,RY1),SR26,OFFSET('Game Board'!I8:I55,0,RY1),SR27)+SUMIFS(OFFSET('Game Board'!H8:H55,0,RY1),OFFSET('Game Board'!I8:I55,0,RY1),SR26,OFFSET('Game Board'!F8:F55,0,RY1),SR25)+SUMIFS(OFFSET('Game Board'!H8:H55,0,RY1),OFFSET('Game Board'!I8:I55,0,RY1),SR26,OFFSET('Game Board'!F8:F55,0,RY1),SR27)</f>
        <v>0</v>
      </c>
      <c r="TJ26" s="420">
        <f ca="1">SUMIFS(OFFSET('Game Board'!H8:H55,0,RY1),OFFSET('Game Board'!F8:F55,0,RY1),SR26,OFFSET('Game Board'!I8:I55,0,RY1),SR25)+SUMIFS(OFFSET('Game Board'!H8:H55,0,RY1),OFFSET('Game Board'!F8:F55,0,RY1),SR26,OFFSET('Game Board'!I8:I55,0,RY1),SR27)+SUMIFS(OFFSET('Game Board'!G8:G55,0,RY1),OFFSET('Game Board'!I8:I55,0,RY1),SR26,OFFSET('Game Board'!F8:F55,0,RY1),SR25)+SUMIFS(OFFSET('Game Board'!G8:G55,0,RY1),OFFSET('Game Board'!I8:I55,0,RY1),SR26,OFFSET('Game Board'!F8:F55,0,RY1),SR27)</f>
        <v>0</v>
      </c>
      <c r="TK26" s="420">
        <f t="shared" ca="1" si="335"/>
        <v>0</v>
      </c>
      <c r="TL26" s="420">
        <f t="shared" ca="1" si="336"/>
        <v>0</v>
      </c>
      <c r="TM26" s="420">
        <f t="shared" ref="TM26" ca="1" si="3784">IF(SR26&lt;&gt;"",SUMPRODUCT((SP24:SP27=SP26)*(TL24:TL27&gt;TL26)*1),0)</f>
        <v>0</v>
      </c>
      <c r="TN26" s="420">
        <f t="shared" ref="TN26" ca="1" si="3785">IF(SR26&lt;&gt;"",SUMPRODUCT((TM24:TM27=TM26)*(TK24:TK27&gt;TK26)*1),0)</f>
        <v>0</v>
      </c>
      <c r="TO26" s="420">
        <f t="shared" ca="1" si="339"/>
        <v>0</v>
      </c>
      <c r="TP26" s="420">
        <f t="shared" ref="TP26" ca="1" si="3786">IF(SR26&lt;&gt;"",SUMPRODUCT((TO24:TO27=TO26)*(TM24:TM27=TM26)*(TI24:TI27&gt;TI26)*1),0)</f>
        <v>0</v>
      </c>
      <c r="TQ26" s="420">
        <f t="shared" ca="1" si="137"/>
        <v>1</v>
      </c>
      <c r="TR26" s="420">
        <f ca="1">SUMPRODUCT((OFFSET('Game Board'!F8:F55,0,RY1)=SS26)*(OFFSET('Game Board'!I8:I55,0,RY1)=SS27)*(OFFSET('Game Board'!G8:G55,0,RY1)&gt;OFFSET('Game Board'!H8:H55,0,RY1))*1)+SUMPRODUCT((OFFSET('Game Board'!I8:I55,0,RY1)=SS26)*(OFFSET('Game Board'!F8:F55,0,RY1)=SS27)*(OFFSET('Game Board'!H8:H55,0,RY1)&gt;OFFSET('Game Board'!G8:G55,0,RY1))*1)</f>
        <v>0</v>
      </c>
      <c r="TS26" s="420">
        <f ca="1">SUMPRODUCT((OFFSET('Game Board'!F8:F55,0,RY1)=SS26)*(OFFSET('Game Board'!I8:I55,0,RY1)=SS27)*(OFFSET('Game Board'!G8:G55,0,RY1)=OFFSET('Game Board'!H8:H55,0,RY1))*1)+SUMPRODUCT((OFFSET('Game Board'!I8:I55,0,RY1)=SS26)*(OFFSET('Game Board'!F8:F55,0,RY1)=SS27)*(OFFSET('Game Board'!H8:H55,0,RY1)=OFFSET('Game Board'!G8:G55,0,RY1))*1)</f>
        <v>0</v>
      </c>
      <c r="TT26" s="420">
        <f ca="1">SUMPRODUCT((OFFSET('Game Board'!F8:F55,0,RY1)=SS26)*(OFFSET('Game Board'!I8:I55,0,RY1)=SS27)*(OFFSET('Game Board'!G8:G55,0,RY1)&lt;OFFSET('Game Board'!H8:H55,0,RY1))*1)+SUMPRODUCT((OFFSET('Game Board'!I8:I55,0,RY1)=SS26)*(OFFSET('Game Board'!F8:F55,0,RY1)=SS27)*(OFFSET('Game Board'!H8:H55,0,RY1)&lt;OFFSET('Game Board'!G8:G55,0,RY1))*1)</f>
        <v>0</v>
      </c>
      <c r="TU26" s="420">
        <f ca="1">SUMIFS(OFFSET('Game Board'!G8:G55,0,RY1),OFFSET('Game Board'!F8:F55,0,RY1),SS26,OFFSET('Game Board'!I8:I55,0,RY1),SS27)+SUMIFS(OFFSET('Game Board'!H8:H55,0,RY1),OFFSET('Game Board'!I8:I55,0,RY1),SS26,OFFSET('Game Board'!F8:F55,0,RY1),SS27)</f>
        <v>0</v>
      </c>
      <c r="TV26" s="420">
        <f ca="1">SUMIFS(OFFSET('Game Board'!H8:H55,0,RY1),OFFSET('Game Board'!F8:F55,0,RY1),SS26,OFFSET('Game Board'!I8:I55,0,RY1),SS27)+SUMIFS(OFFSET('Game Board'!G8:G55,0,RY1),OFFSET('Game Board'!I8:I55,0,RY1),SS26,OFFSET('Game Board'!F8:F55,0,RY1),SS27)</f>
        <v>0</v>
      </c>
      <c r="TW26" s="420">
        <f t="shared" ref="TW26:TW27" ca="1" si="3787">TU26-TV26</f>
        <v>0</v>
      </c>
      <c r="TX26" s="420">
        <f t="shared" ref="TX26:TX27" ca="1" si="3788">TS26*1+TR26*3</f>
        <v>0</v>
      </c>
      <c r="TY26" s="420">
        <f t="shared" ref="TY26" ca="1" si="3789">IF(SS26&lt;&gt;"",SUMPRODUCT((TB24:TB27=TB26)*(TX24:TX27&gt;TX26)*1),0)</f>
        <v>0</v>
      </c>
      <c r="TZ26" s="420">
        <f t="shared" ref="TZ26" ca="1" si="3790">IF(SS26&lt;&gt;"",SUMPRODUCT((TY24:TY27=TY26)*(TW24:TW27&gt;TW26)*1),0)</f>
        <v>0</v>
      </c>
      <c r="UA26" s="420">
        <f t="shared" ref="UA26:UA27" ca="1" si="3791">TY26+TZ26</f>
        <v>0</v>
      </c>
      <c r="UB26" s="420">
        <f t="shared" ref="UB26" ca="1" si="3792">IF(SS26&lt;&gt;"",SUMPRODUCT((UA24:UA27=UA26)*(TY24:TY27=TY26)*(TU24:TU27&gt;TU26)*1),0)</f>
        <v>0</v>
      </c>
      <c r="UC26" s="420">
        <f t="shared" ca="1" si="138"/>
        <v>1</v>
      </c>
      <c r="UD26" s="420">
        <f t="shared" ref="UD26" ca="1" si="3793">SUMPRODUCT((UC24:UC27=UC26)*(SF24:SF27&gt;SF26)*1)</f>
        <v>0</v>
      </c>
      <c r="UE26" s="420">
        <f t="shared" ca="1" si="140"/>
        <v>1</v>
      </c>
      <c r="UF26" s="420" t="str">
        <f t="shared" si="342"/>
        <v>Belgium</v>
      </c>
      <c r="UG26" s="420">
        <f t="shared" ca="1" si="141"/>
        <v>0</v>
      </c>
      <c r="UH26" s="420">
        <f ca="1">SUMPRODUCT((OFFSET('Game Board'!G8:G55,0,UH1)&lt;&gt;"")*(OFFSET('Game Board'!F8:F55,0,UH1)=C26)*(OFFSET('Game Board'!G8:G55,0,UH1)&gt;OFFSET('Game Board'!H8:H55,0,UH1))*1)+SUMPRODUCT((OFFSET('Game Board'!G8:G55,0,UH1)&lt;&gt;"")*(OFFSET('Game Board'!I8:I55,0,UH1)=C26)*(OFFSET('Game Board'!H8:H55,0,UH1)&gt;OFFSET('Game Board'!G8:G55,0,UH1))*1)</f>
        <v>0</v>
      </c>
      <c r="UI26" s="420">
        <f ca="1">SUMPRODUCT((OFFSET('Game Board'!G8:G55,0,UH1)&lt;&gt;"")*(OFFSET('Game Board'!F8:F55,0,UH1)=C26)*(OFFSET('Game Board'!G8:G55,0,UH1)=OFFSET('Game Board'!H8:H55,0,UH1))*1)+SUMPRODUCT((OFFSET('Game Board'!G8:G55,0,UH1)&lt;&gt;"")*(OFFSET('Game Board'!I8:I55,0,UH1)=C26)*(OFFSET('Game Board'!G8:G55,0,UH1)=OFFSET('Game Board'!H8:H55,0,UH1))*1)</f>
        <v>0</v>
      </c>
      <c r="UJ26" s="420">
        <f ca="1">SUMPRODUCT((OFFSET('Game Board'!G8:G55,0,UH1)&lt;&gt;"")*(OFFSET('Game Board'!F8:F55,0,UH1)=C26)*(OFFSET('Game Board'!G8:G55,0,UH1)&lt;OFFSET('Game Board'!H8:H55,0,UH1))*1)+SUMPRODUCT((OFFSET('Game Board'!G8:G55,0,UH1)&lt;&gt;"")*(OFFSET('Game Board'!I8:I55,0,UH1)=C26)*(OFFSET('Game Board'!H8:H55,0,UH1)&lt;OFFSET('Game Board'!G8:G55,0,UH1))*1)</f>
        <v>0</v>
      </c>
      <c r="UK26" s="420">
        <f ca="1">SUMIF(OFFSET('Game Board'!F8:F55,0,UH1),C26,OFFSET('Game Board'!G8:G55,0,UH1))+SUMIF(OFFSET('Game Board'!I8:I55,0,UH1),C26,OFFSET('Game Board'!H8:H55,0,UH1))</f>
        <v>0</v>
      </c>
      <c r="UL26" s="420">
        <f ca="1">SUMIF(OFFSET('Game Board'!F8:F55,0,UH1),C26,OFFSET('Game Board'!H8:H55,0,UH1))+SUMIF(OFFSET('Game Board'!I8:I55,0,UH1),C26,OFFSET('Game Board'!G8:G55,0,UH1))</f>
        <v>0</v>
      </c>
      <c r="UM26" s="420">
        <f t="shared" ca="1" si="142"/>
        <v>0</v>
      </c>
      <c r="UN26" s="420">
        <f t="shared" ca="1" si="143"/>
        <v>0</v>
      </c>
      <c r="UO26" s="420">
        <f ca="1">INDEX(L4:L35,MATCH(UX26,C4:C35,0),0)</f>
        <v>1827</v>
      </c>
      <c r="UP26" s="424">
        <f>'Tournament Setup'!F28</f>
        <v>0</v>
      </c>
      <c r="UQ26" s="420">
        <f t="shared" ref="UQ26" ca="1" si="3794">RANK(UN26,UN24:UN27)</f>
        <v>1</v>
      </c>
      <c r="UR26" s="420">
        <f t="shared" ref="UR26" ca="1" si="3795">SUMPRODUCT((UQ24:UQ27=UQ26)*(UM24:UM27&gt;UM26)*1)</f>
        <v>0</v>
      </c>
      <c r="US26" s="420">
        <f t="shared" ca="1" si="146"/>
        <v>1</v>
      </c>
      <c r="UT26" s="420">
        <f t="shared" ref="UT26" ca="1" si="3796">SUMPRODUCT((UQ24:UQ27=UQ26)*(UM24:UM27=UM26)*(UK24:UK27&gt;UK26)*1)</f>
        <v>0</v>
      </c>
      <c r="UU26" s="420">
        <f t="shared" ca="1" si="148"/>
        <v>1</v>
      </c>
      <c r="UV26" s="420">
        <f t="shared" ref="UV26" ca="1" si="3797">RANK(UU26,UU24:UU27,1)+COUNTIF(UU24:UU26,UU26)-1</f>
        <v>3</v>
      </c>
      <c r="UW26" s="420">
        <v>3</v>
      </c>
      <c r="UX26" s="420" t="str">
        <f t="shared" ref="UX26" ca="1" si="3798">INDEX(UF24:UF27,MATCH(UW26,UV24:UV27,0),0)</f>
        <v>Belgium</v>
      </c>
      <c r="UY26" s="420">
        <f t="shared" ref="UY26" ca="1" si="3799">INDEX(UU24:UU27,MATCH(UX26,UF24:UF27,0),0)</f>
        <v>1</v>
      </c>
      <c r="UZ26" s="420" t="str">
        <f t="shared" ref="UZ26:UZ27" ca="1" si="3800">IF(AND(UZ25&lt;&gt;"",UY26=1),UX26,"")</f>
        <v>Belgium</v>
      </c>
      <c r="VA26" s="420" t="str">
        <f t="shared" ref="VA26" ca="1" si="3801">IF(VA25&lt;&gt;"",UX26,"")</f>
        <v/>
      </c>
      <c r="VB26" s="420" t="str">
        <f t="shared" ref="VB26" ca="1" si="3802">IF(UY27=3,UX26,"")</f>
        <v/>
      </c>
      <c r="VC26" s="420">
        <f ca="1">SUMPRODUCT((OFFSET('Game Board'!F8:F55,0,UH1)=UZ26)*(OFFSET('Game Board'!I8:I55,0,UH1)=UZ24)*(OFFSET('Game Board'!G8:G55,0,UH1)&gt;OFFSET('Game Board'!H8:H55,0,UH1))*1)+SUMPRODUCT((OFFSET('Game Board'!I8:I55,0,UH1)=UZ26)*(OFFSET('Game Board'!F8:F55,0,UH1)=UZ24)*(OFFSET('Game Board'!H8:H55,0,UH1)&gt;OFFSET('Game Board'!G8:G55,0,UH1))*1)+SUMPRODUCT((OFFSET('Game Board'!F8:F55,0,UH1)=UZ26)*(OFFSET('Game Board'!I8:I55,0,UH1)=UZ25)*(OFFSET('Game Board'!G8:G55,0,UH1)&gt;OFFSET('Game Board'!H8:H55,0,UH1))*1)+SUMPRODUCT((OFFSET('Game Board'!I8:I55,0,UH1)=UZ26)*(OFFSET('Game Board'!F8:F55,0,UH1)=UZ25)*(OFFSET('Game Board'!H8:H55,0,UH1)&gt;OFFSET('Game Board'!G8:G55,0,UH1))*1)+SUMPRODUCT((OFFSET('Game Board'!F8:F55,0,UH1)=UZ26)*(OFFSET('Game Board'!I8:I55,0,UH1)=UZ27)*(OFFSET('Game Board'!G8:G55,0,UH1)&gt;OFFSET('Game Board'!H8:H55,0,UH1))*1)+SUMPRODUCT((OFFSET('Game Board'!I8:I55,0,UH1)=UZ26)*(OFFSET('Game Board'!F8:F55,0,UH1)=UZ27)*(OFFSET('Game Board'!H8:H55,0,UH1)&gt;OFFSET('Game Board'!G8:G55,0,UH1))*1)</f>
        <v>0</v>
      </c>
      <c r="VD26" s="420">
        <f ca="1">SUMPRODUCT((OFFSET('Game Board'!F8:F55,0,UH1)=UZ26)*(OFFSET('Game Board'!I8:I55,0,UH1)=UZ24)*(OFFSET('Game Board'!G8:G55,0,UH1)=OFFSET('Game Board'!H8:H55,0,UH1))*1)+SUMPRODUCT((OFFSET('Game Board'!I8:I55,0,UH1)=UZ26)*(OFFSET('Game Board'!F8:F55,0,UH1)=UZ24)*(OFFSET('Game Board'!G8:G55,0,UH1)=OFFSET('Game Board'!H8:H55,0,UH1))*1)+SUMPRODUCT((OFFSET('Game Board'!F8:F55,0,UH1)=UZ26)*(OFFSET('Game Board'!I8:I55,0,UH1)=UZ25)*(OFFSET('Game Board'!G8:G55,0,UH1)=OFFSET('Game Board'!H8:H55,0,UH1))*1)+SUMPRODUCT((OFFSET('Game Board'!I8:I55,0,UH1)=UZ26)*(OFFSET('Game Board'!F8:F55,0,UH1)=UZ25)*(OFFSET('Game Board'!G8:G55,0,UH1)=OFFSET('Game Board'!H8:H55,0,UH1))*1)+SUMPRODUCT((OFFSET('Game Board'!F8:F55,0,UH1)=UZ26)*(OFFSET('Game Board'!I8:I55,0,UH1)=UZ27)*(OFFSET('Game Board'!G8:G55,0,UH1)=OFFSET('Game Board'!H8:H55,0,UH1))*1)+SUMPRODUCT((OFFSET('Game Board'!I8:I55,0,UH1)=UZ26)*(OFFSET('Game Board'!F8:F55,0,UH1)=UZ27)*(OFFSET('Game Board'!G8:G55,0,UH1)=OFFSET('Game Board'!H8:H55,0,UH1))*1)</f>
        <v>3</v>
      </c>
      <c r="VE26" s="420">
        <f ca="1">SUMPRODUCT((OFFSET('Game Board'!F8:F55,0,UH1)=UZ26)*(OFFSET('Game Board'!I8:I55,0,UH1)=UZ24)*(OFFSET('Game Board'!G8:G55,0,UH1)&lt;OFFSET('Game Board'!H8:H55,0,UH1))*1)+SUMPRODUCT((OFFSET('Game Board'!I8:I55,0,UH1)=UZ26)*(OFFSET('Game Board'!F8:F55,0,UH1)=UZ24)*(OFFSET('Game Board'!H8:H55,0,UH1)&lt;OFFSET('Game Board'!G8:G55,0,UH1))*1)+SUMPRODUCT((OFFSET('Game Board'!F8:F55,0,UH1)=UZ26)*(OFFSET('Game Board'!I8:I55,0,UH1)=UZ25)*(OFFSET('Game Board'!G8:G55,0,UH1)&lt;OFFSET('Game Board'!H8:H55,0,UH1))*1)+SUMPRODUCT((OFFSET('Game Board'!I8:I55,0,UH1)=UZ26)*(OFFSET('Game Board'!F8:F55,0,UH1)=UZ25)*(OFFSET('Game Board'!H8:H55,0,UH1)&lt;OFFSET('Game Board'!G8:G55,0,UH1))*1)+SUMPRODUCT((OFFSET('Game Board'!F8:F55,0,UH1)=UZ26)*(OFFSET('Game Board'!I8:I55,0,UH1)=UZ27)*(OFFSET('Game Board'!G8:G55,0,UH1)&lt;OFFSET('Game Board'!H8:H55,0,UH1))*1)+SUMPRODUCT((OFFSET('Game Board'!I8:I55,0,UH1)=UZ26)*(OFFSET('Game Board'!F8:F55,0,UH1)=UZ27)*(OFFSET('Game Board'!H8:H55,0,UH1)&lt;OFFSET('Game Board'!G8:G55,0,UH1))*1)</f>
        <v>0</v>
      </c>
      <c r="VF26" s="420">
        <f ca="1">SUMIFS(OFFSET('Game Board'!G8:G55,0,UH1),OFFSET('Game Board'!F8:F55,0,UH1),UZ26,OFFSET('Game Board'!I8:I55,0,UH1),UZ24)+SUMIFS(OFFSET('Game Board'!G8:G55,0,UH1),OFFSET('Game Board'!F8:F55,0,UH1),UZ26,OFFSET('Game Board'!I8:I55,0,UH1),UZ25)+SUMIFS(OFFSET('Game Board'!G8:G55,0,UH1),OFFSET('Game Board'!F8:F55,0,UH1),UZ26,OFFSET('Game Board'!I8:I55,0,UH1),UZ27)+SUMIFS(OFFSET('Game Board'!H8:H55,0,UH1),OFFSET('Game Board'!I8:I55,0,UH1),UZ26,OFFSET('Game Board'!F8:F55,0,UH1),UZ24)+SUMIFS(OFFSET('Game Board'!H8:H55,0,UH1),OFFSET('Game Board'!I8:I55,0,UH1),UZ26,OFFSET('Game Board'!F8:F55,0,UH1),UZ25)+SUMIFS(OFFSET('Game Board'!H8:H55,0,UH1),OFFSET('Game Board'!I8:I55,0,UH1),UZ26,OFFSET('Game Board'!F8:F55,0,UH1),UZ27)</f>
        <v>0</v>
      </c>
      <c r="VG26" s="420">
        <f ca="1">SUMIFS(OFFSET('Game Board'!H8:H55,0,UH1),OFFSET('Game Board'!F8:F55,0,UH1),UZ26,OFFSET('Game Board'!I8:I55,0,UH1),UZ24)+SUMIFS(OFFSET('Game Board'!H8:H55,0,UH1),OFFSET('Game Board'!F8:F55,0,UH1),UZ26,OFFSET('Game Board'!I8:I55,0,UH1),UZ25)+SUMIFS(OFFSET('Game Board'!H8:H55,0,UH1),OFFSET('Game Board'!F8:F55,0,UH1),UZ26,OFFSET('Game Board'!I8:I55,0,UH1),UZ27)+SUMIFS(OFFSET('Game Board'!G8:G55,0,UH1),OFFSET('Game Board'!I8:I55,0,UH1),UZ26,OFFSET('Game Board'!F8:F55,0,UH1),UZ24)+SUMIFS(OFFSET('Game Board'!G8:G55,0,UH1),OFFSET('Game Board'!I8:I55,0,UH1),UZ26,OFFSET('Game Board'!F8:F55,0,UH1),UZ25)+SUMIFS(OFFSET('Game Board'!G8:G55,0,UH1),OFFSET('Game Board'!I8:I55,0,UH1),UZ26,OFFSET('Game Board'!F8:F55,0,UH1),UZ27)</f>
        <v>0</v>
      </c>
      <c r="VH26" s="420">
        <f t="shared" ca="1" si="153"/>
        <v>0</v>
      </c>
      <c r="VI26" s="420">
        <f t="shared" ca="1" si="154"/>
        <v>3</v>
      </c>
      <c r="VJ26" s="420">
        <f t="shared" ref="VJ26" ca="1" si="3803">IF(UZ26&lt;&gt;"",SUMPRODUCT((UY24:UY27=UY26)*(VI24:VI27&gt;VI26)*1),0)</f>
        <v>0</v>
      </c>
      <c r="VK26" s="420">
        <f t="shared" ref="VK26" ca="1" si="3804">IF(UZ26&lt;&gt;"",SUMPRODUCT((VJ24:VJ27=VJ26)*(VH24:VH27&gt;VH26)*1),0)</f>
        <v>0</v>
      </c>
      <c r="VL26" s="420">
        <f t="shared" ca="1" si="157"/>
        <v>0</v>
      </c>
      <c r="VM26" s="420">
        <f t="shared" ref="VM26" ca="1" si="3805">IF(UZ26&lt;&gt;"",SUMPRODUCT((VL24:VL27=VL26)*(VJ24:VJ27=VJ26)*(VF24:VF27&gt;VF26)*1),0)</f>
        <v>0</v>
      </c>
      <c r="VN26" s="420">
        <f t="shared" ca="1" si="159"/>
        <v>1</v>
      </c>
      <c r="VO26" s="420">
        <f ca="1">SUMPRODUCT((OFFSET('Game Board'!F8:F55,0,UH1)=VA26)*(OFFSET('Game Board'!I8:I55,0,UH1)=VA25)*(OFFSET('Game Board'!G8:G55,0,UH1)&gt;OFFSET('Game Board'!H8:H55,0,UH1))*1)+SUMPRODUCT((OFFSET('Game Board'!I8:I55,0,UH1)=VA26)*(OFFSET('Game Board'!F8:F55,0,UH1)=VA25)*(OFFSET('Game Board'!H8:H55,0,UH1)&gt;OFFSET('Game Board'!G8:G55,0,UH1))*1)+SUMPRODUCT((OFFSET('Game Board'!F8:F55,0,UH1)=VA26)*(OFFSET('Game Board'!I8:I55,0,UH1)=VA27)*(OFFSET('Game Board'!G8:G55,0,UH1)&gt;OFFSET('Game Board'!H8:H55,0,UH1))*1)+SUMPRODUCT((OFFSET('Game Board'!I8:I55,0,UH1)=VA26)*(OFFSET('Game Board'!F8:F55,0,UH1)=VA27)*(OFFSET('Game Board'!H8:H55,0,UH1)&gt;OFFSET('Game Board'!G8:G55,0,UH1))*1)</f>
        <v>0</v>
      </c>
      <c r="VP26" s="420">
        <f ca="1">SUMPRODUCT((OFFSET('Game Board'!F8:F55,0,UH1)=VA26)*(OFFSET('Game Board'!I8:I55,0,UH1)=VA25)*(OFFSET('Game Board'!G8:G55,0,UH1)=OFFSET('Game Board'!H8:H55,0,UH1))*1)+SUMPRODUCT((OFFSET('Game Board'!I8:I55,0,UH1)=VA26)*(OFFSET('Game Board'!F8:F55,0,UH1)=VA25)*(OFFSET('Game Board'!G8:G55,0,UH1)=OFFSET('Game Board'!H8:H55,0,UH1))*1)+SUMPRODUCT((OFFSET('Game Board'!F8:F55,0,UH1)=VA26)*(OFFSET('Game Board'!I8:I55,0,UH1)=VA27)*(OFFSET('Game Board'!G8:G55,0,UH1)=OFFSET('Game Board'!H8:H55,0,UH1))*1)+SUMPRODUCT((OFFSET('Game Board'!I8:I55,0,UH1)=VA26)*(OFFSET('Game Board'!F8:F55,0,UH1)=VA27)*(OFFSET('Game Board'!G8:G55,0,UH1)=OFFSET('Game Board'!H8:H55,0,UH1))*1)</f>
        <v>0</v>
      </c>
      <c r="VQ26" s="420">
        <f ca="1">SUMPRODUCT((OFFSET('Game Board'!F8:F55,0,UH1)=VA26)*(OFFSET('Game Board'!I8:I55,0,UH1)=VA25)*(OFFSET('Game Board'!G8:G55,0,UH1)&lt;OFFSET('Game Board'!H8:H55,0,UH1))*1)+SUMPRODUCT((OFFSET('Game Board'!I8:I55,0,UH1)=VA26)*(OFFSET('Game Board'!F8:F55,0,UH1)=VA25)*(OFFSET('Game Board'!H8:H55,0,UH1)&lt;OFFSET('Game Board'!G8:G55,0,UH1))*1)+SUMPRODUCT((OFFSET('Game Board'!F8:F55,0,UH1)=VA26)*(OFFSET('Game Board'!I8:I55,0,UH1)=VA27)*(OFFSET('Game Board'!G8:G55,0,UH1)&lt;OFFSET('Game Board'!H8:H55,0,UH1))*1)+SUMPRODUCT((OFFSET('Game Board'!I8:I55,0,UH1)=VA26)*(OFFSET('Game Board'!F8:F55,0,UH1)=VA27)*(OFFSET('Game Board'!H8:H55,0,UH1)&lt;OFFSET('Game Board'!G8:G55,0,UH1))*1)</f>
        <v>0</v>
      </c>
      <c r="VR26" s="420">
        <f ca="1">SUMIFS(OFFSET('Game Board'!G8:G55,0,UH1),OFFSET('Game Board'!F8:F55,0,UH1),VA26,OFFSET('Game Board'!I8:I55,0,UH1),VA25)+SUMIFS(OFFSET('Game Board'!G8:G55,0,UH1),OFFSET('Game Board'!F8:F55,0,UH1),VA26,OFFSET('Game Board'!I8:I55,0,UH1),VA27)+SUMIFS(OFFSET('Game Board'!H8:H55,0,UH1),OFFSET('Game Board'!I8:I55,0,UH1),VA26,OFFSET('Game Board'!F8:F55,0,UH1),VA25)+SUMIFS(OFFSET('Game Board'!H8:H55,0,UH1),OFFSET('Game Board'!I8:I55,0,UH1),VA26,OFFSET('Game Board'!F8:F55,0,UH1),VA27)</f>
        <v>0</v>
      </c>
      <c r="VS26" s="420">
        <f ca="1">SUMIFS(OFFSET('Game Board'!H8:H55,0,UH1),OFFSET('Game Board'!F8:F55,0,UH1),VA26,OFFSET('Game Board'!I8:I55,0,UH1),VA25)+SUMIFS(OFFSET('Game Board'!H8:H55,0,UH1),OFFSET('Game Board'!F8:F55,0,UH1),VA26,OFFSET('Game Board'!I8:I55,0,UH1),VA27)+SUMIFS(OFFSET('Game Board'!G8:G55,0,UH1),OFFSET('Game Board'!I8:I55,0,UH1),VA26,OFFSET('Game Board'!F8:F55,0,UH1),VA25)+SUMIFS(OFFSET('Game Board'!G8:G55,0,UH1),OFFSET('Game Board'!I8:I55,0,UH1),VA26,OFFSET('Game Board'!F8:F55,0,UH1),VA27)</f>
        <v>0</v>
      </c>
      <c r="VT26" s="420">
        <f t="shared" ca="1" si="354"/>
        <v>0</v>
      </c>
      <c r="VU26" s="420">
        <f t="shared" ca="1" si="355"/>
        <v>0</v>
      </c>
      <c r="VV26" s="420">
        <f t="shared" ref="VV26" ca="1" si="3806">IF(VA26&lt;&gt;"",SUMPRODUCT((UY24:UY27=UY26)*(VU24:VU27&gt;VU26)*1),0)</f>
        <v>0</v>
      </c>
      <c r="VW26" s="420">
        <f t="shared" ref="VW26" ca="1" si="3807">IF(VA26&lt;&gt;"",SUMPRODUCT((VV24:VV27=VV26)*(VT24:VT27&gt;VT26)*1),0)</f>
        <v>0</v>
      </c>
      <c r="VX26" s="420">
        <f t="shared" ca="1" si="358"/>
        <v>0</v>
      </c>
      <c r="VY26" s="420">
        <f t="shared" ref="VY26" ca="1" si="3808">IF(VA26&lt;&gt;"",SUMPRODUCT((VX24:VX27=VX26)*(VV24:VV27=VV26)*(VR24:VR27&gt;VR26)*1),0)</f>
        <v>0</v>
      </c>
      <c r="VZ26" s="420">
        <f t="shared" ca="1" si="160"/>
        <v>1</v>
      </c>
      <c r="WA26" s="420">
        <f ca="1">SUMPRODUCT((OFFSET('Game Board'!F8:F55,0,UH1)=VB26)*(OFFSET('Game Board'!I8:I55,0,UH1)=VB27)*(OFFSET('Game Board'!G8:G55,0,UH1)&gt;OFFSET('Game Board'!H8:H55,0,UH1))*1)+SUMPRODUCT((OFFSET('Game Board'!I8:I55,0,UH1)=VB26)*(OFFSET('Game Board'!F8:F55,0,UH1)=VB27)*(OFFSET('Game Board'!H8:H55,0,UH1)&gt;OFFSET('Game Board'!G8:G55,0,UH1))*1)</f>
        <v>0</v>
      </c>
      <c r="WB26" s="420">
        <f ca="1">SUMPRODUCT((OFFSET('Game Board'!F8:F55,0,UH1)=VB26)*(OFFSET('Game Board'!I8:I55,0,UH1)=VB27)*(OFFSET('Game Board'!G8:G55,0,UH1)=OFFSET('Game Board'!H8:H55,0,UH1))*1)+SUMPRODUCT((OFFSET('Game Board'!I8:I55,0,UH1)=VB26)*(OFFSET('Game Board'!F8:F55,0,UH1)=VB27)*(OFFSET('Game Board'!H8:H55,0,UH1)=OFFSET('Game Board'!G8:G55,0,UH1))*1)</f>
        <v>0</v>
      </c>
      <c r="WC26" s="420">
        <f ca="1">SUMPRODUCT((OFFSET('Game Board'!F8:F55,0,UH1)=VB26)*(OFFSET('Game Board'!I8:I55,0,UH1)=VB27)*(OFFSET('Game Board'!G8:G55,0,UH1)&lt;OFFSET('Game Board'!H8:H55,0,UH1))*1)+SUMPRODUCT((OFFSET('Game Board'!I8:I55,0,UH1)=VB26)*(OFFSET('Game Board'!F8:F55,0,UH1)=VB27)*(OFFSET('Game Board'!H8:H55,0,UH1)&lt;OFFSET('Game Board'!G8:G55,0,UH1))*1)</f>
        <v>0</v>
      </c>
      <c r="WD26" s="420">
        <f ca="1">SUMIFS(OFFSET('Game Board'!G8:G55,0,UH1),OFFSET('Game Board'!F8:F55,0,UH1),VB26,OFFSET('Game Board'!I8:I55,0,UH1),VB27)+SUMIFS(OFFSET('Game Board'!H8:H55,0,UH1),OFFSET('Game Board'!I8:I55,0,UH1),VB26,OFFSET('Game Board'!F8:F55,0,UH1),VB27)</f>
        <v>0</v>
      </c>
      <c r="WE26" s="420">
        <f ca="1">SUMIFS(OFFSET('Game Board'!H8:H55,0,UH1),OFFSET('Game Board'!F8:F55,0,UH1),VB26,OFFSET('Game Board'!I8:I55,0,UH1),VB27)+SUMIFS(OFFSET('Game Board'!G8:G55,0,UH1),OFFSET('Game Board'!I8:I55,0,UH1),VB26,OFFSET('Game Board'!F8:F55,0,UH1),VB27)</f>
        <v>0</v>
      </c>
      <c r="WF26" s="420">
        <f t="shared" ref="WF26:WF27" ca="1" si="3809">WD26-WE26</f>
        <v>0</v>
      </c>
      <c r="WG26" s="420">
        <f t="shared" ref="WG26:WG27" ca="1" si="3810">WB26*1+WA26*3</f>
        <v>0</v>
      </c>
      <c r="WH26" s="420">
        <f t="shared" ref="WH26" ca="1" si="3811">IF(VB26&lt;&gt;"",SUMPRODUCT((VK24:VK27=VK26)*(WG24:WG27&gt;WG26)*1),0)</f>
        <v>0</v>
      </c>
      <c r="WI26" s="420">
        <f t="shared" ref="WI26" ca="1" si="3812">IF(VB26&lt;&gt;"",SUMPRODUCT((WH24:WH27=WH26)*(WF24:WF27&gt;WF26)*1),0)</f>
        <v>0</v>
      </c>
      <c r="WJ26" s="420">
        <f t="shared" ref="WJ26:WJ27" ca="1" si="3813">WH26+WI26</f>
        <v>0</v>
      </c>
      <c r="WK26" s="420">
        <f t="shared" ref="WK26" ca="1" si="3814">IF(VB26&lt;&gt;"",SUMPRODUCT((WJ24:WJ27=WJ26)*(WH24:WH27=WH26)*(WD24:WD27&gt;WD26)*1),0)</f>
        <v>0</v>
      </c>
      <c r="WL26" s="420">
        <f t="shared" ca="1" si="161"/>
        <v>1</v>
      </c>
      <c r="WM26" s="420">
        <f t="shared" ref="WM26" ca="1" si="3815">SUMPRODUCT((WL24:WL27=WL26)*(UO24:UO27&gt;UO26)*1)</f>
        <v>0</v>
      </c>
      <c r="WN26" s="420">
        <f t="shared" ca="1" si="163"/>
        <v>1</v>
      </c>
      <c r="WO26" s="420" t="str">
        <f t="shared" si="361"/>
        <v>Belgium</v>
      </c>
      <c r="WP26" s="420">
        <f t="shared" ca="1" si="164"/>
        <v>0</v>
      </c>
      <c r="WQ26" s="420">
        <f ca="1">SUMPRODUCT((OFFSET('Game Board'!G8:G55,0,WQ1)&lt;&gt;"")*(OFFSET('Game Board'!F8:F55,0,WQ1)=C26)*(OFFSET('Game Board'!G8:G55,0,WQ1)&gt;OFFSET('Game Board'!H8:H55,0,WQ1))*1)+SUMPRODUCT((OFFSET('Game Board'!G8:G55,0,WQ1)&lt;&gt;"")*(OFFSET('Game Board'!I8:I55,0,WQ1)=C26)*(OFFSET('Game Board'!H8:H55,0,WQ1)&gt;OFFSET('Game Board'!G8:G55,0,WQ1))*1)</f>
        <v>0</v>
      </c>
      <c r="WR26" s="420">
        <f ca="1">SUMPRODUCT((OFFSET('Game Board'!G8:G55,0,WQ1)&lt;&gt;"")*(OFFSET('Game Board'!F8:F55,0,WQ1)=C26)*(OFFSET('Game Board'!G8:G55,0,WQ1)=OFFSET('Game Board'!H8:H55,0,WQ1))*1)+SUMPRODUCT((OFFSET('Game Board'!G8:G55,0,WQ1)&lt;&gt;"")*(OFFSET('Game Board'!I8:I55,0,WQ1)=C26)*(OFFSET('Game Board'!G8:G55,0,WQ1)=OFFSET('Game Board'!H8:H55,0,WQ1))*1)</f>
        <v>0</v>
      </c>
      <c r="WS26" s="420">
        <f ca="1">SUMPRODUCT((OFFSET('Game Board'!G8:G55,0,WQ1)&lt;&gt;"")*(OFFSET('Game Board'!F8:F55,0,WQ1)=C26)*(OFFSET('Game Board'!G8:G55,0,WQ1)&lt;OFFSET('Game Board'!H8:H55,0,WQ1))*1)+SUMPRODUCT((OFFSET('Game Board'!G8:G55,0,WQ1)&lt;&gt;"")*(OFFSET('Game Board'!I8:I55,0,WQ1)=C26)*(OFFSET('Game Board'!H8:H55,0,WQ1)&lt;OFFSET('Game Board'!G8:G55,0,WQ1))*1)</f>
        <v>0</v>
      </c>
      <c r="WT26" s="420">
        <f ca="1">SUMIF(OFFSET('Game Board'!F8:F55,0,WQ1),C26,OFFSET('Game Board'!G8:G55,0,WQ1))+SUMIF(OFFSET('Game Board'!I8:I55,0,WQ1),C26,OFFSET('Game Board'!H8:H55,0,WQ1))</f>
        <v>0</v>
      </c>
      <c r="WU26" s="420">
        <f ca="1">SUMIF(OFFSET('Game Board'!F8:F55,0,WQ1),C26,OFFSET('Game Board'!H8:H55,0,WQ1))+SUMIF(OFFSET('Game Board'!I8:I55,0,WQ1),C26,OFFSET('Game Board'!G8:G55,0,WQ1))</f>
        <v>0</v>
      </c>
      <c r="WV26" s="420">
        <f t="shared" ca="1" si="165"/>
        <v>0</v>
      </c>
      <c r="WW26" s="420">
        <f t="shared" ca="1" si="166"/>
        <v>0</v>
      </c>
      <c r="WX26" s="420">
        <f ca="1">INDEX(L4:L35,MATCH(XG26,C4:C35,0),0)</f>
        <v>1827</v>
      </c>
      <c r="WY26" s="424">
        <f>'Tournament Setup'!F28</f>
        <v>0</v>
      </c>
      <c r="WZ26" s="420">
        <f t="shared" ref="WZ26" ca="1" si="3816">RANK(WW26,WW24:WW27)</f>
        <v>1</v>
      </c>
      <c r="XA26" s="420">
        <f t="shared" ref="XA26" ca="1" si="3817">SUMPRODUCT((WZ24:WZ27=WZ26)*(WV24:WV27&gt;WV26)*1)</f>
        <v>0</v>
      </c>
      <c r="XB26" s="420">
        <f t="shared" ca="1" si="169"/>
        <v>1</v>
      </c>
      <c r="XC26" s="420">
        <f t="shared" ref="XC26" ca="1" si="3818">SUMPRODUCT((WZ24:WZ27=WZ26)*(WV24:WV27=WV26)*(WT24:WT27&gt;WT26)*1)</f>
        <v>0</v>
      </c>
      <c r="XD26" s="420">
        <f t="shared" ca="1" si="171"/>
        <v>1</v>
      </c>
      <c r="XE26" s="420">
        <f t="shared" ref="XE26" ca="1" si="3819">RANK(XD26,XD24:XD27,1)+COUNTIF(XD24:XD26,XD26)-1</f>
        <v>3</v>
      </c>
      <c r="XF26" s="420">
        <v>3</v>
      </c>
      <c r="XG26" s="420" t="str">
        <f t="shared" ref="XG26" ca="1" si="3820">INDEX(WO24:WO27,MATCH(XF26,XE24:XE27,0),0)</f>
        <v>Belgium</v>
      </c>
      <c r="XH26" s="420">
        <f t="shared" ref="XH26" ca="1" si="3821">INDEX(XD24:XD27,MATCH(XG26,WO24:WO27,0),0)</f>
        <v>1</v>
      </c>
      <c r="XI26" s="420" t="str">
        <f t="shared" ref="XI26:XI27" ca="1" si="3822">IF(AND(XI25&lt;&gt;"",XH26=1),XG26,"")</f>
        <v>Belgium</v>
      </c>
      <c r="XJ26" s="420" t="str">
        <f t="shared" ref="XJ26" ca="1" si="3823">IF(XJ25&lt;&gt;"",XG26,"")</f>
        <v/>
      </c>
      <c r="XK26" s="420" t="str">
        <f t="shared" ref="XK26" ca="1" si="3824">IF(XH27=3,XG26,"")</f>
        <v/>
      </c>
      <c r="XL26" s="420">
        <f ca="1">SUMPRODUCT((OFFSET('Game Board'!F8:F55,0,WQ1)=XI26)*(OFFSET('Game Board'!I8:I55,0,WQ1)=XI24)*(OFFSET('Game Board'!G8:G55,0,WQ1)&gt;OFFSET('Game Board'!H8:H55,0,WQ1))*1)+SUMPRODUCT((OFFSET('Game Board'!I8:I55,0,WQ1)=XI26)*(OFFSET('Game Board'!F8:F55,0,WQ1)=XI24)*(OFFSET('Game Board'!H8:H55,0,WQ1)&gt;OFFSET('Game Board'!G8:G55,0,WQ1))*1)+SUMPRODUCT((OFFSET('Game Board'!F8:F55,0,WQ1)=XI26)*(OFFSET('Game Board'!I8:I55,0,WQ1)=XI25)*(OFFSET('Game Board'!G8:G55,0,WQ1)&gt;OFFSET('Game Board'!H8:H55,0,WQ1))*1)+SUMPRODUCT((OFFSET('Game Board'!I8:I55,0,WQ1)=XI26)*(OFFSET('Game Board'!F8:F55,0,WQ1)=XI25)*(OFFSET('Game Board'!H8:H55,0,WQ1)&gt;OFFSET('Game Board'!G8:G55,0,WQ1))*1)+SUMPRODUCT((OFFSET('Game Board'!F8:F55,0,WQ1)=XI26)*(OFFSET('Game Board'!I8:I55,0,WQ1)=XI27)*(OFFSET('Game Board'!G8:G55,0,WQ1)&gt;OFFSET('Game Board'!H8:H55,0,WQ1))*1)+SUMPRODUCT((OFFSET('Game Board'!I8:I55,0,WQ1)=XI26)*(OFFSET('Game Board'!F8:F55,0,WQ1)=XI27)*(OFFSET('Game Board'!H8:H55,0,WQ1)&gt;OFFSET('Game Board'!G8:G55,0,WQ1))*1)</f>
        <v>0</v>
      </c>
      <c r="XM26" s="420">
        <f ca="1">SUMPRODUCT((OFFSET('Game Board'!F8:F55,0,WQ1)=XI26)*(OFFSET('Game Board'!I8:I55,0,WQ1)=XI24)*(OFFSET('Game Board'!G8:G55,0,WQ1)=OFFSET('Game Board'!H8:H55,0,WQ1))*1)+SUMPRODUCT((OFFSET('Game Board'!I8:I55,0,WQ1)=XI26)*(OFFSET('Game Board'!F8:F55,0,WQ1)=XI24)*(OFFSET('Game Board'!G8:G55,0,WQ1)=OFFSET('Game Board'!H8:H55,0,WQ1))*1)+SUMPRODUCT((OFFSET('Game Board'!F8:F55,0,WQ1)=XI26)*(OFFSET('Game Board'!I8:I55,0,WQ1)=XI25)*(OFFSET('Game Board'!G8:G55,0,WQ1)=OFFSET('Game Board'!H8:H55,0,WQ1))*1)+SUMPRODUCT((OFFSET('Game Board'!I8:I55,0,WQ1)=XI26)*(OFFSET('Game Board'!F8:F55,0,WQ1)=XI25)*(OFFSET('Game Board'!G8:G55,0,WQ1)=OFFSET('Game Board'!H8:H55,0,WQ1))*1)+SUMPRODUCT((OFFSET('Game Board'!F8:F55,0,WQ1)=XI26)*(OFFSET('Game Board'!I8:I55,0,WQ1)=XI27)*(OFFSET('Game Board'!G8:G55,0,WQ1)=OFFSET('Game Board'!H8:H55,0,WQ1))*1)+SUMPRODUCT((OFFSET('Game Board'!I8:I55,0,WQ1)=XI26)*(OFFSET('Game Board'!F8:F55,0,WQ1)=XI27)*(OFFSET('Game Board'!G8:G55,0,WQ1)=OFFSET('Game Board'!H8:H55,0,WQ1))*1)</f>
        <v>3</v>
      </c>
      <c r="XN26" s="420">
        <f ca="1">SUMPRODUCT((OFFSET('Game Board'!F8:F55,0,WQ1)=XI26)*(OFFSET('Game Board'!I8:I55,0,WQ1)=XI24)*(OFFSET('Game Board'!G8:G55,0,WQ1)&lt;OFFSET('Game Board'!H8:H55,0,WQ1))*1)+SUMPRODUCT((OFFSET('Game Board'!I8:I55,0,WQ1)=XI26)*(OFFSET('Game Board'!F8:F55,0,WQ1)=XI24)*(OFFSET('Game Board'!H8:H55,0,WQ1)&lt;OFFSET('Game Board'!G8:G55,0,WQ1))*1)+SUMPRODUCT((OFFSET('Game Board'!F8:F55,0,WQ1)=XI26)*(OFFSET('Game Board'!I8:I55,0,WQ1)=XI25)*(OFFSET('Game Board'!G8:G55,0,WQ1)&lt;OFFSET('Game Board'!H8:H55,0,WQ1))*1)+SUMPRODUCT((OFFSET('Game Board'!I8:I55,0,WQ1)=XI26)*(OFFSET('Game Board'!F8:F55,0,WQ1)=XI25)*(OFFSET('Game Board'!H8:H55,0,WQ1)&lt;OFFSET('Game Board'!G8:G55,0,WQ1))*1)+SUMPRODUCT((OFFSET('Game Board'!F8:F55,0,WQ1)=XI26)*(OFFSET('Game Board'!I8:I55,0,WQ1)=XI27)*(OFFSET('Game Board'!G8:G55,0,WQ1)&lt;OFFSET('Game Board'!H8:H55,0,WQ1))*1)+SUMPRODUCT((OFFSET('Game Board'!I8:I55,0,WQ1)=XI26)*(OFFSET('Game Board'!F8:F55,0,WQ1)=XI27)*(OFFSET('Game Board'!H8:H55,0,WQ1)&lt;OFFSET('Game Board'!G8:G55,0,WQ1))*1)</f>
        <v>0</v>
      </c>
      <c r="XO26" s="420">
        <f ca="1">SUMIFS(OFFSET('Game Board'!G8:G55,0,WQ1),OFFSET('Game Board'!F8:F55,0,WQ1),XI26,OFFSET('Game Board'!I8:I55,0,WQ1),XI24)+SUMIFS(OFFSET('Game Board'!G8:G55,0,WQ1),OFFSET('Game Board'!F8:F55,0,WQ1),XI26,OFFSET('Game Board'!I8:I55,0,WQ1),XI25)+SUMIFS(OFFSET('Game Board'!G8:G55,0,WQ1),OFFSET('Game Board'!F8:F55,0,WQ1),XI26,OFFSET('Game Board'!I8:I55,0,WQ1),XI27)+SUMIFS(OFFSET('Game Board'!H8:H55,0,WQ1),OFFSET('Game Board'!I8:I55,0,WQ1),XI26,OFFSET('Game Board'!F8:F55,0,WQ1),XI24)+SUMIFS(OFFSET('Game Board'!H8:H55,0,WQ1),OFFSET('Game Board'!I8:I55,0,WQ1),XI26,OFFSET('Game Board'!F8:F55,0,WQ1),XI25)+SUMIFS(OFFSET('Game Board'!H8:H55,0,WQ1),OFFSET('Game Board'!I8:I55,0,WQ1),XI26,OFFSET('Game Board'!F8:F55,0,WQ1),XI27)</f>
        <v>0</v>
      </c>
      <c r="XP26" s="420">
        <f ca="1">SUMIFS(OFFSET('Game Board'!H8:H55,0,WQ1),OFFSET('Game Board'!F8:F55,0,WQ1),XI26,OFFSET('Game Board'!I8:I55,0,WQ1),XI24)+SUMIFS(OFFSET('Game Board'!H8:H55,0,WQ1),OFFSET('Game Board'!F8:F55,0,WQ1),XI26,OFFSET('Game Board'!I8:I55,0,WQ1),XI25)+SUMIFS(OFFSET('Game Board'!H8:H55,0,WQ1),OFFSET('Game Board'!F8:F55,0,WQ1),XI26,OFFSET('Game Board'!I8:I55,0,WQ1),XI27)+SUMIFS(OFFSET('Game Board'!G8:G55,0,WQ1),OFFSET('Game Board'!I8:I55,0,WQ1),XI26,OFFSET('Game Board'!F8:F55,0,WQ1),XI24)+SUMIFS(OFFSET('Game Board'!G8:G55,0,WQ1),OFFSET('Game Board'!I8:I55,0,WQ1),XI26,OFFSET('Game Board'!F8:F55,0,WQ1),XI25)+SUMIFS(OFFSET('Game Board'!G8:G55,0,WQ1),OFFSET('Game Board'!I8:I55,0,WQ1),XI26,OFFSET('Game Board'!F8:F55,0,WQ1),XI27)</f>
        <v>0</v>
      </c>
      <c r="XQ26" s="420">
        <f t="shared" ca="1" si="176"/>
        <v>0</v>
      </c>
      <c r="XR26" s="420">
        <f t="shared" ca="1" si="177"/>
        <v>3</v>
      </c>
      <c r="XS26" s="420">
        <f t="shared" ref="XS26" ca="1" si="3825">IF(XI26&lt;&gt;"",SUMPRODUCT((XH24:XH27=XH26)*(XR24:XR27&gt;XR26)*1),0)</f>
        <v>0</v>
      </c>
      <c r="XT26" s="420">
        <f t="shared" ref="XT26" ca="1" si="3826">IF(XI26&lt;&gt;"",SUMPRODUCT((XS24:XS27=XS26)*(XQ24:XQ27&gt;XQ26)*1),0)</f>
        <v>0</v>
      </c>
      <c r="XU26" s="420">
        <f t="shared" ca="1" si="180"/>
        <v>0</v>
      </c>
      <c r="XV26" s="420">
        <f t="shared" ref="XV26" ca="1" si="3827">IF(XI26&lt;&gt;"",SUMPRODUCT((XU24:XU27=XU26)*(XS24:XS27=XS26)*(XO24:XO27&gt;XO26)*1),0)</f>
        <v>0</v>
      </c>
      <c r="XW26" s="420">
        <f t="shared" ca="1" si="182"/>
        <v>1</v>
      </c>
      <c r="XX26" s="420">
        <f ca="1">SUMPRODUCT((OFFSET('Game Board'!F8:F55,0,WQ1)=XJ26)*(OFFSET('Game Board'!I8:I55,0,WQ1)=XJ25)*(OFFSET('Game Board'!G8:G55,0,WQ1)&gt;OFFSET('Game Board'!H8:H55,0,WQ1))*1)+SUMPRODUCT((OFFSET('Game Board'!I8:I55,0,WQ1)=XJ26)*(OFFSET('Game Board'!F8:F55,0,WQ1)=XJ25)*(OFFSET('Game Board'!H8:H55,0,WQ1)&gt;OFFSET('Game Board'!G8:G55,0,WQ1))*1)+SUMPRODUCT((OFFSET('Game Board'!F8:F55,0,WQ1)=XJ26)*(OFFSET('Game Board'!I8:I55,0,WQ1)=XJ27)*(OFFSET('Game Board'!G8:G55,0,WQ1)&gt;OFFSET('Game Board'!H8:H55,0,WQ1))*1)+SUMPRODUCT((OFFSET('Game Board'!I8:I55,0,WQ1)=XJ26)*(OFFSET('Game Board'!F8:F55,0,WQ1)=XJ27)*(OFFSET('Game Board'!H8:H55,0,WQ1)&gt;OFFSET('Game Board'!G8:G55,0,WQ1))*1)</f>
        <v>0</v>
      </c>
      <c r="XY26" s="420">
        <f ca="1">SUMPRODUCT((OFFSET('Game Board'!F8:F55,0,WQ1)=XJ26)*(OFFSET('Game Board'!I8:I55,0,WQ1)=XJ25)*(OFFSET('Game Board'!G8:G55,0,WQ1)=OFFSET('Game Board'!H8:H55,0,WQ1))*1)+SUMPRODUCT((OFFSET('Game Board'!I8:I55,0,WQ1)=XJ26)*(OFFSET('Game Board'!F8:F55,0,WQ1)=XJ25)*(OFFSET('Game Board'!G8:G55,0,WQ1)=OFFSET('Game Board'!H8:H55,0,WQ1))*1)+SUMPRODUCT((OFFSET('Game Board'!F8:F55,0,WQ1)=XJ26)*(OFFSET('Game Board'!I8:I55,0,WQ1)=XJ27)*(OFFSET('Game Board'!G8:G55,0,WQ1)=OFFSET('Game Board'!H8:H55,0,WQ1))*1)+SUMPRODUCT((OFFSET('Game Board'!I8:I55,0,WQ1)=XJ26)*(OFFSET('Game Board'!F8:F55,0,WQ1)=XJ27)*(OFFSET('Game Board'!G8:G55,0,WQ1)=OFFSET('Game Board'!H8:H55,0,WQ1))*1)</f>
        <v>0</v>
      </c>
      <c r="XZ26" s="420">
        <f ca="1">SUMPRODUCT((OFFSET('Game Board'!F8:F55,0,WQ1)=XJ26)*(OFFSET('Game Board'!I8:I55,0,WQ1)=XJ25)*(OFFSET('Game Board'!G8:G55,0,WQ1)&lt;OFFSET('Game Board'!H8:H55,0,WQ1))*1)+SUMPRODUCT((OFFSET('Game Board'!I8:I55,0,WQ1)=XJ26)*(OFFSET('Game Board'!F8:F55,0,WQ1)=XJ25)*(OFFSET('Game Board'!H8:H55,0,WQ1)&lt;OFFSET('Game Board'!G8:G55,0,WQ1))*1)+SUMPRODUCT((OFFSET('Game Board'!F8:F55,0,WQ1)=XJ26)*(OFFSET('Game Board'!I8:I55,0,WQ1)=XJ27)*(OFFSET('Game Board'!G8:G55,0,WQ1)&lt;OFFSET('Game Board'!H8:H55,0,WQ1))*1)+SUMPRODUCT((OFFSET('Game Board'!I8:I55,0,WQ1)=XJ26)*(OFFSET('Game Board'!F8:F55,0,WQ1)=XJ27)*(OFFSET('Game Board'!H8:H55,0,WQ1)&lt;OFFSET('Game Board'!G8:G55,0,WQ1))*1)</f>
        <v>0</v>
      </c>
      <c r="YA26" s="420">
        <f ca="1">SUMIFS(OFFSET('Game Board'!G8:G55,0,WQ1),OFFSET('Game Board'!F8:F55,0,WQ1),XJ26,OFFSET('Game Board'!I8:I55,0,WQ1),XJ25)+SUMIFS(OFFSET('Game Board'!G8:G55,0,WQ1),OFFSET('Game Board'!F8:F55,0,WQ1),XJ26,OFFSET('Game Board'!I8:I55,0,WQ1),XJ27)+SUMIFS(OFFSET('Game Board'!H8:H55,0,WQ1),OFFSET('Game Board'!I8:I55,0,WQ1),XJ26,OFFSET('Game Board'!F8:F55,0,WQ1),XJ25)+SUMIFS(OFFSET('Game Board'!H8:H55,0,WQ1),OFFSET('Game Board'!I8:I55,0,WQ1),XJ26,OFFSET('Game Board'!F8:F55,0,WQ1),XJ27)</f>
        <v>0</v>
      </c>
      <c r="YB26" s="420">
        <f ca="1">SUMIFS(OFFSET('Game Board'!H8:H55,0,WQ1),OFFSET('Game Board'!F8:F55,0,WQ1),XJ26,OFFSET('Game Board'!I8:I55,0,WQ1),XJ25)+SUMIFS(OFFSET('Game Board'!H8:H55,0,WQ1),OFFSET('Game Board'!F8:F55,0,WQ1),XJ26,OFFSET('Game Board'!I8:I55,0,WQ1),XJ27)+SUMIFS(OFFSET('Game Board'!G8:G55,0,WQ1),OFFSET('Game Board'!I8:I55,0,WQ1),XJ26,OFFSET('Game Board'!F8:F55,0,WQ1),XJ25)+SUMIFS(OFFSET('Game Board'!G8:G55,0,WQ1),OFFSET('Game Board'!I8:I55,0,WQ1),XJ26,OFFSET('Game Board'!F8:F55,0,WQ1),XJ27)</f>
        <v>0</v>
      </c>
      <c r="YC26" s="420">
        <f t="shared" ca="1" si="373"/>
        <v>0</v>
      </c>
      <c r="YD26" s="420">
        <f t="shared" ca="1" si="374"/>
        <v>0</v>
      </c>
      <c r="YE26" s="420">
        <f t="shared" ref="YE26" ca="1" si="3828">IF(XJ26&lt;&gt;"",SUMPRODUCT((XH24:XH27=XH26)*(YD24:YD27&gt;YD26)*1),0)</f>
        <v>0</v>
      </c>
      <c r="YF26" s="420">
        <f t="shared" ref="YF26" ca="1" si="3829">IF(XJ26&lt;&gt;"",SUMPRODUCT((YE24:YE27=YE26)*(YC24:YC27&gt;YC26)*1),0)</f>
        <v>0</v>
      </c>
      <c r="YG26" s="420">
        <f t="shared" ca="1" si="377"/>
        <v>0</v>
      </c>
      <c r="YH26" s="420">
        <f t="shared" ref="YH26" ca="1" si="3830">IF(XJ26&lt;&gt;"",SUMPRODUCT((YG24:YG27=YG26)*(YE24:YE27=YE26)*(YA24:YA27&gt;YA26)*1),0)</f>
        <v>0</v>
      </c>
      <c r="YI26" s="420">
        <f t="shared" ca="1" si="183"/>
        <v>1</v>
      </c>
      <c r="YJ26" s="420">
        <f ca="1">SUMPRODUCT((OFFSET('Game Board'!F8:F55,0,WQ1)=XK26)*(OFFSET('Game Board'!I8:I55,0,WQ1)=XK27)*(OFFSET('Game Board'!G8:G55,0,WQ1)&gt;OFFSET('Game Board'!H8:H55,0,WQ1))*1)+SUMPRODUCT((OFFSET('Game Board'!I8:I55,0,WQ1)=XK26)*(OFFSET('Game Board'!F8:F55,0,WQ1)=XK27)*(OFFSET('Game Board'!H8:H55,0,WQ1)&gt;OFFSET('Game Board'!G8:G55,0,WQ1))*1)</f>
        <v>0</v>
      </c>
      <c r="YK26" s="420">
        <f ca="1">SUMPRODUCT((OFFSET('Game Board'!F8:F55,0,WQ1)=XK26)*(OFFSET('Game Board'!I8:I55,0,WQ1)=XK27)*(OFFSET('Game Board'!G8:G55,0,WQ1)=OFFSET('Game Board'!H8:H55,0,WQ1))*1)+SUMPRODUCT((OFFSET('Game Board'!I8:I55,0,WQ1)=XK26)*(OFFSET('Game Board'!F8:F55,0,WQ1)=XK27)*(OFFSET('Game Board'!H8:H55,0,WQ1)=OFFSET('Game Board'!G8:G55,0,WQ1))*1)</f>
        <v>0</v>
      </c>
      <c r="YL26" s="420">
        <f ca="1">SUMPRODUCT((OFFSET('Game Board'!F8:F55,0,WQ1)=XK26)*(OFFSET('Game Board'!I8:I55,0,WQ1)=XK27)*(OFFSET('Game Board'!G8:G55,0,WQ1)&lt;OFFSET('Game Board'!H8:H55,0,WQ1))*1)+SUMPRODUCT((OFFSET('Game Board'!I8:I55,0,WQ1)=XK26)*(OFFSET('Game Board'!F8:F55,0,WQ1)=XK27)*(OFFSET('Game Board'!H8:H55,0,WQ1)&lt;OFFSET('Game Board'!G8:G55,0,WQ1))*1)</f>
        <v>0</v>
      </c>
      <c r="YM26" s="420">
        <f ca="1">SUMIFS(OFFSET('Game Board'!G8:G55,0,WQ1),OFFSET('Game Board'!F8:F55,0,WQ1),XK26,OFFSET('Game Board'!I8:I55,0,WQ1),XK27)+SUMIFS(OFFSET('Game Board'!H8:H55,0,WQ1),OFFSET('Game Board'!I8:I55,0,WQ1),XK26,OFFSET('Game Board'!F8:F55,0,WQ1),XK27)</f>
        <v>0</v>
      </c>
      <c r="YN26" s="420">
        <f ca="1">SUMIFS(OFFSET('Game Board'!H8:H55,0,WQ1),OFFSET('Game Board'!F8:F55,0,WQ1),XK26,OFFSET('Game Board'!I8:I55,0,WQ1),XK27)+SUMIFS(OFFSET('Game Board'!G8:G55,0,WQ1),OFFSET('Game Board'!I8:I55,0,WQ1),XK26,OFFSET('Game Board'!F8:F55,0,WQ1),XK27)</f>
        <v>0</v>
      </c>
      <c r="YO26" s="420">
        <f t="shared" ref="YO26:YO27" ca="1" si="3831">YM26-YN26</f>
        <v>0</v>
      </c>
      <c r="YP26" s="420">
        <f t="shared" ref="YP26:YP27" ca="1" si="3832">YK26*1+YJ26*3</f>
        <v>0</v>
      </c>
      <c r="YQ26" s="420">
        <f t="shared" ref="YQ26" ca="1" si="3833">IF(XK26&lt;&gt;"",SUMPRODUCT((XT24:XT27=XT26)*(YP24:YP27&gt;YP26)*1),0)</f>
        <v>0</v>
      </c>
      <c r="YR26" s="420">
        <f t="shared" ref="YR26" ca="1" si="3834">IF(XK26&lt;&gt;"",SUMPRODUCT((YQ24:YQ27=YQ26)*(YO24:YO27&gt;YO26)*1),0)</f>
        <v>0</v>
      </c>
      <c r="YS26" s="420">
        <f t="shared" ref="YS26:YS27" ca="1" si="3835">YQ26+YR26</f>
        <v>0</v>
      </c>
      <c r="YT26" s="420">
        <f t="shared" ref="YT26" ca="1" si="3836">IF(XK26&lt;&gt;"",SUMPRODUCT((YS24:YS27=YS26)*(YQ24:YQ27=YQ26)*(YM24:YM27&gt;YM26)*1),0)</f>
        <v>0</v>
      </c>
      <c r="YU26" s="420">
        <f t="shared" ca="1" si="184"/>
        <v>1</v>
      </c>
      <c r="YV26" s="420">
        <f t="shared" ref="YV26" ca="1" si="3837">SUMPRODUCT((YU24:YU27=YU26)*(WX24:WX27&gt;WX26)*1)</f>
        <v>0</v>
      </c>
      <c r="YW26" s="420">
        <f t="shared" ca="1" si="186"/>
        <v>1</v>
      </c>
      <c r="YX26" s="420" t="str">
        <f t="shared" si="380"/>
        <v>Belgium</v>
      </c>
    </row>
    <row r="27" spans="1:674" x14ac:dyDescent="0.35">
      <c r="A27" s="420">
        <f>INDEX(M4:M35,MATCH(U27,C4:C35,0),0)</f>
        <v>1479</v>
      </c>
      <c r="B27" s="420">
        <f t="shared" si="815"/>
        <v>4</v>
      </c>
      <c r="C27" s="420" t="str">
        <f>'Tournament Setup'!D29</f>
        <v>Canada</v>
      </c>
      <c r="D27" s="420">
        <f t="shared" si="187"/>
        <v>0</v>
      </c>
      <c r="E27" s="420">
        <f>SUMPRODUCT(('Game Board'!G8:G55&lt;&gt;"")*('Game Board'!F8:F55=C27)*('Game Board'!G8:G55&gt;'Game Board'!H8:H55)*1)+SUMPRODUCT(('Game Board'!G8:G55&lt;&gt;"")*('Game Board'!I8:I55=C27)*('Game Board'!H8:H55&gt;'Game Board'!G8:G55)*1)</f>
        <v>0</v>
      </c>
      <c r="F27" s="420">
        <f>SUMPRODUCT(('Game Board'!G8:G55&lt;&gt;"")*('Game Board'!F8:F55=C27)*('Game Board'!G8:G55='Game Board'!H8:H55)*1)+SUMPRODUCT(('Game Board'!G8:G55&lt;&gt;"")*('Game Board'!I8:I55=C27)*('Game Board'!G8:G55='Game Board'!H8:H55)*1)</f>
        <v>0</v>
      </c>
      <c r="G27" s="420">
        <f>SUMPRODUCT(('Game Board'!G8:G55&lt;&gt;"")*('Game Board'!F8:F55=C27)*('Game Board'!G8:G55&lt;'Game Board'!H8:H55)*1)+SUMPRODUCT(('Game Board'!G8:G55&lt;&gt;"")*('Game Board'!I8:I55=C27)*('Game Board'!H8:H55&lt;'Game Board'!G8:G55)*1)</f>
        <v>0</v>
      </c>
      <c r="H27" s="420">
        <f>SUMIF('Game Board'!F8:F55,C27,'Game Board'!G8:G55)+SUMIF('Game Board'!I8:I55,C27,'Game Board'!H8:H55)</f>
        <v>0</v>
      </c>
      <c r="I27" s="420">
        <f>SUMIF('Game Board'!F8:F55,C27,'Game Board'!H8:H55)+SUMIF('Game Board'!I8:I55,C27,'Game Board'!G8:G55)</f>
        <v>0</v>
      </c>
      <c r="J27" s="420">
        <f t="shared" si="188"/>
        <v>0</v>
      </c>
      <c r="K27" s="420">
        <f t="shared" si="189"/>
        <v>0</v>
      </c>
      <c r="L27" s="424">
        <f>'Tournament Setup'!E29</f>
        <v>1479</v>
      </c>
      <c r="M27" s="420">
        <f>IF('Tournament Setup'!F29&lt;&gt;"",-'Tournament Setup'!F29,'Tournament Setup'!E29)</f>
        <v>1479</v>
      </c>
      <c r="N27" s="420">
        <f>RANK(K27,K24:K27)</f>
        <v>1</v>
      </c>
      <c r="O27" s="420">
        <f>SUMPRODUCT((N24:N27=N27)*(J24:J27&gt;J27)*1)</f>
        <v>0</v>
      </c>
      <c r="P27" s="420">
        <f t="shared" si="190"/>
        <v>1</v>
      </c>
      <c r="Q27" s="420">
        <f>SUMPRODUCT((N24:N27=N27)*(J24:J27=J27)*(H24:H27&gt;H27)*1)</f>
        <v>0</v>
      </c>
      <c r="R27" s="420">
        <f t="shared" si="191"/>
        <v>1</v>
      </c>
      <c r="S27" s="420">
        <f>RANK(R27,R24:R27,1)+COUNTIF(R24:R27,R27)-1</f>
        <v>4</v>
      </c>
      <c r="T27" s="420">
        <v>4</v>
      </c>
      <c r="U27" s="420" t="str">
        <f t="shared" ref="U27" si="3838">INDEX(C24:C27,MATCH(T27,S24:S27,0),0)</f>
        <v>Canada</v>
      </c>
      <c r="V27" s="420">
        <f>INDEX(R24:R27,MATCH(U27,C24:C27,0),0)</f>
        <v>1</v>
      </c>
      <c r="W27" s="420" t="str">
        <f t="shared" si="3613"/>
        <v>Canada</v>
      </c>
      <c r="X27" s="420" t="str">
        <f t="shared" ref="X27" si="3839">IF(AND(X26&lt;&gt;"",V27=2),U27,"")</f>
        <v/>
      </c>
      <c r="Y27" s="420" t="str">
        <f t="shared" ref="Y27" si="3840">IF(AND(Y26&lt;&gt;"",V27=3),U27,"")</f>
        <v/>
      </c>
      <c r="Z27" s="420">
        <f>SUMPRODUCT(('Game Board'!F8:F55=W27)*('Game Board'!I8:I55=W24)*('Game Board'!G8:G55&gt;'Game Board'!H8:H55)*1)+SUMPRODUCT(('Game Board'!I8:I55=W27)*('Game Board'!F8:F55=W24)*('Game Board'!H8:H55&gt;'Game Board'!G8:G55)*1)+SUMPRODUCT(('Game Board'!F8:F55=W27)*('Game Board'!I8:I55=W25)*('Game Board'!G8:G55&gt;'Game Board'!H8:H55)*1)+SUMPRODUCT(('Game Board'!I8:I55=W27)*('Game Board'!F8:F55=W25)*('Game Board'!H8:H55&gt;'Game Board'!G8:G55)*1)+SUMPRODUCT(('Game Board'!F8:F55=W27)*('Game Board'!I8:I55=W26)*('Game Board'!G8:G55&gt;'Game Board'!H8:H55)*1)+SUMPRODUCT(('Game Board'!I8:I55=W27)*('Game Board'!F8:F55=W26)*('Game Board'!H8:H55&gt;'Game Board'!G8:G55)*1)</f>
        <v>0</v>
      </c>
      <c r="AA27" s="420">
        <f>SUMPRODUCT(('Game Board'!F8:F55=W27)*('Game Board'!I8:I55=W24)*('Game Board'!G8:G55&gt;='Game Board'!H8:H55)*1)+SUMPRODUCT(('Game Board'!I8:I55=W27)*('Game Board'!F8:F55=W24)*('Game Board'!G8:G55='Game Board'!H8:H55)*1)+SUMPRODUCT(('Game Board'!F8:F55=W27)*('Game Board'!I8:I55=W25)*('Game Board'!G8:G55='Game Board'!H8:H55)*1)+SUMPRODUCT(('Game Board'!I8:I55=W27)*('Game Board'!F8:F55=W25)*('Game Board'!G8:G55='Game Board'!H8:H55)*1)+SUMPRODUCT(('Game Board'!F8:F55=W27)*('Game Board'!I8:I55=W26)*('Game Board'!G8:G55='Game Board'!H8:H55)*1)+SUMPRODUCT(('Game Board'!I8:I55=W27)*('Game Board'!F8:F55=W26)*('Game Board'!G8:G55='Game Board'!H8:H55)*1)</f>
        <v>3</v>
      </c>
      <c r="AB27" s="420">
        <f>SUMPRODUCT(('Game Board'!F8:F55=W27)*('Game Board'!I8:I55=W24)*('Game Board'!G8:G55&lt;'Game Board'!H8:H55)*1)+SUMPRODUCT(('Game Board'!I8:I55=W27)*('Game Board'!F8:F55=W24)*('Game Board'!H8:H55&lt;'Game Board'!G8:G55)*1)+SUMPRODUCT(('Game Board'!F8:F55=W27)*('Game Board'!I8:I55=W25)*('Game Board'!G8:G55&lt;'Game Board'!H8:H55)*1)+SUMPRODUCT(('Game Board'!I8:I55=W27)*('Game Board'!F8:F55=W25)*('Game Board'!H8:H55&lt;'Game Board'!G8:G55)*1)+SUMPRODUCT(('Game Board'!F8:F55=W27)*('Game Board'!I8:I55=W26)*('Game Board'!G8:G55&lt;'Game Board'!H8:H55)*1)+SUMPRODUCT(('Game Board'!I8:I55=W27)*('Game Board'!F8:F55=W26)*('Game Board'!H8:H55&lt;'Game Board'!G8:G55)*1)</f>
        <v>0</v>
      </c>
      <c r="AC27" s="420">
        <f>SUMIFS('Game Board'!G8:G55,'Game Board'!F8:F55,W27,'Game Board'!I8:I55,W24)+SUMIFS('Game Board'!G8:G55,'Game Board'!F8:F55,W27,'Game Board'!I8:I55,W25)+SUMIFS('Game Board'!G8:G55,'Game Board'!F8:F55,W27,'Game Board'!I8:I55,W26)+SUMIFS('Game Board'!H8:H55,'Game Board'!I8:I55,W27,'Game Board'!F8:F55,W24)+SUMIFS('Game Board'!H8:H55,'Game Board'!I8:I55,W27,'Game Board'!F8:F55,W25)+SUMIFS('Game Board'!H8:H55,'Game Board'!I8:I55,W27,'Game Board'!F8:F55,W26)</f>
        <v>0</v>
      </c>
      <c r="AD27" s="420">
        <f>SUMIFS('Game Board'!H8:H55,'Game Board'!F8:F55,W27,'Game Board'!I8:I55,W24)+SUMIFS('Game Board'!H8:H55,'Game Board'!F8:F55,W27,'Game Board'!I8:I55,W25)+SUMIFS('Game Board'!H8:H55,'Game Board'!F8:F55,W27,'Game Board'!I8:I55,W26)+SUMIFS('Game Board'!G8:G55,'Game Board'!I8:I55,W27,'Game Board'!F8:F55,W24)+SUMIFS('Game Board'!G8:G55,'Game Board'!I8:I55,W27,'Game Board'!F8:F55,W25)+SUMIFS('Game Board'!G8:G55,'Game Board'!I8:I55,W27,'Game Board'!F8:F55,W26)</f>
        <v>0</v>
      </c>
      <c r="AE27" s="420">
        <f t="shared" si="192"/>
        <v>0</v>
      </c>
      <c r="AF27" s="420">
        <f t="shared" si="193"/>
        <v>3</v>
      </c>
      <c r="AG27" s="420">
        <f t="shared" ref="AG27" si="3841">IF(W27&lt;&gt;"",SUMPRODUCT((V24:V27=V27)*(AF24:AF27&gt;AF27)*1),0)</f>
        <v>0</v>
      </c>
      <c r="AH27" s="420">
        <f t="shared" ref="AH27" si="3842">IF(W27&lt;&gt;"",SUMPRODUCT((AG24:AG27=AG27)*(AE24:AE27&gt;AE27)*1),0)</f>
        <v>0</v>
      </c>
      <c r="AI27" s="420">
        <f t="shared" si="0"/>
        <v>0</v>
      </c>
      <c r="AJ27" s="420">
        <f t="shared" ref="AJ27" si="3843">IF(W27&lt;&gt;"",SUMPRODUCT((AI24:AI27=AI27)*(AG24:AG27=AG27)*(AC24:AC27&gt;AC27)*1),0)</f>
        <v>0</v>
      </c>
      <c r="AK27" s="420">
        <f t="shared" si="194"/>
        <v>1</v>
      </c>
      <c r="AL27" s="420">
        <f>SUMPRODUCT(('Game Board'!F8:F55=X27)*('Game Board'!I8:I55=X25)*('Game Board'!G8:G55&gt;'Game Board'!H8:H55)*1)+SUMPRODUCT(('Game Board'!I8:I55=X27)*('Game Board'!F8:F55=X25)*('Game Board'!H8:H55&gt;'Game Board'!G8:G55)*1)+SUMPRODUCT(('Game Board'!F8:F55=X27)*('Game Board'!I8:I55=X26)*('Game Board'!G8:G55&gt;'Game Board'!H8:H55)*1)+SUMPRODUCT(('Game Board'!I8:I55=X27)*('Game Board'!F8:F55=X26)*('Game Board'!H8:H55&gt;'Game Board'!G8:G55)*1)</f>
        <v>0</v>
      </c>
      <c r="AM27" s="420">
        <f>SUMPRODUCT(('Game Board'!F8:F55=X27)*('Game Board'!I8:I55=X25)*('Game Board'!G8:G55='Game Board'!H8:H55)*1)+SUMPRODUCT(('Game Board'!I8:I55=X27)*('Game Board'!F8:F55=X25)*('Game Board'!G8:G55='Game Board'!H8:H55)*1)+SUMPRODUCT(('Game Board'!F8:F55=X27)*('Game Board'!I8:I55=X26)*('Game Board'!G8:G55='Game Board'!H8:H55)*1)+SUMPRODUCT(('Game Board'!I8:I55=X27)*('Game Board'!F8:F55=X26)*('Game Board'!G8:G55='Game Board'!H8:H55)*1)</f>
        <v>0</v>
      </c>
      <c r="AN27" s="420">
        <f>SUMPRODUCT(('Game Board'!F8:F55=X27)*('Game Board'!I8:I55=X25)*('Game Board'!G8:G55&lt;'Game Board'!H8:H55)*1)+SUMPRODUCT(('Game Board'!I8:I55=X27)*('Game Board'!F8:F55=X25)*('Game Board'!H8:H55&lt;'Game Board'!G8:G55)*1)+SUMPRODUCT(('Game Board'!F8:F55=X27)*('Game Board'!I8:I55=X26)*('Game Board'!G8:G55&lt;'Game Board'!H8:H55)*1)+SUMPRODUCT(('Game Board'!I8:I55=X27)*('Game Board'!F8:F55=X26)*('Game Board'!H8:H55&lt;'Game Board'!G8:G55)*1)</f>
        <v>0</v>
      </c>
      <c r="AO27" s="420">
        <f>SUMIFS('Game Board'!G8:G55,'Game Board'!F8:F55,X27,'Game Board'!I8:I55,X25)+SUMIFS('Game Board'!G8:G55,'Game Board'!F8:F55,X27,'Game Board'!I8:I55,X26)+SUMIFS('Game Board'!H8:H55,'Game Board'!I8:I55,X27,'Game Board'!F8:F55,X25)+SUMIFS('Game Board'!H8:H55,'Game Board'!I8:I55,X27,'Game Board'!F8:F55,X26)</f>
        <v>0</v>
      </c>
      <c r="AP27" s="420">
        <f>SUMIFS('Game Board'!G8:G55,'Game Board'!F8:F55,X27,'Game Board'!I8:I55,X25)+SUMIFS('Game Board'!G8:G55,'Game Board'!F8:F55,X27,'Game Board'!I8:I55,X26)+SUMIFS('Game Board'!H8:H55,'Game Board'!I8:I55,X27,'Game Board'!F8:F55,X25)+SUMIFS('Game Board'!H8:H55,'Game Board'!I8:I55,X27,'Game Board'!F8:F55,X26)</f>
        <v>0</v>
      </c>
      <c r="AQ27" s="420">
        <f t="shared" si="195"/>
        <v>0</v>
      </c>
      <c r="AR27" s="420">
        <f t="shared" si="196"/>
        <v>0</v>
      </c>
      <c r="AS27" s="420">
        <f t="shared" ref="AS27" si="3844">IF(X27&lt;&gt;"",SUMPRODUCT((V24:V27=V27)*(AR24:AR27&gt;AR27)*1),0)</f>
        <v>0</v>
      </c>
      <c r="AT27" s="420">
        <f t="shared" ref="AT27" si="3845">IF(X27&lt;&gt;"",SUMPRODUCT((AS24:AS27=AS27)*(AQ24:AQ27&gt;AQ27)*1),0)</f>
        <v>0</v>
      </c>
      <c r="AU27" s="420">
        <f t="shared" si="197"/>
        <v>0</v>
      </c>
      <c r="AV27" s="420">
        <f t="shared" ref="AV27" si="3846">IF(X27&lt;&gt;"",SUMPRODUCT((AU24:AU27=AU27)*(AS24:AS27=AS27)*(AO24:AO27&gt;AO27)*1),0)</f>
        <v>0</v>
      </c>
      <c r="AW27" s="420">
        <f t="shared" si="198"/>
        <v>1</v>
      </c>
      <c r="AX27" s="420">
        <f>SUMPRODUCT(('Game Board'!F8:F55=Y27)*('Game Board'!I8:I55=Y26)*('Game Board'!G8:G55&gt;'Game Board'!H8:H55)*1)+SUMPRODUCT(('Game Board'!I8:I55=Y27)*('Game Board'!F8:F55=Y26)*('Game Board'!H8:H55&gt;'Game Board'!G8:G55)*1)</f>
        <v>0</v>
      </c>
      <c r="AY27" s="420">
        <f>SUMPRODUCT(('Game Board'!F8:F55=Y27)*('Game Board'!I8:I55=Y26)*('Game Board'!G8:G55='Game Board'!H8:H55)*1)+SUMPRODUCT(('Game Board'!I8:I55=Y27)*('Game Board'!F8:F55=Y26)*('Game Board'!H8:H55='Game Board'!G8:G55)*1)</f>
        <v>0</v>
      </c>
      <c r="AZ27" s="420">
        <f>SUMPRODUCT(('Game Board'!F8:F55=Y27)*('Game Board'!I8:I55=Y26)*('Game Board'!G8:G55&lt;'Game Board'!H8:H55)*1)+SUMPRODUCT(('Game Board'!I8:I55=Y27)*('Game Board'!F8:F55=Y26)*('Game Board'!H8:H55&lt;'Game Board'!G8:G55)*1)</f>
        <v>0</v>
      </c>
      <c r="BA27" s="420">
        <f>SUMIFS('Game Board'!G8:G55,'Game Board'!F8:F55,Y27,'Game Board'!I8:I55,Y26)+SUMIFS('Game Board'!H8:H55,'Game Board'!I8:I55,Y27,'Game Board'!F8:F55,Y26)</f>
        <v>0</v>
      </c>
      <c r="BB27" s="420">
        <f>SUMIFS('Game Board'!G8:G55,'Game Board'!F8:F55,Y27,'Game Board'!I8:I55,Y26)+SUMIFS('Game Board'!H8:H55,'Game Board'!I8:I55,Y27,'Game Board'!F8:F55,Y26)</f>
        <v>0</v>
      </c>
      <c r="BC27" s="420">
        <f t="shared" si="3622"/>
        <v>0</v>
      </c>
      <c r="BD27" s="420">
        <f t="shared" si="3623"/>
        <v>0</v>
      </c>
      <c r="BE27" s="420">
        <f t="shared" ref="BE27" si="3847">IF(Y27&lt;&gt;"",SUMPRODUCT((AH24:AH27=AH27)*(BD24:BD27&gt;BD27)*1),0)</f>
        <v>0</v>
      </c>
      <c r="BF27" s="420">
        <f t="shared" ref="BF27" si="3848">IF(Y27&lt;&gt;"",SUMPRODUCT((BE24:BE27=BE27)*(BC24:BC27&gt;BC27)*1),0)</f>
        <v>0</v>
      </c>
      <c r="BG27" s="420">
        <f t="shared" si="3626"/>
        <v>0</v>
      </c>
      <c r="BH27" s="420">
        <f t="shared" ref="BH27" si="3849">IF(Y27&lt;&gt;"",SUMPRODUCT((BG24:BG27=BG27)*(BE24:BE27=BE27)*(BA24:BA27&gt;BA27)*1),0)</f>
        <v>0</v>
      </c>
      <c r="BI27" s="420">
        <f t="shared" si="383"/>
        <v>1</v>
      </c>
      <c r="BJ27" s="420">
        <f>SUMPRODUCT((BI24:BI27=BI27)*(A24:A27&gt;A27)*1)</f>
        <v>3</v>
      </c>
      <c r="BK27" s="420">
        <f t="shared" si="199"/>
        <v>4</v>
      </c>
      <c r="BL27" s="420" t="str">
        <f t="shared" si="200"/>
        <v>Canada</v>
      </c>
      <c r="BM27" s="420">
        <f t="shared" ca="1" si="201"/>
        <v>0</v>
      </c>
      <c r="BN27" s="420">
        <f ca="1">SUMPRODUCT((OFFSET('Game Board'!G8:G55,0,BN1)&lt;&gt;"")*(OFFSET('Game Board'!F8:F55,0,BN1)=C27)*(OFFSET('Game Board'!G8:G55,0,BN1)&gt;OFFSET('Game Board'!H8:H55,0,BN1))*1)+SUMPRODUCT((OFFSET('Game Board'!G8:G55,0,BN1)&lt;&gt;"")*(OFFSET('Game Board'!I8:I55,0,BN1)=C27)*(OFFSET('Game Board'!H8:H55,0,BN1)&gt;OFFSET('Game Board'!G8:G55,0,BN1))*1)</f>
        <v>0</v>
      </c>
      <c r="BO27" s="420">
        <f ca="1">SUMPRODUCT((OFFSET('Game Board'!G8:G55,0,BN1)&lt;&gt;"")*(OFFSET('Game Board'!F8:F55,0,BN1)=C27)*(OFFSET('Game Board'!G8:G55,0,BN1)=OFFSET('Game Board'!H8:H55,0,BN1))*1)+SUMPRODUCT((OFFSET('Game Board'!G8:G55,0,BN1)&lt;&gt;"")*(OFFSET('Game Board'!I8:I55,0,BN1)=C27)*(OFFSET('Game Board'!G8:G55,0,BN1)=OFFSET('Game Board'!H8:H55,0,BN1))*1)</f>
        <v>0</v>
      </c>
      <c r="BP27" s="420">
        <f ca="1">SUMPRODUCT((OFFSET('Game Board'!G8:G55,0,BN1)&lt;&gt;"")*(OFFSET('Game Board'!F8:F55,0,BN1)=C27)*(OFFSET('Game Board'!G8:G55,0,BN1)&lt;OFFSET('Game Board'!H8:H55,0,BN1))*1)+SUMPRODUCT((OFFSET('Game Board'!G8:G55,0,BN1)&lt;&gt;"")*(OFFSET('Game Board'!I8:I55,0,BN1)=C27)*(OFFSET('Game Board'!H8:H55,0,BN1)&lt;OFFSET('Game Board'!G8:G55,0,BN1))*1)</f>
        <v>0</v>
      </c>
      <c r="BQ27" s="420">
        <f ca="1">SUMIF(OFFSET('Game Board'!F8:F55,0,BN1),C27,OFFSET('Game Board'!G8:G55,0,BN1))+SUMIF(OFFSET('Game Board'!I8:I55,0,BN1),C27,OFFSET('Game Board'!H8:H55,0,BN1))</f>
        <v>0</v>
      </c>
      <c r="BR27" s="420">
        <f ca="1">SUMIF(OFFSET('Game Board'!F8:F55,0,BN1),C27,OFFSET('Game Board'!H8:H55,0,BN1))+SUMIF(OFFSET('Game Board'!I8:I55,0,BN1),C27,OFFSET('Game Board'!G8:G55,0,BN1))</f>
        <v>0</v>
      </c>
      <c r="BS27" s="420">
        <f t="shared" ca="1" si="202"/>
        <v>0</v>
      </c>
      <c r="BT27" s="420">
        <f t="shared" ca="1" si="203"/>
        <v>0</v>
      </c>
      <c r="BU27" s="420">
        <f ca="1">INDEX(L4:L35,MATCH(CD27,C4:C35,0),0)</f>
        <v>1479</v>
      </c>
      <c r="BV27" s="424">
        <f>'Tournament Setup'!F29</f>
        <v>0</v>
      </c>
      <c r="BW27" s="420">
        <f ca="1">RANK(BT27,BT24:BT27)</f>
        <v>1</v>
      </c>
      <c r="BX27" s="420">
        <f ca="1">SUMPRODUCT((BW24:BW27=BW27)*(BS24:BS27&gt;BS27)*1)</f>
        <v>0</v>
      </c>
      <c r="BY27" s="420">
        <f t="shared" ca="1" si="204"/>
        <v>1</v>
      </c>
      <c r="BZ27" s="420">
        <f ca="1">SUMPRODUCT((BW24:BW27=BW27)*(BS24:BS27=BS27)*(BQ24:BQ27&gt;BQ27)*1)</f>
        <v>0</v>
      </c>
      <c r="CA27" s="420">
        <f t="shared" ca="1" si="205"/>
        <v>1</v>
      </c>
      <c r="CB27" s="420">
        <f ca="1">RANK(CA27,CA24:CA27,1)+COUNTIF(CA24:CA27,CA27)-1</f>
        <v>4</v>
      </c>
      <c r="CC27" s="420">
        <v>4</v>
      </c>
      <c r="CD27" s="420" t="str">
        <f t="shared" ref="CD27" ca="1" si="3850">INDEX(BL24:BL27,MATCH(CC27,CB24:CB27,0),0)</f>
        <v>Canada</v>
      </c>
      <c r="CE27" s="420">
        <f ca="1">INDEX(CA24:CA27,MATCH(CD27,BL24:BL27,0),0)</f>
        <v>1</v>
      </c>
      <c r="CF27" s="420" t="str">
        <f t="shared" ca="1" si="3629"/>
        <v>Canada</v>
      </c>
      <c r="CG27" s="420" t="str">
        <f t="shared" ref="CG27" ca="1" si="3851">IF(AND(CG26&lt;&gt;"",CE27=2),CD27,"")</f>
        <v/>
      </c>
      <c r="CH27" s="420" t="str">
        <f t="shared" ref="CH27" ca="1" si="3852">IF(AND(CH26&lt;&gt;"",CE27=3),CD27,"")</f>
        <v/>
      </c>
      <c r="CI27" s="420">
        <f ca="1">SUMPRODUCT((OFFSET('Game Board'!F8:F55,0,BN1)=CF27)*(OFFSET('Game Board'!I8:I55,0,BN1)=CF24)*(OFFSET('Game Board'!G8:G55,0,BN1)&gt;OFFSET('Game Board'!H8:H55,0,BN1))*1)+SUMPRODUCT((OFFSET('Game Board'!I8:I55,0,BN1)=CF27)*(OFFSET('Game Board'!F8:F55,0,BN1)=CF24)*(OFFSET('Game Board'!H8:H55,0,BN1)&gt;OFFSET('Game Board'!G8:G55,0,BN1))*1)+SUMPRODUCT((OFFSET('Game Board'!F8:F55,0,BN1)=CF27)*(OFFSET('Game Board'!I8:I55,0,BN1)=CF25)*(OFFSET('Game Board'!G8:G55,0,BN1)&gt;OFFSET('Game Board'!H8:H55,0,BN1))*1)+SUMPRODUCT((OFFSET('Game Board'!I8:I55,0,BN1)=CF27)*(OFFSET('Game Board'!F8:F55,0,BN1)=CF25)*(OFFSET('Game Board'!H8:H55,0,BN1)&gt;OFFSET('Game Board'!G8:G55,0,BN1))*1)+SUMPRODUCT((OFFSET('Game Board'!F8:F55,0,BN1)=CF27)*(OFFSET('Game Board'!I8:I55,0,BN1)=CF26)*(OFFSET('Game Board'!G8:G55,0,BN1)&gt;OFFSET('Game Board'!H8:H55,0,BN1))*1)+SUMPRODUCT((OFFSET('Game Board'!I8:I55,0,BN1)=CF27)*(OFFSET('Game Board'!F8:F55,0,BN1)=CF26)*(OFFSET('Game Board'!H8:H55,0,BN1)&gt;OFFSET('Game Board'!G8:G55,0,BN1))*1)</f>
        <v>0</v>
      </c>
      <c r="CJ27" s="420">
        <f ca="1">SUMPRODUCT((OFFSET('Game Board'!F8:F55,0,BN1)=CF27)*(OFFSET('Game Board'!I8:I55,0,BN1)=CF24)*(OFFSET('Game Board'!G8:G55,0,BN1)&gt;=OFFSET('Game Board'!H8:H55,0,BN1))*1)+SUMPRODUCT((OFFSET('Game Board'!I8:I55,0,BN1)=CF27)*(OFFSET('Game Board'!F8:F55,0,BN1)=CF24)*(OFFSET('Game Board'!G8:G55,0,BN1)=OFFSET('Game Board'!H8:H55,0,BN1))*1)+SUMPRODUCT((OFFSET('Game Board'!F8:F55,0,BN1)=CF27)*(OFFSET('Game Board'!I8:I55,0,BN1)=CF25)*(OFFSET('Game Board'!G8:G55,0,BN1)=OFFSET('Game Board'!H8:H55,0,BN1))*1)+SUMPRODUCT((OFFSET('Game Board'!I8:I55,0,BN1)=CF27)*(OFFSET('Game Board'!F8:F55,0,BN1)=CF25)*(OFFSET('Game Board'!G8:G55,0,BN1)=OFFSET('Game Board'!H8:H55,0,BN1))*1)+SUMPRODUCT((OFFSET('Game Board'!F8:F55,0,BN1)=CF27)*(OFFSET('Game Board'!I8:I55,0,BN1)=CF26)*(OFFSET('Game Board'!G8:G55,0,BN1)=OFFSET('Game Board'!H8:H55,0,BN1))*1)+SUMPRODUCT((OFFSET('Game Board'!I8:I55,0,BN1)=CF27)*(OFFSET('Game Board'!F8:F55,0,BN1)=CF26)*(OFFSET('Game Board'!G8:G55,0,BN1)=OFFSET('Game Board'!H8:H55,0,BN1))*1)</f>
        <v>3</v>
      </c>
      <c r="CK27" s="420">
        <f ca="1">SUMPRODUCT((OFFSET('Game Board'!F8:F55,0,BN1)=CF27)*(OFFSET('Game Board'!I8:I55,0,BN1)=CF24)*(OFFSET('Game Board'!G8:G55,0,BN1)&lt;OFFSET('Game Board'!H8:H55,0,BN1))*1)+SUMPRODUCT((OFFSET('Game Board'!I8:I55,0,BN1)=CF27)*(OFFSET('Game Board'!F8:F55,0,BN1)=CF24)*(OFFSET('Game Board'!H8:H55,0,BN1)&lt;OFFSET('Game Board'!G8:G55,0,BN1))*1)+SUMPRODUCT((OFFSET('Game Board'!F8:F55,0,BN1)=CF27)*(OFFSET('Game Board'!I8:I55,0,BN1)=CF25)*(OFFSET('Game Board'!G8:G55,0,BN1)&lt;OFFSET('Game Board'!H8:H55,0,BN1))*1)+SUMPRODUCT((OFFSET('Game Board'!I8:I55,0,BN1)=CF27)*(OFFSET('Game Board'!F8:F55,0,BN1)=CF25)*(OFFSET('Game Board'!H8:H55,0,BN1)&lt;OFFSET('Game Board'!G8:G55,0,BN1))*1)+SUMPRODUCT((OFFSET('Game Board'!F8:F55,0,BN1)=CF27)*(OFFSET('Game Board'!I8:I55,0,BN1)=CF26)*(OFFSET('Game Board'!G8:G55,0,BN1)&lt;OFFSET('Game Board'!H8:H55,0,BN1))*1)+SUMPRODUCT((OFFSET('Game Board'!I8:I55,0,BN1)=CF27)*(OFFSET('Game Board'!F8:F55,0,BN1)=CF26)*(OFFSET('Game Board'!H8:H55,0,BN1)&lt;OFFSET('Game Board'!G8:G55,0,BN1))*1)</f>
        <v>0</v>
      </c>
      <c r="CL27" s="420">
        <f ca="1">SUMIFS(OFFSET('Game Board'!G8:G55,0,BN1),OFFSET('Game Board'!F8:F55,0,BN1),CF27,OFFSET('Game Board'!I8:I55,0,BN1),CF24)+SUMIFS(OFFSET('Game Board'!G8:G55,0,BN1),OFFSET('Game Board'!F8:F55,0,BN1),CF27,OFFSET('Game Board'!I8:I55,0,BN1),CF25)+SUMIFS(OFFSET('Game Board'!G8:G55,0,BN1),OFFSET('Game Board'!F8:F55,0,BN1),CF27,OFFSET('Game Board'!I8:I55,0,BN1),CF26)+SUMIFS(OFFSET('Game Board'!H8:H55,0,BN1),OFFSET('Game Board'!I8:I55,0,BN1),CF27,OFFSET('Game Board'!F8:F55,0,BN1),CF24)+SUMIFS(OFFSET('Game Board'!H8:H55,0,BN1),OFFSET('Game Board'!I8:I55,0,BN1),CF27,OFFSET('Game Board'!F8:F55,0,BN1),CF25)+SUMIFS(OFFSET('Game Board'!H8:H55,0,BN1),OFFSET('Game Board'!I8:I55,0,BN1),CF27,OFFSET('Game Board'!F8:F55,0,BN1),CF26)</f>
        <v>0</v>
      </c>
      <c r="CM27" s="420">
        <f ca="1">SUMIFS(OFFSET('Game Board'!H8:H55,0,BN1),OFFSET('Game Board'!F8:F55,0,BN1),CF27,OFFSET('Game Board'!I8:I55,0,BN1),CF24)+SUMIFS(OFFSET('Game Board'!H8:H55,0,BN1),OFFSET('Game Board'!F8:F55,0,BN1),CF27,OFFSET('Game Board'!I8:I55,0,BN1),CF25)+SUMIFS(OFFSET('Game Board'!H8:H55,0,BN1),OFFSET('Game Board'!F8:F55,0,BN1),CF27,OFFSET('Game Board'!I8:I55,0,BN1),CF26)+SUMIFS(OFFSET('Game Board'!G8:G55,0,BN1),OFFSET('Game Board'!I8:I55,0,BN1),CF27,OFFSET('Game Board'!F8:F55,0,BN1),CF24)+SUMIFS(OFFSET('Game Board'!G8:G55,0,BN1),OFFSET('Game Board'!I8:I55,0,BN1),CF27,OFFSET('Game Board'!F8:F55,0,BN1),CF25)+SUMIFS(OFFSET('Game Board'!G8:G55,0,BN1),OFFSET('Game Board'!I8:I55,0,BN1),CF27,OFFSET('Game Board'!F8:F55,0,BN1),CF26)</f>
        <v>0</v>
      </c>
      <c r="CN27" s="420">
        <f t="shared" ca="1" si="206"/>
        <v>0</v>
      </c>
      <c r="CO27" s="420">
        <f t="shared" ca="1" si="207"/>
        <v>3</v>
      </c>
      <c r="CP27" s="420">
        <f t="shared" ref="CP27" ca="1" si="3853">IF(CF27&lt;&gt;"",SUMPRODUCT((CE24:CE27=CE27)*(CO24:CO27&gt;CO27)*1),0)</f>
        <v>0</v>
      </c>
      <c r="CQ27" s="420">
        <f t="shared" ref="CQ27" ca="1" si="3854">IF(CF27&lt;&gt;"",SUMPRODUCT((CP24:CP27=CP27)*(CN24:CN27&gt;CN27)*1),0)</f>
        <v>0</v>
      </c>
      <c r="CR27" s="420">
        <f t="shared" ca="1" si="1"/>
        <v>0</v>
      </c>
      <c r="CS27" s="420">
        <f t="shared" ref="CS27" ca="1" si="3855">IF(CF27&lt;&gt;"",SUMPRODUCT((CR24:CR27=CR27)*(CP24:CP27=CP27)*(CL24:CL27&gt;CL27)*1),0)</f>
        <v>0</v>
      </c>
      <c r="CT27" s="420">
        <f t="shared" ca="1" si="208"/>
        <v>1</v>
      </c>
      <c r="CU27" s="420">
        <f ca="1">SUMPRODUCT((OFFSET('Game Board'!F8:F55,0,BN1)=CG27)*(OFFSET('Game Board'!I8:I55,0,BN1)=CG25)*(OFFSET('Game Board'!G8:G55,0,BN1)&gt;OFFSET('Game Board'!H8:H55,0,BN1))*1)+SUMPRODUCT((OFFSET('Game Board'!I8:I55,0,BN1)=CG27)*(OFFSET('Game Board'!F8:F55,0,BN1)=CG25)*(OFFSET('Game Board'!H8:H55,0,BN1)&gt;OFFSET('Game Board'!G8:G55,0,BN1))*1)+SUMPRODUCT((OFFSET('Game Board'!F8:F55,0,BN1)=CG27)*(OFFSET('Game Board'!I8:I55,0,BN1)=CG26)*(OFFSET('Game Board'!G8:G55,0,BN1)&gt;OFFSET('Game Board'!H8:H55,0,BN1))*1)+SUMPRODUCT((OFFSET('Game Board'!I8:I55,0,BN1)=CG27)*(OFFSET('Game Board'!F8:F55,0,BN1)=CG26)*(OFFSET('Game Board'!H8:H55,0,BN1)&gt;OFFSET('Game Board'!G8:G55,0,BN1))*1)</f>
        <v>0</v>
      </c>
      <c r="CV27" s="420">
        <f ca="1">SUMPRODUCT((OFFSET('Game Board'!F8:F55,0,BN1)=CG27)*(OFFSET('Game Board'!I8:I55,0,BN1)=CG25)*(OFFSET('Game Board'!G8:G55,0,BN1)=OFFSET('Game Board'!H8:H55,0,BN1))*1)+SUMPRODUCT((OFFSET('Game Board'!I8:I55,0,BN1)=CG27)*(OFFSET('Game Board'!F8:F55,0,BN1)=CG25)*(OFFSET('Game Board'!G8:G55,0,BN1)=OFFSET('Game Board'!H8:H55,0,BN1))*1)+SUMPRODUCT((OFFSET('Game Board'!F8:F55,0,BN1)=CG27)*(OFFSET('Game Board'!I8:I55,0,BN1)=CG26)*(OFFSET('Game Board'!G8:G55,0,BN1)=OFFSET('Game Board'!H8:H55,0,BN1))*1)+SUMPRODUCT((OFFSET('Game Board'!I8:I55,0,BN1)=CG27)*(OFFSET('Game Board'!F8:F55,0,BN1)=CG26)*(OFFSET('Game Board'!G8:G55,0,BN1)=OFFSET('Game Board'!H8:H55,0,BN1))*1)</f>
        <v>0</v>
      </c>
      <c r="CW27" s="420">
        <f ca="1">SUMPRODUCT((OFFSET('Game Board'!F8:F55,0,BN1)=CG27)*(OFFSET('Game Board'!I8:I55,0,BN1)=CG25)*(OFFSET('Game Board'!G8:G55,0,BN1)&lt;OFFSET('Game Board'!H8:H55,0,BN1))*1)+SUMPRODUCT((OFFSET('Game Board'!I8:I55,0,BN1)=CG27)*(OFFSET('Game Board'!F8:F55,0,BN1)=CG25)*(OFFSET('Game Board'!H8:H55,0,BN1)&lt;OFFSET('Game Board'!G8:G55,0,BN1))*1)+SUMPRODUCT((OFFSET('Game Board'!F8:F55,0,BN1)=CG27)*(OFFSET('Game Board'!I8:I55,0,BN1)=CG26)*(OFFSET('Game Board'!G8:G55,0,BN1)&lt;OFFSET('Game Board'!H8:H55,0,BN1))*1)+SUMPRODUCT((OFFSET('Game Board'!I8:I55,0,BN1)=CG27)*(OFFSET('Game Board'!F8:F55,0,BN1)=CG26)*(OFFSET('Game Board'!H8:H55,0,BN1)&lt;OFFSET('Game Board'!G8:G55,0,BN1))*1)</f>
        <v>0</v>
      </c>
      <c r="CX27" s="420">
        <f ca="1">SUMIFS(OFFSET('Game Board'!G8:G55,0,BN1),OFFSET('Game Board'!F8:F55,0,BN1),CG27,OFFSET('Game Board'!I8:I55,0,BN1),CG25)+SUMIFS(OFFSET('Game Board'!G8:G55,0,BN1),OFFSET('Game Board'!F8:F55,0,BN1),CG27,OFFSET('Game Board'!I8:I55,0,BN1),CG26)+SUMIFS(OFFSET('Game Board'!H8:H55,0,BN1),OFFSET('Game Board'!I8:I55,0,BN1),CG27,OFFSET('Game Board'!F8:F55,0,BN1),CG25)+SUMIFS(OFFSET('Game Board'!H8:H55,0,BN1),OFFSET('Game Board'!I8:I55,0,BN1),CG27,OFFSET('Game Board'!F8:F55,0,BN1),CG26)</f>
        <v>0</v>
      </c>
      <c r="CY27" s="420">
        <f ca="1">SUMIFS(OFFSET('Game Board'!G8:G55,0,BN1),OFFSET('Game Board'!F8:F55,0,BN1),CG27,OFFSET('Game Board'!I8:I55,0,BN1),CG25)+SUMIFS(OFFSET('Game Board'!G8:G55,0,BN1),OFFSET('Game Board'!F8:F55,0,BN1),CG27,OFFSET('Game Board'!I8:I55,0,BN1),CG26)+SUMIFS(OFFSET('Game Board'!H8:H55,0,BN1),OFFSET('Game Board'!I8:I55,0,BN1),CG27,OFFSET('Game Board'!F8:F55,0,BN1),CG25)+SUMIFS(OFFSET('Game Board'!H8:H55,0,BN1),OFFSET('Game Board'!I8:I55,0,BN1),CG27,OFFSET('Game Board'!F8:F55,0,BN1),CG26)</f>
        <v>0</v>
      </c>
      <c r="CZ27" s="420">
        <f t="shared" ca="1" si="209"/>
        <v>0</v>
      </c>
      <c r="DA27" s="420">
        <f t="shared" ca="1" si="210"/>
        <v>0</v>
      </c>
      <c r="DB27" s="420">
        <f t="shared" ref="DB27" ca="1" si="3856">IF(CG27&lt;&gt;"",SUMPRODUCT((CE24:CE27=CE27)*(DA24:DA27&gt;DA27)*1),0)</f>
        <v>0</v>
      </c>
      <c r="DC27" s="420">
        <f t="shared" ref="DC27" ca="1" si="3857">IF(CG27&lt;&gt;"",SUMPRODUCT((DB24:DB27=DB27)*(CZ24:CZ27&gt;CZ27)*1),0)</f>
        <v>0</v>
      </c>
      <c r="DD27" s="420">
        <f t="shared" ca="1" si="211"/>
        <v>0</v>
      </c>
      <c r="DE27" s="420">
        <f t="shared" ref="DE27" ca="1" si="3858">IF(CG27&lt;&gt;"",SUMPRODUCT((DD24:DD27=DD27)*(DB24:DB27=DB27)*(CX24:CX27&gt;CX27)*1),0)</f>
        <v>0</v>
      </c>
      <c r="DF27" s="420">
        <f t="shared" ca="1" si="212"/>
        <v>1</v>
      </c>
      <c r="DG27" s="420">
        <f ca="1">SUMPRODUCT((OFFSET('Game Board'!F8:F55,0,BN1)=CH27)*(OFFSET('Game Board'!I8:I55,0,BN1)=CH26)*(OFFSET('Game Board'!G8:G55,0,BN1)&gt;OFFSET('Game Board'!H8:H55,0,BN1))*1)+SUMPRODUCT((OFFSET('Game Board'!I8:I55,0,BN1)=CH27)*(OFFSET('Game Board'!F8:F55,0,BN1)=CH26)*(OFFSET('Game Board'!H8:H55,0,BN1)&gt;OFFSET('Game Board'!G8:G55,0,BN1))*1)</f>
        <v>0</v>
      </c>
      <c r="DH27" s="420">
        <f ca="1">SUMPRODUCT((OFFSET('Game Board'!F8:F55,0,BN1)=CH27)*(OFFSET('Game Board'!I8:I55,0,BN1)=CH26)*(OFFSET('Game Board'!G8:G55,0,BN1)=OFFSET('Game Board'!H8:H55,0,BN1))*1)+SUMPRODUCT((OFFSET('Game Board'!I8:I55,0,BN1)=CH27)*(OFFSET('Game Board'!F8:F55,0,BN1)=CH26)*(OFFSET('Game Board'!H8:H55,0,BN1)=OFFSET('Game Board'!G8:G55,0,BN1))*1)</f>
        <v>0</v>
      </c>
      <c r="DI27" s="420">
        <f ca="1">SUMPRODUCT((OFFSET('Game Board'!F8:F55,0,BN1)=CH27)*(OFFSET('Game Board'!I8:I55,0,BN1)=CH26)*(OFFSET('Game Board'!G8:G55,0,BN1)&lt;OFFSET('Game Board'!H8:H55,0,BN1))*1)+SUMPRODUCT((OFFSET('Game Board'!I8:I55,0,BN1)=CH27)*(OFFSET('Game Board'!F8:F55,0,BN1)=CH26)*(OFFSET('Game Board'!H8:H55,0,BN1)&lt;OFFSET('Game Board'!G8:G55,0,BN1))*1)</f>
        <v>0</v>
      </c>
      <c r="DJ27" s="420">
        <f ca="1">SUMIFS(OFFSET('Game Board'!G8:G55,0,BN1),OFFSET('Game Board'!F8:F55,0,BN1),CH27,OFFSET('Game Board'!I8:I55,0,BN1),CH26)+SUMIFS(OFFSET('Game Board'!H8:H55,0,BN1),OFFSET('Game Board'!I8:I55,0,BN1),CH27,OFFSET('Game Board'!F8:F55,0,BN1),CH26)</f>
        <v>0</v>
      </c>
      <c r="DK27" s="420">
        <f ca="1">SUMIFS(OFFSET('Game Board'!G8:G55,0,BN1),OFFSET('Game Board'!F8:F55,0,BN1),CH27,OFFSET('Game Board'!I8:I55,0,BN1),CH26)+SUMIFS(OFFSET('Game Board'!H8:H55,0,BN1),OFFSET('Game Board'!I8:I55,0,BN1),CH27,OFFSET('Game Board'!F8:F55,0,BN1),CH26)</f>
        <v>0</v>
      </c>
      <c r="DL27" s="420">
        <f t="shared" ca="1" si="3638"/>
        <v>0</v>
      </c>
      <c r="DM27" s="420">
        <f t="shared" ca="1" si="3639"/>
        <v>0</v>
      </c>
      <c r="DN27" s="420">
        <f t="shared" ref="DN27" ca="1" si="3859">IF(CH27&lt;&gt;"",SUMPRODUCT((CQ24:CQ27=CQ27)*(DM24:DM27&gt;DM27)*1),0)</f>
        <v>0</v>
      </c>
      <c r="DO27" s="420">
        <f t="shared" ref="DO27" ca="1" si="3860">IF(CH27&lt;&gt;"",SUMPRODUCT((DN24:DN27=DN27)*(DL24:DL27&gt;DL27)*1),0)</f>
        <v>0</v>
      </c>
      <c r="DP27" s="420">
        <f t="shared" ca="1" si="3642"/>
        <v>0</v>
      </c>
      <c r="DQ27" s="420">
        <f t="shared" ref="DQ27" ca="1" si="3861">IF(CH27&lt;&gt;"",SUMPRODUCT((DP24:DP27=DP27)*(DN24:DN27=DN27)*(DJ24:DJ27&gt;DJ27)*1),0)</f>
        <v>0</v>
      </c>
      <c r="DR27" s="420">
        <f t="shared" ca="1" si="386"/>
        <v>1</v>
      </c>
      <c r="DS27" s="420">
        <f t="shared" ref="DS27" ca="1" si="3862">SUMPRODUCT((DR24:DR27=DR27)*(BU24:BU27&gt;BU27)*1)</f>
        <v>3</v>
      </c>
      <c r="DT27" s="420">
        <f t="shared" ca="1" si="213"/>
        <v>4</v>
      </c>
      <c r="DU27" s="420" t="str">
        <f t="shared" si="214"/>
        <v>Canada</v>
      </c>
      <c r="DV27" s="420">
        <f t="shared" ca="1" si="215"/>
        <v>0</v>
      </c>
      <c r="DW27" s="420">
        <f ca="1">SUMPRODUCT((OFFSET('Game Board'!G8:G55,0,DW1)&lt;&gt;"")*(OFFSET('Game Board'!F8:F55,0,DW1)=C27)*(OFFSET('Game Board'!G8:G55,0,DW1)&gt;OFFSET('Game Board'!H8:H55,0,DW1))*1)+SUMPRODUCT((OFFSET('Game Board'!G8:G55,0,DW1)&lt;&gt;"")*(OFFSET('Game Board'!I8:I55,0,DW1)=C27)*(OFFSET('Game Board'!H8:H55,0,DW1)&gt;OFFSET('Game Board'!G8:G55,0,DW1))*1)</f>
        <v>0</v>
      </c>
      <c r="DX27" s="420">
        <f ca="1">SUMPRODUCT((OFFSET('Game Board'!G8:G55,0,DW1)&lt;&gt;"")*(OFFSET('Game Board'!F8:F55,0,DW1)=C27)*(OFFSET('Game Board'!G8:G55,0,DW1)=OFFSET('Game Board'!H8:H55,0,DW1))*1)+SUMPRODUCT((OFFSET('Game Board'!G8:G55,0,DW1)&lt;&gt;"")*(OFFSET('Game Board'!I8:I55,0,DW1)=C27)*(OFFSET('Game Board'!G8:G55,0,DW1)=OFFSET('Game Board'!H8:H55,0,DW1))*1)</f>
        <v>0</v>
      </c>
      <c r="DY27" s="420">
        <f ca="1">SUMPRODUCT((OFFSET('Game Board'!G8:G55,0,DW1)&lt;&gt;"")*(OFFSET('Game Board'!F8:F55,0,DW1)=C27)*(OFFSET('Game Board'!G8:G55,0,DW1)&lt;OFFSET('Game Board'!H8:H55,0,DW1))*1)+SUMPRODUCT((OFFSET('Game Board'!G8:G55,0,DW1)&lt;&gt;"")*(OFFSET('Game Board'!I8:I55,0,DW1)=C27)*(OFFSET('Game Board'!H8:H55,0,DW1)&lt;OFFSET('Game Board'!G8:G55,0,DW1))*1)</f>
        <v>0</v>
      </c>
      <c r="DZ27" s="420">
        <f ca="1">SUMIF(OFFSET('Game Board'!F8:F55,0,DW1),C27,OFFSET('Game Board'!G8:G55,0,DW1))+SUMIF(OFFSET('Game Board'!I8:I55,0,DW1),C27,OFFSET('Game Board'!H8:H55,0,DW1))</f>
        <v>0</v>
      </c>
      <c r="EA27" s="420">
        <f ca="1">SUMIF(OFFSET('Game Board'!F8:F55,0,DW1),C27,OFFSET('Game Board'!H8:H55,0,DW1))+SUMIF(OFFSET('Game Board'!I8:I55,0,DW1),C27,OFFSET('Game Board'!G8:G55,0,DW1))</f>
        <v>0</v>
      </c>
      <c r="EB27" s="420">
        <f t="shared" ca="1" si="216"/>
        <v>0</v>
      </c>
      <c r="EC27" s="420">
        <f t="shared" ca="1" si="217"/>
        <v>0</v>
      </c>
      <c r="ED27" s="420">
        <f ca="1">INDEX(L4:L35,MATCH(EM27,C4:C35,0),0)</f>
        <v>1479</v>
      </c>
      <c r="EE27" s="424">
        <f>'Tournament Setup'!F29</f>
        <v>0</v>
      </c>
      <c r="EF27" s="420">
        <f ca="1">RANK(EC27,EC24:EC27)</f>
        <v>1</v>
      </c>
      <c r="EG27" s="420">
        <f ca="1">SUMPRODUCT((EF24:EF27=EF27)*(EB24:EB27&gt;EB27)*1)</f>
        <v>0</v>
      </c>
      <c r="EH27" s="420">
        <f t="shared" ca="1" si="218"/>
        <v>1</v>
      </c>
      <c r="EI27" s="420">
        <f ca="1">SUMPRODUCT((EF24:EF27=EF27)*(EB24:EB27=EB27)*(DZ24:DZ27&gt;DZ27)*1)</f>
        <v>0</v>
      </c>
      <c r="EJ27" s="420">
        <f t="shared" ca="1" si="219"/>
        <v>1</v>
      </c>
      <c r="EK27" s="420">
        <f ca="1">RANK(EJ27,EJ24:EJ27,1)+COUNTIF(EJ24:EJ27,EJ27)-1</f>
        <v>4</v>
      </c>
      <c r="EL27" s="420">
        <v>4</v>
      </c>
      <c r="EM27" s="420" t="str">
        <f t="shared" ref="EM27" ca="1" si="3863">INDEX(DU24:DU27,MATCH(EL27,EK24:EK27,0),0)</f>
        <v>Canada</v>
      </c>
      <c r="EN27" s="420">
        <f ca="1">INDEX(EJ24:EJ27,MATCH(EM27,DU24:DU27,0),0)</f>
        <v>1</v>
      </c>
      <c r="EO27" s="420" t="str">
        <f t="shared" ca="1" si="3646"/>
        <v>Canada</v>
      </c>
      <c r="EP27" s="420" t="str">
        <f t="shared" ref="EP27" ca="1" si="3864">IF(AND(EP26&lt;&gt;"",EN27=2),EM27,"")</f>
        <v/>
      </c>
      <c r="EQ27" s="420" t="str">
        <f t="shared" ref="EQ27" ca="1" si="3865">IF(AND(EQ26&lt;&gt;"",EN27=3),EM27,"")</f>
        <v/>
      </c>
      <c r="ER27" s="420">
        <f ca="1">SUMPRODUCT((OFFSET('Game Board'!F8:F55,0,DW1)=EO27)*(OFFSET('Game Board'!I8:I55,0,DW1)=EO24)*(OFFSET('Game Board'!G8:G55,0,DW1)&gt;OFFSET('Game Board'!H8:H55,0,DW1))*1)+SUMPRODUCT((OFFSET('Game Board'!I8:I55,0,DW1)=EO27)*(OFFSET('Game Board'!F8:F55,0,DW1)=EO24)*(OFFSET('Game Board'!H8:H55,0,DW1)&gt;OFFSET('Game Board'!G8:G55,0,DW1))*1)+SUMPRODUCT((OFFSET('Game Board'!F8:F55,0,DW1)=EO27)*(OFFSET('Game Board'!I8:I55,0,DW1)=EO25)*(OFFSET('Game Board'!G8:G55,0,DW1)&gt;OFFSET('Game Board'!H8:H55,0,DW1))*1)+SUMPRODUCT((OFFSET('Game Board'!I8:I55,0,DW1)=EO27)*(OFFSET('Game Board'!F8:F55,0,DW1)=EO25)*(OFFSET('Game Board'!H8:H55,0,DW1)&gt;OFFSET('Game Board'!G8:G55,0,DW1))*1)+SUMPRODUCT((OFFSET('Game Board'!F8:F55,0,DW1)=EO27)*(OFFSET('Game Board'!I8:I55,0,DW1)=EO26)*(OFFSET('Game Board'!G8:G55,0,DW1)&gt;OFFSET('Game Board'!H8:H55,0,DW1))*1)+SUMPRODUCT((OFFSET('Game Board'!I8:I55,0,DW1)=EO27)*(OFFSET('Game Board'!F8:F55,0,DW1)=EO26)*(OFFSET('Game Board'!H8:H55,0,DW1)&gt;OFFSET('Game Board'!G8:G55,0,DW1))*1)</f>
        <v>0</v>
      </c>
      <c r="ES27" s="420">
        <f ca="1">SUMPRODUCT((OFFSET('Game Board'!F8:F55,0,DW1)=EO27)*(OFFSET('Game Board'!I8:I55,0,DW1)=EO24)*(OFFSET('Game Board'!G8:G55,0,DW1)&gt;=OFFSET('Game Board'!H8:H55,0,DW1))*1)+SUMPRODUCT((OFFSET('Game Board'!I8:I55,0,DW1)=EO27)*(OFFSET('Game Board'!F8:F55,0,DW1)=EO24)*(OFFSET('Game Board'!G8:G55,0,DW1)=OFFSET('Game Board'!H8:H55,0,DW1))*1)+SUMPRODUCT((OFFSET('Game Board'!F8:F55,0,DW1)=EO27)*(OFFSET('Game Board'!I8:I55,0,DW1)=EO25)*(OFFSET('Game Board'!G8:G55,0,DW1)=OFFSET('Game Board'!H8:H55,0,DW1))*1)+SUMPRODUCT((OFFSET('Game Board'!I8:I55,0,DW1)=EO27)*(OFFSET('Game Board'!F8:F55,0,DW1)=EO25)*(OFFSET('Game Board'!G8:G55,0,DW1)=OFFSET('Game Board'!H8:H55,0,DW1))*1)+SUMPRODUCT((OFFSET('Game Board'!F8:F55,0,DW1)=EO27)*(OFFSET('Game Board'!I8:I55,0,DW1)=EO26)*(OFFSET('Game Board'!G8:G55,0,DW1)=OFFSET('Game Board'!H8:H55,0,DW1))*1)+SUMPRODUCT((OFFSET('Game Board'!I8:I55,0,DW1)=EO27)*(OFFSET('Game Board'!F8:F55,0,DW1)=EO26)*(OFFSET('Game Board'!G8:G55,0,DW1)=OFFSET('Game Board'!H8:H55,0,DW1))*1)</f>
        <v>3</v>
      </c>
      <c r="ET27" s="420">
        <f ca="1">SUMPRODUCT((OFFSET('Game Board'!F8:F55,0,DW1)=EO27)*(OFFSET('Game Board'!I8:I55,0,DW1)=EO24)*(OFFSET('Game Board'!G8:G55,0,DW1)&lt;OFFSET('Game Board'!H8:H55,0,DW1))*1)+SUMPRODUCT((OFFSET('Game Board'!I8:I55,0,DW1)=EO27)*(OFFSET('Game Board'!F8:F55,0,DW1)=EO24)*(OFFSET('Game Board'!H8:H55,0,DW1)&lt;OFFSET('Game Board'!G8:G55,0,DW1))*1)+SUMPRODUCT((OFFSET('Game Board'!F8:F55,0,DW1)=EO27)*(OFFSET('Game Board'!I8:I55,0,DW1)=EO25)*(OFFSET('Game Board'!G8:G55,0,DW1)&lt;OFFSET('Game Board'!H8:H55,0,DW1))*1)+SUMPRODUCT((OFFSET('Game Board'!I8:I55,0,DW1)=EO27)*(OFFSET('Game Board'!F8:F55,0,DW1)=EO25)*(OFFSET('Game Board'!H8:H55,0,DW1)&lt;OFFSET('Game Board'!G8:G55,0,DW1))*1)+SUMPRODUCT((OFFSET('Game Board'!F8:F55,0,DW1)=EO27)*(OFFSET('Game Board'!I8:I55,0,DW1)=EO26)*(OFFSET('Game Board'!G8:G55,0,DW1)&lt;OFFSET('Game Board'!H8:H55,0,DW1))*1)+SUMPRODUCT((OFFSET('Game Board'!I8:I55,0,DW1)=EO27)*(OFFSET('Game Board'!F8:F55,0,DW1)=EO26)*(OFFSET('Game Board'!H8:H55,0,DW1)&lt;OFFSET('Game Board'!G8:G55,0,DW1))*1)</f>
        <v>0</v>
      </c>
      <c r="EU27" s="420">
        <f ca="1">SUMIFS(OFFSET('Game Board'!G8:G55,0,DW1),OFFSET('Game Board'!F8:F55,0,DW1),EO27,OFFSET('Game Board'!I8:I55,0,DW1),EO24)+SUMIFS(OFFSET('Game Board'!G8:G55,0,DW1),OFFSET('Game Board'!F8:F55,0,DW1),EO27,OFFSET('Game Board'!I8:I55,0,DW1),EO25)+SUMIFS(OFFSET('Game Board'!G8:G55,0,DW1),OFFSET('Game Board'!F8:F55,0,DW1),EO27,OFFSET('Game Board'!I8:I55,0,DW1),EO26)+SUMIFS(OFFSET('Game Board'!H8:H55,0,DW1),OFFSET('Game Board'!I8:I55,0,DW1),EO27,OFFSET('Game Board'!F8:F55,0,DW1),EO24)+SUMIFS(OFFSET('Game Board'!H8:H55,0,DW1),OFFSET('Game Board'!I8:I55,0,DW1),EO27,OFFSET('Game Board'!F8:F55,0,DW1),EO25)+SUMIFS(OFFSET('Game Board'!H8:H55,0,DW1),OFFSET('Game Board'!I8:I55,0,DW1),EO27,OFFSET('Game Board'!F8:F55,0,DW1),EO26)</f>
        <v>0</v>
      </c>
      <c r="EV27" s="420">
        <f ca="1">SUMIFS(OFFSET('Game Board'!H8:H55,0,DW1),OFFSET('Game Board'!F8:F55,0,DW1),EO27,OFFSET('Game Board'!I8:I55,0,DW1),EO24)+SUMIFS(OFFSET('Game Board'!H8:H55,0,DW1),OFFSET('Game Board'!F8:F55,0,DW1),EO27,OFFSET('Game Board'!I8:I55,0,DW1),EO25)+SUMIFS(OFFSET('Game Board'!H8:H55,0,DW1),OFFSET('Game Board'!F8:F55,0,DW1),EO27,OFFSET('Game Board'!I8:I55,0,DW1),EO26)+SUMIFS(OFFSET('Game Board'!G8:G55,0,DW1),OFFSET('Game Board'!I8:I55,0,DW1),EO27,OFFSET('Game Board'!F8:F55,0,DW1),EO24)+SUMIFS(OFFSET('Game Board'!G8:G55,0,DW1),OFFSET('Game Board'!I8:I55,0,DW1),EO27,OFFSET('Game Board'!F8:F55,0,DW1),EO25)+SUMIFS(OFFSET('Game Board'!G8:G55,0,DW1),OFFSET('Game Board'!I8:I55,0,DW1),EO27,OFFSET('Game Board'!F8:F55,0,DW1),EO26)</f>
        <v>0</v>
      </c>
      <c r="EW27" s="420">
        <f t="shared" ca="1" si="220"/>
        <v>0</v>
      </c>
      <c r="EX27" s="420">
        <f t="shared" ca="1" si="221"/>
        <v>3</v>
      </c>
      <c r="EY27" s="420">
        <f t="shared" ref="EY27" ca="1" si="3866">IF(EO27&lt;&gt;"",SUMPRODUCT((EN24:EN27=EN27)*(EX24:EX27&gt;EX27)*1),0)</f>
        <v>0</v>
      </c>
      <c r="EZ27" s="420">
        <f t="shared" ref="EZ27" ca="1" si="3867">IF(EO27&lt;&gt;"",SUMPRODUCT((EY24:EY27=EY27)*(EW24:EW27&gt;EW27)*1),0)</f>
        <v>0</v>
      </c>
      <c r="FA27" s="420">
        <f t="shared" ca="1" si="2"/>
        <v>0</v>
      </c>
      <c r="FB27" s="420">
        <f t="shared" ref="FB27" ca="1" si="3868">IF(EO27&lt;&gt;"",SUMPRODUCT((FA24:FA27=FA27)*(EY24:EY27=EY27)*(EU24:EU27&gt;EU27)*1),0)</f>
        <v>0</v>
      </c>
      <c r="FC27" s="420">
        <f t="shared" ca="1" si="222"/>
        <v>1</v>
      </c>
      <c r="FD27" s="420">
        <f ca="1">SUMPRODUCT((OFFSET('Game Board'!F8:F55,0,DW1)=EP27)*(OFFSET('Game Board'!I8:I55,0,DW1)=EP25)*(OFFSET('Game Board'!G8:G55,0,DW1)&gt;OFFSET('Game Board'!H8:H55,0,DW1))*1)+SUMPRODUCT((OFFSET('Game Board'!I8:I55,0,DW1)=EP27)*(OFFSET('Game Board'!F8:F55,0,DW1)=EP25)*(OFFSET('Game Board'!H8:H55,0,DW1)&gt;OFFSET('Game Board'!G8:G55,0,DW1))*1)+SUMPRODUCT((OFFSET('Game Board'!F8:F55,0,DW1)=EP27)*(OFFSET('Game Board'!I8:I55,0,DW1)=EP26)*(OFFSET('Game Board'!G8:G55,0,DW1)&gt;OFFSET('Game Board'!H8:H55,0,DW1))*1)+SUMPRODUCT((OFFSET('Game Board'!I8:I55,0,DW1)=EP27)*(OFFSET('Game Board'!F8:F55,0,DW1)=EP26)*(OFFSET('Game Board'!H8:H55,0,DW1)&gt;OFFSET('Game Board'!G8:G55,0,DW1))*1)</f>
        <v>0</v>
      </c>
      <c r="FE27" s="420">
        <f ca="1">SUMPRODUCT((OFFSET('Game Board'!F8:F55,0,DW1)=EP27)*(OFFSET('Game Board'!I8:I55,0,DW1)=EP25)*(OFFSET('Game Board'!G8:G55,0,DW1)=OFFSET('Game Board'!H8:H55,0,DW1))*1)+SUMPRODUCT((OFFSET('Game Board'!I8:I55,0,DW1)=EP27)*(OFFSET('Game Board'!F8:F55,0,DW1)=EP25)*(OFFSET('Game Board'!G8:G55,0,DW1)=OFFSET('Game Board'!H8:H55,0,DW1))*1)+SUMPRODUCT((OFFSET('Game Board'!F8:F55,0,DW1)=EP27)*(OFFSET('Game Board'!I8:I55,0,DW1)=EP26)*(OFFSET('Game Board'!G8:G55,0,DW1)=OFFSET('Game Board'!H8:H55,0,DW1))*1)+SUMPRODUCT((OFFSET('Game Board'!I8:I55,0,DW1)=EP27)*(OFFSET('Game Board'!F8:F55,0,DW1)=EP26)*(OFFSET('Game Board'!G8:G55,0,DW1)=OFFSET('Game Board'!H8:H55,0,DW1))*1)</f>
        <v>0</v>
      </c>
      <c r="FF27" s="420">
        <f ca="1">SUMPRODUCT((OFFSET('Game Board'!F8:F55,0,DW1)=EP27)*(OFFSET('Game Board'!I8:I55,0,DW1)=EP25)*(OFFSET('Game Board'!G8:G55,0,DW1)&lt;OFFSET('Game Board'!H8:H55,0,DW1))*1)+SUMPRODUCT((OFFSET('Game Board'!I8:I55,0,DW1)=EP27)*(OFFSET('Game Board'!F8:F55,0,DW1)=EP25)*(OFFSET('Game Board'!H8:H55,0,DW1)&lt;OFFSET('Game Board'!G8:G55,0,DW1))*1)+SUMPRODUCT((OFFSET('Game Board'!F8:F55,0,DW1)=EP27)*(OFFSET('Game Board'!I8:I55,0,DW1)=EP26)*(OFFSET('Game Board'!G8:G55,0,DW1)&lt;OFFSET('Game Board'!H8:H55,0,DW1))*1)+SUMPRODUCT((OFFSET('Game Board'!I8:I55,0,DW1)=EP27)*(OFFSET('Game Board'!F8:F55,0,DW1)=EP26)*(OFFSET('Game Board'!H8:H55,0,DW1)&lt;OFFSET('Game Board'!G8:G55,0,DW1))*1)</f>
        <v>0</v>
      </c>
      <c r="FG27" s="420">
        <f ca="1">SUMIFS(OFFSET('Game Board'!G8:G55,0,DW1),OFFSET('Game Board'!F8:F55,0,DW1),EP27,OFFSET('Game Board'!I8:I55,0,DW1),EP25)+SUMIFS(OFFSET('Game Board'!G8:G55,0,DW1),OFFSET('Game Board'!F8:F55,0,DW1),EP27,OFFSET('Game Board'!I8:I55,0,DW1),EP26)+SUMIFS(OFFSET('Game Board'!H8:H55,0,DW1),OFFSET('Game Board'!I8:I55,0,DW1),EP27,OFFSET('Game Board'!F8:F55,0,DW1),EP25)+SUMIFS(OFFSET('Game Board'!H8:H55,0,DW1),OFFSET('Game Board'!I8:I55,0,DW1),EP27,OFFSET('Game Board'!F8:F55,0,DW1),EP26)</f>
        <v>0</v>
      </c>
      <c r="FH27" s="420">
        <f ca="1">SUMIFS(OFFSET('Game Board'!G8:G55,0,DW1),OFFSET('Game Board'!F8:F55,0,DW1),EP27,OFFSET('Game Board'!I8:I55,0,DW1),EP25)+SUMIFS(OFFSET('Game Board'!G8:G55,0,DW1),OFFSET('Game Board'!F8:F55,0,DW1),EP27,OFFSET('Game Board'!I8:I55,0,DW1),EP26)+SUMIFS(OFFSET('Game Board'!H8:H55,0,DW1),OFFSET('Game Board'!I8:I55,0,DW1),EP27,OFFSET('Game Board'!F8:F55,0,DW1),EP25)+SUMIFS(OFFSET('Game Board'!H8:H55,0,DW1),OFFSET('Game Board'!I8:I55,0,DW1),EP27,OFFSET('Game Board'!F8:F55,0,DW1),EP26)</f>
        <v>0</v>
      </c>
      <c r="FI27" s="420">
        <f t="shared" ca="1" si="223"/>
        <v>0</v>
      </c>
      <c r="FJ27" s="420">
        <f t="shared" ca="1" si="224"/>
        <v>0</v>
      </c>
      <c r="FK27" s="420">
        <f t="shared" ref="FK27" ca="1" si="3869">IF(EP27&lt;&gt;"",SUMPRODUCT((EN24:EN27=EN27)*(FJ24:FJ27&gt;FJ27)*1),0)</f>
        <v>0</v>
      </c>
      <c r="FL27" s="420">
        <f t="shared" ref="FL27" ca="1" si="3870">IF(EP27&lt;&gt;"",SUMPRODUCT((FK24:FK27=FK27)*(FI24:FI27&gt;FI27)*1),0)</f>
        <v>0</v>
      </c>
      <c r="FM27" s="420">
        <f t="shared" ca="1" si="225"/>
        <v>0</v>
      </c>
      <c r="FN27" s="420">
        <f t="shared" ref="FN27" ca="1" si="3871">IF(EP27&lt;&gt;"",SUMPRODUCT((FM24:FM27=FM27)*(FK24:FK27=FK27)*(FG24:FG27&gt;FG27)*1),0)</f>
        <v>0</v>
      </c>
      <c r="FO27" s="420">
        <f t="shared" ca="1" si="226"/>
        <v>1</v>
      </c>
      <c r="FP27" s="420">
        <f ca="1">SUMPRODUCT((OFFSET('Game Board'!F8:F55,0,DW1)=EQ27)*(OFFSET('Game Board'!I8:I55,0,DW1)=EQ26)*(OFFSET('Game Board'!G8:G55,0,DW1)&gt;OFFSET('Game Board'!H8:H55,0,DW1))*1)+SUMPRODUCT((OFFSET('Game Board'!I8:I55,0,DW1)=EQ27)*(OFFSET('Game Board'!F8:F55,0,DW1)=EQ26)*(OFFSET('Game Board'!H8:H55,0,DW1)&gt;OFFSET('Game Board'!G8:G55,0,DW1))*1)</f>
        <v>0</v>
      </c>
      <c r="FQ27" s="420">
        <f ca="1">SUMPRODUCT((OFFSET('Game Board'!F8:F55,0,DW1)=EQ27)*(OFFSET('Game Board'!I8:I55,0,DW1)=EQ26)*(OFFSET('Game Board'!G8:G55,0,DW1)=OFFSET('Game Board'!H8:H55,0,DW1))*1)+SUMPRODUCT((OFFSET('Game Board'!I8:I55,0,DW1)=EQ27)*(OFFSET('Game Board'!F8:F55,0,DW1)=EQ26)*(OFFSET('Game Board'!H8:H55,0,DW1)=OFFSET('Game Board'!G8:G55,0,DW1))*1)</f>
        <v>0</v>
      </c>
      <c r="FR27" s="420">
        <f ca="1">SUMPRODUCT((OFFSET('Game Board'!F8:F55,0,DW1)=EQ27)*(OFFSET('Game Board'!I8:I55,0,DW1)=EQ26)*(OFFSET('Game Board'!G8:G55,0,DW1)&lt;OFFSET('Game Board'!H8:H55,0,DW1))*1)+SUMPRODUCT((OFFSET('Game Board'!I8:I55,0,DW1)=EQ27)*(OFFSET('Game Board'!F8:F55,0,DW1)=EQ26)*(OFFSET('Game Board'!H8:H55,0,DW1)&lt;OFFSET('Game Board'!G8:G55,0,DW1))*1)</f>
        <v>0</v>
      </c>
      <c r="FS27" s="420">
        <f ca="1">SUMIFS(OFFSET('Game Board'!G8:G55,0,DW1),OFFSET('Game Board'!F8:F55,0,DW1),EQ27,OFFSET('Game Board'!I8:I55,0,DW1),EQ26)+SUMIFS(OFFSET('Game Board'!H8:H55,0,DW1),OFFSET('Game Board'!I8:I55,0,DW1),EQ27,OFFSET('Game Board'!F8:F55,0,DW1),EQ26)</f>
        <v>0</v>
      </c>
      <c r="FT27" s="420">
        <f ca="1">SUMIFS(OFFSET('Game Board'!G8:G55,0,DW1),OFFSET('Game Board'!F8:F55,0,DW1),EQ27,OFFSET('Game Board'!I8:I55,0,DW1),EQ26)+SUMIFS(OFFSET('Game Board'!H8:H55,0,DW1),OFFSET('Game Board'!I8:I55,0,DW1),EQ27,OFFSET('Game Board'!F8:F55,0,DW1),EQ26)</f>
        <v>0</v>
      </c>
      <c r="FU27" s="420">
        <f t="shared" ca="1" si="3655"/>
        <v>0</v>
      </c>
      <c r="FV27" s="420">
        <f t="shared" ca="1" si="3656"/>
        <v>0</v>
      </c>
      <c r="FW27" s="420">
        <f t="shared" ref="FW27" ca="1" si="3872">IF(EQ27&lt;&gt;"",SUMPRODUCT((EZ24:EZ27=EZ27)*(FV24:FV27&gt;FV27)*1),0)</f>
        <v>0</v>
      </c>
      <c r="FX27" s="420">
        <f t="shared" ref="FX27" ca="1" si="3873">IF(EQ27&lt;&gt;"",SUMPRODUCT((FW24:FW27=FW27)*(FU24:FU27&gt;FU27)*1),0)</f>
        <v>0</v>
      </c>
      <c r="FY27" s="420">
        <f t="shared" ca="1" si="3659"/>
        <v>0</v>
      </c>
      <c r="FZ27" s="420">
        <f t="shared" ref="FZ27" ca="1" si="3874">IF(EQ27&lt;&gt;"",SUMPRODUCT((FY24:FY27=FY27)*(FW24:FW27=FW27)*(FS24:FS27&gt;FS27)*1),0)</f>
        <v>0</v>
      </c>
      <c r="GA27" s="420">
        <f t="shared" ca="1" si="389"/>
        <v>1</v>
      </c>
      <c r="GB27" s="420">
        <f t="shared" ref="GB27" ca="1" si="3875">SUMPRODUCT((GA24:GA27=GA27)*(ED24:ED27&gt;ED27)*1)</f>
        <v>3</v>
      </c>
      <c r="GC27" s="420">
        <f t="shared" ca="1" si="227"/>
        <v>4</v>
      </c>
      <c r="GD27" s="420" t="str">
        <f t="shared" si="228"/>
        <v>Canada</v>
      </c>
      <c r="GE27" s="420">
        <f t="shared" ca="1" si="3"/>
        <v>0</v>
      </c>
      <c r="GF27" s="420">
        <f ca="1">SUMPRODUCT((OFFSET('Game Board'!G8:G55,0,GF1)&lt;&gt;"")*(OFFSET('Game Board'!F8:F55,0,GF1)=C27)*(OFFSET('Game Board'!G8:G55,0,GF1)&gt;OFFSET('Game Board'!H8:H55,0,GF1))*1)+SUMPRODUCT((OFFSET('Game Board'!G8:G55,0,GF1)&lt;&gt;"")*(OFFSET('Game Board'!I8:I55,0,GF1)=C27)*(OFFSET('Game Board'!H8:H55,0,GF1)&gt;OFFSET('Game Board'!G8:G55,0,GF1))*1)</f>
        <v>0</v>
      </c>
      <c r="GG27" s="420">
        <f ca="1">SUMPRODUCT((OFFSET('Game Board'!G8:G55,0,GF1)&lt;&gt;"")*(OFFSET('Game Board'!F8:F55,0,GF1)=C27)*(OFFSET('Game Board'!G8:G55,0,GF1)=OFFSET('Game Board'!H8:H55,0,GF1))*1)+SUMPRODUCT((OFFSET('Game Board'!G8:G55,0,GF1)&lt;&gt;"")*(OFFSET('Game Board'!I8:I55,0,GF1)=C27)*(OFFSET('Game Board'!G8:G55,0,GF1)=OFFSET('Game Board'!H8:H55,0,GF1))*1)</f>
        <v>0</v>
      </c>
      <c r="GH27" s="420">
        <f ca="1">SUMPRODUCT((OFFSET('Game Board'!G8:G55,0,GF1)&lt;&gt;"")*(OFFSET('Game Board'!F8:F55,0,GF1)=C27)*(OFFSET('Game Board'!G8:G55,0,GF1)&lt;OFFSET('Game Board'!H8:H55,0,GF1))*1)+SUMPRODUCT((OFFSET('Game Board'!G8:G55,0,GF1)&lt;&gt;"")*(OFFSET('Game Board'!I8:I55,0,GF1)=C27)*(OFFSET('Game Board'!H8:H55,0,GF1)&lt;OFFSET('Game Board'!G8:G55,0,GF1))*1)</f>
        <v>0</v>
      </c>
      <c r="GI27" s="420">
        <f ca="1">SUMIF(OFFSET('Game Board'!F8:F55,0,GF1),C27,OFFSET('Game Board'!G8:G55,0,GF1))+SUMIF(OFFSET('Game Board'!I8:I55,0,GF1),C27,OFFSET('Game Board'!H8:H55,0,GF1))</f>
        <v>0</v>
      </c>
      <c r="GJ27" s="420">
        <f ca="1">SUMIF(OFFSET('Game Board'!F8:F55,0,GF1),C27,OFFSET('Game Board'!H8:H55,0,GF1))+SUMIF(OFFSET('Game Board'!I8:I55,0,GF1),C27,OFFSET('Game Board'!G8:G55,0,GF1))</f>
        <v>0</v>
      </c>
      <c r="GK27" s="420">
        <f t="shared" ca="1" si="4"/>
        <v>0</v>
      </c>
      <c r="GL27" s="420">
        <f t="shared" ca="1" si="5"/>
        <v>0</v>
      </c>
      <c r="GM27" s="420">
        <f ca="1">INDEX(L4:L35,MATCH(GV27,C4:C35,0),0)</f>
        <v>1479</v>
      </c>
      <c r="GN27" s="424">
        <f>'Tournament Setup'!F29</f>
        <v>0</v>
      </c>
      <c r="GO27" s="420">
        <f t="shared" ref="GO27" ca="1" si="3876">RANK(GL27,GL24:GL27)</f>
        <v>1</v>
      </c>
      <c r="GP27" s="420">
        <f t="shared" ref="GP27" ca="1" si="3877">SUMPRODUCT((GO24:GO27=GO27)*(GK24:GK27&gt;GK27)*1)</f>
        <v>0</v>
      </c>
      <c r="GQ27" s="420">
        <f t="shared" ca="1" si="8"/>
        <v>1</v>
      </c>
      <c r="GR27" s="420">
        <f t="shared" ref="GR27" ca="1" si="3878">SUMPRODUCT((GO24:GO27=GO27)*(GK24:GK27=GK27)*(GI24:GI27&gt;GI27)*1)</f>
        <v>0</v>
      </c>
      <c r="GS27" s="420">
        <f t="shared" ca="1" si="10"/>
        <v>1</v>
      </c>
      <c r="GT27" s="420">
        <f t="shared" ref="GT27" ca="1" si="3879">RANK(GS27,GS24:GS27,1)+COUNTIF(GS24:GS27,GS27)-1</f>
        <v>4</v>
      </c>
      <c r="GU27" s="420">
        <v>4</v>
      </c>
      <c r="GV27" s="420" t="str">
        <f ca="1">INDEX(GD24:GD27,MATCH(GU27,GT24:GT27,0),0)</f>
        <v>Canada</v>
      </c>
      <c r="GW27" s="420">
        <f t="shared" ref="GW27" ca="1" si="3880">INDEX(GS24:GS27,MATCH(GV27,GD24:GD27,0),0)</f>
        <v>1</v>
      </c>
      <c r="GX27" s="420" t="str">
        <f t="shared" ca="1" si="3668"/>
        <v>Canada</v>
      </c>
      <c r="GY27" s="420" t="str">
        <f t="shared" ref="GY27" ca="1" si="3881">IF(AND(GY26&lt;&gt;"",GW27=2),GV27,"")</f>
        <v/>
      </c>
      <c r="GZ27" s="420" t="str">
        <f t="shared" ref="GZ27" ca="1" si="3882">IF(AND(GZ26&lt;&gt;"",GW27=3),GV27,"")</f>
        <v/>
      </c>
      <c r="HA27" s="420">
        <f ca="1">SUMPRODUCT((OFFSET('Game Board'!F8:F55,0,GF1)=GX27)*(OFFSET('Game Board'!I8:I55,0,GF1)=GX24)*(OFFSET('Game Board'!G8:G55,0,GF1)&gt;OFFSET('Game Board'!H8:H55,0,GF1))*1)+SUMPRODUCT((OFFSET('Game Board'!I8:I55,0,GF1)=GX27)*(OFFSET('Game Board'!F8:F55,0,GF1)=GX24)*(OFFSET('Game Board'!H8:H55,0,GF1)&gt;OFFSET('Game Board'!G8:G55,0,GF1))*1)+SUMPRODUCT((OFFSET('Game Board'!F8:F55,0,GF1)=GX27)*(OFFSET('Game Board'!I8:I55,0,GF1)=GX25)*(OFFSET('Game Board'!G8:G55,0,GF1)&gt;OFFSET('Game Board'!H8:H55,0,GF1))*1)+SUMPRODUCT((OFFSET('Game Board'!I8:I55,0,GF1)=GX27)*(OFFSET('Game Board'!F8:F55,0,GF1)=GX25)*(OFFSET('Game Board'!H8:H55,0,GF1)&gt;OFFSET('Game Board'!G8:G55,0,GF1))*1)+SUMPRODUCT((OFFSET('Game Board'!F8:F55,0,GF1)=GX27)*(OFFSET('Game Board'!I8:I55,0,GF1)=GX26)*(OFFSET('Game Board'!G8:G55,0,GF1)&gt;OFFSET('Game Board'!H8:H55,0,GF1))*1)+SUMPRODUCT((OFFSET('Game Board'!I8:I55,0,GF1)=GX27)*(OFFSET('Game Board'!F8:F55,0,GF1)=GX26)*(OFFSET('Game Board'!H8:H55,0,GF1)&gt;OFFSET('Game Board'!G8:G55,0,GF1))*1)</f>
        <v>0</v>
      </c>
      <c r="HB27" s="420">
        <f ca="1">SUMPRODUCT((OFFSET('Game Board'!F8:F55,0,GF1)=GX27)*(OFFSET('Game Board'!I8:I55,0,GF1)=GX24)*(OFFSET('Game Board'!G8:G55,0,GF1)&gt;=OFFSET('Game Board'!H8:H55,0,GF1))*1)+SUMPRODUCT((OFFSET('Game Board'!I8:I55,0,GF1)=GX27)*(OFFSET('Game Board'!F8:F55,0,GF1)=GX24)*(OFFSET('Game Board'!G8:G55,0,GF1)=OFFSET('Game Board'!H8:H55,0,GF1))*1)+SUMPRODUCT((OFFSET('Game Board'!F8:F55,0,GF1)=GX27)*(OFFSET('Game Board'!I8:I55,0,GF1)=GX25)*(OFFSET('Game Board'!G8:G55,0,GF1)=OFFSET('Game Board'!H8:H55,0,GF1))*1)+SUMPRODUCT((OFFSET('Game Board'!I8:I55,0,GF1)=GX27)*(OFFSET('Game Board'!F8:F55,0,GF1)=GX25)*(OFFSET('Game Board'!G8:G55,0,GF1)=OFFSET('Game Board'!H8:H55,0,GF1))*1)+SUMPRODUCT((OFFSET('Game Board'!F8:F55,0,GF1)=GX27)*(OFFSET('Game Board'!I8:I55,0,GF1)=GX26)*(OFFSET('Game Board'!G8:G55,0,GF1)=OFFSET('Game Board'!H8:H55,0,GF1))*1)+SUMPRODUCT((OFFSET('Game Board'!I8:I55,0,GF1)=GX27)*(OFFSET('Game Board'!F8:F55,0,GF1)=GX26)*(OFFSET('Game Board'!G8:G55,0,GF1)=OFFSET('Game Board'!H8:H55,0,GF1))*1)</f>
        <v>3</v>
      </c>
      <c r="HC27" s="420">
        <f ca="1">SUMPRODUCT((OFFSET('Game Board'!F8:F55,0,GF1)=GX27)*(OFFSET('Game Board'!I8:I55,0,GF1)=GX24)*(OFFSET('Game Board'!G8:G55,0,GF1)&lt;OFFSET('Game Board'!H8:H55,0,GF1))*1)+SUMPRODUCT((OFFSET('Game Board'!I8:I55,0,GF1)=GX27)*(OFFSET('Game Board'!F8:F55,0,GF1)=GX24)*(OFFSET('Game Board'!H8:H55,0,GF1)&lt;OFFSET('Game Board'!G8:G55,0,GF1))*1)+SUMPRODUCT((OFFSET('Game Board'!F8:F55,0,GF1)=GX27)*(OFFSET('Game Board'!I8:I55,0,GF1)=GX25)*(OFFSET('Game Board'!G8:G55,0,GF1)&lt;OFFSET('Game Board'!H8:H55,0,GF1))*1)+SUMPRODUCT((OFFSET('Game Board'!I8:I55,0,GF1)=GX27)*(OFFSET('Game Board'!F8:F55,0,GF1)=GX25)*(OFFSET('Game Board'!H8:H55,0,GF1)&lt;OFFSET('Game Board'!G8:G55,0,GF1))*1)+SUMPRODUCT((OFFSET('Game Board'!F8:F55,0,GF1)=GX27)*(OFFSET('Game Board'!I8:I55,0,GF1)=GX26)*(OFFSET('Game Board'!G8:G55,0,GF1)&lt;OFFSET('Game Board'!H8:H55,0,GF1))*1)+SUMPRODUCT((OFFSET('Game Board'!I8:I55,0,GF1)=GX27)*(OFFSET('Game Board'!F8:F55,0,GF1)=GX26)*(OFFSET('Game Board'!H8:H55,0,GF1)&lt;OFFSET('Game Board'!G8:G55,0,GF1))*1)</f>
        <v>0</v>
      </c>
      <c r="HD27" s="420">
        <f ca="1">SUMIFS(OFFSET('Game Board'!G8:G55,0,GF1),OFFSET('Game Board'!F8:F55,0,GF1),GX27,OFFSET('Game Board'!I8:I55,0,GF1),GX24)+SUMIFS(OFFSET('Game Board'!G8:G55,0,GF1),OFFSET('Game Board'!F8:F55,0,GF1),GX27,OFFSET('Game Board'!I8:I55,0,GF1),GX25)+SUMIFS(OFFSET('Game Board'!G8:G55,0,GF1),OFFSET('Game Board'!F8:F55,0,GF1),GX27,OFFSET('Game Board'!I8:I55,0,GF1),GX26)+SUMIFS(OFFSET('Game Board'!H8:H55,0,GF1),OFFSET('Game Board'!I8:I55,0,GF1),GX27,OFFSET('Game Board'!F8:F55,0,GF1),GX24)+SUMIFS(OFFSET('Game Board'!H8:H55,0,GF1),OFFSET('Game Board'!I8:I55,0,GF1),GX27,OFFSET('Game Board'!F8:F55,0,GF1),GX25)+SUMIFS(OFFSET('Game Board'!H8:H55,0,GF1),OFFSET('Game Board'!I8:I55,0,GF1),GX27,OFFSET('Game Board'!F8:F55,0,GF1),GX26)</f>
        <v>0</v>
      </c>
      <c r="HE27" s="420">
        <f ca="1">SUMIFS(OFFSET('Game Board'!H8:H55,0,GF1),OFFSET('Game Board'!F8:F55,0,GF1),GX27,OFFSET('Game Board'!I8:I55,0,GF1),GX24)+SUMIFS(OFFSET('Game Board'!H8:H55,0,GF1),OFFSET('Game Board'!F8:F55,0,GF1),GX27,OFFSET('Game Board'!I8:I55,0,GF1),GX25)+SUMIFS(OFFSET('Game Board'!H8:H55,0,GF1),OFFSET('Game Board'!F8:F55,0,GF1),GX27,OFFSET('Game Board'!I8:I55,0,GF1),GX26)+SUMIFS(OFFSET('Game Board'!G8:G55,0,GF1),OFFSET('Game Board'!I8:I55,0,GF1),GX27,OFFSET('Game Board'!F8:F55,0,GF1),GX24)+SUMIFS(OFFSET('Game Board'!G8:G55,0,GF1),OFFSET('Game Board'!I8:I55,0,GF1),GX27,OFFSET('Game Board'!F8:F55,0,GF1),GX25)+SUMIFS(OFFSET('Game Board'!G8:G55,0,GF1),OFFSET('Game Board'!I8:I55,0,GF1),GX27,OFFSET('Game Board'!F8:F55,0,GF1),GX26)</f>
        <v>0</v>
      </c>
      <c r="HF27" s="420">
        <f t="shared" ca="1" si="15"/>
        <v>0</v>
      </c>
      <c r="HG27" s="420">
        <f t="shared" ca="1" si="16"/>
        <v>3</v>
      </c>
      <c r="HH27" s="420">
        <f t="shared" ref="HH27" ca="1" si="3883">IF(GX27&lt;&gt;"",SUMPRODUCT((GW24:GW27=GW27)*(HG24:HG27&gt;HG27)*1),0)</f>
        <v>0</v>
      </c>
      <c r="HI27" s="420">
        <f t="shared" ref="HI27" ca="1" si="3884">IF(GX27&lt;&gt;"",SUMPRODUCT((HH24:HH27=HH27)*(HF24:HF27&gt;HF27)*1),0)</f>
        <v>0</v>
      </c>
      <c r="HJ27" s="420">
        <f t="shared" ca="1" si="19"/>
        <v>0</v>
      </c>
      <c r="HK27" s="420">
        <f t="shared" ref="HK27" ca="1" si="3885">IF(GX27&lt;&gt;"",SUMPRODUCT((HJ24:HJ27=HJ27)*(HH24:HH27=HH27)*(HD24:HD27&gt;HD27)*1),0)</f>
        <v>0</v>
      </c>
      <c r="HL27" s="420">
        <f t="shared" ca="1" si="21"/>
        <v>1</v>
      </c>
      <c r="HM27" s="420">
        <f ca="1">SUMPRODUCT((OFFSET('Game Board'!F8:F55,0,GF1)=GY27)*(OFFSET('Game Board'!I8:I55,0,GF1)=GY25)*(OFFSET('Game Board'!G8:G55,0,GF1)&gt;OFFSET('Game Board'!H8:H55,0,GF1))*1)+SUMPRODUCT((OFFSET('Game Board'!I8:I55,0,GF1)=GY27)*(OFFSET('Game Board'!F8:F55,0,GF1)=GY25)*(OFFSET('Game Board'!H8:H55,0,GF1)&gt;OFFSET('Game Board'!G8:G55,0,GF1))*1)+SUMPRODUCT((OFFSET('Game Board'!F8:F55,0,GF1)=GY27)*(OFFSET('Game Board'!I8:I55,0,GF1)=GY26)*(OFFSET('Game Board'!G8:G55,0,GF1)&gt;OFFSET('Game Board'!H8:H55,0,GF1))*1)+SUMPRODUCT((OFFSET('Game Board'!I8:I55,0,GF1)=GY27)*(OFFSET('Game Board'!F8:F55,0,GF1)=GY26)*(OFFSET('Game Board'!H8:H55,0,GF1)&gt;OFFSET('Game Board'!G8:G55,0,GF1))*1)</f>
        <v>0</v>
      </c>
      <c r="HN27" s="420">
        <f ca="1">SUMPRODUCT((OFFSET('Game Board'!F8:F55,0,GF1)=GY27)*(OFFSET('Game Board'!I8:I55,0,GF1)=GY25)*(OFFSET('Game Board'!G8:G55,0,GF1)=OFFSET('Game Board'!H8:H55,0,GF1))*1)+SUMPRODUCT((OFFSET('Game Board'!I8:I55,0,GF1)=GY27)*(OFFSET('Game Board'!F8:F55,0,GF1)=GY25)*(OFFSET('Game Board'!G8:G55,0,GF1)=OFFSET('Game Board'!H8:H55,0,GF1))*1)+SUMPRODUCT((OFFSET('Game Board'!F8:F55,0,GF1)=GY27)*(OFFSET('Game Board'!I8:I55,0,GF1)=GY26)*(OFFSET('Game Board'!G8:G55,0,GF1)=OFFSET('Game Board'!H8:H55,0,GF1))*1)+SUMPRODUCT((OFFSET('Game Board'!I8:I55,0,GF1)=GY27)*(OFFSET('Game Board'!F8:F55,0,GF1)=GY26)*(OFFSET('Game Board'!G8:G55,0,GF1)=OFFSET('Game Board'!H8:H55,0,GF1))*1)</f>
        <v>0</v>
      </c>
      <c r="HO27" s="420">
        <f ca="1">SUMPRODUCT((OFFSET('Game Board'!F8:F55,0,GF1)=GY27)*(OFFSET('Game Board'!I8:I55,0,GF1)=GY25)*(OFFSET('Game Board'!G8:G55,0,GF1)&lt;OFFSET('Game Board'!H8:H55,0,GF1))*1)+SUMPRODUCT((OFFSET('Game Board'!I8:I55,0,GF1)=GY27)*(OFFSET('Game Board'!F8:F55,0,GF1)=GY25)*(OFFSET('Game Board'!H8:H55,0,GF1)&lt;OFFSET('Game Board'!G8:G55,0,GF1))*1)+SUMPRODUCT((OFFSET('Game Board'!F8:F55,0,GF1)=GY27)*(OFFSET('Game Board'!I8:I55,0,GF1)=GY26)*(OFFSET('Game Board'!G8:G55,0,GF1)&lt;OFFSET('Game Board'!H8:H55,0,GF1))*1)+SUMPRODUCT((OFFSET('Game Board'!I8:I55,0,GF1)=GY27)*(OFFSET('Game Board'!F8:F55,0,GF1)=GY26)*(OFFSET('Game Board'!H8:H55,0,GF1)&lt;OFFSET('Game Board'!G8:G55,0,GF1))*1)</f>
        <v>0</v>
      </c>
      <c r="HP27" s="420">
        <f ca="1">SUMIFS(OFFSET('Game Board'!G8:G55,0,GF1),OFFSET('Game Board'!F8:F55,0,GF1),GY27,OFFSET('Game Board'!I8:I55,0,GF1),GY25)+SUMIFS(OFFSET('Game Board'!G8:G55,0,GF1),OFFSET('Game Board'!F8:F55,0,GF1),GY27,OFFSET('Game Board'!I8:I55,0,GF1),GY26)+SUMIFS(OFFSET('Game Board'!H8:H55,0,GF1),OFFSET('Game Board'!I8:I55,0,GF1),GY27,OFFSET('Game Board'!F8:F55,0,GF1),GY25)+SUMIFS(OFFSET('Game Board'!H8:H55,0,GF1),OFFSET('Game Board'!I8:I55,0,GF1),GY27,OFFSET('Game Board'!F8:F55,0,GF1),GY26)</f>
        <v>0</v>
      </c>
      <c r="HQ27" s="420">
        <f ca="1">SUMIFS(OFFSET('Game Board'!G8:G55,0,GF1),OFFSET('Game Board'!F8:F55,0,GF1),GY27,OFFSET('Game Board'!I8:I55,0,GF1),GY25)+SUMIFS(OFFSET('Game Board'!G8:G55,0,GF1),OFFSET('Game Board'!F8:F55,0,GF1),GY27,OFFSET('Game Board'!I8:I55,0,GF1),GY26)+SUMIFS(OFFSET('Game Board'!H8:H55,0,GF1),OFFSET('Game Board'!I8:I55,0,GF1),GY27,OFFSET('Game Board'!F8:F55,0,GF1),GY25)+SUMIFS(OFFSET('Game Board'!H8:H55,0,GF1),OFFSET('Game Board'!I8:I55,0,GF1),GY27,OFFSET('Game Board'!F8:F55,0,GF1),GY26)</f>
        <v>0</v>
      </c>
      <c r="HR27" s="420">
        <f t="shared" ca="1" si="240"/>
        <v>0</v>
      </c>
      <c r="HS27" s="420">
        <f t="shared" ca="1" si="241"/>
        <v>0</v>
      </c>
      <c r="HT27" s="420">
        <f t="shared" ref="HT27" ca="1" si="3886">IF(GY27&lt;&gt;"",SUMPRODUCT((GW24:GW27=GW27)*(HS24:HS27&gt;HS27)*1),0)</f>
        <v>0</v>
      </c>
      <c r="HU27" s="420">
        <f t="shared" ref="HU27" ca="1" si="3887">IF(GY27&lt;&gt;"",SUMPRODUCT((HT24:HT27=HT27)*(HR24:HR27&gt;HR27)*1),0)</f>
        <v>0</v>
      </c>
      <c r="HV27" s="420">
        <f t="shared" ca="1" si="244"/>
        <v>0</v>
      </c>
      <c r="HW27" s="420">
        <f t="shared" ref="HW27" ca="1" si="3888">IF(GY27&lt;&gt;"",SUMPRODUCT((HV24:HV27=HV27)*(HT24:HT27=HT27)*(HP24:HP27&gt;HP27)*1),0)</f>
        <v>0</v>
      </c>
      <c r="HX27" s="420">
        <f t="shared" ca="1" si="22"/>
        <v>1</v>
      </c>
      <c r="HY27" s="420">
        <f ca="1">SUMPRODUCT((OFFSET('Game Board'!F8:F55,0,GF1)=GZ27)*(OFFSET('Game Board'!I8:I55,0,GF1)=GZ26)*(OFFSET('Game Board'!G8:G55,0,GF1)&gt;OFFSET('Game Board'!H8:H55,0,GF1))*1)+SUMPRODUCT((OFFSET('Game Board'!I8:I55,0,GF1)=GZ27)*(OFFSET('Game Board'!F8:F55,0,GF1)=GZ26)*(OFFSET('Game Board'!H8:H55,0,GF1)&gt;OFFSET('Game Board'!G8:G55,0,GF1))*1)</f>
        <v>0</v>
      </c>
      <c r="HZ27" s="420">
        <f ca="1">SUMPRODUCT((OFFSET('Game Board'!F8:F55,0,GF1)=GZ27)*(OFFSET('Game Board'!I8:I55,0,GF1)=GZ26)*(OFFSET('Game Board'!G8:G55,0,GF1)=OFFSET('Game Board'!H8:H55,0,GF1))*1)+SUMPRODUCT((OFFSET('Game Board'!I8:I55,0,GF1)=GZ27)*(OFFSET('Game Board'!F8:F55,0,GF1)=GZ26)*(OFFSET('Game Board'!H8:H55,0,GF1)=OFFSET('Game Board'!G8:G55,0,GF1))*1)</f>
        <v>0</v>
      </c>
      <c r="IA27" s="420">
        <f ca="1">SUMPRODUCT((OFFSET('Game Board'!F8:F55,0,GF1)=GZ27)*(OFFSET('Game Board'!I8:I55,0,GF1)=GZ26)*(OFFSET('Game Board'!G8:G55,0,GF1)&lt;OFFSET('Game Board'!H8:H55,0,GF1))*1)+SUMPRODUCT((OFFSET('Game Board'!I8:I55,0,GF1)=GZ27)*(OFFSET('Game Board'!F8:F55,0,GF1)=GZ26)*(OFFSET('Game Board'!H8:H55,0,GF1)&lt;OFFSET('Game Board'!G8:G55,0,GF1))*1)</f>
        <v>0</v>
      </c>
      <c r="IB27" s="420">
        <f ca="1">SUMIFS(OFFSET('Game Board'!G8:G55,0,GF1),OFFSET('Game Board'!F8:F55,0,GF1),GZ27,OFFSET('Game Board'!I8:I55,0,GF1),GZ26)+SUMIFS(OFFSET('Game Board'!H8:H55,0,GF1),OFFSET('Game Board'!I8:I55,0,GF1),GZ27,OFFSET('Game Board'!F8:F55,0,GF1),GZ26)</f>
        <v>0</v>
      </c>
      <c r="IC27" s="420">
        <f ca="1">SUMIFS(OFFSET('Game Board'!G8:G55,0,GF1),OFFSET('Game Board'!F8:F55,0,GF1),GZ27,OFFSET('Game Board'!I8:I55,0,GF1),GZ26)+SUMIFS(OFFSET('Game Board'!H8:H55,0,GF1),OFFSET('Game Board'!I8:I55,0,GF1),GZ27,OFFSET('Game Board'!F8:F55,0,GF1),GZ26)</f>
        <v>0</v>
      </c>
      <c r="ID27" s="420">
        <f t="shared" ca="1" si="3677"/>
        <v>0</v>
      </c>
      <c r="IE27" s="420">
        <f t="shared" ca="1" si="3678"/>
        <v>0</v>
      </c>
      <c r="IF27" s="420">
        <f t="shared" ref="IF27" ca="1" si="3889">IF(GZ27&lt;&gt;"",SUMPRODUCT((HI24:HI27=HI27)*(IE24:IE27&gt;IE27)*1),0)</f>
        <v>0</v>
      </c>
      <c r="IG27" s="420">
        <f t="shared" ref="IG27" ca="1" si="3890">IF(GZ27&lt;&gt;"",SUMPRODUCT((IF24:IF27=IF27)*(ID24:ID27&gt;ID27)*1),0)</f>
        <v>0</v>
      </c>
      <c r="IH27" s="420">
        <f t="shared" ca="1" si="3681"/>
        <v>0</v>
      </c>
      <c r="II27" s="420">
        <f t="shared" ref="II27" ca="1" si="3891">IF(GZ27&lt;&gt;"",SUMPRODUCT((IH24:IH27=IH27)*(IF24:IF27=IF27)*(IB24:IB27&gt;IB27)*1),0)</f>
        <v>0</v>
      </c>
      <c r="IJ27" s="420">
        <f t="shared" ca="1" si="23"/>
        <v>1</v>
      </c>
      <c r="IK27" s="420">
        <f t="shared" ref="IK27" ca="1" si="3892">SUMPRODUCT((IJ24:IJ27=IJ27)*(GM24:GM27&gt;GM27)*1)</f>
        <v>3</v>
      </c>
      <c r="IL27" s="420">
        <f t="shared" ca="1" si="25"/>
        <v>4</v>
      </c>
      <c r="IM27" s="420" t="str">
        <f t="shared" si="247"/>
        <v>Canada</v>
      </c>
      <c r="IN27" s="420">
        <f t="shared" ca="1" si="26"/>
        <v>0</v>
      </c>
      <c r="IO27" s="420">
        <f ca="1">SUMPRODUCT((OFFSET('Game Board'!G8:G55,0,IO1)&lt;&gt;"")*(OFFSET('Game Board'!F8:F55,0,IO1)=C27)*(OFFSET('Game Board'!G8:G55,0,IO1)&gt;OFFSET('Game Board'!H8:H55,0,IO1))*1)+SUMPRODUCT((OFFSET('Game Board'!G8:G55,0,IO1)&lt;&gt;"")*(OFFSET('Game Board'!I8:I55,0,IO1)=C27)*(OFFSET('Game Board'!H8:H55,0,IO1)&gt;OFFSET('Game Board'!G8:G55,0,IO1))*1)</f>
        <v>0</v>
      </c>
      <c r="IP27" s="420">
        <f ca="1">SUMPRODUCT((OFFSET('Game Board'!G8:G55,0,IO1)&lt;&gt;"")*(OFFSET('Game Board'!F8:F55,0,IO1)=C27)*(OFFSET('Game Board'!G8:G55,0,IO1)=OFFSET('Game Board'!H8:H55,0,IO1))*1)+SUMPRODUCT((OFFSET('Game Board'!G8:G55,0,IO1)&lt;&gt;"")*(OFFSET('Game Board'!I8:I55,0,IO1)=C27)*(OFFSET('Game Board'!G8:G55,0,IO1)=OFFSET('Game Board'!H8:H55,0,IO1))*1)</f>
        <v>0</v>
      </c>
      <c r="IQ27" s="420">
        <f ca="1">SUMPRODUCT((OFFSET('Game Board'!G8:G55,0,IO1)&lt;&gt;"")*(OFFSET('Game Board'!F8:F55,0,IO1)=C27)*(OFFSET('Game Board'!G8:G55,0,IO1)&lt;OFFSET('Game Board'!H8:H55,0,IO1))*1)+SUMPRODUCT((OFFSET('Game Board'!G8:G55,0,IO1)&lt;&gt;"")*(OFFSET('Game Board'!I8:I55,0,IO1)=C27)*(OFFSET('Game Board'!H8:H55,0,IO1)&lt;OFFSET('Game Board'!G8:G55,0,IO1))*1)</f>
        <v>0</v>
      </c>
      <c r="IR27" s="420">
        <f ca="1">SUMIF(OFFSET('Game Board'!F8:F55,0,IO1),C27,OFFSET('Game Board'!G8:G55,0,IO1))+SUMIF(OFFSET('Game Board'!I8:I55,0,IO1),C27,OFFSET('Game Board'!H8:H55,0,IO1))</f>
        <v>0</v>
      </c>
      <c r="IS27" s="420">
        <f ca="1">SUMIF(OFFSET('Game Board'!F8:F55,0,IO1),C27,OFFSET('Game Board'!H8:H55,0,IO1))+SUMIF(OFFSET('Game Board'!I8:I55,0,IO1),C27,OFFSET('Game Board'!G8:G55,0,IO1))</f>
        <v>0</v>
      </c>
      <c r="IT27" s="420">
        <f t="shared" ca="1" si="27"/>
        <v>0</v>
      </c>
      <c r="IU27" s="420">
        <f t="shared" ca="1" si="28"/>
        <v>0</v>
      </c>
      <c r="IV27" s="420">
        <f ca="1">INDEX(L4:L35,MATCH(JE27,C4:C35,0),0)</f>
        <v>1479</v>
      </c>
      <c r="IW27" s="424">
        <f>'Tournament Setup'!F29</f>
        <v>0</v>
      </c>
      <c r="IX27" s="420">
        <f t="shared" ref="IX27" ca="1" si="3893">RANK(IU27,IU24:IU27)</f>
        <v>1</v>
      </c>
      <c r="IY27" s="420">
        <f t="shared" ref="IY27" ca="1" si="3894">SUMPRODUCT((IX24:IX27=IX27)*(IT24:IT27&gt;IT27)*1)</f>
        <v>0</v>
      </c>
      <c r="IZ27" s="420">
        <f t="shared" ca="1" si="31"/>
        <v>1</v>
      </c>
      <c r="JA27" s="420">
        <f t="shared" ref="JA27" ca="1" si="3895">SUMPRODUCT((IX24:IX27=IX27)*(IT24:IT27=IT27)*(IR24:IR27&gt;IR27)*1)</f>
        <v>0</v>
      </c>
      <c r="JB27" s="420">
        <f t="shared" ca="1" si="33"/>
        <v>1</v>
      </c>
      <c r="JC27" s="420">
        <f t="shared" ref="JC27" ca="1" si="3896">RANK(JB27,JB24:JB27,1)+COUNTIF(JB24:JB27,JB27)-1</f>
        <v>4</v>
      </c>
      <c r="JD27" s="420">
        <v>4</v>
      </c>
      <c r="JE27" s="420" t="str">
        <f t="shared" ref="JE27" ca="1" si="3897">INDEX(IM24:IM27,MATCH(JD27,JC24:JC27,0),0)</f>
        <v>Canada</v>
      </c>
      <c r="JF27" s="420">
        <f t="shared" ref="JF27" ca="1" si="3898">INDEX(JB24:JB27,MATCH(JE27,IM24:IM27,0),0)</f>
        <v>1</v>
      </c>
      <c r="JG27" s="420" t="str">
        <f t="shared" ca="1" si="3690"/>
        <v>Canada</v>
      </c>
      <c r="JH27" s="420" t="str">
        <f t="shared" ref="JH27" ca="1" si="3899">IF(AND(JH26&lt;&gt;"",JF27=2),JE27,"")</f>
        <v/>
      </c>
      <c r="JI27" s="420" t="str">
        <f t="shared" ref="JI27" ca="1" si="3900">IF(AND(JI26&lt;&gt;"",JF27=3),JE27,"")</f>
        <v/>
      </c>
      <c r="JJ27" s="420">
        <f ca="1">SUMPRODUCT((OFFSET('Game Board'!F8:F55,0,IO1)=JG27)*(OFFSET('Game Board'!I8:I55,0,IO1)=JG24)*(OFFSET('Game Board'!G8:G55,0,IO1)&gt;OFFSET('Game Board'!H8:H55,0,IO1))*1)+SUMPRODUCT((OFFSET('Game Board'!I8:I55,0,IO1)=JG27)*(OFFSET('Game Board'!F8:F55,0,IO1)=JG24)*(OFFSET('Game Board'!H8:H55,0,IO1)&gt;OFFSET('Game Board'!G8:G55,0,IO1))*1)+SUMPRODUCT((OFFSET('Game Board'!F8:F55,0,IO1)=JG27)*(OFFSET('Game Board'!I8:I55,0,IO1)=JG25)*(OFFSET('Game Board'!G8:G55,0,IO1)&gt;OFFSET('Game Board'!H8:H55,0,IO1))*1)+SUMPRODUCT((OFFSET('Game Board'!I8:I55,0,IO1)=JG27)*(OFFSET('Game Board'!F8:F55,0,IO1)=JG25)*(OFFSET('Game Board'!H8:H55,0,IO1)&gt;OFFSET('Game Board'!G8:G55,0,IO1))*1)+SUMPRODUCT((OFFSET('Game Board'!F8:F55,0,IO1)=JG27)*(OFFSET('Game Board'!I8:I55,0,IO1)=JG26)*(OFFSET('Game Board'!G8:G55,0,IO1)&gt;OFFSET('Game Board'!H8:H55,0,IO1))*1)+SUMPRODUCT((OFFSET('Game Board'!I8:I55,0,IO1)=JG27)*(OFFSET('Game Board'!F8:F55,0,IO1)=JG26)*(OFFSET('Game Board'!H8:H55,0,IO1)&gt;OFFSET('Game Board'!G8:G55,0,IO1))*1)</f>
        <v>0</v>
      </c>
      <c r="JK27" s="420">
        <f ca="1">SUMPRODUCT((OFFSET('Game Board'!F8:F55,0,IO1)=JG27)*(OFFSET('Game Board'!I8:I55,0,IO1)=JG24)*(OFFSET('Game Board'!G8:G55,0,IO1)&gt;=OFFSET('Game Board'!H8:H55,0,IO1))*1)+SUMPRODUCT((OFFSET('Game Board'!I8:I55,0,IO1)=JG27)*(OFFSET('Game Board'!F8:F55,0,IO1)=JG24)*(OFFSET('Game Board'!G8:G55,0,IO1)=OFFSET('Game Board'!H8:H55,0,IO1))*1)+SUMPRODUCT((OFFSET('Game Board'!F8:F55,0,IO1)=JG27)*(OFFSET('Game Board'!I8:I55,0,IO1)=JG25)*(OFFSET('Game Board'!G8:G55,0,IO1)=OFFSET('Game Board'!H8:H55,0,IO1))*1)+SUMPRODUCT((OFFSET('Game Board'!I8:I55,0,IO1)=JG27)*(OFFSET('Game Board'!F8:F55,0,IO1)=JG25)*(OFFSET('Game Board'!G8:G55,0,IO1)=OFFSET('Game Board'!H8:H55,0,IO1))*1)+SUMPRODUCT((OFFSET('Game Board'!F8:F55,0,IO1)=JG27)*(OFFSET('Game Board'!I8:I55,0,IO1)=JG26)*(OFFSET('Game Board'!G8:G55,0,IO1)=OFFSET('Game Board'!H8:H55,0,IO1))*1)+SUMPRODUCT((OFFSET('Game Board'!I8:I55,0,IO1)=JG27)*(OFFSET('Game Board'!F8:F55,0,IO1)=JG26)*(OFFSET('Game Board'!G8:G55,0,IO1)=OFFSET('Game Board'!H8:H55,0,IO1))*1)</f>
        <v>3</v>
      </c>
      <c r="JL27" s="420">
        <f ca="1">SUMPRODUCT((OFFSET('Game Board'!F8:F55,0,IO1)=JG27)*(OFFSET('Game Board'!I8:I55,0,IO1)=JG24)*(OFFSET('Game Board'!G8:G55,0,IO1)&lt;OFFSET('Game Board'!H8:H55,0,IO1))*1)+SUMPRODUCT((OFFSET('Game Board'!I8:I55,0,IO1)=JG27)*(OFFSET('Game Board'!F8:F55,0,IO1)=JG24)*(OFFSET('Game Board'!H8:H55,0,IO1)&lt;OFFSET('Game Board'!G8:G55,0,IO1))*1)+SUMPRODUCT((OFFSET('Game Board'!F8:F55,0,IO1)=JG27)*(OFFSET('Game Board'!I8:I55,0,IO1)=JG25)*(OFFSET('Game Board'!G8:G55,0,IO1)&lt;OFFSET('Game Board'!H8:H55,0,IO1))*1)+SUMPRODUCT((OFFSET('Game Board'!I8:I55,0,IO1)=JG27)*(OFFSET('Game Board'!F8:F55,0,IO1)=JG25)*(OFFSET('Game Board'!H8:H55,0,IO1)&lt;OFFSET('Game Board'!G8:G55,0,IO1))*1)+SUMPRODUCT((OFFSET('Game Board'!F8:F55,0,IO1)=JG27)*(OFFSET('Game Board'!I8:I55,0,IO1)=JG26)*(OFFSET('Game Board'!G8:G55,0,IO1)&lt;OFFSET('Game Board'!H8:H55,0,IO1))*1)+SUMPRODUCT((OFFSET('Game Board'!I8:I55,0,IO1)=JG27)*(OFFSET('Game Board'!F8:F55,0,IO1)=JG26)*(OFFSET('Game Board'!H8:H55,0,IO1)&lt;OFFSET('Game Board'!G8:G55,0,IO1))*1)</f>
        <v>0</v>
      </c>
      <c r="JM27" s="420">
        <f ca="1">SUMIFS(OFFSET('Game Board'!G8:G55,0,IO1),OFFSET('Game Board'!F8:F55,0,IO1),JG27,OFFSET('Game Board'!I8:I55,0,IO1),JG24)+SUMIFS(OFFSET('Game Board'!G8:G55,0,IO1),OFFSET('Game Board'!F8:F55,0,IO1),JG27,OFFSET('Game Board'!I8:I55,0,IO1),JG25)+SUMIFS(OFFSET('Game Board'!G8:G55,0,IO1),OFFSET('Game Board'!F8:F55,0,IO1),JG27,OFFSET('Game Board'!I8:I55,0,IO1),JG26)+SUMIFS(OFFSET('Game Board'!H8:H55,0,IO1),OFFSET('Game Board'!I8:I55,0,IO1),JG27,OFFSET('Game Board'!F8:F55,0,IO1),JG24)+SUMIFS(OFFSET('Game Board'!H8:H55,0,IO1),OFFSET('Game Board'!I8:I55,0,IO1),JG27,OFFSET('Game Board'!F8:F55,0,IO1),JG25)+SUMIFS(OFFSET('Game Board'!H8:H55,0,IO1),OFFSET('Game Board'!I8:I55,0,IO1),JG27,OFFSET('Game Board'!F8:F55,0,IO1),JG26)</f>
        <v>0</v>
      </c>
      <c r="JN27" s="420">
        <f ca="1">SUMIFS(OFFSET('Game Board'!H8:H55,0,IO1),OFFSET('Game Board'!F8:F55,0,IO1),JG27,OFFSET('Game Board'!I8:I55,0,IO1),JG24)+SUMIFS(OFFSET('Game Board'!H8:H55,0,IO1),OFFSET('Game Board'!F8:F55,0,IO1),JG27,OFFSET('Game Board'!I8:I55,0,IO1),JG25)+SUMIFS(OFFSET('Game Board'!H8:H55,0,IO1),OFFSET('Game Board'!F8:F55,0,IO1),JG27,OFFSET('Game Board'!I8:I55,0,IO1),JG26)+SUMIFS(OFFSET('Game Board'!G8:G55,0,IO1),OFFSET('Game Board'!I8:I55,0,IO1),JG27,OFFSET('Game Board'!F8:F55,0,IO1),JG24)+SUMIFS(OFFSET('Game Board'!G8:G55,0,IO1),OFFSET('Game Board'!I8:I55,0,IO1),JG27,OFFSET('Game Board'!F8:F55,0,IO1),JG25)+SUMIFS(OFFSET('Game Board'!G8:G55,0,IO1),OFFSET('Game Board'!I8:I55,0,IO1),JG27,OFFSET('Game Board'!F8:F55,0,IO1),JG26)</f>
        <v>0</v>
      </c>
      <c r="JO27" s="420">
        <f t="shared" ca="1" si="38"/>
        <v>0</v>
      </c>
      <c r="JP27" s="420">
        <f t="shared" ca="1" si="39"/>
        <v>3</v>
      </c>
      <c r="JQ27" s="420">
        <f t="shared" ref="JQ27" ca="1" si="3901">IF(JG27&lt;&gt;"",SUMPRODUCT((JF24:JF27=JF27)*(JP24:JP27&gt;JP27)*1),0)</f>
        <v>0</v>
      </c>
      <c r="JR27" s="420">
        <f t="shared" ref="JR27" ca="1" si="3902">IF(JG27&lt;&gt;"",SUMPRODUCT((JQ24:JQ27=JQ27)*(JO24:JO27&gt;JO27)*1),0)</f>
        <v>0</v>
      </c>
      <c r="JS27" s="420">
        <f t="shared" ca="1" si="42"/>
        <v>0</v>
      </c>
      <c r="JT27" s="420">
        <f t="shared" ref="JT27" ca="1" si="3903">IF(JG27&lt;&gt;"",SUMPRODUCT((JS24:JS27=JS27)*(JQ24:JQ27=JQ27)*(JM24:JM27&gt;JM27)*1),0)</f>
        <v>0</v>
      </c>
      <c r="JU27" s="420">
        <f t="shared" ca="1" si="44"/>
        <v>1</v>
      </c>
      <c r="JV27" s="420">
        <f ca="1">SUMPRODUCT((OFFSET('Game Board'!F8:F55,0,IO1)=JH27)*(OFFSET('Game Board'!I8:I55,0,IO1)=JH25)*(OFFSET('Game Board'!G8:G55,0,IO1)&gt;OFFSET('Game Board'!H8:H55,0,IO1))*1)+SUMPRODUCT((OFFSET('Game Board'!I8:I55,0,IO1)=JH27)*(OFFSET('Game Board'!F8:F55,0,IO1)=JH25)*(OFFSET('Game Board'!H8:H55,0,IO1)&gt;OFFSET('Game Board'!G8:G55,0,IO1))*1)+SUMPRODUCT((OFFSET('Game Board'!F8:F55,0,IO1)=JH27)*(OFFSET('Game Board'!I8:I55,0,IO1)=JH26)*(OFFSET('Game Board'!G8:G55,0,IO1)&gt;OFFSET('Game Board'!H8:H55,0,IO1))*1)+SUMPRODUCT((OFFSET('Game Board'!I8:I55,0,IO1)=JH27)*(OFFSET('Game Board'!F8:F55,0,IO1)=JH26)*(OFFSET('Game Board'!H8:H55,0,IO1)&gt;OFFSET('Game Board'!G8:G55,0,IO1))*1)</f>
        <v>0</v>
      </c>
      <c r="JW27" s="420">
        <f ca="1">SUMPRODUCT((OFFSET('Game Board'!F8:F55,0,IO1)=JH27)*(OFFSET('Game Board'!I8:I55,0,IO1)=JH25)*(OFFSET('Game Board'!G8:G55,0,IO1)=OFFSET('Game Board'!H8:H55,0,IO1))*1)+SUMPRODUCT((OFFSET('Game Board'!I8:I55,0,IO1)=JH27)*(OFFSET('Game Board'!F8:F55,0,IO1)=JH25)*(OFFSET('Game Board'!G8:G55,0,IO1)=OFFSET('Game Board'!H8:H55,0,IO1))*1)+SUMPRODUCT((OFFSET('Game Board'!F8:F55,0,IO1)=JH27)*(OFFSET('Game Board'!I8:I55,0,IO1)=JH26)*(OFFSET('Game Board'!G8:G55,0,IO1)=OFFSET('Game Board'!H8:H55,0,IO1))*1)+SUMPRODUCT((OFFSET('Game Board'!I8:I55,0,IO1)=JH27)*(OFFSET('Game Board'!F8:F55,0,IO1)=JH26)*(OFFSET('Game Board'!G8:G55,0,IO1)=OFFSET('Game Board'!H8:H55,0,IO1))*1)</f>
        <v>0</v>
      </c>
      <c r="JX27" s="420">
        <f ca="1">SUMPRODUCT((OFFSET('Game Board'!F8:F55,0,IO1)=JH27)*(OFFSET('Game Board'!I8:I55,0,IO1)=JH25)*(OFFSET('Game Board'!G8:G55,0,IO1)&lt;OFFSET('Game Board'!H8:H55,0,IO1))*1)+SUMPRODUCT((OFFSET('Game Board'!I8:I55,0,IO1)=JH27)*(OFFSET('Game Board'!F8:F55,0,IO1)=JH25)*(OFFSET('Game Board'!H8:H55,0,IO1)&lt;OFFSET('Game Board'!G8:G55,0,IO1))*1)+SUMPRODUCT((OFFSET('Game Board'!F8:F55,0,IO1)=JH27)*(OFFSET('Game Board'!I8:I55,0,IO1)=JH26)*(OFFSET('Game Board'!G8:G55,0,IO1)&lt;OFFSET('Game Board'!H8:H55,0,IO1))*1)+SUMPRODUCT((OFFSET('Game Board'!I8:I55,0,IO1)=JH27)*(OFFSET('Game Board'!F8:F55,0,IO1)=JH26)*(OFFSET('Game Board'!H8:H55,0,IO1)&lt;OFFSET('Game Board'!G8:G55,0,IO1))*1)</f>
        <v>0</v>
      </c>
      <c r="JY27" s="420">
        <f ca="1">SUMIFS(OFFSET('Game Board'!G8:G55,0,IO1),OFFSET('Game Board'!F8:F55,0,IO1),JH27,OFFSET('Game Board'!I8:I55,0,IO1),JH25)+SUMIFS(OFFSET('Game Board'!G8:G55,0,IO1),OFFSET('Game Board'!F8:F55,0,IO1),JH27,OFFSET('Game Board'!I8:I55,0,IO1),JH26)+SUMIFS(OFFSET('Game Board'!H8:H55,0,IO1),OFFSET('Game Board'!I8:I55,0,IO1),JH27,OFFSET('Game Board'!F8:F55,0,IO1),JH25)+SUMIFS(OFFSET('Game Board'!H8:H55,0,IO1),OFFSET('Game Board'!I8:I55,0,IO1),JH27,OFFSET('Game Board'!F8:F55,0,IO1),JH26)</f>
        <v>0</v>
      </c>
      <c r="JZ27" s="420">
        <f ca="1">SUMIFS(OFFSET('Game Board'!G8:G55,0,IO1),OFFSET('Game Board'!F8:F55,0,IO1),JH27,OFFSET('Game Board'!I8:I55,0,IO1),JH25)+SUMIFS(OFFSET('Game Board'!G8:G55,0,IO1),OFFSET('Game Board'!F8:F55,0,IO1),JH27,OFFSET('Game Board'!I8:I55,0,IO1),JH26)+SUMIFS(OFFSET('Game Board'!H8:H55,0,IO1),OFFSET('Game Board'!I8:I55,0,IO1),JH27,OFFSET('Game Board'!F8:F55,0,IO1),JH25)+SUMIFS(OFFSET('Game Board'!H8:H55,0,IO1),OFFSET('Game Board'!I8:I55,0,IO1),JH27,OFFSET('Game Board'!F8:F55,0,IO1),JH26)</f>
        <v>0</v>
      </c>
      <c r="KA27" s="420">
        <f t="shared" ca="1" si="259"/>
        <v>0</v>
      </c>
      <c r="KB27" s="420">
        <f t="shared" ca="1" si="260"/>
        <v>0</v>
      </c>
      <c r="KC27" s="420">
        <f t="shared" ref="KC27" ca="1" si="3904">IF(JH27&lt;&gt;"",SUMPRODUCT((JF24:JF27=JF27)*(KB24:KB27&gt;KB27)*1),0)</f>
        <v>0</v>
      </c>
      <c r="KD27" s="420">
        <f t="shared" ref="KD27" ca="1" si="3905">IF(JH27&lt;&gt;"",SUMPRODUCT((KC24:KC27=KC27)*(KA24:KA27&gt;KA27)*1),0)</f>
        <v>0</v>
      </c>
      <c r="KE27" s="420">
        <f t="shared" ca="1" si="263"/>
        <v>0</v>
      </c>
      <c r="KF27" s="420">
        <f t="shared" ref="KF27" ca="1" si="3906">IF(JH27&lt;&gt;"",SUMPRODUCT((KE24:KE27=KE27)*(KC24:KC27=KC27)*(JY24:JY27&gt;JY27)*1),0)</f>
        <v>0</v>
      </c>
      <c r="KG27" s="420">
        <f t="shared" ca="1" si="45"/>
        <v>1</v>
      </c>
      <c r="KH27" s="420">
        <f ca="1">SUMPRODUCT((OFFSET('Game Board'!F8:F55,0,IO1)=JI27)*(OFFSET('Game Board'!I8:I55,0,IO1)=JI26)*(OFFSET('Game Board'!G8:G55,0,IO1)&gt;OFFSET('Game Board'!H8:H55,0,IO1))*1)+SUMPRODUCT((OFFSET('Game Board'!I8:I55,0,IO1)=JI27)*(OFFSET('Game Board'!F8:F55,0,IO1)=JI26)*(OFFSET('Game Board'!H8:H55,0,IO1)&gt;OFFSET('Game Board'!G8:G55,0,IO1))*1)</f>
        <v>0</v>
      </c>
      <c r="KI27" s="420">
        <f ca="1">SUMPRODUCT((OFFSET('Game Board'!F8:F55,0,IO1)=JI27)*(OFFSET('Game Board'!I8:I55,0,IO1)=JI26)*(OFFSET('Game Board'!G8:G55,0,IO1)=OFFSET('Game Board'!H8:H55,0,IO1))*1)+SUMPRODUCT((OFFSET('Game Board'!I8:I55,0,IO1)=JI27)*(OFFSET('Game Board'!F8:F55,0,IO1)=JI26)*(OFFSET('Game Board'!H8:H55,0,IO1)=OFFSET('Game Board'!G8:G55,0,IO1))*1)</f>
        <v>0</v>
      </c>
      <c r="KJ27" s="420">
        <f ca="1">SUMPRODUCT((OFFSET('Game Board'!F8:F55,0,IO1)=JI27)*(OFFSET('Game Board'!I8:I55,0,IO1)=JI26)*(OFFSET('Game Board'!G8:G55,0,IO1)&lt;OFFSET('Game Board'!H8:H55,0,IO1))*1)+SUMPRODUCT((OFFSET('Game Board'!I8:I55,0,IO1)=JI27)*(OFFSET('Game Board'!F8:F55,0,IO1)=JI26)*(OFFSET('Game Board'!H8:H55,0,IO1)&lt;OFFSET('Game Board'!G8:G55,0,IO1))*1)</f>
        <v>0</v>
      </c>
      <c r="KK27" s="420">
        <f ca="1">SUMIFS(OFFSET('Game Board'!G8:G55,0,IO1),OFFSET('Game Board'!F8:F55,0,IO1),JI27,OFFSET('Game Board'!I8:I55,0,IO1),JI26)+SUMIFS(OFFSET('Game Board'!H8:H55,0,IO1),OFFSET('Game Board'!I8:I55,0,IO1),JI27,OFFSET('Game Board'!F8:F55,0,IO1),JI26)</f>
        <v>0</v>
      </c>
      <c r="KL27" s="420">
        <f ca="1">SUMIFS(OFFSET('Game Board'!G8:G55,0,IO1),OFFSET('Game Board'!F8:F55,0,IO1),JI27,OFFSET('Game Board'!I8:I55,0,IO1),JI26)+SUMIFS(OFFSET('Game Board'!H8:H55,0,IO1),OFFSET('Game Board'!I8:I55,0,IO1),JI27,OFFSET('Game Board'!F8:F55,0,IO1),JI26)</f>
        <v>0</v>
      </c>
      <c r="KM27" s="420">
        <f t="shared" ca="1" si="3699"/>
        <v>0</v>
      </c>
      <c r="KN27" s="420">
        <f t="shared" ca="1" si="3700"/>
        <v>0</v>
      </c>
      <c r="KO27" s="420">
        <f t="shared" ref="KO27" ca="1" si="3907">IF(JI27&lt;&gt;"",SUMPRODUCT((JR24:JR27=JR27)*(KN24:KN27&gt;KN27)*1),0)</f>
        <v>0</v>
      </c>
      <c r="KP27" s="420">
        <f t="shared" ref="KP27" ca="1" si="3908">IF(JI27&lt;&gt;"",SUMPRODUCT((KO24:KO27=KO27)*(KM24:KM27&gt;KM27)*1),0)</f>
        <v>0</v>
      </c>
      <c r="KQ27" s="420">
        <f t="shared" ca="1" si="3703"/>
        <v>0</v>
      </c>
      <c r="KR27" s="420">
        <f t="shared" ref="KR27" ca="1" si="3909">IF(JI27&lt;&gt;"",SUMPRODUCT((KQ24:KQ27=KQ27)*(KO24:KO27=KO27)*(KK24:KK27&gt;KK27)*1),0)</f>
        <v>0</v>
      </c>
      <c r="KS27" s="420">
        <f t="shared" ca="1" si="46"/>
        <v>1</v>
      </c>
      <c r="KT27" s="420">
        <f t="shared" ref="KT27" ca="1" si="3910">SUMPRODUCT((KS24:KS27=KS27)*(IV24:IV27&gt;IV27)*1)</f>
        <v>3</v>
      </c>
      <c r="KU27" s="420">
        <f t="shared" ca="1" si="48"/>
        <v>4</v>
      </c>
      <c r="KV27" s="420" t="str">
        <f t="shared" si="266"/>
        <v>Canada</v>
      </c>
      <c r="KW27" s="420">
        <f t="shared" ca="1" si="49"/>
        <v>0</v>
      </c>
      <c r="KX27" s="420">
        <f ca="1">SUMPRODUCT((OFFSET('Game Board'!G8:G55,0,KX1)&lt;&gt;"")*(OFFSET('Game Board'!F8:F55,0,KX1)=C27)*(OFFSET('Game Board'!G8:G55,0,KX1)&gt;OFFSET('Game Board'!H8:H55,0,KX1))*1)+SUMPRODUCT((OFFSET('Game Board'!G8:G55,0,KX1)&lt;&gt;"")*(OFFSET('Game Board'!I8:I55,0,KX1)=C27)*(OFFSET('Game Board'!H8:H55,0,KX1)&gt;OFFSET('Game Board'!G8:G55,0,KX1))*1)</f>
        <v>0</v>
      </c>
      <c r="KY27" s="420">
        <f ca="1">SUMPRODUCT((OFFSET('Game Board'!G8:G55,0,KX1)&lt;&gt;"")*(OFFSET('Game Board'!F8:F55,0,KX1)=C27)*(OFFSET('Game Board'!G8:G55,0,KX1)=OFFSET('Game Board'!H8:H55,0,KX1))*1)+SUMPRODUCT((OFFSET('Game Board'!G8:G55,0,KX1)&lt;&gt;"")*(OFFSET('Game Board'!I8:I55,0,KX1)=C27)*(OFFSET('Game Board'!G8:G55,0,KX1)=OFFSET('Game Board'!H8:H55,0,KX1))*1)</f>
        <v>0</v>
      </c>
      <c r="KZ27" s="420">
        <f ca="1">SUMPRODUCT((OFFSET('Game Board'!G8:G55,0,KX1)&lt;&gt;"")*(OFFSET('Game Board'!F8:F55,0,KX1)=C27)*(OFFSET('Game Board'!G8:G55,0,KX1)&lt;OFFSET('Game Board'!H8:H55,0,KX1))*1)+SUMPRODUCT((OFFSET('Game Board'!G8:G55,0,KX1)&lt;&gt;"")*(OFFSET('Game Board'!I8:I55,0,KX1)=C27)*(OFFSET('Game Board'!H8:H55,0,KX1)&lt;OFFSET('Game Board'!G8:G55,0,KX1))*1)</f>
        <v>0</v>
      </c>
      <c r="LA27" s="420">
        <f ca="1">SUMIF(OFFSET('Game Board'!F8:F55,0,KX1),C27,OFFSET('Game Board'!G8:G55,0,KX1))+SUMIF(OFFSET('Game Board'!I8:I55,0,KX1),C27,OFFSET('Game Board'!H8:H55,0,KX1))</f>
        <v>0</v>
      </c>
      <c r="LB27" s="420">
        <f ca="1">SUMIF(OFFSET('Game Board'!F8:F55,0,KX1),C27,OFFSET('Game Board'!H8:H55,0,KX1))+SUMIF(OFFSET('Game Board'!I8:I55,0,KX1),C27,OFFSET('Game Board'!G8:G55,0,KX1))</f>
        <v>0</v>
      </c>
      <c r="LC27" s="420">
        <f t="shared" ca="1" si="50"/>
        <v>0</v>
      </c>
      <c r="LD27" s="420">
        <f t="shared" ca="1" si="51"/>
        <v>0</v>
      </c>
      <c r="LE27" s="420">
        <f ca="1">INDEX(L4:L35,MATCH(LN27,C4:C35,0),0)</f>
        <v>1479</v>
      </c>
      <c r="LF27" s="424">
        <f>'Tournament Setup'!F29</f>
        <v>0</v>
      </c>
      <c r="LG27" s="420">
        <f t="shared" ref="LG27" ca="1" si="3911">RANK(LD27,LD24:LD27)</f>
        <v>1</v>
      </c>
      <c r="LH27" s="420">
        <f t="shared" ref="LH27" ca="1" si="3912">SUMPRODUCT((LG24:LG27=LG27)*(LC24:LC27&gt;LC27)*1)</f>
        <v>0</v>
      </c>
      <c r="LI27" s="420">
        <f t="shared" ca="1" si="54"/>
        <v>1</v>
      </c>
      <c r="LJ27" s="420">
        <f t="shared" ref="LJ27" ca="1" si="3913">SUMPRODUCT((LG24:LG27=LG27)*(LC24:LC27=LC27)*(LA24:LA27&gt;LA27)*1)</f>
        <v>0</v>
      </c>
      <c r="LK27" s="420">
        <f t="shared" ca="1" si="56"/>
        <v>1</v>
      </c>
      <c r="LL27" s="420">
        <f t="shared" ref="LL27" ca="1" si="3914">RANK(LK27,LK24:LK27,1)+COUNTIF(LK24:LK27,LK27)-1</f>
        <v>4</v>
      </c>
      <c r="LM27" s="420">
        <v>4</v>
      </c>
      <c r="LN27" s="420" t="str">
        <f t="shared" ref="LN27" ca="1" si="3915">INDEX(KV24:KV27,MATCH(LM27,LL24:LL27,0),0)</f>
        <v>Canada</v>
      </c>
      <c r="LO27" s="420">
        <f t="shared" ref="LO27" ca="1" si="3916">INDEX(LK24:LK27,MATCH(LN27,KV24:KV27,0),0)</f>
        <v>1</v>
      </c>
      <c r="LP27" s="420" t="str">
        <f t="shared" ca="1" si="3712"/>
        <v>Canada</v>
      </c>
      <c r="LQ27" s="420" t="str">
        <f t="shared" ref="LQ27" ca="1" si="3917">IF(AND(LQ26&lt;&gt;"",LO27=2),LN27,"")</f>
        <v/>
      </c>
      <c r="LR27" s="420" t="str">
        <f t="shared" ref="LR27" ca="1" si="3918">IF(AND(LR26&lt;&gt;"",LO27=3),LN27,"")</f>
        <v/>
      </c>
      <c r="LS27" s="420">
        <f ca="1">SUMPRODUCT((OFFSET('Game Board'!F8:F55,0,KX1)=LP27)*(OFFSET('Game Board'!I8:I55,0,KX1)=LP24)*(OFFSET('Game Board'!G8:G55,0,KX1)&gt;OFFSET('Game Board'!H8:H55,0,KX1))*1)+SUMPRODUCT((OFFSET('Game Board'!I8:I55,0,KX1)=LP27)*(OFFSET('Game Board'!F8:F55,0,KX1)=LP24)*(OFFSET('Game Board'!H8:H55,0,KX1)&gt;OFFSET('Game Board'!G8:G55,0,KX1))*1)+SUMPRODUCT((OFFSET('Game Board'!F8:F55,0,KX1)=LP27)*(OFFSET('Game Board'!I8:I55,0,KX1)=LP25)*(OFFSET('Game Board'!G8:G55,0,KX1)&gt;OFFSET('Game Board'!H8:H55,0,KX1))*1)+SUMPRODUCT((OFFSET('Game Board'!I8:I55,0,KX1)=LP27)*(OFFSET('Game Board'!F8:F55,0,KX1)=LP25)*(OFFSET('Game Board'!H8:H55,0,KX1)&gt;OFFSET('Game Board'!G8:G55,0,KX1))*1)+SUMPRODUCT((OFFSET('Game Board'!F8:F55,0,KX1)=LP27)*(OFFSET('Game Board'!I8:I55,0,KX1)=LP26)*(OFFSET('Game Board'!G8:G55,0,KX1)&gt;OFFSET('Game Board'!H8:H55,0,KX1))*1)+SUMPRODUCT((OFFSET('Game Board'!I8:I55,0,KX1)=LP27)*(OFFSET('Game Board'!F8:F55,0,KX1)=LP26)*(OFFSET('Game Board'!H8:H55,0,KX1)&gt;OFFSET('Game Board'!G8:G55,0,KX1))*1)</f>
        <v>0</v>
      </c>
      <c r="LT27" s="420">
        <f ca="1">SUMPRODUCT((OFFSET('Game Board'!F8:F55,0,KX1)=LP27)*(OFFSET('Game Board'!I8:I55,0,KX1)=LP24)*(OFFSET('Game Board'!G8:G55,0,KX1)&gt;=OFFSET('Game Board'!H8:H55,0,KX1))*1)+SUMPRODUCT((OFFSET('Game Board'!I8:I55,0,KX1)=LP27)*(OFFSET('Game Board'!F8:F55,0,KX1)=LP24)*(OFFSET('Game Board'!G8:G55,0,KX1)=OFFSET('Game Board'!H8:H55,0,KX1))*1)+SUMPRODUCT((OFFSET('Game Board'!F8:F55,0,KX1)=LP27)*(OFFSET('Game Board'!I8:I55,0,KX1)=LP25)*(OFFSET('Game Board'!G8:G55,0,KX1)=OFFSET('Game Board'!H8:H55,0,KX1))*1)+SUMPRODUCT((OFFSET('Game Board'!I8:I55,0,KX1)=LP27)*(OFFSET('Game Board'!F8:F55,0,KX1)=LP25)*(OFFSET('Game Board'!G8:G55,0,KX1)=OFFSET('Game Board'!H8:H55,0,KX1))*1)+SUMPRODUCT((OFFSET('Game Board'!F8:F55,0,KX1)=LP27)*(OFFSET('Game Board'!I8:I55,0,KX1)=LP26)*(OFFSET('Game Board'!G8:G55,0,KX1)=OFFSET('Game Board'!H8:H55,0,KX1))*1)+SUMPRODUCT((OFFSET('Game Board'!I8:I55,0,KX1)=LP27)*(OFFSET('Game Board'!F8:F55,0,KX1)=LP26)*(OFFSET('Game Board'!G8:G55,0,KX1)=OFFSET('Game Board'!H8:H55,0,KX1))*1)</f>
        <v>3</v>
      </c>
      <c r="LU27" s="420">
        <f ca="1">SUMPRODUCT((OFFSET('Game Board'!F8:F55,0,KX1)=LP27)*(OFFSET('Game Board'!I8:I55,0,KX1)=LP24)*(OFFSET('Game Board'!G8:G55,0,KX1)&lt;OFFSET('Game Board'!H8:H55,0,KX1))*1)+SUMPRODUCT((OFFSET('Game Board'!I8:I55,0,KX1)=LP27)*(OFFSET('Game Board'!F8:F55,0,KX1)=LP24)*(OFFSET('Game Board'!H8:H55,0,KX1)&lt;OFFSET('Game Board'!G8:G55,0,KX1))*1)+SUMPRODUCT((OFFSET('Game Board'!F8:F55,0,KX1)=LP27)*(OFFSET('Game Board'!I8:I55,0,KX1)=LP25)*(OFFSET('Game Board'!G8:G55,0,KX1)&lt;OFFSET('Game Board'!H8:H55,0,KX1))*1)+SUMPRODUCT((OFFSET('Game Board'!I8:I55,0,KX1)=LP27)*(OFFSET('Game Board'!F8:F55,0,KX1)=LP25)*(OFFSET('Game Board'!H8:H55,0,KX1)&lt;OFFSET('Game Board'!G8:G55,0,KX1))*1)+SUMPRODUCT((OFFSET('Game Board'!F8:F55,0,KX1)=LP27)*(OFFSET('Game Board'!I8:I55,0,KX1)=LP26)*(OFFSET('Game Board'!G8:G55,0,KX1)&lt;OFFSET('Game Board'!H8:H55,0,KX1))*1)+SUMPRODUCT((OFFSET('Game Board'!I8:I55,0,KX1)=LP27)*(OFFSET('Game Board'!F8:F55,0,KX1)=LP26)*(OFFSET('Game Board'!H8:H55,0,KX1)&lt;OFFSET('Game Board'!G8:G55,0,KX1))*1)</f>
        <v>0</v>
      </c>
      <c r="LV27" s="420">
        <f ca="1">SUMIFS(OFFSET('Game Board'!G8:G55,0,KX1),OFFSET('Game Board'!F8:F55,0,KX1),LP27,OFFSET('Game Board'!I8:I55,0,KX1),LP24)+SUMIFS(OFFSET('Game Board'!G8:G55,0,KX1),OFFSET('Game Board'!F8:F55,0,KX1),LP27,OFFSET('Game Board'!I8:I55,0,KX1),LP25)+SUMIFS(OFFSET('Game Board'!G8:G55,0,KX1),OFFSET('Game Board'!F8:F55,0,KX1),LP27,OFFSET('Game Board'!I8:I55,0,KX1),LP26)+SUMIFS(OFFSET('Game Board'!H8:H55,0,KX1),OFFSET('Game Board'!I8:I55,0,KX1),LP27,OFFSET('Game Board'!F8:F55,0,KX1),LP24)+SUMIFS(OFFSET('Game Board'!H8:H55,0,KX1),OFFSET('Game Board'!I8:I55,0,KX1),LP27,OFFSET('Game Board'!F8:F55,0,KX1),LP25)+SUMIFS(OFFSET('Game Board'!H8:H55,0,KX1),OFFSET('Game Board'!I8:I55,0,KX1),LP27,OFFSET('Game Board'!F8:F55,0,KX1),LP26)</f>
        <v>0</v>
      </c>
      <c r="LW27" s="420">
        <f ca="1">SUMIFS(OFFSET('Game Board'!H8:H55,0,KX1),OFFSET('Game Board'!F8:F55,0,KX1),LP27,OFFSET('Game Board'!I8:I55,0,KX1),LP24)+SUMIFS(OFFSET('Game Board'!H8:H55,0,KX1),OFFSET('Game Board'!F8:F55,0,KX1),LP27,OFFSET('Game Board'!I8:I55,0,KX1),LP25)+SUMIFS(OFFSET('Game Board'!H8:H55,0,KX1),OFFSET('Game Board'!F8:F55,0,KX1),LP27,OFFSET('Game Board'!I8:I55,0,KX1),LP26)+SUMIFS(OFFSET('Game Board'!G8:G55,0,KX1),OFFSET('Game Board'!I8:I55,0,KX1),LP27,OFFSET('Game Board'!F8:F55,0,KX1),LP24)+SUMIFS(OFFSET('Game Board'!G8:G55,0,KX1),OFFSET('Game Board'!I8:I55,0,KX1),LP27,OFFSET('Game Board'!F8:F55,0,KX1),LP25)+SUMIFS(OFFSET('Game Board'!G8:G55,0,KX1),OFFSET('Game Board'!I8:I55,0,KX1),LP27,OFFSET('Game Board'!F8:F55,0,KX1),LP26)</f>
        <v>0</v>
      </c>
      <c r="LX27" s="420">
        <f t="shared" ca="1" si="61"/>
        <v>0</v>
      </c>
      <c r="LY27" s="420">
        <f t="shared" ca="1" si="62"/>
        <v>3</v>
      </c>
      <c r="LZ27" s="420">
        <f t="shared" ref="LZ27" ca="1" si="3919">IF(LP27&lt;&gt;"",SUMPRODUCT((LO24:LO27=LO27)*(LY24:LY27&gt;LY27)*1),0)</f>
        <v>0</v>
      </c>
      <c r="MA27" s="420">
        <f t="shared" ref="MA27" ca="1" si="3920">IF(LP27&lt;&gt;"",SUMPRODUCT((LZ24:LZ27=LZ27)*(LX24:LX27&gt;LX27)*1),0)</f>
        <v>0</v>
      </c>
      <c r="MB27" s="420">
        <f t="shared" ca="1" si="65"/>
        <v>0</v>
      </c>
      <c r="MC27" s="420">
        <f t="shared" ref="MC27" ca="1" si="3921">IF(LP27&lt;&gt;"",SUMPRODUCT((MB24:MB27=MB27)*(LZ24:LZ27=LZ27)*(LV24:LV27&gt;LV27)*1),0)</f>
        <v>0</v>
      </c>
      <c r="MD27" s="420">
        <f t="shared" ca="1" si="67"/>
        <v>1</v>
      </c>
      <c r="ME27" s="420">
        <f ca="1">SUMPRODUCT((OFFSET('Game Board'!F8:F55,0,KX1)=LQ27)*(OFFSET('Game Board'!I8:I55,0,KX1)=LQ25)*(OFFSET('Game Board'!G8:G55,0,KX1)&gt;OFFSET('Game Board'!H8:H55,0,KX1))*1)+SUMPRODUCT((OFFSET('Game Board'!I8:I55,0,KX1)=LQ27)*(OFFSET('Game Board'!F8:F55,0,KX1)=LQ25)*(OFFSET('Game Board'!H8:H55,0,KX1)&gt;OFFSET('Game Board'!G8:G55,0,KX1))*1)+SUMPRODUCT((OFFSET('Game Board'!F8:F55,0,KX1)=LQ27)*(OFFSET('Game Board'!I8:I55,0,KX1)=LQ26)*(OFFSET('Game Board'!G8:G55,0,KX1)&gt;OFFSET('Game Board'!H8:H55,0,KX1))*1)+SUMPRODUCT((OFFSET('Game Board'!I8:I55,0,KX1)=LQ27)*(OFFSET('Game Board'!F8:F55,0,KX1)=LQ26)*(OFFSET('Game Board'!H8:H55,0,KX1)&gt;OFFSET('Game Board'!G8:G55,0,KX1))*1)</f>
        <v>0</v>
      </c>
      <c r="MF27" s="420">
        <f ca="1">SUMPRODUCT((OFFSET('Game Board'!F8:F55,0,KX1)=LQ27)*(OFFSET('Game Board'!I8:I55,0,KX1)=LQ25)*(OFFSET('Game Board'!G8:G55,0,KX1)=OFFSET('Game Board'!H8:H55,0,KX1))*1)+SUMPRODUCT((OFFSET('Game Board'!I8:I55,0,KX1)=LQ27)*(OFFSET('Game Board'!F8:F55,0,KX1)=LQ25)*(OFFSET('Game Board'!G8:G55,0,KX1)=OFFSET('Game Board'!H8:H55,0,KX1))*1)+SUMPRODUCT((OFFSET('Game Board'!F8:F55,0,KX1)=LQ27)*(OFFSET('Game Board'!I8:I55,0,KX1)=LQ26)*(OFFSET('Game Board'!G8:G55,0,KX1)=OFFSET('Game Board'!H8:H55,0,KX1))*1)+SUMPRODUCT((OFFSET('Game Board'!I8:I55,0,KX1)=LQ27)*(OFFSET('Game Board'!F8:F55,0,KX1)=LQ26)*(OFFSET('Game Board'!G8:G55,0,KX1)=OFFSET('Game Board'!H8:H55,0,KX1))*1)</f>
        <v>0</v>
      </c>
      <c r="MG27" s="420">
        <f ca="1">SUMPRODUCT((OFFSET('Game Board'!F8:F55,0,KX1)=LQ27)*(OFFSET('Game Board'!I8:I55,0,KX1)=LQ25)*(OFFSET('Game Board'!G8:G55,0,KX1)&lt;OFFSET('Game Board'!H8:H55,0,KX1))*1)+SUMPRODUCT((OFFSET('Game Board'!I8:I55,0,KX1)=LQ27)*(OFFSET('Game Board'!F8:F55,0,KX1)=LQ25)*(OFFSET('Game Board'!H8:H55,0,KX1)&lt;OFFSET('Game Board'!G8:G55,0,KX1))*1)+SUMPRODUCT((OFFSET('Game Board'!F8:F55,0,KX1)=LQ27)*(OFFSET('Game Board'!I8:I55,0,KX1)=LQ26)*(OFFSET('Game Board'!G8:G55,0,KX1)&lt;OFFSET('Game Board'!H8:H55,0,KX1))*1)+SUMPRODUCT((OFFSET('Game Board'!I8:I55,0,KX1)=LQ27)*(OFFSET('Game Board'!F8:F55,0,KX1)=LQ26)*(OFFSET('Game Board'!H8:H55,0,KX1)&lt;OFFSET('Game Board'!G8:G55,0,KX1))*1)</f>
        <v>0</v>
      </c>
      <c r="MH27" s="420">
        <f ca="1">SUMIFS(OFFSET('Game Board'!G8:G55,0,KX1),OFFSET('Game Board'!F8:F55,0,KX1),LQ27,OFFSET('Game Board'!I8:I55,0,KX1),LQ25)+SUMIFS(OFFSET('Game Board'!G8:G55,0,KX1),OFFSET('Game Board'!F8:F55,0,KX1),LQ27,OFFSET('Game Board'!I8:I55,0,KX1),LQ26)+SUMIFS(OFFSET('Game Board'!H8:H55,0,KX1),OFFSET('Game Board'!I8:I55,0,KX1),LQ27,OFFSET('Game Board'!F8:F55,0,KX1),LQ25)+SUMIFS(OFFSET('Game Board'!H8:H55,0,KX1),OFFSET('Game Board'!I8:I55,0,KX1),LQ27,OFFSET('Game Board'!F8:F55,0,KX1),LQ26)</f>
        <v>0</v>
      </c>
      <c r="MI27" s="420">
        <f ca="1">SUMIFS(OFFSET('Game Board'!G8:G55,0,KX1),OFFSET('Game Board'!F8:F55,0,KX1),LQ27,OFFSET('Game Board'!I8:I55,0,KX1),LQ25)+SUMIFS(OFFSET('Game Board'!G8:G55,0,KX1),OFFSET('Game Board'!F8:F55,0,KX1),LQ27,OFFSET('Game Board'!I8:I55,0,KX1),LQ26)+SUMIFS(OFFSET('Game Board'!H8:H55,0,KX1),OFFSET('Game Board'!I8:I55,0,KX1),LQ27,OFFSET('Game Board'!F8:F55,0,KX1),LQ25)+SUMIFS(OFFSET('Game Board'!H8:H55,0,KX1),OFFSET('Game Board'!I8:I55,0,KX1),LQ27,OFFSET('Game Board'!F8:F55,0,KX1),LQ26)</f>
        <v>0</v>
      </c>
      <c r="MJ27" s="420">
        <f t="shared" ca="1" si="278"/>
        <v>0</v>
      </c>
      <c r="MK27" s="420">
        <f t="shared" ca="1" si="279"/>
        <v>0</v>
      </c>
      <c r="ML27" s="420">
        <f t="shared" ref="ML27" ca="1" si="3922">IF(LQ27&lt;&gt;"",SUMPRODUCT((LO24:LO27=LO27)*(MK24:MK27&gt;MK27)*1),0)</f>
        <v>0</v>
      </c>
      <c r="MM27" s="420">
        <f t="shared" ref="MM27" ca="1" si="3923">IF(LQ27&lt;&gt;"",SUMPRODUCT((ML24:ML27=ML27)*(MJ24:MJ27&gt;MJ27)*1),0)</f>
        <v>0</v>
      </c>
      <c r="MN27" s="420">
        <f t="shared" ca="1" si="282"/>
        <v>0</v>
      </c>
      <c r="MO27" s="420">
        <f t="shared" ref="MO27" ca="1" si="3924">IF(LQ27&lt;&gt;"",SUMPRODUCT((MN24:MN27=MN27)*(ML24:ML27=ML27)*(MH24:MH27&gt;MH27)*1),0)</f>
        <v>0</v>
      </c>
      <c r="MP27" s="420">
        <f t="shared" ca="1" si="68"/>
        <v>1</v>
      </c>
      <c r="MQ27" s="420">
        <f ca="1">SUMPRODUCT((OFFSET('Game Board'!F8:F55,0,KX1)=LR27)*(OFFSET('Game Board'!I8:I55,0,KX1)=LR26)*(OFFSET('Game Board'!G8:G55,0,KX1)&gt;OFFSET('Game Board'!H8:H55,0,KX1))*1)+SUMPRODUCT((OFFSET('Game Board'!I8:I55,0,KX1)=LR27)*(OFFSET('Game Board'!F8:F55,0,KX1)=LR26)*(OFFSET('Game Board'!H8:H55,0,KX1)&gt;OFFSET('Game Board'!G8:G55,0,KX1))*1)</f>
        <v>0</v>
      </c>
      <c r="MR27" s="420">
        <f ca="1">SUMPRODUCT((OFFSET('Game Board'!F8:F55,0,KX1)=LR27)*(OFFSET('Game Board'!I8:I55,0,KX1)=LR26)*(OFFSET('Game Board'!G8:G55,0,KX1)=OFFSET('Game Board'!H8:H55,0,KX1))*1)+SUMPRODUCT((OFFSET('Game Board'!I8:I55,0,KX1)=LR27)*(OFFSET('Game Board'!F8:F55,0,KX1)=LR26)*(OFFSET('Game Board'!H8:H55,0,KX1)=OFFSET('Game Board'!G8:G55,0,KX1))*1)</f>
        <v>0</v>
      </c>
      <c r="MS27" s="420">
        <f ca="1">SUMPRODUCT((OFFSET('Game Board'!F8:F55,0,KX1)=LR27)*(OFFSET('Game Board'!I8:I55,0,KX1)=LR26)*(OFFSET('Game Board'!G8:G55,0,KX1)&lt;OFFSET('Game Board'!H8:H55,0,KX1))*1)+SUMPRODUCT((OFFSET('Game Board'!I8:I55,0,KX1)=LR27)*(OFFSET('Game Board'!F8:F55,0,KX1)=LR26)*(OFFSET('Game Board'!H8:H55,0,KX1)&lt;OFFSET('Game Board'!G8:G55,0,KX1))*1)</f>
        <v>0</v>
      </c>
      <c r="MT27" s="420">
        <f ca="1">SUMIFS(OFFSET('Game Board'!G8:G55,0,KX1),OFFSET('Game Board'!F8:F55,0,KX1),LR27,OFFSET('Game Board'!I8:I55,0,KX1),LR26)+SUMIFS(OFFSET('Game Board'!H8:H55,0,KX1),OFFSET('Game Board'!I8:I55,0,KX1),LR27,OFFSET('Game Board'!F8:F55,0,KX1),LR26)</f>
        <v>0</v>
      </c>
      <c r="MU27" s="420">
        <f ca="1">SUMIFS(OFFSET('Game Board'!G8:G55,0,KX1),OFFSET('Game Board'!F8:F55,0,KX1),LR27,OFFSET('Game Board'!I8:I55,0,KX1),LR26)+SUMIFS(OFFSET('Game Board'!H8:H55,0,KX1),OFFSET('Game Board'!I8:I55,0,KX1),LR27,OFFSET('Game Board'!F8:F55,0,KX1),LR26)</f>
        <v>0</v>
      </c>
      <c r="MV27" s="420">
        <f t="shared" ca="1" si="3721"/>
        <v>0</v>
      </c>
      <c r="MW27" s="420">
        <f t="shared" ca="1" si="3722"/>
        <v>0</v>
      </c>
      <c r="MX27" s="420">
        <f t="shared" ref="MX27" ca="1" si="3925">IF(LR27&lt;&gt;"",SUMPRODUCT((MA24:MA27=MA27)*(MW24:MW27&gt;MW27)*1),0)</f>
        <v>0</v>
      </c>
      <c r="MY27" s="420">
        <f t="shared" ref="MY27" ca="1" si="3926">IF(LR27&lt;&gt;"",SUMPRODUCT((MX24:MX27=MX27)*(MV24:MV27&gt;MV27)*1),0)</f>
        <v>0</v>
      </c>
      <c r="MZ27" s="420">
        <f t="shared" ca="1" si="3725"/>
        <v>0</v>
      </c>
      <c r="NA27" s="420">
        <f t="shared" ref="NA27" ca="1" si="3927">IF(LR27&lt;&gt;"",SUMPRODUCT((MZ24:MZ27=MZ27)*(MX24:MX27=MX27)*(MT24:MT27&gt;MT27)*1),0)</f>
        <v>0</v>
      </c>
      <c r="NB27" s="420">
        <f t="shared" ca="1" si="69"/>
        <v>1</v>
      </c>
      <c r="NC27" s="420">
        <f t="shared" ref="NC27" ca="1" si="3928">SUMPRODUCT((NB24:NB27=NB27)*(LE24:LE27&gt;LE27)*1)</f>
        <v>3</v>
      </c>
      <c r="ND27" s="420">
        <f t="shared" ca="1" si="71"/>
        <v>4</v>
      </c>
      <c r="NE27" s="420" t="str">
        <f t="shared" si="285"/>
        <v>Canada</v>
      </c>
      <c r="NF27" s="420">
        <f t="shared" ca="1" si="72"/>
        <v>0</v>
      </c>
      <c r="NG27" s="420">
        <f ca="1">SUMPRODUCT((OFFSET('Game Board'!G8:G55,0,NG1)&lt;&gt;"")*(OFFSET('Game Board'!F8:F55,0,NG1)=C27)*(OFFSET('Game Board'!G8:G55,0,NG1)&gt;OFFSET('Game Board'!H8:H55,0,NG1))*1)+SUMPRODUCT((OFFSET('Game Board'!G8:G55,0,NG1)&lt;&gt;"")*(OFFSET('Game Board'!I8:I55,0,NG1)=C27)*(OFFSET('Game Board'!H8:H55,0,NG1)&gt;OFFSET('Game Board'!G8:G55,0,NG1))*1)</f>
        <v>0</v>
      </c>
      <c r="NH27" s="420">
        <f ca="1">SUMPRODUCT((OFFSET('Game Board'!G8:G55,0,NG1)&lt;&gt;"")*(OFFSET('Game Board'!F8:F55,0,NG1)=C27)*(OFFSET('Game Board'!G8:G55,0,NG1)=OFFSET('Game Board'!H8:H55,0,NG1))*1)+SUMPRODUCT((OFFSET('Game Board'!G8:G55,0,NG1)&lt;&gt;"")*(OFFSET('Game Board'!I8:I55,0,NG1)=C27)*(OFFSET('Game Board'!G8:G55,0,NG1)=OFFSET('Game Board'!H8:H55,0,NG1))*1)</f>
        <v>0</v>
      </c>
      <c r="NI27" s="420">
        <f ca="1">SUMPRODUCT((OFFSET('Game Board'!G8:G55,0,NG1)&lt;&gt;"")*(OFFSET('Game Board'!F8:F55,0,NG1)=C27)*(OFFSET('Game Board'!G8:G55,0,NG1)&lt;OFFSET('Game Board'!H8:H55,0,NG1))*1)+SUMPRODUCT((OFFSET('Game Board'!G8:G55,0,NG1)&lt;&gt;"")*(OFFSET('Game Board'!I8:I55,0,NG1)=C27)*(OFFSET('Game Board'!H8:H55,0,NG1)&lt;OFFSET('Game Board'!G8:G55,0,NG1))*1)</f>
        <v>0</v>
      </c>
      <c r="NJ27" s="420">
        <f ca="1">SUMIF(OFFSET('Game Board'!F8:F55,0,NG1),C27,OFFSET('Game Board'!G8:G55,0,NG1))+SUMIF(OFFSET('Game Board'!I8:I55,0,NG1),C27,OFFSET('Game Board'!H8:H55,0,NG1))</f>
        <v>0</v>
      </c>
      <c r="NK27" s="420">
        <f ca="1">SUMIF(OFFSET('Game Board'!F8:F55,0,NG1),C27,OFFSET('Game Board'!H8:H55,0,NG1))+SUMIF(OFFSET('Game Board'!I8:I55,0,NG1),C27,OFFSET('Game Board'!G8:G55,0,NG1))</f>
        <v>0</v>
      </c>
      <c r="NL27" s="420">
        <f t="shared" ca="1" si="73"/>
        <v>0</v>
      </c>
      <c r="NM27" s="420">
        <f t="shared" ca="1" si="74"/>
        <v>0</v>
      </c>
      <c r="NN27" s="420">
        <f ca="1">INDEX(L4:L35,MATCH(NW27,C4:C35,0),0)</f>
        <v>1479</v>
      </c>
      <c r="NO27" s="424">
        <f>'Tournament Setup'!F29</f>
        <v>0</v>
      </c>
      <c r="NP27" s="420">
        <f t="shared" ref="NP27" ca="1" si="3929">RANK(NM27,NM24:NM27)</f>
        <v>1</v>
      </c>
      <c r="NQ27" s="420">
        <f t="shared" ref="NQ27" ca="1" si="3930">SUMPRODUCT((NP24:NP27=NP27)*(NL24:NL27&gt;NL27)*1)</f>
        <v>0</v>
      </c>
      <c r="NR27" s="420">
        <f t="shared" ca="1" si="77"/>
        <v>1</v>
      </c>
      <c r="NS27" s="420">
        <f t="shared" ref="NS27" ca="1" si="3931">SUMPRODUCT((NP24:NP27=NP27)*(NL24:NL27=NL27)*(NJ24:NJ27&gt;NJ27)*1)</f>
        <v>0</v>
      </c>
      <c r="NT27" s="420">
        <f t="shared" ca="1" si="79"/>
        <v>1</v>
      </c>
      <c r="NU27" s="420">
        <f t="shared" ref="NU27" ca="1" si="3932">RANK(NT27,NT24:NT27,1)+COUNTIF(NT24:NT27,NT27)-1</f>
        <v>4</v>
      </c>
      <c r="NV27" s="420">
        <v>4</v>
      </c>
      <c r="NW27" s="420" t="str">
        <f t="shared" ref="NW27" ca="1" si="3933">INDEX(NE24:NE27,MATCH(NV27,NU24:NU27,0),0)</f>
        <v>Canada</v>
      </c>
      <c r="NX27" s="420">
        <f t="shared" ref="NX27" ca="1" si="3934">INDEX(NT24:NT27,MATCH(NW27,NE24:NE27,0),0)</f>
        <v>1</v>
      </c>
      <c r="NY27" s="420" t="str">
        <f t="shared" ca="1" si="3734"/>
        <v>Canada</v>
      </c>
      <c r="NZ27" s="420" t="str">
        <f t="shared" ref="NZ27" ca="1" si="3935">IF(AND(NZ26&lt;&gt;"",NX27=2),NW27,"")</f>
        <v/>
      </c>
      <c r="OA27" s="420" t="str">
        <f t="shared" ref="OA27" ca="1" si="3936">IF(AND(OA26&lt;&gt;"",NX27=3),NW27,"")</f>
        <v/>
      </c>
      <c r="OB27" s="420">
        <f ca="1">SUMPRODUCT((OFFSET('Game Board'!F8:F55,0,NG1)=NY27)*(OFFSET('Game Board'!I8:I55,0,NG1)=NY24)*(OFFSET('Game Board'!G8:G55,0,NG1)&gt;OFFSET('Game Board'!H8:H55,0,NG1))*1)+SUMPRODUCT((OFFSET('Game Board'!I8:I55,0,NG1)=NY27)*(OFFSET('Game Board'!F8:F55,0,NG1)=NY24)*(OFFSET('Game Board'!H8:H55,0,NG1)&gt;OFFSET('Game Board'!G8:G55,0,NG1))*1)+SUMPRODUCT((OFFSET('Game Board'!F8:F55,0,NG1)=NY27)*(OFFSET('Game Board'!I8:I55,0,NG1)=NY25)*(OFFSET('Game Board'!G8:G55,0,NG1)&gt;OFFSET('Game Board'!H8:H55,0,NG1))*1)+SUMPRODUCT((OFFSET('Game Board'!I8:I55,0,NG1)=NY27)*(OFFSET('Game Board'!F8:F55,0,NG1)=NY25)*(OFFSET('Game Board'!H8:H55,0,NG1)&gt;OFFSET('Game Board'!G8:G55,0,NG1))*1)+SUMPRODUCT((OFFSET('Game Board'!F8:F55,0,NG1)=NY27)*(OFFSET('Game Board'!I8:I55,0,NG1)=NY26)*(OFFSET('Game Board'!G8:G55,0,NG1)&gt;OFFSET('Game Board'!H8:H55,0,NG1))*1)+SUMPRODUCT((OFFSET('Game Board'!I8:I55,0,NG1)=NY27)*(OFFSET('Game Board'!F8:F55,0,NG1)=NY26)*(OFFSET('Game Board'!H8:H55,0,NG1)&gt;OFFSET('Game Board'!G8:G55,0,NG1))*1)</f>
        <v>0</v>
      </c>
      <c r="OC27" s="420">
        <f ca="1">SUMPRODUCT((OFFSET('Game Board'!F8:F55,0,NG1)=NY27)*(OFFSET('Game Board'!I8:I55,0,NG1)=NY24)*(OFFSET('Game Board'!G8:G55,0,NG1)&gt;=OFFSET('Game Board'!H8:H55,0,NG1))*1)+SUMPRODUCT((OFFSET('Game Board'!I8:I55,0,NG1)=NY27)*(OFFSET('Game Board'!F8:F55,0,NG1)=NY24)*(OFFSET('Game Board'!G8:G55,0,NG1)=OFFSET('Game Board'!H8:H55,0,NG1))*1)+SUMPRODUCT((OFFSET('Game Board'!F8:F55,0,NG1)=NY27)*(OFFSET('Game Board'!I8:I55,0,NG1)=NY25)*(OFFSET('Game Board'!G8:G55,0,NG1)=OFFSET('Game Board'!H8:H55,0,NG1))*1)+SUMPRODUCT((OFFSET('Game Board'!I8:I55,0,NG1)=NY27)*(OFFSET('Game Board'!F8:F55,0,NG1)=NY25)*(OFFSET('Game Board'!G8:G55,0,NG1)=OFFSET('Game Board'!H8:H55,0,NG1))*1)+SUMPRODUCT((OFFSET('Game Board'!F8:F55,0,NG1)=NY27)*(OFFSET('Game Board'!I8:I55,0,NG1)=NY26)*(OFFSET('Game Board'!G8:G55,0,NG1)=OFFSET('Game Board'!H8:H55,0,NG1))*1)+SUMPRODUCT((OFFSET('Game Board'!I8:I55,0,NG1)=NY27)*(OFFSET('Game Board'!F8:F55,0,NG1)=NY26)*(OFFSET('Game Board'!G8:G55,0,NG1)=OFFSET('Game Board'!H8:H55,0,NG1))*1)</f>
        <v>3</v>
      </c>
      <c r="OD27" s="420">
        <f ca="1">SUMPRODUCT((OFFSET('Game Board'!F8:F55,0,NG1)=NY27)*(OFFSET('Game Board'!I8:I55,0,NG1)=NY24)*(OFFSET('Game Board'!G8:G55,0,NG1)&lt;OFFSET('Game Board'!H8:H55,0,NG1))*1)+SUMPRODUCT((OFFSET('Game Board'!I8:I55,0,NG1)=NY27)*(OFFSET('Game Board'!F8:F55,0,NG1)=NY24)*(OFFSET('Game Board'!H8:H55,0,NG1)&lt;OFFSET('Game Board'!G8:G55,0,NG1))*1)+SUMPRODUCT((OFFSET('Game Board'!F8:F55,0,NG1)=NY27)*(OFFSET('Game Board'!I8:I55,0,NG1)=NY25)*(OFFSET('Game Board'!G8:G55,0,NG1)&lt;OFFSET('Game Board'!H8:H55,0,NG1))*1)+SUMPRODUCT((OFFSET('Game Board'!I8:I55,0,NG1)=NY27)*(OFFSET('Game Board'!F8:F55,0,NG1)=NY25)*(OFFSET('Game Board'!H8:H55,0,NG1)&lt;OFFSET('Game Board'!G8:G55,0,NG1))*1)+SUMPRODUCT((OFFSET('Game Board'!F8:F55,0,NG1)=NY27)*(OFFSET('Game Board'!I8:I55,0,NG1)=NY26)*(OFFSET('Game Board'!G8:G55,0,NG1)&lt;OFFSET('Game Board'!H8:H55,0,NG1))*1)+SUMPRODUCT((OFFSET('Game Board'!I8:I55,0,NG1)=NY27)*(OFFSET('Game Board'!F8:F55,0,NG1)=NY26)*(OFFSET('Game Board'!H8:H55,0,NG1)&lt;OFFSET('Game Board'!G8:G55,0,NG1))*1)</f>
        <v>0</v>
      </c>
      <c r="OE27" s="420">
        <f ca="1">SUMIFS(OFFSET('Game Board'!G8:G55,0,NG1),OFFSET('Game Board'!F8:F55,0,NG1),NY27,OFFSET('Game Board'!I8:I55,0,NG1),NY24)+SUMIFS(OFFSET('Game Board'!G8:G55,0,NG1),OFFSET('Game Board'!F8:F55,0,NG1),NY27,OFFSET('Game Board'!I8:I55,0,NG1),NY25)+SUMIFS(OFFSET('Game Board'!G8:G55,0,NG1),OFFSET('Game Board'!F8:F55,0,NG1),NY27,OFFSET('Game Board'!I8:I55,0,NG1),NY26)+SUMIFS(OFFSET('Game Board'!H8:H55,0,NG1),OFFSET('Game Board'!I8:I55,0,NG1),NY27,OFFSET('Game Board'!F8:F55,0,NG1),NY24)+SUMIFS(OFFSET('Game Board'!H8:H55,0,NG1),OFFSET('Game Board'!I8:I55,0,NG1),NY27,OFFSET('Game Board'!F8:F55,0,NG1),NY25)+SUMIFS(OFFSET('Game Board'!H8:H55,0,NG1),OFFSET('Game Board'!I8:I55,0,NG1),NY27,OFFSET('Game Board'!F8:F55,0,NG1),NY26)</f>
        <v>0</v>
      </c>
      <c r="OF27" s="420">
        <f ca="1">SUMIFS(OFFSET('Game Board'!H8:H55,0,NG1),OFFSET('Game Board'!F8:F55,0,NG1),NY27,OFFSET('Game Board'!I8:I55,0,NG1),NY24)+SUMIFS(OFFSET('Game Board'!H8:H55,0,NG1),OFFSET('Game Board'!F8:F55,0,NG1),NY27,OFFSET('Game Board'!I8:I55,0,NG1),NY25)+SUMIFS(OFFSET('Game Board'!H8:H55,0,NG1),OFFSET('Game Board'!F8:F55,0,NG1),NY27,OFFSET('Game Board'!I8:I55,0,NG1),NY26)+SUMIFS(OFFSET('Game Board'!G8:G55,0,NG1),OFFSET('Game Board'!I8:I55,0,NG1),NY27,OFFSET('Game Board'!F8:F55,0,NG1),NY24)+SUMIFS(OFFSET('Game Board'!G8:G55,0,NG1),OFFSET('Game Board'!I8:I55,0,NG1),NY27,OFFSET('Game Board'!F8:F55,0,NG1),NY25)+SUMIFS(OFFSET('Game Board'!G8:G55,0,NG1),OFFSET('Game Board'!I8:I55,0,NG1),NY27,OFFSET('Game Board'!F8:F55,0,NG1),NY26)</f>
        <v>0</v>
      </c>
      <c r="OG27" s="420">
        <f t="shared" ca="1" si="84"/>
        <v>0</v>
      </c>
      <c r="OH27" s="420">
        <f t="shared" ca="1" si="85"/>
        <v>3</v>
      </c>
      <c r="OI27" s="420">
        <f t="shared" ref="OI27" ca="1" si="3937">IF(NY27&lt;&gt;"",SUMPRODUCT((NX24:NX27=NX27)*(OH24:OH27&gt;OH27)*1),0)</f>
        <v>0</v>
      </c>
      <c r="OJ27" s="420">
        <f t="shared" ref="OJ27" ca="1" si="3938">IF(NY27&lt;&gt;"",SUMPRODUCT((OI24:OI27=OI27)*(OG24:OG27&gt;OG27)*1),0)</f>
        <v>0</v>
      </c>
      <c r="OK27" s="420">
        <f t="shared" ca="1" si="88"/>
        <v>0</v>
      </c>
      <c r="OL27" s="420">
        <f t="shared" ref="OL27" ca="1" si="3939">IF(NY27&lt;&gt;"",SUMPRODUCT((OK24:OK27=OK27)*(OI24:OI27=OI27)*(OE24:OE27&gt;OE27)*1),0)</f>
        <v>0</v>
      </c>
      <c r="OM27" s="420">
        <f t="shared" ca="1" si="90"/>
        <v>1</v>
      </c>
      <c r="ON27" s="420">
        <f ca="1">SUMPRODUCT((OFFSET('Game Board'!F8:F55,0,NG1)=NZ27)*(OFFSET('Game Board'!I8:I55,0,NG1)=NZ25)*(OFFSET('Game Board'!G8:G55,0,NG1)&gt;OFFSET('Game Board'!H8:H55,0,NG1))*1)+SUMPRODUCT((OFFSET('Game Board'!I8:I55,0,NG1)=NZ27)*(OFFSET('Game Board'!F8:F55,0,NG1)=NZ25)*(OFFSET('Game Board'!H8:H55,0,NG1)&gt;OFFSET('Game Board'!G8:G55,0,NG1))*1)+SUMPRODUCT((OFFSET('Game Board'!F8:F55,0,NG1)=NZ27)*(OFFSET('Game Board'!I8:I55,0,NG1)=NZ26)*(OFFSET('Game Board'!G8:G55,0,NG1)&gt;OFFSET('Game Board'!H8:H55,0,NG1))*1)+SUMPRODUCT((OFFSET('Game Board'!I8:I55,0,NG1)=NZ27)*(OFFSET('Game Board'!F8:F55,0,NG1)=NZ26)*(OFFSET('Game Board'!H8:H55,0,NG1)&gt;OFFSET('Game Board'!G8:G55,0,NG1))*1)</f>
        <v>0</v>
      </c>
      <c r="OO27" s="420">
        <f ca="1">SUMPRODUCT((OFFSET('Game Board'!F8:F55,0,NG1)=NZ27)*(OFFSET('Game Board'!I8:I55,0,NG1)=NZ25)*(OFFSET('Game Board'!G8:G55,0,NG1)=OFFSET('Game Board'!H8:H55,0,NG1))*1)+SUMPRODUCT((OFFSET('Game Board'!I8:I55,0,NG1)=NZ27)*(OFFSET('Game Board'!F8:F55,0,NG1)=NZ25)*(OFFSET('Game Board'!G8:G55,0,NG1)=OFFSET('Game Board'!H8:H55,0,NG1))*1)+SUMPRODUCT((OFFSET('Game Board'!F8:F55,0,NG1)=NZ27)*(OFFSET('Game Board'!I8:I55,0,NG1)=NZ26)*(OFFSET('Game Board'!G8:G55,0,NG1)=OFFSET('Game Board'!H8:H55,0,NG1))*1)+SUMPRODUCT((OFFSET('Game Board'!I8:I55,0,NG1)=NZ27)*(OFFSET('Game Board'!F8:F55,0,NG1)=NZ26)*(OFFSET('Game Board'!G8:G55,0,NG1)=OFFSET('Game Board'!H8:H55,0,NG1))*1)</f>
        <v>0</v>
      </c>
      <c r="OP27" s="420">
        <f ca="1">SUMPRODUCT((OFFSET('Game Board'!F8:F55,0,NG1)=NZ27)*(OFFSET('Game Board'!I8:I55,0,NG1)=NZ25)*(OFFSET('Game Board'!G8:G55,0,NG1)&lt;OFFSET('Game Board'!H8:H55,0,NG1))*1)+SUMPRODUCT((OFFSET('Game Board'!I8:I55,0,NG1)=NZ27)*(OFFSET('Game Board'!F8:F55,0,NG1)=NZ25)*(OFFSET('Game Board'!H8:H55,0,NG1)&lt;OFFSET('Game Board'!G8:G55,0,NG1))*1)+SUMPRODUCT((OFFSET('Game Board'!F8:F55,0,NG1)=NZ27)*(OFFSET('Game Board'!I8:I55,0,NG1)=NZ26)*(OFFSET('Game Board'!G8:G55,0,NG1)&lt;OFFSET('Game Board'!H8:H55,0,NG1))*1)+SUMPRODUCT((OFFSET('Game Board'!I8:I55,0,NG1)=NZ27)*(OFFSET('Game Board'!F8:F55,0,NG1)=NZ26)*(OFFSET('Game Board'!H8:H55,0,NG1)&lt;OFFSET('Game Board'!G8:G55,0,NG1))*1)</f>
        <v>0</v>
      </c>
      <c r="OQ27" s="420">
        <f ca="1">SUMIFS(OFFSET('Game Board'!G8:G55,0,NG1),OFFSET('Game Board'!F8:F55,0,NG1),NZ27,OFFSET('Game Board'!I8:I55,0,NG1),NZ25)+SUMIFS(OFFSET('Game Board'!G8:G55,0,NG1),OFFSET('Game Board'!F8:F55,0,NG1),NZ27,OFFSET('Game Board'!I8:I55,0,NG1),NZ26)+SUMIFS(OFFSET('Game Board'!H8:H55,0,NG1),OFFSET('Game Board'!I8:I55,0,NG1),NZ27,OFFSET('Game Board'!F8:F55,0,NG1),NZ25)+SUMIFS(OFFSET('Game Board'!H8:H55,0,NG1),OFFSET('Game Board'!I8:I55,0,NG1),NZ27,OFFSET('Game Board'!F8:F55,0,NG1),NZ26)</f>
        <v>0</v>
      </c>
      <c r="OR27" s="420">
        <f ca="1">SUMIFS(OFFSET('Game Board'!G8:G55,0,NG1),OFFSET('Game Board'!F8:F55,0,NG1),NZ27,OFFSET('Game Board'!I8:I55,0,NG1),NZ25)+SUMIFS(OFFSET('Game Board'!G8:G55,0,NG1),OFFSET('Game Board'!F8:F55,0,NG1),NZ27,OFFSET('Game Board'!I8:I55,0,NG1),NZ26)+SUMIFS(OFFSET('Game Board'!H8:H55,0,NG1),OFFSET('Game Board'!I8:I55,0,NG1),NZ27,OFFSET('Game Board'!F8:F55,0,NG1),NZ25)+SUMIFS(OFFSET('Game Board'!H8:H55,0,NG1),OFFSET('Game Board'!I8:I55,0,NG1),NZ27,OFFSET('Game Board'!F8:F55,0,NG1),NZ26)</f>
        <v>0</v>
      </c>
      <c r="OS27" s="420">
        <f t="shared" ca="1" si="297"/>
        <v>0</v>
      </c>
      <c r="OT27" s="420">
        <f t="shared" ca="1" si="298"/>
        <v>0</v>
      </c>
      <c r="OU27" s="420">
        <f t="shared" ref="OU27" ca="1" si="3940">IF(NZ27&lt;&gt;"",SUMPRODUCT((NX24:NX27=NX27)*(OT24:OT27&gt;OT27)*1),0)</f>
        <v>0</v>
      </c>
      <c r="OV27" s="420">
        <f t="shared" ref="OV27" ca="1" si="3941">IF(NZ27&lt;&gt;"",SUMPRODUCT((OU24:OU27=OU27)*(OS24:OS27&gt;OS27)*1),0)</f>
        <v>0</v>
      </c>
      <c r="OW27" s="420">
        <f t="shared" ca="1" si="301"/>
        <v>0</v>
      </c>
      <c r="OX27" s="420">
        <f t="shared" ref="OX27" ca="1" si="3942">IF(NZ27&lt;&gt;"",SUMPRODUCT((OW24:OW27=OW27)*(OU24:OU27=OU27)*(OQ24:OQ27&gt;OQ27)*1),0)</f>
        <v>0</v>
      </c>
      <c r="OY27" s="420">
        <f t="shared" ca="1" si="91"/>
        <v>1</v>
      </c>
      <c r="OZ27" s="420">
        <f ca="1">SUMPRODUCT((OFFSET('Game Board'!F8:F55,0,NG1)=OA27)*(OFFSET('Game Board'!I8:I55,0,NG1)=OA26)*(OFFSET('Game Board'!G8:G55,0,NG1)&gt;OFFSET('Game Board'!H8:H55,0,NG1))*1)+SUMPRODUCT((OFFSET('Game Board'!I8:I55,0,NG1)=OA27)*(OFFSET('Game Board'!F8:F55,0,NG1)=OA26)*(OFFSET('Game Board'!H8:H55,0,NG1)&gt;OFFSET('Game Board'!G8:G55,0,NG1))*1)</f>
        <v>0</v>
      </c>
      <c r="PA27" s="420">
        <f ca="1">SUMPRODUCT((OFFSET('Game Board'!F8:F55,0,NG1)=OA27)*(OFFSET('Game Board'!I8:I55,0,NG1)=OA26)*(OFFSET('Game Board'!G8:G55,0,NG1)=OFFSET('Game Board'!H8:H55,0,NG1))*1)+SUMPRODUCT((OFFSET('Game Board'!I8:I55,0,NG1)=OA27)*(OFFSET('Game Board'!F8:F55,0,NG1)=OA26)*(OFFSET('Game Board'!H8:H55,0,NG1)=OFFSET('Game Board'!G8:G55,0,NG1))*1)</f>
        <v>0</v>
      </c>
      <c r="PB27" s="420">
        <f ca="1">SUMPRODUCT((OFFSET('Game Board'!F8:F55,0,NG1)=OA27)*(OFFSET('Game Board'!I8:I55,0,NG1)=OA26)*(OFFSET('Game Board'!G8:G55,0,NG1)&lt;OFFSET('Game Board'!H8:H55,0,NG1))*1)+SUMPRODUCT((OFFSET('Game Board'!I8:I55,0,NG1)=OA27)*(OFFSET('Game Board'!F8:F55,0,NG1)=OA26)*(OFFSET('Game Board'!H8:H55,0,NG1)&lt;OFFSET('Game Board'!G8:G55,0,NG1))*1)</f>
        <v>0</v>
      </c>
      <c r="PC27" s="420">
        <f ca="1">SUMIFS(OFFSET('Game Board'!G8:G55,0,NG1),OFFSET('Game Board'!F8:F55,0,NG1),OA27,OFFSET('Game Board'!I8:I55,0,NG1),OA26)+SUMIFS(OFFSET('Game Board'!H8:H55,0,NG1),OFFSET('Game Board'!I8:I55,0,NG1),OA27,OFFSET('Game Board'!F8:F55,0,NG1),OA26)</f>
        <v>0</v>
      </c>
      <c r="PD27" s="420">
        <f ca="1">SUMIFS(OFFSET('Game Board'!G8:G55,0,NG1),OFFSET('Game Board'!F8:F55,0,NG1),OA27,OFFSET('Game Board'!I8:I55,0,NG1),OA26)+SUMIFS(OFFSET('Game Board'!H8:H55,0,NG1),OFFSET('Game Board'!I8:I55,0,NG1),OA27,OFFSET('Game Board'!F8:F55,0,NG1),OA26)</f>
        <v>0</v>
      </c>
      <c r="PE27" s="420">
        <f t="shared" ca="1" si="3743"/>
        <v>0</v>
      </c>
      <c r="PF27" s="420">
        <f t="shared" ca="1" si="3744"/>
        <v>0</v>
      </c>
      <c r="PG27" s="420">
        <f t="shared" ref="PG27" ca="1" si="3943">IF(OA27&lt;&gt;"",SUMPRODUCT((OJ24:OJ27=OJ27)*(PF24:PF27&gt;PF27)*1),0)</f>
        <v>0</v>
      </c>
      <c r="PH27" s="420">
        <f t="shared" ref="PH27" ca="1" si="3944">IF(OA27&lt;&gt;"",SUMPRODUCT((PG24:PG27=PG27)*(PE24:PE27&gt;PE27)*1),0)</f>
        <v>0</v>
      </c>
      <c r="PI27" s="420">
        <f t="shared" ca="1" si="3747"/>
        <v>0</v>
      </c>
      <c r="PJ27" s="420">
        <f t="shared" ref="PJ27" ca="1" si="3945">IF(OA27&lt;&gt;"",SUMPRODUCT((PI24:PI27=PI27)*(PG24:PG27=PG27)*(PC24:PC27&gt;PC27)*1),0)</f>
        <v>0</v>
      </c>
      <c r="PK27" s="420">
        <f t="shared" ca="1" si="92"/>
        <v>1</v>
      </c>
      <c r="PL27" s="420">
        <f t="shared" ref="PL27" ca="1" si="3946">SUMPRODUCT((PK24:PK27=PK27)*(NN24:NN27&gt;NN27)*1)</f>
        <v>3</v>
      </c>
      <c r="PM27" s="420">
        <f t="shared" ca="1" si="94"/>
        <v>4</v>
      </c>
      <c r="PN27" s="420" t="str">
        <f t="shared" si="304"/>
        <v>Canada</v>
      </c>
      <c r="PO27" s="420">
        <f t="shared" ca="1" si="95"/>
        <v>0</v>
      </c>
      <c r="PP27" s="420">
        <f ca="1">SUMPRODUCT((OFFSET('Game Board'!G8:G55,0,PP1)&lt;&gt;"")*(OFFSET('Game Board'!F8:F55,0,PP1)=C27)*(OFFSET('Game Board'!G8:G55,0,PP1)&gt;OFFSET('Game Board'!H8:H55,0,PP1))*1)+SUMPRODUCT((OFFSET('Game Board'!G8:G55,0,PP1)&lt;&gt;"")*(OFFSET('Game Board'!I8:I55,0,PP1)=C27)*(OFFSET('Game Board'!H8:H55,0,PP1)&gt;OFFSET('Game Board'!G8:G55,0,PP1))*1)</f>
        <v>0</v>
      </c>
      <c r="PQ27" s="420">
        <f ca="1">SUMPRODUCT((OFFSET('Game Board'!G8:G55,0,PP1)&lt;&gt;"")*(OFFSET('Game Board'!F8:F55,0,PP1)=C27)*(OFFSET('Game Board'!G8:G55,0,PP1)=OFFSET('Game Board'!H8:H55,0,PP1))*1)+SUMPRODUCT((OFFSET('Game Board'!G8:G55,0,PP1)&lt;&gt;"")*(OFFSET('Game Board'!I8:I55,0,PP1)=C27)*(OFFSET('Game Board'!G8:G55,0,PP1)=OFFSET('Game Board'!H8:H55,0,PP1))*1)</f>
        <v>0</v>
      </c>
      <c r="PR27" s="420">
        <f ca="1">SUMPRODUCT((OFFSET('Game Board'!G8:G55,0,PP1)&lt;&gt;"")*(OFFSET('Game Board'!F8:F55,0,PP1)=C27)*(OFFSET('Game Board'!G8:G55,0,PP1)&lt;OFFSET('Game Board'!H8:H55,0,PP1))*1)+SUMPRODUCT((OFFSET('Game Board'!G8:G55,0,PP1)&lt;&gt;"")*(OFFSET('Game Board'!I8:I55,0,PP1)=C27)*(OFFSET('Game Board'!H8:H55,0,PP1)&lt;OFFSET('Game Board'!G8:G55,0,PP1))*1)</f>
        <v>0</v>
      </c>
      <c r="PS27" s="420">
        <f ca="1">SUMIF(OFFSET('Game Board'!F8:F55,0,PP1),C27,OFFSET('Game Board'!G8:G55,0,PP1))+SUMIF(OFFSET('Game Board'!I8:I55,0,PP1),C27,OFFSET('Game Board'!H8:H55,0,PP1))</f>
        <v>0</v>
      </c>
      <c r="PT27" s="420">
        <f ca="1">SUMIF(OFFSET('Game Board'!F8:F55,0,PP1),C27,OFFSET('Game Board'!H8:H55,0,PP1))+SUMIF(OFFSET('Game Board'!I8:I55,0,PP1),C27,OFFSET('Game Board'!G8:G55,0,PP1))</f>
        <v>0</v>
      </c>
      <c r="PU27" s="420">
        <f t="shared" ca="1" si="96"/>
        <v>0</v>
      </c>
      <c r="PV27" s="420">
        <f t="shared" ca="1" si="97"/>
        <v>0</v>
      </c>
      <c r="PW27" s="420">
        <f ca="1">INDEX(L4:L35,MATCH(QF27,C4:C35,0),0)</f>
        <v>1479</v>
      </c>
      <c r="PX27" s="424">
        <f>'Tournament Setup'!F29</f>
        <v>0</v>
      </c>
      <c r="PY27" s="420">
        <f t="shared" ref="PY27" ca="1" si="3947">RANK(PV27,PV24:PV27)</f>
        <v>1</v>
      </c>
      <c r="PZ27" s="420">
        <f t="shared" ref="PZ27" ca="1" si="3948">SUMPRODUCT((PY24:PY27=PY27)*(PU24:PU27&gt;PU27)*1)</f>
        <v>0</v>
      </c>
      <c r="QA27" s="420">
        <f t="shared" ca="1" si="100"/>
        <v>1</v>
      </c>
      <c r="QB27" s="420">
        <f t="shared" ref="QB27" ca="1" si="3949">SUMPRODUCT((PY24:PY27=PY27)*(PU24:PU27=PU27)*(PS24:PS27&gt;PS27)*1)</f>
        <v>0</v>
      </c>
      <c r="QC27" s="420">
        <f t="shared" ca="1" si="102"/>
        <v>1</v>
      </c>
      <c r="QD27" s="420">
        <f t="shared" ref="QD27" ca="1" si="3950">RANK(QC27,QC24:QC27,1)+COUNTIF(QC24:QC27,QC27)-1</f>
        <v>4</v>
      </c>
      <c r="QE27" s="420">
        <v>4</v>
      </c>
      <c r="QF27" s="420" t="str">
        <f t="shared" ref="QF27" ca="1" si="3951">INDEX(PN24:PN27,MATCH(QE27,QD24:QD27,0),0)</f>
        <v>Canada</v>
      </c>
      <c r="QG27" s="420">
        <f t="shared" ref="QG27" ca="1" si="3952">INDEX(QC24:QC27,MATCH(QF27,PN24:PN27,0),0)</f>
        <v>1</v>
      </c>
      <c r="QH27" s="420" t="str">
        <f t="shared" ca="1" si="3756"/>
        <v>Canada</v>
      </c>
      <c r="QI27" s="420" t="str">
        <f t="shared" ref="QI27" ca="1" si="3953">IF(AND(QI26&lt;&gt;"",QG27=2),QF27,"")</f>
        <v/>
      </c>
      <c r="QJ27" s="420" t="str">
        <f t="shared" ref="QJ27" ca="1" si="3954">IF(AND(QJ26&lt;&gt;"",QG27=3),QF27,"")</f>
        <v/>
      </c>
      <c r="QK27" s="420">
        <f ca="1">SUMPRODUCT((OFFSET('Game Board'!F8:F55,0,PP1)=QH27)*(OFFSET('Game Board'!I8:I55,0,PP1)=QH24)*(OFFSET('Game Board'!G8:G55,0,PP1)&gt;OFFSET('Game Board'!H8:H55,0,PP1))*1)+SUMPRODUCT((OFFSET('Game Board'!I8:I55,0,PP1)=QH27)*(OFFSET('Game Board'!F8:F55,0,PP1)=QH24)*(OFFSET('Game Board'!H8:H55,0,PP1)&gt;OFFSET('Game Board'!G8:G55,0,PP1))*1)+SUMPRODUCT((OFFSET('Game Board'!F8:F55,0,PP1)=QH27)*(OFFSET('Game Board'!I8:I55,0,PP1)=QH25)*(OFFSET('Game Board'!G8:G55,0,PP1)&gt;OFFSET('Game Board'!H8:H55,0,PP1))*1)+SUMPRODUCT((OFFSET('Game Board'!I8:I55,0,PP1)=QH27)*(OFFSET('Game Board'!F8:F55,0,PP1)=QH25)*(OFFSET('Game Board'!H8:H55,0,PP1)&gt;OFFSET('Game Board'!G8:G55,0,PP1))*1)+SUMPRODUCT((OFFSET('Game Board'!F8:F55,0,PP1)=QH27)*(OFFSET('Game Board'!I8:I55,0,PP1)=QH26)*(OFFSET('Game Board'!G8:G55,0,PP1)&gt;OFFSET('Game Board'!H8:H55,0,PP1))*1)+SUMPRODUCT((OFFSET('Game Board'!I8:I55,0,PP1)=QH27)*(OFFSET('Game Board'!F8:F55,0,PP1)=QH26)*(OFFSET('Game Board'!H8:H55,0,PP1)&gt;OFFSET('Game Board'!G8:G55,0,PP1))*1)</f>
        <v>0</v>
      </c>
      <c r="QL27" s="420">
        <f ca="1">SUMPRODUCT((OFFSET('Game Board'!F8:F55,0,PP1)=QH27)*(OFFSET('Game Board'!I8:I55,0,PP1)=QH24)*(OFFSET('Game Board'!G8:G55,0,PP1)&gt;=OFFSET('Game Board'!H8:H55,0,PP1))*1)+SUMPRODUCT((OFFSET('Game Board'!I8:I55,0,PP1)=QH27)*(OFFSET('Game Board'!F8:F55,0,PP1)=QH24)*(OFFSET('Game Board'!G8:G55,0,PP1)=OFFSET('Game Board'!H8:H55,0,PP1))*1)+SUMPRODUCT((OFFSET('Game Board'!F8:F55,0,PP1)=QH27)*(OFFSET('Game Board'!I8:I55,0,PP1)=QH25)*(OFFSET('Game Board'!G8:G55,0,PP1)=OFFSET('Game Board'!H8:H55,0,PP1))*1)+SUMPRODUCT((OFFSET('Game Board'!I8:I55,0,PP1)=QH27)*(OFFSET('Game Board'!F8:F55,0,PP1)=QH25)*(OFFSET('Game Board'!G8:G55,0,PP1)=OFFSET('Game Board'!H8:H55,0,PP1))*1)+SUMPRODUCT((OFFSET('Game Board'!F8:F55,0,PP1)=QH27)*(OFFSET('Game Board'!I8:I55,0,PP1)=QH26)*(OFFSET('Game Board'!G8:G55,0,PP1)=OFFSET('Game Board'!H8:H55,0,PP1))*1)+SUMPRODUCT((OFFSET('Game Board'!I8:I55,0,PP1)=QH27)*(OFFSET('Game Board'!F8:F55,0,PP1)=QH26)*(OFFSET('Game Board'!G8:G55,0,PP1)=OFFSET('Game Board'!H8:H55,0,PP1))*1)</f>
        <v>3</v>
      </c>
      <c r="QM27" s="420">
        <f ca="1">SUMPRODUCT((OFFSET('Game Board'!F8:F55,0,PP1)=QH27)*(OFFSET('Game Board'!I8:I55,0,PP1)=QH24)*(OFFSET('Game Board'!G8:G55,0,PP1)&lt;OFFSET('Game Board'!H8:H55,0,PP1))*1)+SUMPRODUCT((OFFSET('Game Board'!I8:I55,0,PP1)=QH27)*(OFFSET('Game Board'!F8:F55,0,PP1)=QH24)*(OFFSET('Game Board'!H8:H55,0,PP1)&lt;OFFSET('Game Board'!G8:G55,0,PP1))*1)+SUMPRODUCT((OFFSET('Game Board'!F8:F55,0,PP1)=QH27)*(OFFSET('Game Board'!I8:I55,0,PP1)=QH25)*(OFFSET('Game Board'!G8:G55,0,PP1)&lt;OFFSET('Game Board'!H8:H55,0,PP1))*1)+SUMPRODUCT((OFFSET('Game Board'!I8:I55,0,PP1)=QH27)*(OFFSET('Game Board'!F8:F55,0,PP1)=QH25)*(OFFSET('Game Board'!H8:H55,0,PP1)&lt;OFFSET('Game Board'!G8:G55,0,PP1))*1)+SUMPRODUCT((OFFSET('Game Board'!F8:F55,0,PP1)=QH27)*(OFFSET('Game Board'!I8:I55,0,PP1)=QH26)*(OFFSET('Game Board'!G8:G55,0,PP1)&lt;OFFSET('Game Board'!H8:H55,0,PP1))*1)+SUMPRODUCT((OFFSET('Game Board'!I8:I55,0,PP1)=QH27)*(OFFSET('Game Board'!F8:F55,0,PP1)=QH26)*(OFFSET('Game Board'!H8:H55,0,PP1)&lt;OFFSET('Game Board'!G8:G55,0,PP1))*1)</f>
        <v>0</v>
      </c>
      <c r="QN27" s="420">
        <f ca="1">SUMIFS(OFFSET('Game Board'!G8:G55,0,PP1),OFFSET('Game Board'!F8:F55,0,PP1),QH27,OFFSET('Game Board'!I8:I55,0,PP1),QH24)+SUMIFS(OFFSET('Game Board'!G8:G55,0,PP1),OFFSET('Game Board'!F8:F55,0,PP1),QH27,OFFSET('Game Board'!I8:I55,0,PP1),QH25)+SUMIFS(OFFSET('Game Board'!G8:G55,0,PP1),OFFSET('Game Board'!F8:F55,0,PP1),QH27,OFFSET('Game Board'!I8:I55,0,PP1),QH26)+SUMIFS(OFFSET('Game Board'!H8:H55,0,PP1),OFFSET('Game Board'!I8:I55,0,PP1),QH27,OFFSET('Game Board'!F8:F55,0,PP1),QH24)+SUMIFS(OFFSET('Game Board'!H8:H55,0,PP1),OFFSET('Game Board'!I8:I55,0,PP1),QH27,OFFSET('Game Board'!F8:F55,0,PP1),QH25)+SUMIFS(OFFSET('Game Board'!H8:H55,0,PP1),OFFSET('Game Board'!I8:I55,0,PP1),QH27,OFFSET('Game Board'!F8:F55,0,PP1),QH26)</f>
        <v>0</v>
      </c>
      <c r="QO27" s="420">
        <f ca="1">SUMIFS(OFFSET('Game Board'!H8:H55,0,PP1),OFFSET('Game Board'!F8:F55,0,PP1),QH27,OFFSET('Game Board'!I8:I55,0,PP1),QH24)+SUMIFS(OFFSET('Game Board'!H8:H55,0,PP1),OFFSET('Game Board'!F8:F55,0,PP1),QH27,OFFSET('Game Board'!I8:I55,0,PP1),QH25)+SUMIFS(OFFSET('Game Board'!H8:H55,0,PP1),OFFSET('Game Board'!F8:F55,0,PP1),QH27,OFFSET('Game Board'!I8:I55,0,PP1),QH26)+SUMIFS(OFFSET('Game Board'!G8:G55,0,PP1),OFFSET('Game Board'!I8:I55,0,PP1),QH27,OFFSET('Game Board'!F8:F55,0,PP1),QH24)+SUMIFS(OFFSET('Game Board'!G8:G55,0,PP1),OFFSET('Game Board'!I8:I55,0,PP1),QH27,OFFSET('Game Board'!F8:F55,0,PP1),QH25)+SUMIFS(OFFSET('Game Board'!G8:G55,0,PP1),OFFSET('Game Board'!I8:I55,0,PP1),QH27,OFFSET('Game Board'!F8:F55,0,PP1),QH26)</f>
        <v>0</v>
      </c>
      <c r="QP27" s="420">
        <f t="shared" ca="1" si="107"/>
        <v>0</v>
      </c>
      <c r="QQ27" s="420">
        <f t="shared" ca="1" si="108"/>
        <v>3</v>
      </c>
      <c r="QR27" s="420">
        <f t="shared" ref="QR27" ca="1" si="3955">IF(QH27&lt;&gt;"",SUMPRODUCT((QG24:QG27=QG27)*(QQ24:QQ27&gt;QQ27)*1),0)</f>
        <v>0</v>
      </c>
      <c r="QS27" s="420">
        <f t="shared" ref="QS27" ca="1" si="3956">IF(QH27&lt;&gt;"",SUMPRODUCT((QR24:QR27=QR27)*(QP24:QP27&gt;QP27)*1),0)</f>
        <v>0</v>
      </c>
      <c r="QT27" s="420">
        <f t="shared" ca="1" si="111"/>
        <v>0</v>
      </c>
      <c r="QU27" s="420">
        <f t="shared" ref="QU27" ca="1" si="3957">IF(QH27&lt;&gt;"",SUMPRODUCT((QT24:QT27=QT27)*(QR24:QR27=QR27)*(QN24:QN27&gt;QN27)*1),0)</f>
        <v>0</v>
      </c>
      <c r="QV27" s="420">
        <f t="shared" ca="1" si="113"/>
        <v>1</v>
      </c>
      <c r="QW27" s="420">
        <f ca="1">SUMPRODUCT((OFFSET('Game Board'!F8:F55,0,PP1)=QI27)*(OFFSET('Game Board'!I8:I55,0,PP1)=QI25)*(OFFSET('Game Board'!G8:G55,0,PP1)&gt;OFFSET('Game Board'!H8:H55,0,PP1))*1)+SUMPRODUCT((OFFSET('Game Board'!I8:I55,0,PP1)=QI27)*(OFFSET('Game Board'!F8:F55,0,PP1)=QI25)*(OFFSET('Game Board'!H8:H55,0,PP1)&gt;OFFSET('Game Board'!G8:G55,0,PP1))*1)+SUMPRODUCT((OFFSET('Game Board'!F8:F55,0,PP1)=QI27)*(OFFSET('Game Board'!I8:I55,0,PP1)=QI26)*(OFFSET('Game Board'!G8:G55,0,PP1)&gt;OFFSET('Game Board'!H8:H55,0,PP1))*1)+SUMPRODUCT((OFFSET('Game Board'!I8:I55,0,PP1)=QI27)*(OFFSET('Game Board'!F8:F55,0,PP1)=QI26)*(OFFSET('Game Board'!H8:H55,0,PP1)&gt;OFFSET('Game Board'!G8:G55,0,PP1))*1)</f>
        <v>0</v>
      </c>
      <c r="QX27" s="420">
        <f ca="1">SUMPRODUCT((OFFSET('Game Board'!F8:F55,0,PP1)=QI27)*(OFFSET('Game Board'!I8:I55,0,PP1)=QI25)*(OFFSET('Game Board'!G8:G55,0,PP1)=OFFSET('Game Board'!H8:H55,0,PP1))*1)+SUMPRODUCT((OFFSET('Game Board'!I8:I55,0,PP1)=QI27)*(OFFSET('Game Board'!F8:F55,0,PP1)=QI25)*(OFFSET('Game Board'!G8:G55,0,PP1)=OFFSET('Game Board'!H8:H55,0,PP1))*1)+SUMPRODUCT((OFFSET('Game Board'!F8:F55,0,PP1)=QI27)*(OFFSET('Game Board'!I8:I55,0,PP1)=QI26)*(OFFSET('Game Board'!G8:G55,0,PP1)=OFFSET('Game Board'!H8:H55,0,PP1))*1)+SUMPRODUCT((OFFSET('Game Board'!I8:I55,0,PP1)=QI27)*(OFFSET('Game Board'!F8:F55,0,PP1)=QI26)*(OFFSET('Game Board'!G8:G55,0,PP1)=OFFSET('Game Board'!H8:H55,0,PP1))*1)</f>
        <v>0</v>
      </c>
      <c r="QY27" s="420">
        <f ca="1">SUMPRODUCT((OFFSET('Game Board'!F8:F55,0,PP1)=QI27)*(OFFSET('Game Board'!I8:I55,0,PP1)=QI25)*(OFFSET('Game Board'!G8:G55,0,PP1)&lt;OFFSET('Game Board'!H8:H55,0,PP1))*1)+SUMPRODUCT((OFFSET('Game Board'!I8:I55,0,PP1)=QI27)*(OFFSET('Game Board'!F8:F55,0,PP1)=QI25)*(OFFSET('Game Board'!H8:H55,0,PP1)&lt;OFFSET('Game Board'!G8:G55,0,PP1))*1)+SUMPRODUCT((OFFSET('Game Board'!F8:F55,0,PP1)=QI27)*(OFFSET('Game Board'!I8:I55,0,PP1)=QI26)*(OFFSET('Game Board'!G8:G55,0,PP1)&lt;OFFSET('Game Board'!H8:H55,0,PP1))*1)+SUMPRODUCT((OFFSET('Game Board'!I8:I55,0,PP1)=QI27)*(OFFSET('Game Board'!F8:F55,0,PP1)=QI26)*(OFFSET('Game Board'!H8:H55,0,PP1)&lt;OFFSET('Game Board'!G8:G55,0,PP1))*1)</f>
        <v>0</v>
      </c>
      <c r="QZ27" s="420">
        <f ca="1">SUMIFS(OFFSET('Game Board'!G8:G55,0,PP1),OFFSET('Game Board'!F8:F55,0,PP1),QI27,OFFSET('Game Board'!I8:I55,0,PP1),QI25)+SUMIFS(OFFSET('Game Board'!G8:G55,0,PP1),OFFSET('Game Board'!F8:F55,0,PP1),QI27,OFFSET('Game Board'!I8:I55,0,PP1),QI26)+SUMIFS(OFFSET('Game Board'!H8:H55,0,PP1),OFFSET('Game Board'!I8:I55,0,PP1),QI27,OFFSET('Game Board'!F8:F55,0,PP1),QI25)+SUMIFS(OFFSET('Game Board'!H8:H55,0,PP1),OFFSET('Game Board'!I8:I55,0,PP1),QI27,OFFSET('Game Board'!F8:F55,0,PP1),QI26)</f>
        <v>0</v>
      </c>
      <c r="RA27" s="420">
        <f ca="1">SUMIFS(OFFSET('Game Board'!G8:G55,0,PP1),OFFSET('Game Board'!F8:F55,0,PP1),QI27,OFFSET('Game Board'!I8:I55,0,PP1),QI25)+SUMIFS(OFFSET('Game Board'!G8:G55,0,PP1),OFFSET('Game Board'!F8:F55,0,PP1),QI27,OFFSET('Game Board'!I8:I55,0,PP1),QI26)+SUMIFS(OFFSET('Game Board'!H8:H55,0,PP1),OFFSET('Game Board'!I8:I55,0,PP1),QI27,OFFSET('Game Board'!F8:F55,0,PP1),QI25)+SUMIFS(OFFSET('Game Board'!H8:H55,0,PP1),OFFSET('Game Board'!I8:I55,0,PP1),QI27,OFFSET('Game Board'!F8:F55,0,PP1),QI26)</f>
        <v>0</v>
      </c>
      <c r="RB27" s="420">
        <f t="shared" ca="1" si="316"/>
        <v>0</v>
      </c>
      <c r="RC27" s="420">
        <f t="shared" ca="1" si="317"/>
        <v>0</v>
      </c>
      <c r="RD27" s="420">
        <f t="shared" ref="RD27" ca="1" si="3958">IF(QI27&lt;&gt;"",SUMPRODUCT((QG24:QG27=QG27)*(RC24:RC27&gt;RC27)*1),0)</f>
        <v>0</v>
      </c>
      <c r="RE27" s="420">
        <f t="shared" ref="RE27" ca="1" si="3959">IF(QI27&lt;&gt;"",SUMPRODUCT((RD24:RD27=RD27)*(RB24:RB27&gt;RB27)*1),0)</f>
        <v>0</v>
      </c>
      <c r="RF27" s="420">
        <f t="shared" ca="1" si="320"/>
        <v>0</v>
      </c>
      <c r="RG27" s="420">
        <f t="shared" ref="RG27" ca="1" si="3960">IF(QI27&lt;&gt;"",SUMPRODUCT((RF24:RF27=RF27)*(RD24:RD27=RD27)*(QZ24:QZ27&gt;QZ27)*1),0)</f>
        <v>0</v>
      </c>
      <c r="RH27" s="420">
        <f t="shared" ca="1" si="114"/>
        <v>1</v>
      </c>
      <c r="RI27" s="420">
        <f ca="1">SUMPRODUCT((OFFSET('Game Board'!F8:F55,0,PP1)=QJ27)*(OFFSET('Game Board'!I8:I55,0,PP1)=QJ26)*(OFFSET('Game Board'!G8:G55,0,PP1)&gt;OFFSET('Game Board'!H8:H55,0,PP1))*1)+SUMPRODUCT((OFFSET('Game Board'!I8:I55,0,PP1)=QJ27)*(OFFSET('Game Board'!F8:F55,0,PP1)=QJ26)*(OFFSET('Game Board'!H8:H55,0,PP1)&gt;OFFSET('Game Board'!G8:G55,0,PP1))*1)</f>
        <v>0</v>
      </c>
      <c r="RJ27" s="420">
        <f ca="1">SUMPRODUCT((OFFSET('Game Board'!F8:F55,0,PP1)=QJ27)*(OFFSET('Game Board'!I8:I55,0,PP1)=QJ26)*(OFFSET('Game Board'!G8:G55,0,PP1)=OFFSET('Game Board'!H8:H55,0,PP1))*1)+SUMPRODUCT((OFFSET('Game Board'!I8:I55,0,PP1)=QJ27)*(OFFSET('Game Board'!F8:F55,0,PP1)=QJ26)*(OFFSET('Game Board'!H8:H55,0,PP1)=OFFSET('Game Board'!G8:G55,0,PP1))*1)</f>
        <v>0</v>
      </c>
      <c r="RK27" s="420">
        <f ca="1">SUMPRODUCT((OFFSET('Game Board'!F8:F55,0,PP1)=QJ27)*(OFFSET('Game Board'!I8:I55,0,PP1)=QJ26)*(OFFSET('Game Board'!G8:G55,0,PP1)&lt;OFFSET('Game Board'!H8:H55,0,PP1))*1)+SUMPRODUCT((OFFSET('Game Board'!I8:I55,0,PP1)=QJ27)*(OFFSET('Game Board'!F8:F55,0,PP1)=QJ26)*(OFFSET('Game Board'!H8:H55,0,PP1)&lt;OFFSET('Game Board'!G8:G55,0,PP1))*1)</f>
        <v>0</v>
      </c>
      <c r="RL27" s="420">
        <f ca="1">SUMIFS(OFFSET('Game Board'!G8:G55,0,PP1),OFFSET('Game Board'!F8:F55,0,PP1),QJ27,OFFSET('Game Board'!I8:I55,0,PP1),QJ26)+SUMIFS(OFFSET('Game Board'!H8:H55,0,PP1),OFFSET('Game Board'!I8:I55,0,PP1),QJ27,OFFSET('Game Board'!F8:F55,0,PP1),QJ26)</f>
        <v>0</v>
      </c>
      <c r="RM27" s="420">
        <f ca="1">SUMIFS(OFFSET('Game Board'!G8:G55,0,PP1),OFFSET('Game Board'!F8:F55,0,PP1),QJ27,OFFSET('Game Board'!I8:I55,0,PP1),QJ26)+SUMIFS(OFFSET('Game Board'!H8:H55,0,PP1),OFFSET('Game Board'!I8:I55,0,PP1),QJ27,OFFSET('Game Board'!F8:F55,0,PP1),QJ26)</f>
        <v>0</v>
      </c>
      <c r="RN27" s="420">
        <f t="shared" ca="1" si="3765"/>
        <v>0</v>
      </c>
      <c r="RO27" s="420">
        <f t="shared" ca="1" si="3766"/>
        <v>0</v>
      </c>
      <c r="RP27" s="420">
        <f t="shared" ref="RP27" ca="1" si="3961">IF(QJ27&lt;&gt;"",SUMPRODUCT((QS24:QS27=QS27)*(RO24:RO27&gt;RO27)*1),0)</f>
        <v>0</v>
      </c>
      <c r="RQ27" s="420">
        <f t="shared" ref="RQ27" ca="1" si="3962">IF(QJ27&lt;&gt;"",SUMPRODUCT((RP24:RP27=RP27)*(RN24:RN27&gt;RN27)*1),0)</f>
        <v>0</v>
      </c>
      <c r="RR27" s="420">
        <f t="shared" ca="1" si="3769"/>
        <v>0</v>
      </c>
      <c r="RS27" s="420">
        <f t="shared" ref="RS27" ca="1" si="3963">IF(QJ27&lt;&gt;"",SUMPRODUCT((RR24:RR27=RR27)*(RP24:RP27=RP27)*(RL24:RL27&gt;RL27)*1),0)</f>
        <v>0</v>
      </c>
      <c r="RT27" s="420">
        <f t="shared" ca="1" si="115"/>
        <v>1</v>
      </c>
      <c r="RU27" s="420">
        <f t="shared" ref="RU27" ca="1" si="3964">SUMPRODUCT((RT24:RT27=RT27)*(PW24:PW27&gt;PW27)*1)</f>
        <v>3</v>
      </c>
      <c r="RV27" s="420">
        <f t="shared" ca="1" si="117"/>
        <v>4</v>
      </c>
      <c r="RW27" s="420" t="str">
        <f t="shared" si="323"/>
        <v>Canada</v>
      </c>
      <c r="RX27" s="420">
        <f t="shared" ca="1" si="118"/>
        <v>0</v>
      </c>
      <c r="RY27" s="420">
        <f ca="1">SUMPRODUCT((OFFSET('Game Board'!G8:G55,0,RY1)&lt;&gt;"")*(OFFSET('Game Board'!F8:F55,0,RY1)=C27)*(OFFSET('Game Board'!G8:G55,0,RY1)&gt;OFFSET('Game Board'!H8:H55,0,RY1))*1)+SUMPRODUCT((OFFSET('Game Board'!G8:G55,0,RY1)&lt;&gt;"")*(OFFSET('Game Board'!I8:I55,0,RY1)=C27)*(OFFSET('Game Board'!H8:H55,0,RY1)&gt;OFFSET('Game Board'!G8:G55,0,RY1))*1)</f>
        <v>0</v>
      </c>
      <c r="RZ27" s="420">
        <f ca="1">SUMPRODUCT((OFFSET('Game Board'!G8:G55,0,RY1)&lt;&gt;"")*(OFFSET('Game Board'!F8:F55,0,RY1)=C27)*(OFFSET('Game Board'!G8:G55,0,RY1)=OFFSET('Game Board'!H8:H55,0,RY1))*1)+SUMPRODUCT((OFFSET('Game Board'!G8:G55,0,RY1)&lt;&gt;"")*(OFFSET('Game Board'!I8:I55,0,RY1)=C27)*(OFFSET('Game Board'!G8:G55,0,RY1)=OFFSET('Game Board'!H8:H55,0,RY1))*1)</f>
        <v>0</v>
      </c>
      <c r="SA27" s="420">
        <f ca="1">SUMPRODUCT((OFFSET('Game Board'!G8:G55,0,RY1)&lt;&gt;"")*(OFFSET('Game Board'!F8:F55,0,RY1)=C27)*(OFFSET('Game Board'!G8:G55,0,RY1)&lt;OFFSET('Game Board'!H8:H55,0,RY1))*1)+SUMPRODUCT((OFFSET('Game Board'!G8:G55,0,RY1)&lt;&gt;"")*(OFFSET('Game Board'!I8:I55,0,RY1)=C27)*(OFFSET('Game Board'!H8:H55,0,RY1)&lt;OFFSET('Game Board'!G8:G55,0,RY1))*1)</f>
        <v>0</v>
      </c>
      <c r="SB27" s="420">
        <f ca="1">SUMIF(OFFSET('Game Board'!F8:F55,0,RY1),C27,OFFSET('Game Board'!G8:G55,0,RY1))+SUMIF(OFFSET('Game Board'!I8:I55,0,RY1),C27,OFFSET('Game Board'!H8:H55,0,RY1))</f>
        <v>0</v>
      </c>
      <c r="SC27" s="420">
        <f ca="1">SUMIF(OFFSET('Game Board'!F8:F55,0,RY1),C27,OFFSET('Game Board'!H8:H55,0,RY1))+SUMIF(OFFSET('Game Board'!I8:I55,0,RY1),C27,OFFSET('Game Board'!G8:G55,0,RY1))</f>
        <v>0</v>
      </c>
      <c r="SD27" s="420">
        <f t="shared" ca="1" si="119"/>
        <v>0</v>
      </c>
      <c r="SE27" s="420">
        <f t="shared" ca="1" si="120"/>
        <v>0</v>
      </c>
      <c r="SF27" s="420">
        <f ca="1">INDEX(L4:L35,MATCH(SO27,C4:C35,0),0)</f>
        <v>1479</v>
      </c>
      <c r="SG27" s="424">
        <f>'Tournament Setup'!F29</f>
        <v>0</v>
      </c>
      <c r="SH27" s="420">
        <f t="shared" ref="SH27" ca="1" si="3965">RANK(SE27,SE24:SE27)</f>
        <v>1</v>
      </c>
      <c r="SI27" s="420">
        <f t="shared" ref="SI27" ca="1" si="3966">SUMPRODUCT((SH24:SH27=SH27)*(SD24:SD27&gt;SD27)*1)</f>
        <v>0</v>
      </c>
      <c r="SJ27" s="420">
        <f t="shared" ca="1" si="123"/>
        <v>1</v>
      </c>
      <c r="SK27" s="420">
        <f t="shared" ref="SK27" ca="1" si="3967">SUMPRODUCT((SH24:SH27=SH27)*(SD24:SD27=SD27)*(SB24:SB27&gt;SB27)*1)</f>
        <v>0</v>
      </c>
      <c r="SL27" s="420">
        <f t="shared" ca="1" si="125"/>
        <v>1</v>
      </c>
      <c r="SM27" s="420">
        <f t="shared" ref="SM27" ca="1" si="3968">RANK(SL27,SL24:SL27,1)+COUNTIF(SL24:SL27,SL27)-1</f>
        <v>4</v>
      </c>
      <c r="SN27" s="420">
        <v>4</v>
      </c>
      <c r="SO27" s="420" t="str">
        <f t="shared" ref="SO27" ca="1" si="3969">INDEX(RW24:RW27,MATCH(SN27,SM24:SM27,0),0)</f>
        <v>Canada</v>
      </c>
      <c r="SP27" s="420">
        <f t="shared" ref="SP27" ca="1" si="3970">INDEX(SL24:SL27,MATCH(SO27,RW24:RW27,0),0)</f>
        <v>1</v>
      </c>
      <c r="SQ27" s="420" t="str">
        <f t="shared" ca="1" si="3778"/>
        <v>Canada</v>
      </c>
      <c r="SR27" s="420" t="str">
        <f t="shared" ref="SR27" ca="1" si="3971">IF(AND(SR26&lt;&gt;"",SP27=2),SO27,"")</f>
        <v/>
      </c>
      <c r="SS27" s="420" t="str">
        <f t="shared" ref="SS27" ca="1" si="3972">IF(AND(SS26&lt;&gt;"",SP27=3),SO27,"")</f>
        <v/>
      </c>
      <c r="ST27" s="420">
        <f ca="1">SUMPRODUCT((OFFSET('Game Board'!F8:F55,0,RY1)=SQ27)*(OFFSET('Game Board'!I8:I55,0,RY1)=SQ24)*(OFFSET('Game Board'!G8:G55,0,RY1)&gt;OFFSET('Game Board'!H8:H55,0,RY1))*1)+SUMPRODUCT((OFFSET('Game Board'!I8:I55,0,RY1)=SQ27)*(OFFSET('Game Board'!F8:F55,0,RY1)=SQ24)*(OFFSET('Game Board'!H8:H55,0,RY1)&gt;OFFSET('Game Board'!G8:G55,0,RY1))*1)+SUMPRODUCT((OFFSET('Game Board'!F8:F55,0,RY1)=SQ27)*(OFFSET('Game Board'!I8:I55,0,RY1)=SQ25)*(OFFSET('Game Board'!G8:G55,0,RY1)&gt;OFFSET('Game Board'!H8:H55,0,RY1))*1)+SUMPRODUCT((OFFSET('Game Board'!I8:I55,0,RY1)=SQ27)*(OFFSET('Game Board'!F8:F55,0,RY1)=SQ25)*(OFFSET('Game Board'!H8:H55,0,RY1)&gt;OFFSET('Game Board'!G8:G55,0,RY1))*1)+SUMPRODUCT((OFFSET('Game Board'!F8:F55,0,RY1)=SQ27)*(OFFSET('Game Board'!I8:I55,0,RY1)=SQ26)*(OFFSET('Game Board'!G8:G55,0,RY1)&gt;OFFSET('Game Board'!H8:H55,0,RY1))*1)+SUMPRODUCT((OFFSET('Game Board'!I8:I55,0,RY1)=SQ27)*(OFFSET('Game Board'!F8:F55,0,RY1)=SQ26)*(OFFSET('Game Board'!H8:H55,0,RY1)&gt;OFFSET('Game Board'!G8:G55,0,RY1))*1)</f>
        <v>0</v>
      </c>
      <c r="SU27" s="420">
        <f ca="1">SUMPRODUCT((OFFSET('Game Board'!F8:F55,0,RY1)=SQ27)*(OFFSET('Game Board'!I8:I55,0,RY1)=SQ24)*(OFFSET('Game Board'!G8:G55,0,RY1)&gt;=OFFSET('Game Board'!H8:H55,0,RY1))*1)+SUMPRODUCT((OFFSET('Game Board'!I8:I55,0,RY1)=SQ27)*(OFFSET('Game Board'!F8:F55,0,RY1)=SQ24)*(OFFSET('Game Board'!G8:G55,0,RY1)=OFFSET('Game Board'!H8:H55,0,RY1))*1)+SUMPRODUCT((OFFSET('Game Board'!F8:F55,0,RY1)=SQ27)*(OFFSET('Game Board'!I8:I55,0,RY1)=SQ25)*(OFFSET('Game Board'!G8:G55,0,RY1)=OFFSET('Game Board'!H8:H55,0,RY1))*1)+SUMPRODUCT((OFFSET('Game Board'!I8:I55,0,RY1)=SQ27)*(OFFSET('Game Board'!F8:F55,0,RY1)=SQ25)*(OFFSET('Game Board'!G8:G55,0,RY1)=OFFSET('Game Board'!H8:H55,0,RY1))*1)+SUMPRODUCT((OFFSET('Game Board'!F8:F55,0,RY1)=SQ27)*(OFFSET('Game Board'!I8:I55,0,RY1)=SQ26)*(OFFSET('Game Board'!G8:G55,0,RY1)=OFFSET('Game Board'!H8:H55,0,RY1))*1)+SUMPRODUCT((OFFSET('Game Board'!I8:I55,0,RY1)=SQ27)*(OFFSET('Game Board'!F8:F55,0,RY1)=SQ26)*(OFFSET('Game Board'!G8:G55,0,RY1)=OFFSET('Game Board'!H8:H55,0,RY1))*1)</f>
        <v>3</v>
      </c>
      <c r="SV27" s="420">
        <f ca="1">SUMPRODUCT((OFFSET('Game Board'!F8:F55,0,RY1)=SQ27)*(OFFSET('Game Board'!I8:I55,0,RY1)=SQ24)*(OFFSET('Game Board'!G8:G55,0,RY1)&lt;OFFSET('Game Board'!H8:H55,0,RY1))*1)+SUMPRODUCT((OFFSET('Game Board'!I8:I55,0,RY1)=SQ27)*(OFFSET('Game Board'!F8:F55,0,RY1)=SQ24)*(OFFSET('Game Board'!H8:H55,0,RY1)&lt;OFFSET('Game Board'!G8:G55,0,RY1))*1)+SUMPRODUCT((OFFSET('Game Board'!F8:F55,0,RY1)=SQ27)*(OFFSET('Game Board'!I8:I55,0,RY1)=SQ25)*(OFFSET('Game Board'!G8:G55,0,RY1)&lt;OFFSET('Game Board'!H8:H55,0,RY1))*1)+SUMPRODUCT((OFFSET('Game Board'!I8:I55,0,RY1)=SQ27)*(OFFSET('Game Board'!F8:F55,0,RY1)=SQ25)*(OFFSET('Game Board'!H8:H55,0,RY1)&lt;OFFSET('Game Board'!G8:G55,0,RY1))*1)+SUMPRODUCT((OFFSET('Game Board'!F8:F55,0,RY1)=SQ27)*(OFFSET('Game Board'!I8:I55,0,RY1)=SQ26)*(OFFSET('Game Board'!G8:G55,0,RY1)&lt;OFFSET('Game Board'!H8:H55,0,RY1))*1)+SUMPRODUCT((OFFSET('Game Board'!I8:I55,0,RY1)=SQ27)*(OFFSET('Game Board'!F8:F55,0,RY1)=SQ26)*(OFFSET('Game Board'!H8:H55,0,RY1)&lt;OFFSET('Game Board'!G8:G55,0,RY1))*1)</f>
        <v>0</v>
      </c>
      <c r="SW27" s="420">
        <f ca="1">SUMIFS(OFFSET('Game Board'!G8:G55,0,RY1),OFFSET('Game Board'!F8:F55,0,RY1),SQ27,OFFSET('Game Board'!I8:I55,0,RY1),SQ24)+SUMIFS(OFFSET('Game Board'!G8:G55,0,RY1),OFFSET('Game Board'!F8:F55,0,RY1),SQ27,OFFSET('Game Board'!I8:I55,0,RY1),SQ25)+SUMIFS(OFFSET('Game Board'!G8:G55,0,RY1),OFFSET('Game Board'!F8:F55,0,RY1),SQ27,OFFSET('Game Board'!I8:I55,0,RY1),SQ26)+SUMIFS(OFFSET('Game Board'!H8:H55,0,RY1),OFFSET('Game Board'!I8:I55,0,RY1),SQ27,OFFSET('Game Board'!F8:F55,0,RY1),SQ24)+SUMIFS(OFFSET('Game Board'!H8:H55,0,RY1),OFFSET('Game Board'!I8:I55,0,RY1),SQ27,OFFSET('Game Board'!F8:F55,0,RY1),SQ25)+SUMIFS(OFFSET('Game Board'!H8:H55,0,RY1),OFFSET('Game Board'!I8:I55,0,RY1),SQ27,OFFSET('Game Board'!F8:F55,0,RY1),SQ26)</f>
        <v>0</v>
      </c>
      <c r="SX27" s="420">
        <f ca="1">SUMIFS(OFFSET('Game Board'!H8:H55,0,RY1),OFFSET('Game Board'!F8:F55,0,RY1),SQ27,OFFSET('Game Board'!I8:I55,0,RY1),SQ24)+SUMIFS(OFFSET('Game Board'!H8:H55,0,RY1),OFFSET('Game Board'!F8:F55,0,RY1),SQ27,OFFSET('Game Board'!I8:I55,0,RY1),SQ25)+SUMIFS(OFFSET('Game Board'!H8:H55,0,RY1),OFFSET('Game Board'!F8:F55,0,RY1),SQ27,OFFSET('Game Board'!I8:I55,0,RY1),SQ26)+SUMIFS(OFFSET('Game Board'!G8:G55,0,RY1),OFFSET('Game Board'!I8:I55,0,RY1),SQ27,OFFSET('Game Board'!F8:F55,0,RY1),SQ24)+SUMIFS(OFFSET('Game Board'!G8:G55,0,RY1),OFFSET('Game Board'!I8:I55,0,RY1),SQ27,OFFSET('Game Board'!F8:F55,0,RY1),SQ25)+SUMIFS(OFFSET('Game Board'!G8:G55,0,RY1),OFFSET('Game Board'!I8:I55,0,RY1),SQ27,OFFSET('Game Board'!F8:F55,0,RY1),SQ26)</f>
        <v>0</v>
      </c>
      <c r="SY27" s="420">
        <f t="shared" ca="1" si="130"/>
        <v>0</v>
      </c>
      <c r="SZ27" s="420">
        <f t="shared" ca="1" si="131"/>
        <v>3</v>
      </c>
      <c r="TA27" s="420">
        <f t="shared" ref="TA27" ca="1" si="3973">IF(SQ27&lt;&gt;"",SUMPRODUCT((SP24:SP27=SP27)*(SZ24:SZ27&gt;SZ27)*1),0)</f>
        <v>0</v>
      </c>
      <c r="TB27" s="420">
        <f t="shared" ref="TB27" ca="1" si="3974">IF(SQ27&lt;&gt;"",SUMPRODUCT((TA24:TA27=TA27)*(SY24:SY27&gt;SY27)*1),0)</f>
        <v>0</v>
      </c>
      <c r="TC27" s="420">
        <f t="shared" ca="1" si="134"/>
        <v>0</v>
      </c>
      <c r="TD27" s="420">
        <f t="shared" ref="TD27" ca="1" si="3975">IF(SQ27&lt;&gt;"",SUMPRODUCT((TC24:TC27=TC27)*(TA24:TA27=TA27)*(SW24:SW27&gt;SW27)*1),0)</f>
        <v>0</v>
      </c>
      <c r="TE27" s="420">
        <f t="shared" ca="1" si="136"/>
        <v>1</v>
      </c>
      <c r="TF27" s="420">
        <f ca="1">SUMPRODUCT((OFFSET('Game Board'!F8:F55,0,RY1)=SR27)*(OFFSET('Game Board'!I8:I55,0,RY1)=SR25)*(OFFSET('Game Board'!G8:G55,0,RY1)&gt;OFFSET('Game Board'!H8:H55,0,RY1))*1)+SUMPRODUCT((OFFSET('Game Board'!I8:I55,0,RY1)=SR27)*(OFFSET('Game Board'!F8:F55,0,RY1)=SR25)*(OFFSET('Game Board'!H8:H55,0,RY1)&gt;OFFSET('Game Board'!G8:G55,0,RY1))*1)+SUMPRODUCT((OFFSET('Game Board'!F8:F55,0,RY1)=SR27)*(OFFSET('Game Board'!I8:I55,0,RY1)=SR26)*(OFFSET('Game Board'!G8:G55,0,RY1)&gt;OFFSET('Game Board'!H8:H55,0,RY1))*1)+SUMPRODUCT((OFFSET('Game Board'!I8:I55,0,RY1)=SR27)*(OFFSET('Game Board'!F8:F55,0,RY1)=SR26)*(OFFSET('Game Board'!H8:H55,0,RY1)&gt;OFFSET('Game Board'!G8:G55,0,RY1))*1)</f>
        <v>0</v>
      </c>
      <c r="TG27" s="420">
        <f ca="1">SUMPRODUCT((OFFSET('Game Board'!F8:F55,0,RY1)=SR27)*(OFFSET('Game Board'!I8:I55,0,RY1)=SR25)*(OFFSET('Game Board'!G8:G55,0,RY1)=OFFSET('Game Board'!H8:H55,0,RY1))*1)+SUMPRODUCT((OFFSET('Game Board'!I8:I55,0,RY1)=SR27)*(OFFSET('Game Board'!F8:F55,0,RY1)=SR25)*(OFFSET('Game Board'!G8:G55,0,RY1)=OFFSET('Game Board'!H8:H55,0,RY1))*1)+SUMPRODUCT((OFFSET('Game Board'!F8:F55,0,RY1)=SR27)*(OFFSET('Game Board'!I8:I55,0,RY1)=SR26)*(OFFSET('Game Board'!G8:G55,0,RY1)=OFFSET('Game Board'!H8:H55,0,RY1))*1)+SUMPRODUCT((OFFSET('Game Board'!I8:I55,0,RY1)=SR27)*(OFFSET('Game Board'!F8:F55,0,RY1)=SR26)*(OFFSET('Game Board'!G8:G55,0,RY1)=OFFSET('Game Board'!H8:H55,0,RY1))*1)</f>
        <v>0</v>
      </c>
      <c r="TH27" s="420">
        <f ca="1">SUMPRODUCT((OFFSET('Game Board'!F8:F55,0,RY1)=SR27)*(OFFSET('Game Board'!I8:I55,0,RY1)=SR25)*(OFFSET('Game Board'!G8:G55,0,RY1)&lt;OFFSET('Game Board'!H8:H55,0,RY1))*1)+SUMPRODUCT((OFFSET('Game Board'!I8:I55,0,RY1)=SR27)*(OFFSET('Game Board'!F8:F55,0,RY1)=SR25)*(OFFSET('Game Board'!H8:H55,0,RY1)&lt;OFFSET('Game Board'!G8:G55,0,RY1))*1)+SUMPRODUCT((OFFSET('Game Board'!F8:F55,0,RY1)=SR27)*(OFFSET('Game Board'!I8:I55,0,RY1)=SR26)*(OFFSET('Game Board'!G8:G55,0,RY1)&lt;OFFSET('Game Board'!H8:H55,0,RY1))*1)+SUMPRODUCT((OFFSET('Game Board'!I8:I55,0,RY1)=SR27)*(OFFSET('Game Board'!F8:F55,0,RY1)=SR26)*(OFFSET('Game Board'!H8:H55,0,RY1)&lt;OFFSET('Game Board'!G8:G55,0,RY1))*1)</f>
        <v>0</v>
      </c>
      <c r="TI27" s="420">
        <f ca="1">SUMIFS(OFFSET('Game Board'!G8:G55,0,RY1),OFFSET('Game Board'!F8:F55,0,RY1),SR27,OFFSET('Game Board'!I8:I55,0,RY1),SR25)+SUMIFS(OFFSET('Game Board'!G8:G55,0,RY1),OFFSET('Game Board'!F8:F55,0,RY1),SR27,OFFSET('Game Board'!I8:I55,0,RY1),SR26)+SUMIFS(OFFSET('Game Board'!H8:H55,0,RY1),OFFSET('Game Board'!I8:I55,0,RY1),SR27,OFFSET('Game Board'!F8:F55,0,RY1),SR25)+SUMIFS(OFFSET('Game Board'!H8:H55,0,RY1),OFFSET('Game Board'!I8:I55,0,RY1),SR27,OFFSET('Game Board'!F8:F55,0,RY1),SR26)</f>
        <v>0</v>
      </c>
      <c r="TJ27" s="420">
        <f ca="1">SUMIFS(OFFSET('Game Board'!G8:G55,0,RY1),OFFSET('Game Board'!F8:F55,0,RY1),SR27,OFFSET('Game Board'!I8:I55,0,RY1),SR25)+SUMIFS(OFFSET('Game Board'!G8:G55,0,RY1),OFFSET('Game Board'!F8:F55,0,RY1),SR27,OFFSET('Game Board'!I8:I55,0,RY1),SR26)+SUMIFS(OFFSET('Game Board'!H8:H55,0,RY1),OFFSET('Game Board'!I8:I55,0,RY1),SR27,OFFSET('Game Board'!F8:F55,0,RY1),SR25)+SUMIFS(OFFSET('Game Board'!H8:H55,0,RY1),OFFSET('Game Board'!I8:I55,0,RY1),SR27,OFFSET('Game Board'!F8:F55,0,RY1),SR26)</f>
        <v>0</v>
      </c>
      <c r="TK27" s="420">
        <f t="shared" ca="1" si="335"/>
        <v>0</v>
      </c>
      <c r="TL27" s="420">
        <f t="shared" ca="1" si="336"/>
        <v>0</v>
      </c>
      <c r="TM27" s="420">
        <f t="shared" ref="TM27" ca="1" si="3976">IF(SR27&lt;&gt;"",SUMPRODUCT((SP24:SP27=SP27)*(TL24:TL27&gt;TL27)*1),0)</f>
        <v>0</v>
      </c>
      <c r="TN27" s="420">
        <f t="shared" ref="TN27" ca="1" si="3977">IF(SR27&lt;&gt;"",SUMPRODUCT((TM24:TM27=TM27)*(TK24:TK27&gt;TK27)*1),0)</f>
        <v>0</v>
      </c>
      <c r="TO27" s="420">
        <f t="shared" ca="1" si="339"/>
        <v>0</v>
      </c>
      <c r="TP27" s="420">
        <f t="shared" ref="TP27" ca="1" si="3978">IF(SR27&lt;&gt;"",SUMPRODUCT((TO24:TO27=TO27)*(TM24:TM27=TM27)*(TI24:TI27&gt;TI27)*1),0)</f>
        <v>0</v>
      </c>
      <c r="TQ27" s="420">
        <f t="shared" ca="1" si="137"/>
        <v>1</v>
      </c>
      <c r="TR27" s="420">
        <f ca="1">SUMPRODUCT((OFFSET('Game Board'!F8:F55,0,RY1)=SS27)*(OFFSET('Game Board'!I8:I55,0,RY1)=SS26)*(OFFSET('Game Board'!G8:G55,0,RY1)&gt;OFFSET('Game Board'!H8:H55,0,RY1))*1)+SUMPRODUCT((OFFSET('Game Board'!I8:I55,0,RY1)=SS27)*(OFFSET('Game Board'!F8:F55,0,RY1)=SS26)*(OFFSET('Game Board'!H8:H55,0,RY1)&gt;OFFSET('Game Board'!G8:G55,0,RY1))*1)</f>
        <v>0</v>
      </c>
      <c r="TS27" s="420">
        <f ca="1">SUMPRODUCT((OFFSET('Game Board'!F8:F55,0,RY1)=SS27)*(OFFSET('Game Board'!I8:I55,0,RY1)=SS26)*(OFFSET('Game Board'!G8:G55,0,RY1)=OFFSET('Game Board'!H8:H55,0,RY1))*1)+SUMPRODUCT((OFFSET('Game Board'!I8:I55,0,RY1)=SS27)*(OFFSET('Game Board'!F8:F55,0,RY1)=SS26)*(OFFSET('Game Board'!H8:H55,0,RY1)=OFFSET('Game Board'!G8:G55,0,RY1))*1)</f>
        <v>0</v>
      </c>
      <c r="TT27" s="420">
        <f ca="1">SUMPRODUCT((OFFSET('Game Board'!F8:F55,0,RY1)=SS27)*(OFFSET('Game Board'!I8:I55,0,RY1)=SS26)*(OFFSET('Game Board'!G8:G55,0,RY1)&lt;OFFSET('Game Board'!H8:H55,0,RY1))*1)+SUMPRODUCT((OFFSET('Game Board'!I8:I55,0,RY1)=SS27)*(OFFSET('Game Board'!F8:F55,0,RY1)=SS26)*(OFFSET('Game Board'!H8:H55,0,RY1)&lt;OFFSET('Game Board'!G8:G55,0,RY1))*1)</f>
        <v>0</v>
      </c>
      <c r="TU27" s="420">
        <f ca="1">SUMIFS(OFFSET('Game Board'!G8:G55,0,RY1),OFFSET('Game Board'!F8:F55,0,RY1),SS27,OFFSET('Game Board'!I8:I55,0,RY1),SS26)+SUMIFS(OFFSET('Game Board'!H8:H55,0,RY1),OFFSET('Game Board'!I8:I55,0,RY1),SS27,OFFSET('Game Board'!F8:F55,0,RY1),SS26)</f>
        <v>0</v>
      </c>
      <c r="TV27" s="420">
        <f ca="1">SUMIFS(OFFSET('Game Board'!G8:G55,0,RY1),OFFSET('Game Board'!F8:F55,0,RY1),SS27,OFFSET('Game Board'!I8:I55,0,RY1),SS26)+SUMIFS(OFFSET('Game Board'!H8:H55,0,RY1),OFFSET('Game Board'!I8:I55,0,RY1),SS27,OFFSET('Game Board'!F8:F55,0,RY1),SS26)</f>
        <v>0</v>
      </c>
      <c r="TW27" s="420">
        <f t="shared" ca="1" si="3787"/>
        <v>0</v>
      </c>
      <c r="TX27" s="420">
        <f t="shared" ca="1" si="3788"/>
        <v>0</v>
      </c>
      <c r="TY27" s="420">
        <f t="shared" ref="TY27" ca="1" si="3979">IF(SS27&lt;&gt;"",SUMPRODUCT((TB24:TB27=TB27)*(TX24:TX27&gt;TX27)*1),0)</f>
        <v>0</v>
      </c>
      <c r="TZ27" s="420">
        <f t="shared" ref="TZ27" ca="1" si="3980">IF(SS27&lt;&gt;"",SUMPRODUCT((TY24:TY27=TY27)*(TW24:TW27&gt;TW27)*1),0)</f>
        <v>0</v>
      </c>
      <c r="UA27" s="420">
        <f t="shared" ca="1" si="3791"/>
        <v>0</v>
      </c>
      <c r="UB27" s="420">
        <f t="shared" ref="UB27" ca="1" si="3981">IF(SS27&lt;&gt;"",SUMPRODUCT((UA24:UA27=UA27)*(TY24:TY27=TY27)*(TU24:TU27&gt;TU27)*1),0)</f>
        <v>0</v>
      </c>
      <c r="UC27" s="420">
        <f t="shared" ca="1" si="138"/>
        <v>1</v>
      </c>
      <c r="UD27" s="420">
        <f t="shared" ref="UD27" ca="1" si="3982">SUMPRODUCT((UC24:UC27=UC27)*(SF24:SF27&gt;SF27)*1)</f>
        <v>3</v>
      </c>
      <c r="UE27" s="420">
        <f t="shared" ca="1" si="140"/>
        <v>4</v>
      </c>
      <c r="UF27" s="420" t="str">
        <f t="shared" si="342"/>
        <v>Canada</v>
      </c>
      <c r="UG27" s="420">
        <f t="shared" ca="1" si="141"/>
        <v>0</v>
      </c>
      <c r="UH27" s="420">
        <f ca="1">SUMPRODUCT((OFFSET('Game Board'!G8:G55,0,UH1)&lt;&gt;"")*(OFFSET('Game Board'!F8:F55,0,UH1)=C27)*(OFFSET('Game Board'!G8:G55,0,UH1)&gt;OFFSET('Game Board'!H8:H55,0,UH1))*1)+SUMPRODUCT((OFFSET('Game Board'!G8:G55,0,UH1)&lt;&gt;"")*(OFFSET('Game Board'!I8:I55,0,UH1)=C27)*(OFFSET('Game Board'!H8:H55,0,UH1)&gt;OFFSET('Game Board'!G8:G55,0,UH1))*1)</f>
        <v>0</v>
      </c>
      <c r="UI27" s="420">
        <f ca="1">SUMPRODUCT((OFFSET('Game Board'!G8:G55,0,UH1)&lt;&gt;"")*(OFFSET('Game Board'!F8:F55,0,UH1)=C27)*(OFFSET('Game Board'!G8:G55,0,UH1)=OFFSET('Game Board'!H8:H55,0,UH1))*1)+SUMPRODUCT((OFFSET('Game Board'!G8:G55,0,UH1)&lt;&gt;"")*(OFFSET('Game Board'!I8:I55,0,UH1)=C27)*(OFFSET('Game Board'!G8:G55,0,UH1)=OFFSET('Game Board'!H8:H55,0,UH1))*1)</f>
        <v>0</v>
      </c>
      <c r="UJ27" s="420">
        <f ca="1">SUMPRODUCT((OFFSET('Game Board'!G8:G55,0,UH1)&lt;&gt;"")*(OFFSET('Game Board'!F8:F55,0,UH1)=C27)*(OFFSET('Game Board'!G8:G55,0,UH1)&lt;OFFSET('Game Board'!H8:H55,0,UH1))*1)+SUMPRODUCT((OFFSET('Game Board'!G8:G55,0,UH1)&lt;&gt;"")*(OFFSET('Game Board'!I8:I55,0,UH1)=C27)*(OFFSET('Game Board'!H8:H55,0,UH1)&lt;OFFSET('Game Board'!G8:G55,0,UH1))*1)</f>
        <v>0</v>
      </c>
      <c r="UK27" s="420">
        <f ca="1">SUMIF(OFFSET('Game Board'!F8:F55,0,UH1),C27,OFFSET('Game Board'!G8:G55,0,UH1))+SUMIF(OFFSET('Game Board'!I8:I55,0,UH1),C27,OFFSET('Game Board'!H8:H55,0,UH1))</f>
        <v>0</v>
      </c>
      <c r="UL27" s="420">
        <f ca="1">SUMIF(OFFSET('Game Board'!F8:F55,0,UH1),C27,OFFSET('Game Board'!H8:H55,0,UH1))+SUMIF(OFFSET('Game Board'!I8:I55,0,UH1),C27,OFFSET('Game Board'!G8:G55,0,UH1))</f>
        <v>0</v>
      </c>
      <c r="UM27" s="420">
        <f t="shared" ca="1" si="142"/>
        <v>0</v>
      </c>
      <c r="UN27" s="420">
        <f t="shared" ca="1" si="143"/>
        <v>0</v>
      </c>
      <c r="UO27" s="420">
        <f ca="1">INDEX(L4:L35,MATCH(UX27,C4:C35,0),0)</f>
        <v>1479</v>
      </c>
      <c r="UP27" s="424">
        <f>'Tournament Setup'!F29</f>
        <v>0</v>
      </c>
      <c r="UQ27" s="420">
        <f t="shared" ref="UQ27" ca="1" si="3983">RANK(UN27,UN24:UN27)</f>
        <v>1</v>
      </c>
      <c r="UR27" s="420">
        <f t="shared" ref="UR27" ca="1" si="3984">SUMPRODUCT((UQ24:UQ27=UQ27)*(UM24:UM27&gt;UM27)*1)</f>
        <v>0</v>
      </c>
      <c r="US27" s="420">
        <f t="shared" ca="1" si="146"/>
        <v>1</v>
      </c>
      <c r="UT27" s="420">
        <f t="shared" ref="UT27" ca="1" si="3985">SUMPRODUCT((UQ24:UQ27=UQ27)*(UM24:UM27=UM27)*(UK24:UK27&gt;UK27)*1)</f>
        <v>0</v>
      </c>
      <c r="UU27" s="420">
        <f t="shared" ca="1" si="148"/>
        <v>1</v>
      </c>
      <c r="UV27" s="420">
        <f t="shared" ref="UV27" ca="1" si="3986">RANK(UU27,UU24:UU27,1)+COUNTIF(UU24:UU27,UU27)-1</f>
        <v>4</v>
      </c>
      <c r="UW27" s="420">
        <v>4</v>
      </c>
      <c r="UX27" s="420" t="str">
        <f t="shared" ref="UX27" ca="1" si="3987">INDEX(UF24:UF27,MATCH(UW27,UV24:UV27,0),0)</f>
        <v>Canada</v>
      </c>
      <c r="UY27" s="420">
        <f t="shared" ref="UY27" ca="1" si="3988">INDEX(UU24:UU27,MATCH(UX27,UF24:UF27,0),0)</f>
        <v>1</v>
      </c>
      <c r="UZ27" s="420" t="str">
        <f t="shared" ca="1" si="3800"/>
        <v>Canada</v>
      </c>
      <c r="VA27" s="420" t="str">
        <f t="shared" ref="VA27" ca="1" si="3989">IF(AND(VA26&lt;&gt;"",UY27=2),UX27,"")</f>
        <v/>
      </c>
      <c r="VB27" s="420" t="str">
        <f t="shared" ref="VB27" ca="1" si="3990">IF(AND(VB26&lt;&gt;"",UY27=3),UX27,"")</f>
        <v/>
      </c>
      <c r="VC27" s="420">
        <f ca="1">SUMPRODUCT((OFFSET('Game Board'!F8:F55,0,UH1)=UZ27)*(OFFSET('Game Board'!I8:I55,0,UH1)=UZ24)*(OFFSET('Game Board'!G8:G55,0,UH1)&gt;OFFSET('Game Board'!H8:H55,0,UH1))*1)+SUMPRODUCT((OFFSET('Game Board'!I8:I55,0,UH1)=UZ27)*(OFFSET('Game Board'!F8:F55,0,UH1)=UZ24)*(OFFSET('Game Board'!H8:H55,0,UH1)&gt;OFFSET('Game Board'!G8:G55,0,UH1))*1)+SUMPRODUCT((OFFSET('Game Board'!F8:F55,0,UH1)=UZ27)*(OFFSET('Game Board'!I8:I55,0,UH1)=UZ25)*(OFFSET('Game Board'!G8:G55,0,UH1)&gt;OFFSET('Game Board'!H8:H55,0,UH1))*1)+SUMPRODUCT((OFFSET('Game Board'!I8:I55,0,UH1)=UZ27)*(OFFSET('Game Board'!F8:F55,0,UH1)=UZ25)*(OFFSET('Game Board'!H8:H55,0,UH1)&gt;OFFSET('Game Board'!G8:G55,0,UH1))*1)+SUMPRODUCT((OFFSET('Game Board'!F8:F55,0,UH1)=UZ27)*(OFFSET('Game Board'!I8:I55,0,UH1)=UZ26)*(OFFSET('Game Board'!G8:G55,0,UH1)&gt;OFFSET('Game Board'!H8:H55,0,UH1))*1)+SUMPRODUCT((OFFSET('Game Board'!I8:I55,0,UH1)=UZ27)*(OFFSET('Game Board'!F8:F55,0,UH1)=UZ26)*(OFFSET('Game Board'!H8:H55,0,UH1)&gt;OFFSET('Game Board'!G8:G55,0,UH1))*1)</f>
        <v>0</v>
      </c>
      <c r="VD27" s="420">
        <f ca="1">SUMPRODUCT((OFFSET('Game Board'!F8:F55,0,UH1)=UZ27)*(OFFSET('Game Board'!I8:I55,0,UH1)=UZ24)*(OFFSET('Game Board'!G8:G55,0,UH1)&gt;=OFFSET('Game Board'!H8:H55,0,UH1))*1)+SUMPRODUCT((OFFSET('Game Board'!I8:I55,0,UH1)=UZ27)*(OFFSET('Game Board'!F8:F55,0,UH1)=UZ24)*(OFFSET('Game Board'!G8:G55,0,UH1)=OFFSET('Game Board'!H8:H55,0,UH1))*1)+SUMPRODUCT((OFFSET('Game Board'!F8:F55,0,UH1)=UZ27)*(OFFSET('Game Board'!I8:I55,0,UH1)=UZ25)*(OFFSET('Game Board'!G8:G55,0,UH1)=OFFSET('Game Board'!H8:H55,0,UH1))*1)+SUMPRODUCT((OFFSET('Game Board'!I8:I55,0,UH1)=UZ27)*(OFFSET('Game Board'!F8:F55,0,UH1)=UZ25)*(OFFSET('Game Board'!G8:G55,0,UH1)=OFFSET('Game Board'!H8:H55,0,UH1))*1)+SUMPRODUCT((OFFSET('Game Board'!F8:F55,0,UH1)=UZ27)*(OFFSET('Game Board'!I8:I55,0,UH1)=UZ26)*(OFFSET('Game Board'!G8:G55,0,UH1)=OFFSET('Game Board'!H8:H55,0,UH1))*1)+SUMPRODUCT((OFFSET('Game Board'!I8:I55,0,UH1)=UZ27)*(OFFSET('Game Board'!F8:F55,0,UH1)=UZ26)*(OFFSET('Game Board'!G8:G55,0,UH1)=OFFSET('Game Board'!H8:H55,0,UH1))*1)</f>
        <v>3</v>
      </c>
      <c r="VE27" s="420">
        <f ca="1">SUMPRODUCT((OFFSET('Game Board'!F8:F55,0,UH1)=UZ27)*(OFFSET('Game Board'!I8:I55,0,UH1)=UZ24)*(OFFSET('Game Board'!G8:G55,0,UH1)&lt;OFFSET('Game Board'!H8:H55,0,UH1))*1)+SUMPRODUCT((OFFSET('Game Board'!I8:I55,0,UH1)=UZ27)*(OFFSET('Game Board'!F8:F55,0,UH1)=UZ24)*(OFFSET('Game Board'!H8:H55,0,UH1)&lt;OFFSET('Game Board'!G8:G55,0,UH1))*1)+SUMPRODUCT((OFFSET('Game Board'!F8:F55,0,UH1)=UZ27)*(OFFSET('Game Board'!I8:I55,0,UH1)=UZ25)*(OFFSET('Game Board'!G8:G55,0,UH1)&lt;OFFSET('Game Board'!H8:H55,0,UH1))*1)+SUMPRODUCT((OFFSET('Game Board'!I8:I55,0,UH1)=UZ27)*(OFFSET('Game Board'!F8:F55,0,UH1)=UZ25)*(OFFSET('Game Board'!H8:H55,0,UH1)&lt;OFFSET('Game Board'!G8:G55,0,UH1))*1)+SUMPRODUCT((OFFSET('Game Board'!F8:F55,0,UH1)=UZ27)*(OFFSET('Game Board'!I8:I55,0,UH1)=UZ26)*(OFFSET('Game Board'!G8:G55,0,UH1)&lt;OFFSET('Game Board'!H8:H55,0,UH1))*1)+SUMPRODUCT((OFFSET('Game Board'!I8:I55,0,UH1)=UZ27)*(OFFSET('Game Board'!F8:F55,0,UH1)=UZ26)*(OFFSET('Game Board'!H8:H55,0,UH1)&lt;OFFSET('Game Board'!G8:G55,0,UH1))*1)</f>
        <v>0</v>
      </c>
      <c r="VF27" s="420">
        <f ca="1">SUMIFS(OFFSET('Game Board'!G8:G55,0,UH1),OFFSET('Game Board'!F8:F55,0,UH1),UZ27,OFFSET('Game Board'!I8:I55,0,UH1),UZ24)+SUMIFS(OFFSET('Game Board'!G8:G55,0,UH1),OFFSET('Game Board'!F8:F55,0,UH1),UZ27,OFFSET('Game Board'!I8:I55,0,UH1),UZ25)+SUMIFS(OFFSET('Game Board'!G8:G55,0,UH1),OFFSET('Game Board'!F8:F55,0,UH1),UZ27,OFFSET('Game Board'!I8:I55,0,UH1),UZ26)+SUMIFS(OFFSET('Game Board'!H8:H55,0,UH1),OFFSET('Game Board'!I8:I55,0,UH1),UZ27,OFFSET('Game Board'!F8:F55,0,UH1),UZ24)+SUMIFS(OFFSET('Game Board'!H8:H55,0,UH1),OFFSET('Game Board'!I8:I55,0,UH1),UZ27,OFFSET('Game Board'!F8:F55,0,UH1),UZ25)+SUMIFS(OFFSET('Game Board'!H8:H55,0,UH1),OFFSET('Game Board'!I8:I55,0,UH1),UZ27,OFFSET('Game Board'!F8:F55,0,UH1),UZ26)</f>
        <v>0</v>
      </c>
      <c r="VG27" s="420">
        <f ca="1">SUMIFS(OFFSET('Game Board'!H8:H55,0,UH1),OFFSET('Game Board'!F8:F55,0,UH1),UZ27,OFFSET('Game Board'!I8:I55,0,UH1),UZ24)+SUMIFS(OFFSET('Game Board'!H8:H55,0,UH1),OFFSET('Game Board'!F8:F55,0,UH1),UZ27,OFFSET('Game Board'!I8:I55,0,UH1),UZ25)+SUMIFS(OFFSET('Game Board'!H8:H55,0,UH1),OFFSET('Game Board'!F8:F55,0,UH1),UZ27,OFFSET('Game Board'!I8:I55,0,UH1),UZ26)+SUMIFS(OFFSET('Game Board'!G8:G55,0,UH1),OFFSET('Game Board'!I8:I55,0,UH1),UZ27,OFFSET('Game Board'!F8:F55,0,UH1),UZ24)+SUMIFS(OFFSET('Game Board'!G8:G55,0,UH1),OFFSET('Game Board'!I8:I55,0,UH1),UZ27,OFFSET('Game Board'!F8:F55,0,UH1),UZ25)+SUMIFS(OFFSET('Game Board'!G8:G55,0,UH1),OFFSET('Game Board'!I8:I55,0,UH1),UZ27,OFFSET('Game Board'!F8:F55,0,UH1),UZ26)</f>
        <v>0</v>
      </c>
      <c r="VH27" s="420">
        <f t="shared" ca="1" si="153"/>
        <v>0</v>
      </c>
      <c r="VI27" s="420">
        <f t="shared" ca="1" si="154"/>
        <v>3</v>
      </c>
      <c r="VJ27" s="420">
        <f t="shared" ref="VJ27" ca="1" si="3991">IF(UZ27&lt;&gt;"",SUMPRODUCT((UY24:UY27=UY27)*(VI24:VI27&gt;VI27)*1),0)</f>
        <v>0</v>
      </c>
      <c r="VK27" s="420">
        <f t="shared" ref="VK27" ca="1" si="3992">IF(UZ27&lt;&gt;"",SUMPRODUCT((VJ24:VJ27=VJ27)*(VH24:VH27&gt;VH27)*1),0)</f>
        <v>0</v>
      </c>
      <c r="VL27" s="420">
        <f t="shared" ca="1" si="157"/>
        <v>0</v>
      </c>
      <c r="VM27" s="420">
        <f t="shared" ref="VM27" ca="1" si="3993">IF(UZ27&lt;&gt;"",SUMPRODUCT((VL24:VL27=VL27)*(VJ24:VJ27=VJ27)*(VF24:VF27&gt;VF27)*1),0)</f>
        <v>0</v>
      </c>
      <c r="VN27" s="420">
        <f t="shared" ca="1" si="159"/>
        <v>1</v>
      </c>
      <c r="VO27" s="420">
        <f ca="1">SUMPRODUCT((OFFSET('Game Board'!F8:F55,0,UH1)=VA27)*(OFFSET('Game Board'!I8:I55,0,UH1)=VA25)*(OFFSET('Game Board'!G8:G55,0,UH1)&gt;OFFSET('Game Board'!H8:H55,0,UH1))*1)+SUMPRODUCT((OFFSET('Game Board'!I8:I55,0,UH1)=VA27)*(OFFSET('Game Board'!F8:F55,0,UH1)=VA25)*(OFFSET('Game Board'!H8:H55,0,UH1)&gt;OFFSET('Game Board'!G8:G55,0,UH1))*1)+SUMPRODUCT((OFFSET('Game Board'!F8:F55,0,UH1)=VA27)*(OFFSET('Game Board'!I8:I55,0,UH1)=VA26)*(OFFSET('Game Board'!G8:G55,0,UH1)&gt;OFFSET('Game Board'!H8:H55,0,UH1))*1)+SUMPRODUCT((OFFSET('Game Board'!I8:I55,0,UH1)=VA27)*(OFFSET('Game Board'!F8:F55,0,UH1)=VA26)*(OFFSET('Game Board'!H8:H55,0,UH1)&gt;OFFSET('Game Board'!G8:G55,0,UH1))*1)</f>
        <v>0</v>
      </c>
      <c r="VP27" s="420">
        <f ca="1">SUMPRODUCT((OFFSET('Game Board'!F8:F55,0,UH1)=VA27)*(OFFSET('Game Board'!I8:I55,0,UH1)=VA25)*(OFFSET('Game Board'!G8:G55,0,UH1)=OFFSET('Game Board'!H8:H55,0,UH1))*1)+SUMPRODUCT((OFFSET('Game Board'!I8:I55,0,UH1)=VA27)*(OFFSET('Game Board'!F8:F55,0,UH1)=VA25)*(OFFSET('Game Board'!G8:G55,0,UH1)=OFFSET('Game Board'!H8:H55,0,UH1))*1)+SUMPRODUCT((OFFSET('Game Board'!F8:F55,0,UH1)=VA27)*(OFFSET('Game Board'!I8:I55,0,UH1)=VA26)*(OFFSET('Game Board'!G8:G55,0,UH1)=OFFSET('Game Board'!H8:H55,0,UH1))*1)+SUMPRODUCT((OFFSET('Game Board'!I8:I55,0,UH1)=VA27)*(OFFSET('Game Board'!F8:F55,0,UH1)=VA26)*(OFFSET('Game Board'!G8:G55,0,UH1)=OFFSET('Game Board'!H8:H55,0,UH1))*1)</f>
        <v>0</v>
      </c>
      <c r="VQ27" s="420">
        <f ca="1">SUMPRODUCT((OFFSET('Game Board'!F8:F55,0,UH1)=VA27)*(OFFSET('Game Board'!I8:I55,0,UH1)=VA25)*(OFFSET('Game Board'!G8:G55,0,UH1)&lt;OFFSET('Game Board'!H8:H55,0,UH1))*1)+SUMPRODUCT((OFFSET('Game Board'!I8:I55,0,UH1)=VA27)*(OFFSET('Game Board'!F8:F55,0,UH1)=VA25)*(OFFSET('Game Board'!H8:H55,0,UH1)&lt;OFFSET('Game Board'!G8:G55,0,UH1))*1)+SUMPRODUCT((OFFSET('Game Board'!F8:F55,0,UH1)=VA27)*(OFFSET('Game Board'!I8:I55,0,UH1)=VA26)*(OFFSET('Game Board'!G8:G55,0,UH1)&lt;OFFSET('Game Board'!H8:H55,0,UH1))*1)+SUMPRODUCT((OFFSET('Game Board'!I8:I55,0,UH1)=VA27)*(OFFSET('Game Board'!F8:F55,0,UH1)=VA26)*(OFFSET('Game Board'!H8:H55,0,UH1)&lt;OFFSET('Game Board'!G8:G55,0,UH1))*1)</f>
        <v>0</v>
      </c>
      <c r="VR27" s="420">
        <f ca="1">SUMIFS(OFFSET('Game Board'!G8:G55,0,UH1),OFFSET('Game Board'!F8:F55,0,UH1),VA27,OFFSET('Game Board'!I8:I55,0,UH1),VA25)+SUMIFS(OFFSET('Game Board'!G8:G55,0,UH1),OFFSET('Game Board'!F8:F55,0,UH1),VA27,OFFSET('Game Board'!I8:I55,0,UH1),VA26)+SUMIFS(OFFSET('Game Board'!H8:H55,0,UH1),OFFSET('Game Board'!I8:I55,0,UH1),VA27,OFFSET('Game Board'!F8:F55,0,UH1),VA25)+SUMIFS(OFFSET('Game Board'!H8:H55,0,UH1),OFFSET('Game Board'!I8:I55,0,UH1),VA27,OFFSET('Game Board'!F8:F55,0,UH1),VA26)</f>
        <v>0</v>
      </c>
      <c r="VS27" s="420">
        <f ca="1">SUMIFS(OFFSET('Game Board'!G8:G55,0,UH1),OFFSET('Game Board'!F8:F55,0,UH1),VA27,OFFSET('Game Board'!I8:I55,0,UH1),VA25)+SUMIFS(OFFSET('Game Board'!G8:G55,0,UH1),OFFSET('Game Board'!F8:F55,0,UH1),VA27,OFFSET('Game Board'!I8:I55,0,UH1),VA26)+SUMIFS(OFFSET('Game Board'!H8:H55,0,UH1),OFFSET('Game Board'!I8:I55,0,UH1),VA27,OFFSET('Game Board'!F8:F55,0,UH1),VA25)+SUMIFS(OFFSET('Game Board'!H8:H55,0,UH1),OFFSET('Game Board'!I8:I55,0,UH1),VA27,OFFSET('Game Board'!F8:F55,0,UH1),VA26)</f>
        <v>0</v>
      </c>
      <c r="VT27" s="420">
        <f t="shared" ca="1" si="354"/>
        <v>0</v>
      </c>
      <c r="VU27" s="420">
        <f t="shared" ca="1" si="355"/>
        <v>0</v>
      </c>
      <c r="VV27" s="420">
        <f t="shared" ref="VV27" ca="1" si="3994">IF(VA27&lt;&gt;"",SUMPRODUCT((UY24:UY27=UY27)*(VU24:VU27&gt;VU27)*1),0)</f>
        <v>0</v>
      </c>
      <c r="VW27" s="420">
        <f t="shared" ref="VW27" ca="1" si="3995">IF(VA27&lt;&gt;"",SUMPRODUCT((VV24:VV27=VV27)*(VT24:VT27&gt;VT27)*1),0)</f>
        <v>0</v>
      </c>
      <c r="VX27" s="420">
        <f t="shared" ca="1" si="358"/>
        <v>0</v>
      </c>
      <c r="VY27" s="420">
        <f t="shared" ref="VY27" ca="1" si="3996">IF(VA27&lt;&gt;"",SUMPRODUCT((VX24:VX27=VX27)*(VV24:VV27=VV27)*(VR24:VR27&gt;VR27)*1),0)</f>
        <v>0</v>
      </c>
      <c r="VZ27" s="420">
        <f t="shared" ca="1" si="160"/>
        <v>1</v>
      </c>
      <c r="WA27" s="420">
        <f ca="1">SUMPRODUCT((OFFSET('Game Board'!F8:F55,0,UH1)=VB27)*(OFFSET('Game Board'!I8:I55,0,UH1)=VB26)*(OFFSET('Game Board'!G8:G55,0,UH1)&gt;OFFSET('Game Board'!H8:H55,0,UH1))*1)+SUMPRODUCT((OFFSET('Game Board'!I8:I55,0,UH1)=VB27)*(OFFSET('Game Board'!F8:F55,0,UH1)=VB26)*(OFFSET('Game Board'!H8:H55,0,UH1)&gt;OFFSET('Game Board'!G8:G55,0,UH1))*1)</f>
        <v>0</v>
      </c>
      <c r="WB27" s="420">
        <f ca="1">SUMPRODUCT((OFFSET('Game Board'!F8:F55,0,UH1)=VB27)*(OFFSET('Game Board'!I8:I55,0,UH1)=VB26)*(OFFSET('Game Board'!G8:G55,0,UH1)=OFFSET('Game Board'!H8:H55,0,UH1))*1)+SUMPRODUCT((OFFSET('Game Board'!I8:I55,0,UH1)=VB27)*(OFFSET('Game Board'!F8:F55,0,UH1)=VB26)*(OFFSET('Game Board'!H8:H55,0,UH1)=OFFSET('Game Board'!G8:G55,0,UH1))*1)</f>
        <v>0</v>
      </c>
      <c r="WC27" s="420">
        <f ca="1">SUMPRODUCT((OFFSET('Game Board'!F8:F55,0,UH1)=VB27)*(OFFSET('Game Board'!I8:I55,0,UH1)=VB26)*(OFFSET('Game Board'!G8:G55,0,UH1)&lt;OFFSET('Game Board'!H8:H55,0,UH1))*1)+SUMPRODUCT((OFFSET('Game Board'!I8:I55,0,UH1)=VB27)*(OFFSET('Game Board'!F8:F55,0,UH1)=VB26)*(OFFSET('Game Board'!H8:H55,0,UH1)&lt;OFFSET('Game Board'!G8:G55,0,UH1))*1)</f>
        <v>0</v>
      </c>
      <c r="WD27" s="420">
        <f ca="1">SUMIFS(OFFSET('Game Board'!G8:G55,0,UH1),OFFSET('Game Board'!F8:F55,0,UH1),VB27,OFFSET('Game Board'!I8:I55,0,UH1),VB26)+SUMIFS(OFFSET('Game Board'!H8:H55,0,UH1),OFFSET('Game Board'!I8:I55,0,UH1),VB27,OFFSET('Game Board'!F8:F55,0,UH1),VB26)</f>
        <v>0</v>
      </c>
      <c r="WE27" s="420">
        <f ca="1">SUMIFS(OFFSET('Game Board'!G8:G55,0,UH1),OFFSET('Game Board'!F8:F55,0,UH1),VB27,OFFSET('Game Board'!I8:I55,0,UH1),VB26)+SUMIFS(OFFSET('Game Board'!H8:H55,0,UH1),OFFSET('Game Board'!I8:I55,0,UH1),VB27,OFFSET('Game Board'!F8:F55,0,UH1),VB26)</f>
        <v>0</v>
      </c>
      <c r="WF27" s="420">
        <f t="shared" ca="1" si="3809"/>
        <v>0</v>
      </c>
      <c r="WG27" s="420">
        <f t="shared" ca="1" si="3810"/>
        <v>0</v>
      </c>
      <c r="WH27" s="420">
        <f t="shared" ref="WH27" ca="1" si="3997">IF(VB27&lt;&gt;"",SUMPRODUCT((VK24:VK27=VK27)*(WG24:WG27&gt;WG27)*1),0)</f>
        <v>0</v>
      </c>
      <c r="WI27" s="420">
        <f t="shared" ref="WI27" ca="1" si="3998">IF(VB27&lt;&gt;"",SUMPRODUCT((WH24:WH27=WH27)*(WF24:WF27&gt;WF27)*1),0)</f>
        <v>0</v>
      </c>
      <c r="WJ27" s="420">
        <f t="shared" ca="1" si="3813"/>
        <v>0</v>
      </c>
      <c r="WK27" s="420">
        <f t="shared" ref="WK27" ca="1" si="3999">IF(VB27&lt;&gt;"",SUMPRODUCT((WJ24:WJ27=WJ27)*(WH24:WH27=WH27)*(WD24:WD27&gt;WD27)*1),0)</f>
        <v>0</v>
      </c>
      <c r="WL27" s="420">
        <f t="shared" ca="1" si="161"/>
        <v>1</v>
      </c>
      <c r="WM27" s="420">
        <f t="shared" ref="WM27" ca="1" si="4000">SUMPRODUCT((WL24:WL27=WL27)*(UO24:UO27&gt;UO27)*1)</f>
        <v>3</v>
      </c>
      <c r="WN27" s="420">
        <f t="shared" ca="1" si="163"/>
        <v>4</v>
      </c>
      <c r="WO27" s="420" t="str">
        <f t="shared" si="361"/>
        <v>Canada</v>
      </c>
      <c r="WP27" s="420">
        <f t="shared" ca="1" si="164"/>
        <v>0</v>
      </c>
      <c r="WQ27" s="420">
        <f ca="1">SUMPRODUCT((OFFSET('Game Board'!G8:G55,0,WQ1)&lt;&gt;"")*(OFFSET('Game Board'!F8:F55,0,WQ1)=C27)*(OFFSET('Game Board'!G8:G55,0,WQ1)&gt;OFFSET('Game Board'!H8:H55,0,WQ1))*1)+SUMPRODUCT((OFFSET('Game Board'!G8:G55,0,WQ1)&lt;&gt;"")*(OFFSET('Game Board'!I8:I55,0,WQ1)=C27)*(OFFSET('Game Board'!H8:H55,0,WQ1)&gt;OFFSET('Game Board'!G8:G55,0,WQ1))*1)</f>
        <v>0</v>
      </c>
      <c r="WR27" s="420">
        <f ca="1">SUMPRODUCT((OFFSET('Game Board'!G8:G55,0,WQ1)&lt;&gt;"")*(OFFSET('Game Board'!F8:F55,0,WQ1)=C27)*(OFFSET('Game Board'!G8:G55,0,WQ1)=OFFSET('Game Board'!H8:H55,0,WQ1))*1)+SUMPRODUCT((OFFSET('Game Board'!G8:G55,0,WQ1)&lt;&gt;"")*(OFFSET('Game Board'!I8:I55,0,WQ1)=C27)*(OFFSET('Game Board'!G8:G55,0,WQ1)=OFFSET('Game Board'!H8:H55,0,WQ1))*1)</f>
        <v>0</v>
      </c>
      <c r="WS27" s="420">
        <f ca="1">SUMPRODUCT((OFFSET('Game Board'!G8:G55,0,WQ1)&lt;&gt;"")*(OFFSET('Game Board'!F8:F55,0,WQ1)=C27)*(OFFSET('Game Board'!G8:G55,0,WQ1)&lt;OFFSET('Game Board'!H8:H55,0,WQ1))*1)+SUMPRODUCT((OFFSET('Game Board'!G8:G55,0,WQ1)&lt;&gt;"")*(OFFSET('Game Board'!I8:I55,0,WQ1)=C27)*(OFFSET('Game Board'!H8:H55,0,WQ1)&lt;OFFSET('Game Board'!G8:G55,0,WQ1))*1)</f>
        <v>0</v>
      </c>
      <c r="WT27" s="420">
        <f ca="1">SUMIF(OFFSET('Game Board'!F8:F55,0,WQ1),C27,OFFSET('Game Board'!G8:G55,0,WQ1))+SUMIF(OFFSET('Game Board'!I8:I55,0,WQ1),C27,OFFSET('Game Board'!H8:H55,0,WQ1))</f>
        <v>0</v>
      </c>
      <c r="WU27" s="420">
        <f ca="1">SUMIF(OFFSET('Game Board'!F8:F55,0,WQ1),C27,OFFSET('Game Board'!H8:H55,0,WQ1))+SUMIF(OFFSET('Game Board'!I8:I55,0,WQ1),C27,OFFSET('Game Board'!G8:G55,0,WQ1))</f>
        <v>0</v>
      </c>
      <c r="WV27" s="420">
        <f t="shared" ca="1" si="165"/>
        <v>0</v>
      </c>
      <c r="WW27" s="420">
        <f t="shared" ca="1" si="166"/>
        <v>0</v>
      </c>
      <c r="WX27" s="420">
        <f ca="1">INDEX(L4:L35,MATCH(XG27,C4:C35,0),0)</f>
        <v>1479</v>
      </c>
      <c r="WY27" s="424">
        <f>'Tournament Setup'!F29</f>
        <v>0</v>
      </c>
      <c r="WZ27" s="420">
        <f t="shared" ref="WZ27" ca="1" si="4001">RANK(WW27,WW24:WW27)</f>
        <v>1</v>
      </c>
      <c r="XA27" s="420">
        <f t="shared" ref="XA27" ca="1" si="4002">SUMPRODUCT((WZ24:WZ27=WZ27)*(WV24:WV27&gt;WV27)*1)</f>
        <v>0</v>
      </c>
      <c r="XB27" s="420">
        <f t="shared" ca="1" si="169"/>
        <v>1</v>
      </c>
      <c r="XC27" s="420">
        <f t="shared" ref="XC27" ca="1" si="4003">SUMPRODUCT((WZ24:WZ27=WZ27)*(WV24:WV27=WV27)*(WT24:WT27&gt;WT27)*1)</f>
        <v>0</v>
      </c>
      <c r="XD27" s="420">
        <f t="shared" ca="1" si="171"/>
        <v>1</v>
      </c>
      <c r="XE27" s="420">
        <f t="shared" ref="XE27" ca="1" si="4004">RANK(XD27,XD24:XD27,1)+COUNTIF(XD24:XD27,XD27)-1</f>
        <v>4</v>
      </c>
      <c r="XF27" s="420">
        <v>4</v>
      </c>
      <c r="XG27" s="420" t="str">
        <f t="shared" ref="XG27" ca="1" si="4005">INDEX(WO24:WO27,MATCH(XF27,XE24:XE27,0),0)</f>
        <v>Canada</v>
      </c>
      <c r="XH27" s="420">
        <f t="shared" ref="XH27" ca="1" si="4006">INDEX(XD24:XD27,MATCH(XG27,WO24:WO27,0),0)</f>
        <v>1</v>
      </c>
      <c r="XI27" s="420" t="str">
        <f t="shared" ca="1" si="3822"/>
        <v>Canada</v>
      </c>
      <c r="XJ27" s="420" t="str">
        <f t="shared" ref="XJ27" ca="1" si="4007">IF(AND(XJ26&lt;&gt;"",XH27=2),XG27,"")</f>
        <v/>
      </c>
      <c r="XK27" s="420" t="str">
        <f t="shared" ref="XK27" ca="1" si="4008">IF(AND(XK26&lt;&gt;"",XH27=3),XG27,"")</f>
        <v/>
      </c>
      <c r="XL27" s="420">
        <f ca="1">SUMPRODUCT((OFFSET('Game Board'!F8:F55,0,WQ1)=XI27)*(OFFSET('Game Board'!I8:I55,0,WQ1)=XI24)*(OFFSET('Game Board'!G8:G55,0,WQ1)&gt;OFFSET('Game Board'!H8:H55,0,WQ1))*1)+SUMPRODUCT((OFFSET('Game Board'!I8:I55,0,WQ1)=XI27)*(OFFSET('Game Board'!F8:F55,0,WQ1)=XI24)*(OFFSET('Game Board'!H8:H55,0,WQ1)&gt;OFFSET('Game Board'!G8:G55,0,WQ1))*1)+SUMPRODUCT((OFFSET('Game Board'!F8:F55,0,WQ1)=XI27)*(OFFSET('Game Board'!I8:I55,0,WQ1)=XI25)*(OFFSET('Game Board'!G8:G55,0,WQ1)&gt;OFFSET('Game Board'!H8:H55,0,WQ1))*1)+SUMPRODUCT((OFFSET('Game Board'!I8:I55,0,WQ1)=XI27)*(OFFSET('Game Board'!F8:F55,0,WQ1)=XI25)*(OFFSET('Game Board'!H8:H55,0,WQ1)&gt;OFFSET('Game Board'!G8:G55,0,WQ1))*1)+SUMPRODUCT((OFFSET('Game Board'!F8:F55,0,WQ1)=XI27)*(OFFSET('Game Board'!I8:I55,0,WQ1)=XI26)*(OFFSET('Game Board'!G8:G55,0,WQ1)&gt;OFFSET('Game Board'!H8:H55,0,WQ1))*1)+SUMPRODUCT((OFFSET('Game Board'!I8:I55,0,WQ1)=XI27)*(OFFSET('Game Board'!F8:F55,0,WQ1)=XI26)*(OFFSET('Game Board'!H8:H55,0,WQ1)&gt;OFFSET('Game Board'!G8:G55,0,WQ1))*1)</f>
        <v>0</v>
      </c>
      <c r="XM27" s="420">
        <f ca="1">SUMPRODUCT((OFFSET('Game Board'!F8:F55,0,WQ1)=XI27)*(OFFSET('Game Board'!I8:I55,0,WQ1)=XI24)*(OFFSET('Game Board'!G8:G55,0,WQ1)&gt;=OFFSET('Game Board'!H8:H55,0,WQ1))*1)+SUMPRODUCT((OFFSET('Game Board'!I8:I55,0,WQ1)=XI27)*(OFFSET('Game Board'!F8:F55,0,WQ1)=XI24)*(OFFSET('Game Board'!G8:G55,0,WQ1)=OFFSET('Game Board'!H8:H55,0,WQ1))*1)+SUMPRODUCT((OFFSET('Game Board'!F8:F55,0,WQ1)=XI27)*(OFFSET('Game Board'!I8:I55,0,WQ1)=XI25)*(OFFSET('Game Board'!G8:G55,0,WQ1)=OFFSET('Game Board'!H8:H55,0,WQ1))*1)+SUMPRODUCT((OFFSET('Game Board'!I8:I55,0,WQ1)=XI27)*(OFFSET('Game Board'!F8:F55,0,WQ1)=XI25)*(OFFSET('Game Board'!G8:G55,0,WQ1)=OFFSET('Game Board'!H8:H55,0,WQ1))*1)+SUMPRODUCT((OFFSET('Game Board'!F8:F55,0,WQ1)=XI27)*(OFFSET('Game Board'!I8:I55,0,WQ1)=XI26)*(OFFSET('Game Board'!G8:G55,0,WQ1)=OFFSET('Game Board'!H8:H55,0,WQ1))*1)+SUMPRODUCT((OFFSET('Game Board'!I8:I55,0,WQ1)=XI27)*(OFFSET('Game Board'!F8:F55,0,WQ1)=XI26)*(OFFSET('Game Board'!G8:G55,0,WQ1)=OFFSET('Game Board'!H8:H55,0,WQ1))*1)</f>
        <v>3</v>
      </c>
      <c r="XN27" s="420">
        <f ca="1">SUMPRODUCT((OFFSET('Game Board'!F8:F55,0,WQ1)=XI27)*(OFFSET('Game Board'!I8:I55,0,WQ1)=XI24)*(OFFSET('Game Board'!G8:G55,0,WQ1)&lt;OFFSET('Game Board'!H8:H55,0,WQ1))*1)+SUMPRODUCT((OFFSET('Game Board'!I8:I55,0,WQ1)=XI27)*(OFFSET('Game Board'!F8:F55,0,WQ1)=XI24)*(OFFSET('Game Board'!H8:H55,0,WQ1)&lt;OFFSET('Game Board'!G8:G55,0,WQ1))*1)+SUMPRODUCT((OFFSET('Game Board'!F8:F55,0,WQ1)=XI27)*(OFFSET('Game Board'!I8:I55,0,WQ1)=XI25)*(OFFSET('Game Board'!G8:G55,0,WQ1)&lt;OFFSET('Game Board'!H8:H55,0,WQ1))*1)+SUMPRODUCT((OFFSET('Game Board'!I8:I55,0,WQ1)=XI27)*(OFFSET('Game Board'!F8:F55,0,WQ1)=XI25)*(OFFSET('Game Board'!H8:H55,0,WQ1)&lt;OFFSET('Game Board'!G8:G55,0,WQ1))*1)+SUMPRODUCT((OFFSET('Game Board'!F8:F55,0,WQ1)=XI27)*(OFFSET('Game Board'!I8:I55,0,WQ1)=XI26)*(OFFSET('Game Board'!G8:G55,0,WQ1)&lt;OFFSET('Game Board'!H8:H55,0,WQ1))*1)+SUMPRODUCT((OFFSET('Game Board'!I8:I55,0,WQ1)=XI27)*(OFFSET('Game Board'!F8:F55,0,WQ1)=XI26)*(OFFSET('Game Board'!H8:H55,0,WQ1)&lt;OFFSET('Game Board'!G8:G55,0,WQ1))*1)</f>
        <v>0</v>
      </c>
      <c r="XO27" s="420">
        <f ca="1">SUMIFS(OFFSET('Game Board'!G8:G55,0,WQ1),OFFSET('Game Board'!F8:F55,0,WQ1),XI27,OFFSET('Game Board'!I8:I55,0,WQ1),XI24)+SUMIFS(OFFSET('Game Board'!G8:G55,0,WQ1),OFFSET('Game Board'!F8:F55,0,WQ1),XI27,OFFSET('Game Board'!I8:I55,0,WQ1),XI25)+SUMIFS(OFFSET('Game Board'!G8:G55,0,WQ1),OFFSET('Game Board'!F8:F55,0,WQ1),XI27,OFFSET('Game Board'!I8:I55,0,WQ1),XI26)+SUMIFS(OFFSET('Game Board'!H8:H55,0,WQ1),OFFSET('Game Board'!I8:I55,0,WQ1),XI27,OFFSET('Game Board'!F8:F55,0,WQ1),XI24)+SUMIFS(OFFSET('Game Board'!H8:H55,0,WQ1),OFFSET('Game Board'!I8:I55,0,WQ1),XI27,OFFSET('Game Board'!F8:F55,0,WQ1),XI25)+SUMIFS(OFFSET('Game Board'!H8:H55,0,WQ1),OFFSET('Game Board'!I8:I55,0,WQ1),XI27,OFFSET('Game Board'!F8:F55,0,WQ1),XI26)</f>
        <v>0</v>
      </c>
      <c r="XP27" s="420">
        <f ca="1">SUMIFS(OFFSET('Game Board'!H8:H55,0,WQ1),OFFSET('Game Board'!F8:F55,0,WQ1),XI27,OFFSET('Game Board'!I8:I55,0,WQ1),XI24)+SUMIFS(OFFSET('Game Board'!H8:H55,0,WQ1),OFFSET('Game Board'!F8:F55,0,WQ1),XI27,OFFSET('Game Board'!I8:I55,0,WQ1),XI25)+SUMIFS(OFFSET('Game Board'!H8:H55,0,WQ1),OFFSET('Game Board'!F8:F55,0,WQ1),XI27,OFFSET('Game Board'!I8:I55,0,WQ1),XI26)+SUMIFS(OFFSET('Game Board'!G8:G55,0,WQ1),OFFSET('Game Board'!I8:I55,0,WQ1),XI27,OFFSET('Game Board'!F8:F55,0,WQ1),XI24)+SUMIFS(OFFSET('Game Board'!G8:G55,0,WQ1),OFFSET('Game Board'!I8:I55,0,WQ1),XI27,OFFSET('Game Board'!F8:F55,0,WQ1),XI25)+SUMIFS(OFFSET('Game Board'!G8:G55,0,WQ1),OFFSET('Game Board'!I8:I55,0,WQ1),XI27,OFFSET('Game Board'!F8:F55,0,WQ1),XI26)</f>
        <v>0</v>
      </c>
      <c r="XQ27" s="420">
        <f t="shared" ca="1" si="176"/>
        <v>0</v>
      </c>
      <c r="XR27" s="420">
        <f t="shared" ca="1" si="177"/>
        <v>3</v>
      </c>
      <c r="XS27" s="420">
        <f t="shared" ref="XS27" ca="1" si="4009">IF(XI27&lt;&gt;"",SUMPRODUCT((XH24:XH27=XH27)*(XR24:XR27&gt;XR27)*1),0)</f>
        <v>0</v>
      </c>
      <c r="XT27" s="420">
        <f t="shared" ref="XT27" ca="1" si="4010">IF(XI27&lt;&gt;"",SUMPRODUCT((XS24:XS27=XS27)*(XQ24:XQ27&gt;XQ27)*1),0)</f>
        <v>0</v>
      </c>
      <c r="XU27" s="420">
        <f t="shared" ca="1" si="180"/>
        <v>0</v>
      </c>
      <c r="XV27" s="420">
        <f t="shared" ref="XV27" ca="1" si="4011">IF(XI27&lt;&gt;"",SUMPRODUCT((XU24:XU27=XU27)*(XS24:XS27=XS27)*(XO24:XO27&gt;XO27)*1),0)</f>
        <v>0</v>
      </c>
      <c r="XW27" s="420">
        <f t="shared" ca="1" si="182"/>
        <v>1</v>
      </c>
      <c r="XX27" s="420">
        <f ca="1">SUMPRODUCT((OFFSET('Game Board'!F8:F55,0,WQ1)=XJ27)*(OFFSET('Game Board'!I8:I55,0,WQ1)=XJ25)*(OFFSET('Game Board'!G8:G55,0,WQ1)&gt;OFFSET('Game Board'!H8:H55,0,WQ1))*1)+SUMPRODUCT((OFFSET('Game Board'!I8:I55,0,WQ1)=XJ27)*(OFFSET('Game Board'!F8:F55,0,WQ1)=XJ25)*(OFFSET('Game Board'!H8:H55,0,WQ1)&gt;OFFSET('Game Board'!G8:G55,0,WQ1))*1)+SUMPRODUCT((OFFSET('Game Board'!F8:F55,0,WQ1)=XJ27)*(OFFSET('Game Board'!I8:I55,0,WQ1)=XJ26)*(OFFSET('Game Board'!G8:G55,0,WQ1)&gt;OFFSET('Game Board'!H8:H55,0,WQ1))*1)+SUMPRODUCT((OFFSET('Game Board'!I8:I55,0,WQ1)=XJ27)*(OFFSET('Game Board'!F8:F55,0,WQ1)=XJ26)*(OFFSET('Game Board'!H8:H55,0,WQ1)&gt;OFFSET('Game Board'!G8:G55,0,WQ1))*1)</f>
        <v>0</v>
      </c>
      <c r="XY27" s="420">
        <f ca="1">SUMPRODUCT((OFFSET('Game Board'!F8:F55,0,WQ1)=XJ27)*(OFFSET('Game Board'!I8:I55,0,WQ1)=XJ25)*(OFFSET('Game Board'!G8:G55,0,WQ1)=OFFSET('Game Board'!H8:H55,0,WQ1))*1)+SUMPRODUCT((OFFSET('Game Board'!I8:I55,0,WQ1)=XJ27)*(OFFSET('Game Board'!F8:F55,0,WQ1)=XJ25)*(OFFSET('Game Board'!G8:G55,0,WQ1)=OFFSET('Game Board'!H8:H55,0,WQ1))*1)+SUMPRODUCT((OFFSET('Game Board'!F8:F55,0,WQ1)=XJ27)*(OFFSET('Game Board'!I8:I55,0,WQ1)=XJ26)*(OFFSET('Game Board'!G8:G55,0,WQ1)=OFFSET('Game Board'!H8:H55,0,WQ1))*1)+SUMPRODUCT((OFFSET('Game Board'!I8:I55,0,WQ1)=XJ27)*(OFFSET('Game Board'!F8:F55,0,WQ1)=XJ26)*(OFFSET('Game Board'!G8:G55,0,WQ1)=OFFSET('Game Board'!H8:H55,0,WQ1))*1)</f>
        <v>0</v>
      </c>
      <c r="XZ27" s="420">
        <f ca="1">SUMPRODUCT((OFFSET('Game Board'!F8:F55,0,WQ1)=XJ27)*(OFFSET('Game Board'!I8:I55,0,WQ1)=XJ25)*(OFFSET('Game Board'!G8:G55,0,WQ1)&lt;OFFSET('Game Board'!H8:H55,0,WQ1))*1)+SUMPRODUCT((OFFSET('Game Board'!I8:I55,0,WQ1)=XJ27)*(OFFSET('Game Board'!F8:F55,0,WQ1)=XJ25)*(OFFSET('Game Board'!H8:H55,0,WQ1)&lt;OFFSET('Game Board'!G8:G55,0,WQ1))*1)+SUMPRODUCT((OFFSET('Game Board'!F8:F55,0,WQ1)=XJ27)*(OFFSET('Game Board'!I8:I55,0,WQ1)=XJ26)*(OFFSET('Game Board'!G8:G55,0,WQ1)&lt;OFFSET('Game Board'!H8:H55,0,WQ1))*1)+SUMPRODUCT((OFFSET('Game Board'!I8:I55,0,WQ1)=XJ27)*(OFFSET('Game Board'!F8:F55,0,WQ1)=XJ26)*(OFFSET('Game Board'!H8:H55,0,WQ1)&lt;OFFSET('Game Board'!G8:G55,0,WQ1))*1)</f>
        <v>0</v>
      </c>
      <c r="YA27" s="420">
        <f ca="1">SUMIFS(OFFSET('Game Board'!G8:G55,0,WQ1),OFFSET('Game Board'!F8:F55,0,WQ1),XJ27,OFFSET('Game Board'!I8:I55,0,WQ1),XJ25)+SUMIFS(OFFSET('Game Board'!G8:G55,0,WQ1),OFFSET('Game Board'!F8:F55,0,WQ1),XJ27,OFFSET('Game Board'!I8:I55,0,WQ1),XJ26)+SUMIFS(OFFSET('Game Board'!H8:H55,0,WQ1),OFFSET('Game Board'!I8:I55,0,WQ1),XJ27,OFFSET('Game Board'!F8:F55,0,WQ1),XJ25)+SUMIFS(OFFSET('Game Board'!H8:H55,0,WQ1),OFFSET('Game Board'!I8:I55,0,WQ1),XJ27,OFFSET('Game Board'!F8:F55,0,WQ1),XJ26)</f>
        <v>0</v>
      </c>
      <c r="YB27" s="420">
        <f ca="1">SUMIFS(OFFSET('Game Board'!G8:G55,0,WQ1),OFFSET('Game Board'!F8:F55,0,WQ1),XJ27,OFFSET('Game Board'!I8:I55,0,WQ1),XJ25)+SUMIFS(OFFSET('Game Board'!G8:G55,0,WQ1),OFFSET('Game Board'!F8:F55,0,WQ1),XJ27,OFFSET('Game Board'!I8:I55,0,WQ1),XJ26)+SUMIFS(OFFSET('Game Board'!H8:H55,0,WQ1),OFFSET('Game Board'!I8:I55,0,WQ1),XJ27,OFFSET('Game Board'!F8:F55,0,WQ1),XJ25)+SUMIFS(OFFSET('Game Board'!H8:H55,0,WQ1),OFFSET('Game Board'!I8:I55,0,WQ1),XJ27,OFFSET('Game Board'!F8:F55,0,WQ1),XJ26)</f>
        <v>0</v>
      </c>
      <c r="YC27" s="420">
        <f t="shared" ca="1" si="373"/>
        <v>0</v>
      </c>
      <c r="YD27" s="420">
        <f t="shared" ca="1" si="374"/>
        <v>0</v>
      </c>
      <c r="YE27" s="420">
        <f t="shared" ref="YE27" ca="1" si="4012">IF(XJ27&lt;&gt;"",SUMPRODUCT((XH24:XH27=XH27)*(YD24:YD27&gt;YD27)*1),0)</f>
        <v>0</v>
      </c>
      <c r="YF27" s="420">
        <f t="shared" ref="YF27" ca="1" si="4013">IF(XJ27&lt;&gt;"",SUMPRODUCT((YE24:YE27=YE27)*(YC24:YC27&gt;YC27)*1),0)</f>
        <v>0</v>
      </c>
      <c r="YG27" s="420">
        <f t="shared" ca="1" si="377"/>
        <v>0</v>
      </c>
      <c r="YH27" s="420">
        <f t="shared" ref="YH27" ca="1" si="4014">IF(XJ27&lt;&gt;"",SUMPRODUCT((YG24:YG27=YG27)*(YE24:YE27=YE27)*(YA24:YA27&gt;YA27)*1),0)</f>
        <v>0</v>
      </c>
      <c r="YI27" s="420">
        <f t="shared" ca="1" si="183"/>
        <v>1</v>
      </c>
      <c r="YJ27" s="420">
        <f ca="1">SUMPRODUCT((OFFSET('Game Board'!F8:F55,0,WQ1)=XK27)*(OFFSET('Game Board'!I8:I55,0,WQ1)=XK26)*(OFFSET('Game Board'!G8:G55,0,WQ1)&gt;OFFSET('Game Board'!H8:H55,0,WQ1))*1)+SUMPRODUCT((OFFSET('Game Board'!I8:I55,0,WQ1)=XK27)*(OFFSET('Game Board'!F8:F55,0,WQ1)=XK26)*(OFFSET('Game Board'!H8:H55,0,WQ1)&gt;OFFSET('Game Board'!G8:G55,0,WQ1))*1)</f>
        <v>0</v>
      </c>
      <c r="YK27" s="420">
        <f ca="1">SUMPRODUCT((OFFSET('Game Board'!F8:F55,0,WQ1)=XK27)*(OFFSET('Game Board'!I8:I55,0,WQ1)=XK26)*(OFFSET('Game Board'!G8:G55,0,WQ1)=OFFSET('Game Board'!H8:H55,0,WQ1))*1)+SUMPRODUCT((OFFSET('Game Board'!I8:I55,0,WQ1)=XK27)*(OFFSET('Game Board'!F8:F55,0,WQ1)=XK26)*(OFFSET('Game Board'!H8:H55,0,WQ1)=OFFSET('Game Board'!G8:G55,0,WQ1))*1)</f>
        <v>0</v>
      </c>
      <c r="YL27" s="420">
        <f ca="1">SUMPRODUCT((OFFSET('Game Board'!F8:F55,0,WQ1)=XK27)*(OFFSET('Game Board'!I8:I55,0,WQ1)=XK26)*(OFFSET('Game Board'!G8:G55,0,WQ1)&lt;OFFSET('Game Board'!H8:H55,0,WQ1))*1)+SUMPRODUCT((OFFSET('Game Board'!I8:I55,0,WQ1)=XK27)*(OFFSET('Game Board'!F8:F55,0,WQ1)=XK26)*(OFFSET('Game Board'!H8:H55,0,WQ1)&lt;OFFSET('Game Board'!G8:G55,0,WQ1))*1)</f>
        <v>0</v>
      </c>
      <c r="YM27" s="420">
        <f ca="1">SUMIFS(OFFSET('Game Board'!G8:G55,0,WQ1),OFFSET('Game Board'!F8:F55,0,WQ1),XK27,OFFSET('Game Board'!I8:I55,0,WQ1),XK26)+SUMIFS(OFFSET('Game Board'!H8:H55,0,WQ1),OFFSET('Game Board'!I8:I55,0,WQ1),XK27,OFFSET('Game Board'!F8:F55,0,WQ1),XK26)</f>
        <v>0</v>
      </c>
      <c r="YN27" s="420">
        <f ca="1">SUMIFS(OFFSET('Game Board'!G8:G55,0,WQ1),OFFSET('Game Board'!F8:F55,0,WQ1),XK27,OFFSET('Game Board'!I8:I55,0,WQ1),XK26)+SUMIFS(OFFSET('Game Board'!H8:H55,0,WQ1),OFFSET('Game Board'!I8:I55,0,WQ1),XK27,OFFSET('Game Board'!F8:F55,0,WQ1),XK26)</f>
        <v>0</v>
      </c>
      <c r="YO27" s="420">
        <f t="shared" ca="1" si="3831"/>
        <v>0</v>
      </c>
      <c r="YP27" s="420">
        <f t="shared" ca="1" si="3832"/>
        <v>0</v>
      </c>
      <c r="YQ27" s="420">
        <f t="shared" ref="YQ27" ca="1" si="4015">IF(XK27&lt;&gt;"",SUMPRODUCT((XT24:XT27=XT27)*(YP24:YP27&gt;YP27)*1),0)</f>
        <v>0</v>
      </c>
      <c r="YR27" s="420">
        <f t="shared" ref="YR27" ca="1" si="4016">IF(XK27&lt;&gt;"",SUMPRODUCT((YQ24:YQ27=YQ27)*(YO24:YO27&gt;YO27)*1),0)</f>
        <v>0</v>
      </c>
      <c r="YS27" s="420">
        <f t="shared" ca="1" si="3835"/>
        <v>0</v>
      </c>
      <c r="YT27" s="420">
        <f t="shared" ref="YT27" ca="1" si="4017">IF(XK27&lt;&gt;"",SUMPRODUCT((YS24:YS27=YS27)*(YQ24:YQ27=YQ27)*(YM24:YM27&gt;YM27)*1),0)</f>
        <v>0</v>
      </c>
      <c r="YU27" s="420">
        <f t="shared" ca="1" si="184"/>
        <v>1</v>
      </c>
      <c r="YV27" s="420">
        <f t="shared" ref="YV27" ca="1" si="4018">SUMPRODUCT((YU24:YU27=YU27)*(WX24:WX27&gt;WX27)*1)</f>
        <v>3</v>
      </c>
      <c r="YW27" s="420">
        <f t="shared" ca="1" si="186"/>
        <v>4</v>
      </c>
      <c r="YX27" s="420" t="str">
        <f t="shared" si="380"/>
        <v>Canada</v>
      </c>
    </row>
    <row r="28" spans="1:674" x14ac:dyDescent="0.35">
      <c r="A28" s="420">
        <f>INDEX(M4:M35,MATCH(U28,C4:C35,0),0)</f>
        <v>1635</v>
      </c>
      <c r="B28" s="420">
        <f t="shared" si="815"/>
        <v>1</v>
      </c>
      <c r="C28" s="420" t="str">
        <f>'Tournament Setup'!D30</f>
        <v>Switzerland</v>
      </c>
      <c r="D28" s="420">
        <f t="shared" si="187"/>
        <v>0</v>
      </c>
      <c r="E28" s="420">
        <f>SUMPRODUCT(('Game Board'!G8:G55&lt;&gt;"")*('Game Board'!F8:F55=C28)*('Game Board'!G8:G55&gt;'Game Board'!H8:H55)*1)+SUMPRODUCT(('Game Board'!G8:G55&lt;&gt;"")*('Game Board'!I8:I55=C28)*('Game Board'!H8:H55&gt;'Game Board'!G8:G55)*1)</f>
        <v>0</v>
      </c>
      <c r="F28" s="420">
        <f>SUMPRODUCT(('Game Board'!G8:G55&lt;&gt;"")*('Game Board'!F8:F55=C28)*('Game Board'!G8:G55='Game Board'!H8:H55)*1)+SUMPRODUCT(('Game Board'!G8:G55&lt;&gt;"")*('Game Board'!I8:I55=C28)*('Game Board'!G8:G55='Game Board'!H8:H55)*1)</f>
        <v>0</v>
      </c>
      <c r="G28" s="420">
        <f>SUMPRODUCT(('Game Board'!G8:G55&lt;&gt;"")*('Game Board'!F8:F55=C28)*('Game Board'!G8:G55&lt;'Game Board'!H8:H55)*1)+SUMPRODUCT(('Game Board'!G8:G55&lt;&gt;"")*('Game Board'!I8:I55=C28)*('Game Board'!H8:H55&lt;'Game Board'!G8:G55)*1)</f>
        <v>0</v>
      </c>
      <c r="H28" s="420">
        <f>SUMIF('Game Board'!F8:F55,C28,'Game Board'!G8:G55)+SUMIF('Game Board'!I8:I55,C28,'Game Board'!H8:H55)</f>
        <v>0</v>
      </c>
      <c r="I28" s="420">
        <f>SUMIF('Game Board'!F8:F55,C28,'Game Board'!H8:H55)+SUMIF('Game Board'!I8:I55,C28,'Game Board'!G8:G55)</f>
        <v>0</v>
      </c>
      <c r="J28" s="420">
        <f t="shared" si="188"/>
        <v>0</v>
      </c>
      <c r="K28" s="420">
        <f t="shared" si="189"/>
        <v>0</v>
      </c>
      <c r="L28" s="424">
        <f>'Tournament Setup'!E30</f>
        <v>1635</v>
      </c>
      <c r="M28" s="420">
        <f>IF('Tournament Setup'!F30&lt;&gt;"",-'Tournament Setup'!F30,'Tournament Setup'!E30)</f>
        <v>1635</v>
      </c>
      <c r="N28" s="420">
        <f>RANK(K28,K28:K31)</f>
        <v>1</v>
      </c>
      <c r="O28" s="420">
        <f>SUMPRODUCT((N28:N31=N28)*(J28:J31&gt;J28)*1)</f>
        <v>0</v>
      </c>
      <c r="P28" s="420">
        <f t="shared" si="190"/>
        <v>1</v>
      </c>
      <c r="Q28" s="420">
        <f>SUMPRODUCT((N28:N31=N28)*(J28:J31=J28)*(H28:H31&gt;H28)*1)</f>
        <v>0</v>
      </c>
      <c r="R28" s="420">
        <f t="shared" si="191"/>
        <v>1</v>
      </c>
      <c r="S28" s="420">
        <f>RANK(R28,R28:R31,1)+COUNTIF(R28:R28,R28)-1</f>
        <v>1</v>
      </c>
      <c r="T28" s="420">
        <v>1</v>
      </c>
      <c r="U28" s="420" t="str">
        <f t="shared" ref="U28" si="4019">INDEX(C28:C31,MATCH(T28,S28:S31,0),0)</f>
        <v>Switzerland</v>
      </c>
      <c r="V28" s="420">
        <f t="shared" ref="V28" si="4020">INDEX(R28:R31,MATCH(U28,C28:C31,0),0)</f>
        <v>1</v>
      </c>
      <c r="W28" s="420" t="str">
        <f t="shared" ref="W28" si="4021">IF(V29=1,U28,"")</f>
        <v>Switzerland</v>
      </c>
      <c r="Z28" s="420">
        <f>SUMPRODUCT(('Game Board'!F8:F55=W28)*('Game Board'!I8:I55=W29)*('Game Board'!G8:G55&gt;'Game Board'!H8:H55)*1)+SUMPRODUCT(('Game Board'!I8:I55=W28)*('Game Board'!F8:F55=W29)*('Game Board'!H8:H55&gt;'Game Board'!G8:G55)*1)+SUMPRODUCT(('Game Board'!F8:F55=W28)*('Game Board'!I8:I55=W30)*('Game Board'!G8:G55&gt;'Game Board'!H8:H55)*1)+SUMPRODUCT(('Game Board'!I8:I55=W28)*('Game Board'!F8:F55=W30)*('Game Board'!H8:H55&gt;'Game Board'!G8:G55)*1)+SUMPRODUCT(('Game Board'!F8:F55=W28)*('Game Board'!I8:I55=W31)*('Game Board'!G8:G55&gt;'Game Board'!H8:H55)*1)+SUMPRODUCT(('Game Board'!I8:I55=W28)*('Game Board'!F8:F55=W31)*('Game Board'!H8:H55&gt;'Game Board'!G8:G55)*1)</f>
        <v>0</v>
      </c>
      <c r="AA28" s="420">
        <f>SUMPRODUCT(('Game Board'!F8:F55=W28)*('Game Board'!I8:I55=W29)*('Game Board'!G8:G55='Game Board'!H8:H55)*1)+SUMPRODUCT(('Game Board'!I8:I55=W28)*('Game Board'!F8:F55=W29)*('Game Board'!G8:G55='Game Board'!H8:H55)*1)+SUMPRODUCT(('Game Board'!F8:F55=W28)*('Game Board'!I8:I55=W30)*('Game Board'!G8:G55='Game Board'!H8:H55)*1)+SUMPRODUCT(('Game Board'!I8:I55=W28)*('Game Board'!F8:F55=W30)*('Game Board'!G8:G55='Game Board'!H8:H55)*1)+SUMPRODUCT(('Game Board'!F8:F55=W28)*('Game Board'!I8:I55=W31)*('Game Board'!G8:G55='Game Board'!H8:H55)*1)+SUMPRODUCT(('Game Board'!I8:I55=W28)*('Game Board'!F8:F55=W31)*('Game Board'!G8:G55='Game Board'!H8:H55)*1)</f>
        <v>3</v>
      </c>
      <c r="AB28" s="420">
        <f>SUMPRODUCT(('Game Board'!F8:F55=W28)*('Game Board'!I8:I55=W29)*('Game Board'!G8:G55&lt;'Game Board'!H8:H55)*1)+SUMPRODUCT(('Game Board'!I8:I55=W28)*('Game Board'!F8:F55=W29)*('Game Board'!H8:H55&lt;'Game Board'!G8:G55)*1)+SUMPRODUCT(('Game Board'!F8:F55=W28)*('Game Board'!I8:I55=W30)*('Game Board'!G8:G55&lt;'Game Board'!H8:H55)*1)+SUMPRODUCT(('Game Board'!I8:I55=W28)*('Game Board'!F8:F55=W30)*('Game Board'!H8:H55&lt;'Game Board'!G8:G55)*1)+SUMPRODUCT(('Game Board'!F8:F55=W28)*('Game Board'!I8:I55=W31)*('Game Board'!G8:G55&lt;'Game Board'!H8:H55)*1)+SUMPRODUCT(('Game Board'!I8:I55=W28)*('Game Board'!F8:F55=W31)*('Game Board'!H8:H55&lt;'Game Board'!G8:G55)*1)</f>
        <v>0</v>
      </c>
      <c r="AC28" s="420">
        <f>SUMIFS('Game Board'!G8:G55,'Game Board'!F8:F55,W28,'Game Board'!I8:I55,W29)+SUMIFS('Game Board'!G8:G55,'Game Board'!F8:F55,W28,'Game Board'!I8:I55,W30)+SUMIFS('Game Board'!G8:G55,'Game Board'!F8:F55,W28,'Game Board'!I8:I55,W31)+SUMIFS('Game Board'!H8:H55,'Game Board'!I8:I55,W28,'Game Board'!F8:F55,W29)+SUMIFS('Game Board'!H8:H55,'Game Board'!I8:I55,W28,'Game Board'!F8:F55,W30)+SUMIFS('Game Board'!H8:H55,'Game Board'!I8:I55,W28,'Game Board'!F8:F55,W31)</f>
        <v>0</v>
      </c>
      <c r="AD28" s="420">
        <f>SUMIFS('Game Board'!H8:H55,'Game Board'!F8:F55,W28,'Game Board'!I8:I55,W29)+SUMIFS('Game Board'!H8:H55,'Game Board'!F8:F55,W28,'Game Board'!I8:I55,W30)+SUMIFS('Game Board'!H8:H55,'Game Board'!F8:F55,W28,'Game Board'!I8:I55,W31)+SUMIFS('Game Board'!G8:G55,'Game Board'!I8:I55,W28,'Game Board'!F8:F55,W29)+SUMIFS('Game Board'!G8:G55,'Game Board'!I8:I55,W28,'Game Board'!F8:F55,W30)+SUMIFS('Game Board'!G8:G55,'Game Board'!I8:I55,W28,'Game Board'!F8:F55,W31)</f>
        <v>0</v>
      </c>
      <c r="AE28" s="420">
        <f t="shared" si="192"/>
        <v>0</v>
      </c>
      <c r="AF28" s="420">
        <f t="shared" si="193"/>
        <v>3</v>
      </c>
      <c r="AG28" s="420">
        <f t="shared" ref="AG28" si="4022">IF(W28&lt;&gt;"",SUMPRODUCT((V28:V31=V28)*(AF28:AF31&gt;AF28)*1),0)</f>
        <v>0</v>
      </c>
      <c r="AH28" s="420">
        <f t="shared" ref="AH28" si="4023">IF(W28&lt;&gt;"",SUMPRODUCT((AG28:AG31=AG28)*(AE28:AE31&gt;AE28)*1),0)</f>
        <v>0</v>
      </c>
      <c r="AI28" s="420">
        <f t="shared" si="0"/>
        <v>0</v>
      </c>
      <c r="AJ28" s="420">
        <f t="shared" ref="AJ28" si="4024">IF(W28&lt;&gt;"",SUMPRODUCT((AI28:AI31=AI28)*(AG28:AG31=AG28)*(AC28:AC31&gt;AC28)*1),0)</f>
        <v>0</v>
      </c>
      <c r="AK28" s="420">
        <f t="shared" si="194"/>
        <v>1</v>
      </c>
      <c r="AL28" s="420">
        <v>0</v>
      </c>
      <c r="AM28" s="420">
        <v>0</v>
      </c>
      <c r="AN28" s="420">
        <v>0</v>
      </c>
      <c r="AO28" s="420">
        <v>0</v>
      </c>
      <c r="AP28" s="420">
        <v>0</v>
      </c>
      <c r="AQ28" s="420">
        <f t="shared" si="195"/>
        <v>0</v>
      </c>
      <c r="AR28" s="420">
        <f t="shared" si="196"/>
        <v>0</v>
      </c>
      <c r="AS28" s="420">
        <v>0</v>
      </c>
      <c r="AT28" s="420">
        <v>0</v>
      </c>
      <c r="AU28" s="420">
        <f t="shared" si="197"/>
        <v>0</v>
      </c>
      <c r="AV28" s="420">
        <v>0</v>
      </c>
      <c r="AW28" s="420">
        <f t="shared" si="198"/>
        <v>1</v>
      </c>
      <c r="AX28" s="420">
        <v>0</v>
      </c>
      <c r="AY28" s="420">
        <v>0</v>
      </c>
      <c r="AZ28" s="420">
        <v>0</v>
      </c>
      <c r="BA28" s="420">
        <v>0</v>
      </c>
      <c r="BB28" s="420">
        <v>0</v>
      </c>
      <c r="BC28" s="420">
        <v>0</v>
      </c>
      <c r="BD28" s="420">
        <v>0</v>
      </c>
      <c r="BE28" s="420">
        <v>0</v>
      </c>
      <c r="BF28" s="420">
        <v>0</v>
      </c>
      <c r="BG28" s="420">
        <v>0</v>
      </c>
      <c r="BH28" s="420">
        <v>0</v>
      </c>
      <c r="BI28" s="420">
        <f t="shared" si="383"/>
        <v>1</v>
      </c>
      <c r="BJ28" s="420">
        <f>SUMPRODUCT((BI28:BI31=BI28)*(A28:A31&gt;A28)*1)</f>
        <v>1</v>
      </c>
      <c r="BK28" s="420">
        <f t="shared" si="199"/>
        <v>2</v>
      </c>
      <c r="BL28" s="420" t="str">
        <f t="shared" si="200"/>
        <v>Switzerland</v>
      </c>
      <c r="BM28" s="420">
        <f t="shared" ca="1" si="201"/>
        <v>0</v>
      </c>
      <c r="BN28" s="420">
        <f ca="1">SUMPRODUCT((OFFSET('Game Board'!G8:G55,0,BN1)&lt;&gt;"")*(OFFSET('Game Board'!F8:F55,0,BN1)=C28)*(OFFSET('Game Board'!G8:G55,0,BN1)&gt;OFFSET('Game Board'!H8:H55,0,BN1))*1)+SUMPRODUCT((OFFSET('Game Board'!G8:G55,0,BN1)&lt;&gt;"")*(OFFSET('Game Board'!I8:I55,0,BN1)=C28)*(OFFSET('Game Board'!H8:H55,0,BN1)&gt;OFFSET('Game Board'!G8:G55,0,BN1))*1)</f>
        <v>0</v>
      </c>
      <c r="BO28" s="420">
        <f ca="1">SUMPRODUCT((OFFSET('Game Board'!G8:G55,0,BN1)&lt;&gt;"")*(OFFSET('Game Board'!F8:F55,0,BN1)=C28)*(OFFSET('Game Board'!G8:G55,0,BN1)=OFFSET('Game Board'!H8:H55,0,BN1))*1)+SUMPRODUCT((OFFSET('Game Board'!G8:G55,0,BN1)&lt;&gt;"")*(OFFSET('Game Board'!I8:I55,0,BN1)=C28)*(OFFSET('Game Board'!G8:G55,0,BN1)=OFFSET('Game Board'!H8:H55,0,BN1))*1)</f>
        <v>0</v>
      </c>
      <c r="BP28" s="420">
        <f ca="1">SUMPRODUCT((OFFSET('Game Board'!G8:G55,0,BN1)&lt;&gt;"")*(OFFSET('Game Board'!F8:F55,0,BN1)=C28)*(OFFSET('Game Board'!G8:G55,0,BN1)&lt;OFFSET('Game Board'!H8:H55,0,BN1))*1)+SUMPRODUCT((OFFSET('Game Board'!G8:G55,0,BN1)&lt;&gt;"")*(OFFSET('Game Board'!I8:I55,0,BN1)=C28)*(OFFSET('Game Board'!H8:H55,0,BN1)&lt;OFFSET('Game Board'!G8:G55,0,BN1))*1)</f>
        <v>0</v>
      </c>
      <c r="BQ28" s="420">
        <f ca="1">SUMIF(OFFSET('Game Board'!F8:F55,0,BN1),C28,OFFSET('Game Board'!G8:G55,0,BN1))+SUMIF(OFFSET('Game Board'!I8:I55,0,BN1),C28,OFFSET('Game Board'!H8:H55,0,BN1))</f>
        <v>0</v>
      </c>
      <c r="BR28" s="420">
        <f ca="1">SUMIF(OFFSET('Game Board'!F8:F55,0,BN1),C28,OFFSET('Game Board'!H8:H55,0,BN1))+SUMIF(OFFSET('Game Board'!I8:I55,0,BN1),C28,OFFSET('Game Board'!G8:G55,0,BN1))</f>
        <v>0</v>
      </c>
      <c r="BS28" s="420">
        <f t="shared" ca="1" si="202"/>
        <v>0</v>
      </c>
      <c r="BT28" s="420">
        <f t="shared" ca="1" si="203"/>
        <v>0</v>
      </c>
      <c r="BU28" s="420">
        <f ca="1">INDEX(L4:L35,MATCH(CD28,C4:C35,0),0)</f>
        <v>1635</v>
      </c>
      <c r="BV28" s="424">
        <f>'Tournament Setup'!F30</f>
        <v>0</v>
      </c>
      <c r="BW28" s="420">
        <f ca="1">RANK(BT28,BT28:BT31)</f>
        <v>1</v>
      </c>
      <c r="BX28" s="420">
        <f ca="1">SUMPRODUCT((BW28:BW31=BW28)*(BS28:BS31&gt;BS28)*1)</f>
        <v>0</v>
      </c>
      <c r="BY28" s="420">
        <f t="shared" ca="1" si="204"/>
        <v>1</v>
      </c>
      <c r="BZ28" s="420">
        <f ca="1">SUMPRODUCT((BW28:BW31=BW28)*(BS28:BS31=BS28)*(BQ28:BQ31&gt;BQ28)*1)</f>
        <v>0</v>
      </c>
      <c r="CA28" s="420">
        <f t="shared" ca="1" si="205"/>
        <v>1</v>
      </c>
      <c r="CB28" s="420">
        <f ca="1">RANK(CA28,CA28:CA31,1)+COUNTIF(CA28:CA28,CA28)-1</f>
        <v>1</v>
      </c>
      <c r="CC28" s="420">
        <v>1</v>
      </c>
      <c r="CD28" s="420" t="str">
        <f t="shared" ref="CD28" ca="1" si="4025">INDEX(BL28:BL31,MATCH(CC28,CB28:CB31,0),0)</f>
        <v>Switzerland</v>
      </c>
      <c r="CE28" s="420">
        <f t="shared" ref="CE28" ca="1" si="4026">INDEX(CA28:CA31,MATCH(CD28,BL28:BL31,0),0)</f>
        <v>1</v>
      </c>
      <c r="CF28" s="420" t="str">
        <f t="shared" ref="CF28" ca="1" si="4027">IF(CE29=1,CD28,"")</f>
        <v>Switzerland</v>
      </c>
      <c r="CI28" s="420">
        <f ca="1">SUMPRODUCT((OFFSET('Game Board'!F8:F55,0,BN1)=CF28)*(OFFSET('Game Board'!I8:I55,0,BN1)=CF29)*(OFFSET('Game Board'!G8:G55,0,BN1)&gt;OFFSET('Game Board'!H8:H55,0,BN1))*1)+SUMPRODUCT((OFFSET('Game Board'!I8:I55,0,BN1)=CF28)*(OFFSET('Game Board'!F8:F55,0,BN1)=CF29)*(OFFSET('Game Board'!H8:H55,0,BN1)&gt;OFFSET('Game Board'!G8:G55,0,BN1))*1)+SUMPRODUCT((OFFSET('Game Board'!F8:F55,0,BN1)=CF28)*(OFFSET('Game Board'!I8:I55,0,BN1)=CF30)*(OFFSET('Game Board'!G8:G55,0,BN1)&gt;OFFSET('Game Board'!H8:H55,0,BN1))*1)+SUMPRODUCT((OFFSET('Game Board'!I8:I55,0,BN1)=CF28)*(OFFSET('Game Board'!F8:F55,0,BN1)=CF30)*(OFFSET('Game Board'!H8:H55,0,BN1)&gt;OFFSET('Game Board'!G8:G55,0,BN1))*1)+SUMPRODUCT((OFFSET('Game Board'!F8:F55,0,BN1)=CF28)*(OFFSET('Game Board'!I8:I55,0,BN1)=CF31)*(OFFSET('Game Board'!G8:G55,0,BN1)&gt;OFFSET('Game Board'!H8:H55,0,BN1))*1)+SUMPRODUCT((OFFSET('Game Board'!I8:I55,0,BN1)=CF28)*(OFFSET('Game Board'!F8:F55,0,BN1)=CF31)*(OFFSET('Game Board'!H8:H55,0,BN1)&gt;OFFSET('Game Board'!G8:G55,0,BN1))*1)</f>
        <v>0</v>
      </c>
      <c r="CJ28" s="420">
        <f ca="1">SUMPRODUCT((OFFSET('Game Board'!F8:F55,0,BN1)=CF28)*(OFFSET('Game Board'!I8:I55,0,BN1)=CF29)*(OFFSET('Game Board'!G8:G55,0,BN1)=OFFSET('Game Board'!H8:H55,0,BN1))*1)+SUMPRODUCT((OFFSET('Game Board'!I8:I55,0,BN1)=CF28)*(OFFSET('Game Board'!F8:F55,0,BN1)=CF29)*(OFFSET('Game Board'!G8:G55,0,BN1)=OFFSET('Game Board'!H8:H55,0,BN1))*1)+SUMPRODUCT((OFFSET('Game Board'!F8:F55,0,BN1)=CF28)*(OFFSET('Game Board'!I8:I55,0,BN1)=CF30)*(OFFSET('Game Board'!G8:G55,0,BN1)=OFFSET('Game Board'!H8:H55,0,BN1))*1)+SUMPRODUCT((OFFSET('Game Board'!I8:I55,0,BN1)=CF28)*(OFFSET('Game Board'!F8:F55,0,BN1)=CF30)*(OFFSET('Game Board'!G8:G55,0,BN1)=OFFSET('Game Board'!H8:H55,0,BN1))*1)+SUMPRODUCT((OFFSET('Game Board'!F8:F55,0,BN1)=CF28)*(OFFSET('Game Board'!I8:I55,0,BN1)=CF31)*(OFFSET('Game Board'!G8:G55,0,BN1)=OFFSET('Game Board'!H8:H55,0,BN1))*1)+SUMPRODUCT((OFFSET('Game Board'!I8:I55,0,BN1)=CF28)*(OFFSET('Game Board'!F8:F55,0,BN1)=CF31)*(OFFSET('Game Board'!G8:G55,0,BN1)=OFFSET('Game Board'!H8:H55,0,BN1))*1)</f>
        <v>3</v>
      </c>
      <c r="CK28" s="420">
        <f ca="1">SUMPRODUCT((OFFSET('Game Board'!F8:F55,0,BN1)=CF28)*(OFFSET('Game Board'!I8:I55,0,BN1)=CF29)*(OFFSET('Game Board'!G8:G55,0,BN1)&lt;OFFSET('Game Board'!H8:H55,0,BN1))*1)+SUMPRODUCT((OFFSET('Game Board'!I8:I55,0,BN1)=CF28)*(OFFSET('Game Board'!F8:F55,0,BN1)=CF29)*(OFFSET('Game Board'!H8:H55,0,BN1)&lt;OFFSET('Game Board'!G8:G55,0,BN1))*1)+SUMPRODUCT((OFFSET('Game Board'!F8:F55,0,BN1)=CF28)*(OFFSET('Game Board'!I8:I55,0,BN1)=CF30)*(OFFSET('Game Board'!G8:G55,0,BN1)&lt;OFFSET('Game Board'!H8:H55,0,BN1))*1)+SUMPRODUCT((OFFSET('Game Board'!I8:I55,0,BN1)=CF28)*(OFFSET('Game Board'!F8:F55,0,BN1)=CF30)*(OFFSET('Game Board'!H8:H55,0,BN1)&lt;OFFSET('Game Board'!G8:G55,0,BN1))*1)+SUMPRODUCT((OFFSET('Game Board'!F8:F55,0,BN1)=CF28)*(OFFSET('Game Board'!I8:I55,0,BN1)=CF31)*(OFFSET('Game Board'!G8:G55,0,BN1)&lt;OFFSET('Game Board'!H8:H55,0,BN1))*1)+SUMPRODUCT((OFFSET('Game Board'!I8:I55,0,BN1)=CF28)*(OFFSET('Game Board'!F8:F55,0,BN1)=CF31)*(OFFSET('Game Board'!H8:H55,0,BN1)&lt;OFFSET('Game Board'!G8:G55,0,BN1))*1)</f>
        <v>0</v>
      </c>
      <c r="CL28" s="420">
        <f ca="1">SUMIFS(OFFSET('Game Board'!G8:G55,0,BN1),OFFSET('Game Board'!F8:F55,0,BN1),CF28,OFFSET('Game Board'!I8:I55,0,BN1),CF29)+SUMIFS(OFFSET('Game Board'!G8:G55,0,BN1),OFFSET('Game Board'!F8:F55,0,BN1),CF28,OFFSET('Game Board'!I8:I55,0,BN1),CF30)+SUMIFS(OFFSET('Game Board'!G8:G55,0,BN1),OFFSET('Game Board'!F8:F55,0,BN1),CF28,OFFSET('Game Board'!I8:I55,0,BN1),CF31)+SUMIFS(OFFSET('Game Board'!H8:H55,0,BN1),OFFSET('Game Board'!I8:I55,0,BN1),CF28,OFFSET('Game Board'!F8:F55,0,BN1),CF29)+SUMIFS(OFFSET('Game Board'!H8:H55,0,BN1),OFFSET('Game Board'!I8:I55,0,BN1),CF28,OFFSET('Game Board'!F8:F55,0,BN1),CF30)+SUMIFS(OFFSET('Game Board'!H8:H55,0,BN1),OFFSET('Game Board'!I8:I55,0,BN1),CF28,OFFSET('Game Board'!F8:F55,0,BN1),CF31)</f>
        <v>0</v>
      </c>
      <c r="CM28" s="420">
        <f ca="1">SUMIFS(OFFSET('Game Board'!H8:H55,0,BN1),OFFSET('Game Board'!F8:F55,0,BN1),CF28,OFFSET('Game Board'!I8:I55,0,BN1),CF29)+SUMIFS(OFFSET('Game Board'!H8:H55,0,BN1),OFFSET('Game Board'!F8:F55,0,BN1),CF28,OFFSET('Game Board'!I8:I55,0,BN1),CF30)+SUMIFS(OFFSET('Game Board'!H8:H55,0,BN1),OFFSET('Game Board'!F8:F55,0,BN1),CF28,OFFSET('Game Board'!I8:I55,0,BN1),CF31)+SUMIFS(OFFSET('Game Board'!G8:G55,0,BN1),OFFSET('Game Board'!I8:I55,0,BN1),CF28,OFFSET('Game Board'!F8:F55,0,BN1),CF29)+SUMIFS(OFFSET('Game Board'!G8:G55,0,BN1),OFFSET('Game Board'!I8:I55,0,BN1),CF28,OFFSET('Game Board'!F8:F55,0,BN1),CF30)+SUMIFS(OFFSET('Game Board'!G8:G55,0,BN1),OFFSET('Game Board'!I8:I55,0,BN1),CF28,OFFSET('Game Board'!F8:F55,0,BN1),CF31)</f>
        <v>0</v>
      </c>
      <c r="CN28" s="420">
        <f t="shared" ca="1" si="206"/>
        <v>0</v>
      </c>
      <c r="CO28" s="420">
        <f t="shared" ca="1" si="207"/>
        <v>3</v>
      </c>
      <c r="CP28" s="420">
        <f t="shared" ref="CP28" ca="1" si="4028">IF(CF28&lt;&gt;"",SUMPRODUCT((CE28:CE31=CE28)*(CO28:CO31&gt;CO28)*1),0)</f>
        <v>0</v>
      </c>
      <c r="CQ28" s="420">
        <f t="shared" ref="CQ28" ca="1" si="4029">IF(CF28&lt;&gt;"",SUMPRODUCT((CP28:CP31=CP28)*(CN28:CN31&gt;CN28)*1),0)</f>
        <v>0</v>
      </c>
      <c r="CR28" s="420">
        <f t="shared" ca="1" si="1"/>
        <v>0</v>
      </c>
      <c r="CS28" s="420">
        <f t="shared" ref="CS28" ca="1" si="4030">IF(CF28&lt;&gt;"",SUMPRODUCT((CR28:CR31=CR28)*(CP28:CP31=CP28)*(CL28:CL31&gt;CL28)*1),0)</f>
        <v>0</v>
      </c>
      <c r="CT28" s="420">
        <f t="shared" ca="1" si="208"/>
        <v>1</v>
      </c>
      <c r="CU28" s="420">
        <v>0</v>
      </c>
      <c r="CV28" s="420">
        <v>0</v>
      </c>
      <c r="CW28" s="420">
        <v>0</v>
      </c>
      <c r="CX28" s="420">
        <v>0</v>
      </c>
      <c r="CY28" s="420">
        <v>0</v>
      </c>
      <c r="CZ28" s="420">
        <f t="shared" si="209"/>
        <v>0</v>
      </c>
      <c r="DA28" s="420">
        <f t="shared" si="210"/>
        <v>0</v>
      </c>
      <c r="DB28" s="420">
        <v>0</v>
      </c>
      <c r="DC28" s="420">
        <v>0</v>
      </c>
      <c r="DD28" s="420">
        <f t="shared" si="211"/>
        <v>0</v>
      </c>
      <c r="DE28" s="420">
        <v>0</v>
      </c>
      <c r="DF28" s="420">
        <f t="shared" ca="1" si="212"/>
        <v>1</v>
      </c>
      <c r="DG28" s="420">
        <v>0</v>
      </c>
      <c r="DH28" s="420">
        <v>0</v>
      </c>
      <c r="DI28" s="420">
        <v>0</v>
      </c>
      <c r="DJ28" s="420">
        <v>0</v>
      </c>
      <c r="DK28" s="420">
        <v>0</v>
      </c>
      <c r="DL28" s="420">
        <v>0</v>
      </c>
      <c r="DM28" s="420">
        <v>0</v>
      </c>
      <c r="DN28" s="420">
        <v>0</v>
      </c>
      <c r="DO28" s="420">
        <v>0</v>
      </c>
      <c r="DP28" s="420">
        <v>0</v>
      </c>
      <c r="DQ28" s="420">
        <v>0</v>
      </c>
      <c r="DR28" s="420">
        <f t="shared" ca="1" si="386"/>
        <v>1</v>
      </c>
      <c r="DS28" s="420">
        <f t="shared" ref="DS28" ca="1" si="4031">SUMPRODUCT((DR28:DR31=DR28)*(BU28:BU31&gt;BU28)*1)</f>
        <v>1</v>
      </c>
      <c r="DT28" s="420">
        <f t="shared" ca="1" si="213"/>
        <v>2</v>
      </c>
      <c r="DU28" s="420" t="str">
        <f t="shared" si="214"/>
        <v>Switzerland</v>
      </c>
      <c r="DV28" s="420">
        <f t="shared" ca="1" si="215"/>
        <v>0</v>
      </c>
      <c r="DW28" s="420">
        <f ca="1">SUMPRODUCT((OFFSET('Game Board'!G8:G55,0,DW1)&lt;&gt;"")*(OFFSET('Game Board'!F8:F55,0,DW1)=C28)*(OFFSET('Game Board'!G8:G55,0,DW1)&gt;OFFSET('Game Board'!H8:H55,0,DW1))*1)+SUMPRODUCT((OFFSET('Game Board'!G8:G55,0,DW1)&lt;&gt;"")*(OFFSET('Game Board'!I8:I55,0,DW1)=C28)*(OFFSET('Game Board'!H8:H55,0,DW1)&gt;OFFSET('Game Board'!G8:G55,0,DW1))*1)</f>
        <v>0</v>
      </c>
      <c r="DX28" s="420">
        <f ca="1">SUMPRODUCT((OFFSET('Game Board'!G8:G55,0,DW1)&lt;&gt;"")*(OFFSET('Game Board'!F8:F55,0,DW1)=C28)*(OFFSET('Game Board'!G8:G55,0,DW1)=OFFSET('Game Board'!H8:H55,0,DW1))*1)+SUMPRODUCT((OFFSET('Game Board'!G8:G55,0,DW1)&lt;&gt;"")*(OFFSET('Game Board'!I8:I55,0,DW1)=C28)*(OFFSET('Game Board'!G8:G55,0,DW1)=OFFSET('Game Board'!H8:H55,0,DW1))*1)</f>
        <v>0</v>
      </c>
      <c r="DY28" s="420">
        <f ca="1">SUMPRODUCT((OFFSET('Game Board'!G8:G55,0,DW1)&lt;&gt;"")*(OFFSET('Game Board'!F8:F55,0,DW1)=C28)*(OFFSET('Game Board'!G8:G55,0,DW1)&lt;OFFSET('Game Board'!H8:H55,0,DW1))*1)+SUMPRODUCT((OFFSET('Game Board'!G8:G55,0,DW1)&lt;&gt;"")*(OFFSET('Game Board'!I8:I55,0,DW1)=C28)*(OFFSET('Game Board'!H8:H55,0,DW1)&lt;OFFSET('Game Board'!G8:G55,0,DW1))*1)</f>
        <v>0</v>
      </c>
      <c r="DZ28" s="420">
        <f ca="1">SUMIF(OFFSET('Game Board'!F8:F55,0,DW1),C28,OFFSET('Game Board'!G8:G55,0,DW1))+SUMIF(OFFSET('Game Board'!I8:I55,0,DW1),C28,OFFSET('Game Board'!H8:H55,0,DW1))</f>
        <v>0</v>
      </c>
      <c r="EA28" s="420">
        <f ca="1">SUMIF(OFFSET('Game Board'!F8:F55,0,DW1),C28,OFFSET('Game Board'!H8:H55,0,DW1))+SUMIF(OFFSET('Game Board'!I8:I55,0,DW1),C28,OFFSET('Game Board'!G8:G55,0,DW1))</f>
        <v>0</v>
      </c>
      <c r="EB28" s="420">
        <f t="shared" ca="1" si="216"/>
        <v>0</v>
      </c>
      <c r="EC28" s="420">
        <f t="shared" ca="1" si="217"/>
        <v>0</v>
      </c>
      <c r="ED28" s="420">
        <f ca="1">INDEX(L4:L35,MATCH(EM28,C4:C35,0),0)</f>
        <v>1635</v>
      </c>
      <c r="EE28" s="424">
        <f>'Tournament Setup'!F30</f>
        <v>0</v>
      </c>
      <c r="EF28" s="420">
        <f ca="1">RANK(EC28,EC28:EC31)</f>
        <v>1</v>
      </c>
      <c r="EG28" s="420">
        <f ca="1">SUMPRODUCT((EF28:EF31=EF28)*(EB28:EB31&gt;EB28)*1)</f>
        <v>0</v>
      </c>
      <c r="EH28" s="420">
        <f t="shared" ca="1" si="218"/>
        <v>1</v>
      </c>
      <c r="EI28" s="420">
        <f ca="1">SUMPRODUCT((EF28:EF31=EF28)*(EB28:EB31=EB28)*(DZ28:DZ31&gt;DZ28)*1)</f>
        <v>0</v>
      </c>
      <c r="EJ28" s="420">
        <f t="shared" ca="1" si="219"/>
        <v>1</v>
      </c>
      <c r="EK28" s="420">
        <f ca="1">RANK(EJ28,EJ28:EJ31,1)+COUNTIF(EJ28:EJ28,EJ28)-1</f>
        <v>1</v>
      </c>
      <c r="EL28" s="420">
        <v>1</v>
      </c>
      <c r="EM28" s="420" t="str">
        <f t="shared" ref="EM28" ca="1" si="4032">INDEX(DU28:DU31,MATCH(EL28,EK28:EK31,0),0)</f>
        <v>Switzerland</v>
      </c>
      <c r="EN28" s="420">
        <f t="shared" ref="EN28" ca="1" si="4033">INDEX(EJ28:EJ31,MATCH(EM28,DU28:DU31,0),0)</f>
        <v>1</v>
      </c>
      <c r="EO28" s="420" t="str">
        <f t="shared" ref="EO28" ca="1" si="4034">IF(EN29=1,EM28,"")</f>
        <v>Switzerland</v>
      </c>
      <c r="ER28" s="420">
        <f ca="1">SUMPRODUCT((OFFSET('Game Board'!F8:F55,0,DW1)=EO28)*(OFFSET('Game Board'!I8:I55,0,DW1)=EO29)*(OFFSET('Game Board'!G8:G55,0,DW1)&gt;OFFSET('Game Board'!H8:H55,0,DW1))*1)+SUMPRODUCT((OFFSET('Game Board'!I8:I55,0,DW1)=EO28)*(OFFSET('Game Board'!F8:F55,0,DW1)=EO29)*(OFFSET('Game Board'!H8:H55,0,DW1)&gt;OFFSET('Game Board'!G8:G55,0,DW1))*1)+SUMPRODUCT((OFFSET('Game Board'!F8:F55,0,DW1)=EO28)*(OFFSET('Game Board'!I8:I55,0,DW1)=EO30)*(OFFSET('Game Board'!G8:G55,0,DW1)&gt;OFFSET('Game Board'!H8:H55,0,DW1))*1)+SUMPRODUCT((OFFSET('Game Board'!I8:I55,0,DW1)=EO28)*(OFFSET('Game Board'!F8:F55,0,DW1)=EO30)*(OFFSET('Game Board'!H8:H55,0,DW1)&gt;OFFSET('Game Board'!G8:G55,0,DW1))*1)+SUMPRODUCT((OFFSET('Game Board'!F8:F55,0,DW1)=EO28)*(OFFSET('Game Board'!I8:I55,0,DW1)=EO31)*(OFFSET('Game Board'!G8:G55,0,DW1)&gt;OFFSET('Game Board'!H8:H55,0,DW1))*1)+SUMPRODUCT((OFFSET('Game Board'!I8:I55,0,DW1)=EO28)*(OFFSET('Game Board'!F8:F55,0,DW1)=EO31)*(OFFSET('Game Board'!H8:H55,0,DW1)&gt;OFFSET('Game Board'!G8:G55,0,DW1))*1)</f>
        <v>0</v>
      </c>
      <c r="ES28" s="420">
        <f ca="1">SUMPRODUCT((OFFSET('Game Board'!F8:F55,0,DW1)=EO28)*(OFFSET('Game Board'!I8:I55,0,DW1)=EO29)*(OFFSET('Game Board'!G8:G55,0,DW1)=OFFSET('Game Board'!H8:H55,0,DW1))*1)+SUMPRODUCT((OFFSET('Game Board'!I8:I55,0,DW1)=EO28)*(OFFSET('Game Board'!F8:F55,0,DW1)=EO29)*(OFFSET('Game Board'!G8:G55,0,DW1)=OFFSET('Game Board'!H8:H55,0,DW1))*1)+SUMPRODUCT((OFFSET('Game Board'!F8:F55,0,DW1)=EO28)*(OFFSET('Game Board'!I8:I55,0,DW1)=EO30)*(OFFSET('Game Board'!G8:G55,0,DW1)=OFFSET('Game Board'!H8:H55,0,DW1))*1)+SUMPRODUCT((OFFSET('Game Board'!I8:I55,0,DW1)=EO28)*(OFFSET('Game Board'!F8:F55,0,DW1)=EO30)*(OFFSET('Game Board'!G8:G55,0,DW1)=OFFSET('Game Board'!H8:H55,0,DW1))*1)+SUMPRODUCT((OFFSET('Game Board'!F8:F55,0,DW1)=EO28)*(OFFSET('Game Board'!I8:I55,0,DW1)=EO31)*(OFFSET('Game Board'!G8:G55,0,DW1)=OFFSET('Game Board'!H8:H55,0,DW1))*1)+SUMPRODUCT((OFFSET('Game Board'!I8:I55,0,DW1)=EO28)*(OFFSET('Game Board'!F8:F55,0,DW1)=EO31)*(OFFSET('Game Board'!G8:G55,0,DW1)=OFFSET('Game Board'!H8:H55,0,DW1))*1)</f>
        <v>3</v>
      </c>
      <c r="ET28" s="420">
        <f ca="1">SUMPRODUCT((OFFSET('Game Board'!F8:F55,0,DW1)=EO28)*(OFFSET('Game Board'!I8:I55,0,DW1)=EO29)*(OFFSET('Game Board'!G8:G55,0,DW1)&lt;OFFSET('Game Board'!H8:H55,0,DW1))*1)+SUMPRODUCT((OFFSET('Game Board'!I8:I55,0,DW1)=EO28)*(OFFSET('Game Board'!F8:F55,0,DW1)=EO29)*(OFFSET('Game Board'!H8:H55,0,DW1)&lt;OFFSET('Game Board'!G8:G55,0,DW1))*1)+SUMPRODUCT((OFFSET('Game Board'!F8:F55,0,DW1)=EO28)*(OFFSET('Game Board'!I8:I55,0,DW1)=EO30)*(OFFSET('Game Board'!G8:G55,0,DW1)&lt;OFFSET('Game Board'!H8:H55,0,DW1))*1)+SUMPRODUCT((OFFSET('Game Board'!I8:I55,0,DW1)=EO28)*(OFFSET('Game Board'!F8:F55,0,DW1)=EO30)*(OFFSET('Game Board'!H8:H55,0,DW1)&lt;OFFSET('Game Board'!G8:G55,0,DW1))*1)+SUMPRODUCT((OFFSET('Game Board'!F8:F55,0,DW1)=EO28)*(OFFSET('Game Board'!I8:I55,0,DW1)=EO31)*(OFFSET('Game Board'!G8:G55,0,DW1)&lt;OFFSET('Game Board'!H8:H55,0,DW1))*1)+SUMPRODUCT((OFFSET('Game Board'!I8:I55,0,DW1)=EO28)*(OFFSET('Game Board'!F8:F55,0,DW1)=EO31)*(OFFSET('Game Board'!H8:H55,0,DW1)&lt;OFFSET('Game Board'!G8:G55,0,DW1))*1)</f>
        <v>0</v>
      </c>
      <c r="EU28" s="420">
        <f ca="1">SUMIFS(OFFSET('Game Board'!G8:G55,0,DW1),OFFSET('Game Board'!F8:F55,0,DW1),EO28,OFFSET('Game Board'!I8:I55,0,DW1),EO29)+SUMIFS(OFFSET('Game Board'!G8:G55,0,DW1),OFFSET('Game Board'!F8:F55,0,DW1),EO28,OFFSET('Game Board'!I8:I55,0,DW1),EO30)+SUMIFS(OFFSET('Game Board'!G8:G55,0,DW1),OFFSET('Game Board'!F8:F55,0,DW1),EO28,OFFSET('Game Board'!I8:I55,0,DW1),EO31)+SUMIFS(OFFSET('Game Board'!H8:H55,0,DW1),OFFSET('Game Board'!I8:I55,0,DW1),EO28,OFFSET('Game Board'!F8:F55,0,DW1),EO29)+SUMIFS(OFFSET('Game Board'!H8:H55,0,DW1),OFFSET('Game Board'!I8:I55,0,DW1),EO28,OFFSET('Game Board'!F8:F55,0,DW1),EO30)+SUMIFS(OFFSET('Game Board'!H8:H55,0,DW1),OFFSET('Game Board'!I8:I55,0,DW1),EO28,OFFSET('Game Board'!F8:F55,0,DW1),EO31)</f>
        <v>0</v>
      </c>
      <c r="EV28" s="420">
        <f ca="1">SUMIFS(OFFSET('Game Board'!H8:H55,0,DW1),OFFSET('Game Board'!F8:F55,0,DW1),EO28,OFFSET('Game Board'!I8:I55,0,DW1),EO29)+SUMIFS(OFFSET('Game Board'!H8:H55,0,DW1),OFFSET('Game Board'!F8:F55,0,DW1),EO28,OFFSET('Game Board'!I8:I55,0,DW1),EO30)+SUMIFS(OFFSET('Game Board'!H8:H55,0,DW1),OFFSET('Game Board'!F8:F55,0,DW1),EO28,OFFSET('Game Board'!I8:I55,0,DW1),EO31)+SUMIFS(OFFSET('Game Board'!G8:G55,0,DW1),OFFSET('Game Board'!I8:I55,0,DW1),EO28,OFFSET('Game Board'!F8:F55,0,DW1),EO29)+SUMIFS(OFFSET('Game Board'!G8:G55,0,DW1),OFFSET('Game Board'!I8:I55,0,DW1),EO28,OFFSET('Game Board'!F8:F55,0,DW1),EO30)+SUMIFS(OFFSET('Game Board'!G8:G55,0,DW1),OFFSET('Game Board'!I8:I55,0,DW1),EO28,OFFSET('Game Board'!F8:F55,0,DW1),EO31)</f>
        <v>0</v>
      </c>
      <c r="EW28" s="420">
        <f t="shared" ca="1" si="220"/>
        <v>0</v>
      </c>
      <c r="EX28" s="420">
        <f t="shared" ca="1" si="221"/>
        <v>3</v>
      </c>
      <c r="EY28" s="420">
        <f t="shared" ref="EY28" ca="1" si="4035">IF(EO28&lt;&gt;"",SUMPRODUCT((EN28:EN31=EN28)*(EX28:EX31&gt;EX28)*1),0)</f>
        <v>0</v>
      </c>
      <c r="EZ28" s="420">
        <f t="shared" ref="EZ28" ca="1" si="4036">IF(EO28&lt;&gt;"",SUMPRODUCT((EY28:EY31=EY28)*(EW28:EW31&gt;EW28)*1),0)</f>
        <v>0</v>
      </c>
      <c r="FA28" s="420">
        <f t="shared" ca="1" si="2"/>
        <v>0</v>
      </c>
      <c r="FB28" s="420">
        <f t="shared" ref="FB28" ca="1" si="4037">IF(EO28&lt;&gt;"",SUMPRODUCT((FA28:FA31=FA28)*(EY28:EY31=EY28)*(EU28:EU31&gt;EU28)*1),0)</f>
        <v>0</v>
      </c>
      <c r="FC28" s="420">
        <f t="shared" ca="1" si="222"/>
        <v>1</v>
      </c>
      <c r="FD28" s="420">
        <v>0</v>
      </c>
      <c r="FE28" s="420">
        <v>0</v>
      </c>
      <c r="FF28" s="420">
        <v>0</v>
      </c>
      <c r="FG28" s="420">
        <v>0</v>
      </c>
      <c r="FH28" s="420">
        <v>0</v>
      </c>
      <c r="FI28" s="420">
        <f t="shared" si="223"/>
        <v>0</v>
      </c>
      <c r="FJ28" s="420">
        <f t="shared" si="224"/>
        <v>0</v>
      </c>
      <c r="FK28" s="420">
        <v>0</v>
      </c>
      <c r="FL28" s="420">
        <v>0</v>
      </c>
      <c r="FM28" s="420">
        <f t="shared" si="225"/>
        <v>0</v>
      </c>
      <c r="FN28" s="420">
        <v>0</v>
      </c>
      <c r="FO28" s="420">
        <f t="shared" ca="1" si="226"/>
        <v>1</v>
      </c>
      <c r="FP28" s="420">
        <v>0</v>
      </c>
      <c r="FQ28" s="420">
        <v>0</v>
      </c>
      <c r="FR28" s="420">
        <v>0</v>
      </c>
      <c r="FS28" s="420">
        <v>0</v>
      </c>
      <c r="FT28" s="420">
        <v>0</v>
      </c>
      <c r="FU28" s="420">
        <v>0</v>
      </c>
      <c r="FV28" s="420">
        <v>0</v>
      </c>
      <c r="FW28" s="420">
        <v>0</v>
      </c>
      <c r="FX28" s="420">
        <v>0</v>
      </c>
      <c r="FY28" s="420">
        <v>0</v>
      </c>
      <c r="FZ28" s="420">
        <v>0</v>
      </c>
      <c r="GA28" s="420">
        <f t="shared" ca="1" si="389"/>
        <v>1</v>
      </c>
      <c r="GB28" s="420">
        <f t="shared" ref="GB28" ca="1" si="4038">SUMPRODUCT((GA28:GA31=GA28)*(ED28:ED31&gt;ED28)*1)</f>
        <v>1</v>
      </c>
      <c r="GC28" s="420">
        <f t="shared" ca="1" si="227"/>
        <v>2</v>
      </c>
      <c r="GD28" s="420" t="str">
        <f t="shared" si="228"/>
        <v>Switzerland</v>
      </c>
      <c r="GE28" s="420">
        <f t="shared" ca="1" si="3"/>
        <v>0</v>
      </c>
      <c r="GF28" s="420">
        <f ca="1">SUMPRODUCT((OFFSET('Game Board'!G8:G55,0,GF1)&lt;&gt;"")*(OFFSET('Game Board'!F8:F55,0,GF1)=C28)*(OFFSET('Game Board'!G8:G55,0,GF1)&gt;OFFSET('Game Board'!H8:H55,0,GF1))*1)+SUMPRODUCT((OFFSET('Game Board'!G8:G55,0,GF1)&lt;&gt;"")*(OFFSET('Game Board'!I8:I55,0,GF1)=C28)*(OFFSET('Game Board'!H8:H55,0,GF1)&gt;OFFSET('Game Board'!G8:G55,0,GF1))*1)</f>
        <v>0</v>
      </c>
      <c r="GG28" s="420">
        <f ca="1">SUMPRODUCT((OFFSET('Game Board'!G8:G55,0,GF1)&lt;&gt;"")*(OFFSET('Game Board'!F8:F55,0,GF1)=C28)*(OFFSET('Game Board'!G8:G55,0,GF1)=OFFSET('Game Board'!H8:H55,0,GF1))*1)+SUMPRODUCT((OFFSET('Game Board'!G8:G55,0,GF1)&lt;&gt;"")*(OFFSET('Game Board'!I8:I55,0,GF1)=C28)*(OFFSET('Game Board'!G8:G55,0,GF1)=OFFSET('Game Board'!H8:H55,0,GF1))*1)</f>
        <v>0</v>
      </c>
      <c r="GH28" s="420">
        <f ca="1">SUMPRODUCT((OFFSET('Game Board'!G8:G55,0,GF1)&lt;&gt;"")*(OFFSET('Game Board'!F8:F55,0,GF1)=C28)*(OFFSET('Game Board'!G8:G55,0,GF1)&lt;OFFSET('Game Board'!H8:H55,0,GF1))*1)+SUMPRODUCT((OFFSET('Game Board'!G8:G55,0,GF1)&lt;&gt;"")*(OFFSET('Game Board'!I8:I55,0,GF1)=C28)*(OFFSET('Game Board'!H8:H55,0,GF1)&lt;OFFSET('Game Board'!G8:G55,0,GF1))*1)</f>
        <v>0</v>
      </c>
      <c r="GI28" s="420">
        <f ca="1">SUMIF(OFFSET('Game Board'!F8:F55,0,GF1),C28,OFFSET('Game Board'!G8:G55,0,GF1))+SUMIF(OFFSET('Game Board'!I8:I55,0,GF1),C28,OFFSET('Game Board'!H8:H55,0,GF1))</f>
        <v>0</v>
      </c>
      <c r="GJ28" s="420">
        <f ca="1">SUMIF(OFFSET('Game Board'!F8:F55,0,GF1),C28,OFFSET('Game Board'!H8:H55,0,GF1))+SUMIF(OFFSET('Game Board'!I8:I55,0,GF1),C28,OFFSET('Game Board'!G8:G55,0,GF1))</f>
        <v>0</v>
      </c>
      <c r="GK28" s="420">
        <f t="shared" ca="1" si="4"/>
        <v>0</v>
      </c>
      <c r="GL28" s="420">
        <f t="shared" ca="1" si="5"/>
        <v>0</v>
      </c>
      <c r="GM28" s="420">
        <f ca="1">INDEX(L4:L35,MATCH(GV28,C4:C35,0),0)</f>
        <v>1635</v>
      </c>
      <c r="GN28" s="424">
        <f>'Tournament Setup'!F30</f>
        <v>0</v>
      </c>
      <c r="GO28" s="420">
        <f t="shared" ref="GO28" ca="1" si="4039">RANK(GL28,GL28:GL31)</f>
        <v>1</v>
      </c>
      <c r="GP28" s="420">
        <f t="shared" ref="GP28" ca="1" si="4040">SUMPRODUCT((GO28:GO31=GO28)*(GK28:GK31&gt;GK28)*1)</f>
        <v>0</v>
      </c>
      <c r="GQ28" s="420">
        <f t="shared" ca="1" si="8"/>
        <v>1</v>
      </c>
      <c r="GR28" s="420">
        <f t="shared" ref="GR28" ca="1" si="4041">SUMPRODUCT((GO28:GO31=GO28)*(GK28:GK31=GK28)*(GI28:GI31&gt;GI28)*1)</f>
        <v>0</v>
      </c>
      <c r="GS28" s="420">
        <f t="shared" ca="1" si="10"/>
        <v>1</v>
      </c>
      <c r="GT28" s="420">
        <f t="shared" ref="GT28" ca="1" si="4042">RANK(GS28,GS28:GS31,1)+COUNTIF(GS28:GS28,GS28)-1</f>
        <v>1</v>
      </c>
      <c r="GU28" s="420">
        <v>1</v>
      </c>
      <c r="GV28" s="420" t="str">
        <f t="shared" ref="GV28" ca="1" si="4043">INDEX(GD28:GD31,MATCH(GU28,GT28:GT31,0),0)</f>
        <v>Switzerland</v>
      </c>
      <c r="GW28" s="420">
        <f t="shared" ref="GW28" ca="1" si="4044">INDEX(GS28:GS31,MATCH(GV28,GD28:GD31,0),0)</f>
        <v>1</v>
      </c>
      <c r="GX28" s="420" t="str">
        <f t="shared" ref="GX28" ca="1" si="4045">IF(GW29=1,GV28,"")</f>
        <v>Switzerland</v>
      </c>
      <c r="HA28" s="420">
        <f ca="1">SUMPRODUCT((OFFSET('Game Board'!F8:F55,0,GF1)=GX28)*(OFFSET('Game Board'!I8:I55,0,GF1)=GX29)*(OFFSET('Game Board'!G8:G55,0,GF1)&gt;OFFSET('Game Board'!H8:H55,0,GF1))*1)+SUMPRODUCT((OFFSET('Game Board'!I8:I55,0,GF1)=GX28)*(OFFSET('Game Board'!F8:F55,0,GF1)=GX29)*(OFFSET('Game Board'!H8:H55,0,GF1)&gt;OFFSET('Game Board'!G8:G55,0,GF1))*1)+SUMPRODUCT((OFFSET('Game Board'!F8:F55,0,GF1)=GX28)*(OFFSET('Game Board'!I8:I55,0,GF1)=GX30)*(OFFSET('Game Board'!G8:G55,0,GF1)&gt;OFFSET('Game Board'!H8:H55,0,GF1))*1)+SUMPRODUCT((OFFSET('Game Board'!I8:I55,0,GF1)=GX28)*(OFFSET('Game Board'!F8:F55,0,GF1)=GX30)*(OFFSET('Game Board'!H8:H55,0,GF1)&gt;OFFSET('Game Board'!G8:G55,0,GF1))*1)+SUMPRODUCT((OFFSET('Game Board'!F8:F55,0,GF1)=GX28)*(OFFSET('Game Board'!I8:I55,0,GF1)=GX31)*(OFFSET('Game Board'!G8:G55,0,GF1)&gt;OFFSET('Game Board'!H8:H55,0,GF1))*1)+SUMPRODUCT((OFFSET('Game Board'!I8:I55,0,GF1)=GX28)*(OFFSET('Game Board'!F8:F55,0,GF1)=GX31)*(OFFSET('Game Board'!H8:H55,0,GF1)&gt;OFFSET('Game Board'!G8:G55,0,GF1))*1)</f>
        <v>0</v>
      </c>
      <c r="HB28" s="420">
        <f ca="1">SUMPRODUCT((OFFSET('Game Board'!F8:F55,0,GF1)=GX28)*(OFFSET('Game Board'!I8:I55,0,GF1)=GX29)*(OFFSET('Game Board'!G8:G55,0,GF1)=OFFSET('Game Board'!H8:H55,0,GF1))*1)+SUMPRODUCT((OFFSET('Game Board'!I8:I55,0,GF1)=GX28)*(OFFSET('Game Board'!F8:F55,0,GF1)=GX29)*(OFFSET('Game Board'!G8:G55,0,GF1)=OFFSET('Game Board'!H8:H55,0,GF1))*1)+SUMPRODUCT((OFFSET('Game Board'!F8:F55,0,GF1)=GX28)*(OFFSET('Game Board'!I8:I55,0,GF1)=GX30)*(OFFSET('Game Board'!G8:G55,0,GF1)=OFFSET('Game Board'!H8:H55,0,GF1))*1)+SUMPRODUCT((OFFSET('Game Board'!I8:I55,0,GF1)=GX28)*(OFFSET('Game Board'!F8:F55,0,GF1)=GX30)*(OFFSET('Game Board'!G8:G55,0,GF1)=OFFSET('Game Board'!H8:H55,0,GF1))*1)+SUMPRODUCT((OFFSET('Game Board'!F8:F55,0,GF1)=GX28)*(OFFSET('Game Board'!I8:I55,0,GF1)=GX31)*(OFFSET('Game Board'!G8:G55,0,GF1)=OFFSET('Game Board'!H8:H55,0,GF1))*1)+SUMPRODUCT((OFFSET('Game Board'!I8:I55,0,GF1)=GX28)*(OFFSET('Game Board'!F8:F55,0,GF1)=GX31)*(OFFSET('Game Board'!G8:G55,0,GF1)=OFFSET('Game Board'!H8:H55,0,GF1))*1)</f>
        <v>3</v>
      </c>
      <c r="HC28" s="420">
        <f ca="1">SUMPRODUCT((OFFSET('Game Board'!F8:F55,0,GF1)=GX28)*(OFFSET('Game Board'!I8:I55,0,GF1)=GX29)*(OFFSET('Game Board'!G8:G55,0,GF1)&lt;OFFSET('Game Board'!H8:H55,0,GF1))*1)+SUMPRODUCT((OFFSET('Game Board'!I8:I55,0,GF1)=GX28)*(OFFSET('Game Board'!F8:F55,0,GF1)=GX29)*(OFFSET('Game Board'!H8:H55,0,GF1)&lt;OFFSET('Game Board'!G8:G55,0,GF1))*1)+SUMPRODUCT((OFFSET('Game Board'!F8:F55,0,GF1)=GX28)*(OFFSET('Game Board'!I8:I55,0,GF1)=GX30)*(OFFSET('Game Board'!G8:G55,0,GF1)&lt;OFFSET('Game Board'!H8:H55,0,GF1))*1)+SUMPRODUCT((OFFSET('Game Board'!I8:I55,0,GF1)=GX28)*(OFFSET('Game Board'!F8:F55,0,GF1)=GX30)*(OFFSET('Game Board'!H8:H55,0,GF1)&lt;OFFSET('Game Board'!G8:G55,0,GF1))*1)+SUMPRODUCT((OFFSET('Game Board'!F8:F55,0,GF1)=GX28)*(OFFSET('Game Board'!I8:I55,0,GF1)=GX31)*(OFFSET('Game Board'!G8:G55,0,GF1)&lt;OFFSET('Game Board'!H8:H55,0,GF1))*1)+SUMPRODUCT((OFFSET('Game Board'!I8:I55,0,GF1)=GX28)*(OFFSET('Game Board'!F8:F55,0,GF1)=GX31)*(OFFSET('Game Board'!H8:H55,0,GF1)&lt;OFFSET('Game Board'!G8:G55,0,GF1))*1)</f>
        <v>0</v>
      </c>
      <c r="HD28" s="420">
        <f ca="1">SUMIFS(OFFSET('Game Board'!G8:G55,0,GF1),OFFSET('Game Board'!F8:F55,0,GF1),GX28,OFFSET('Game Board'!I8:I55,0,GF1),GX29)+SUMIFS(OFFSET('Game Board'!G8:G55,0,GF1),OFFSET('Game Board'!F8:F55,0,GF1),GX28,OFFSET('Game Board'!I8:I55,0,GF1),GX30)+SUMIFS(OFFSET('Game Board'!G8:G55,0,GF1),OFFSET('Game Board'!F8:F55,0,GF1),GX28,OFFSET('Game Board'!I8:I55,0,GF1),GX31)+SUMIFS(OFFSET('Game Board'!H8:H55,0,GF1),OFFSET('Game Board'!I8:I55,0,GF1),GX28,OFFSET('Game Board'!F8:F55,0,GF1),GX29)+SUMIFS(OFFSET('Game Board'!H8:H55,0,GF1),OFFSET('Game Board'!I8:I55,0,GF1),GX28,OFFSET('Game Board'!F8:F55,0,GF1),GX30)+SUMIFS(OFFSET('Game Board'!H8:H55,0,GF1),OFFSET('Game Board'!I8:I55,0,GF1),GX28,OFFSET('Game Board'!F8:F55,0,GF1),GX31)</f>
        <v>0</v>
      </c>
      <c r="HE28" s="420">
        <f ca="1">SUMIFS(OFFSET('Game Board'!H8:H55,0,GF1),OFFSET('Game Board'!F8:F55,0,GF1),GX28,OFFSET('Game Board'!I8:I55,0,GF1),GX29)+SUMIFS(OFFSET('Game Board'!H8:H55,0,GF1),OFFSET('Game Board'!F8:F55,0,GF1),GX28,OFFSET('Game Board'!I8:I55,0,GF1),GX30)+SUMIFS(OFFSET('Game Board'!H8:H55,0,GF1),OFFSET('Game Board'!F8:F55,0,GF1),GX28,OFFSET('Game Board'!I8:I55,0,GF1),GX31)+SUMIFS(OFFSET('Game Board'!G8:G55,0,GF1),OFFSET('Game Board'!I8:I55,0,GF1),GX28,OFFSET('Game Board'!F8:F55,0,GF1),GX29)+SUMIFS(OFFSET('Game Board'!G8:G55,0,GF1),OFFSET('Game Board'!I8:I55,0,GF1),GX28,OFFSET('Game Board'!F8:F55,0,GF1),GX30)+SUMIFS(OFFSET('Game Board'!G8:G55,0,GF1),OFFSET('Game Board'!I8:I55,0,GF1),GX28,OFFSET('Game Board'!F8:F55,0,GF1),GX31)</f>
        <v>0</v>
      </c>
      <c r="HF28" s="420">
        <f t="shared" ca="1" si="15"/>
        <v>0</v>
      </c>
      <c r="HG28" s="420">
        <f t="shared" ca="1" si="16"/>
        <v>3</v>
      </c>
      <c r="HH28" s="420">
        <f t="shared" ref="HH28" ca="1" si="4046">IF(GX28&lt;&gt;"",SUMPRODUCT((GW28:GW31=GW28)*(HG28:HG31&gt;HG28)*1),0)</f>
        <v>0</v>
      </c>
      <c r="HI28" s="420">
        <f t="shared" ref="HI28" ca="1" si="4047">IF(GX28&lt;&gt;"",SUMPRODUCT((HH28:HH31=HH28)*(HF28:HF31&gt;HF28)*1),0)</f>
        <v>0</v>
      </c>
      <c r="HJ28" s="420">
        <f t="shared" ca="1" si="19"/>
        <v>0</v>
      </c>
      <c r="HK28" s="420">
        <f t="shared" ref="HK28" ca="1" si="4048">IF(GX28&lt;&gt;"",SUMPRODUCT((HJ28:HJ31=HJ28)*(HH28:HH31=HH28)*(HD28:HD31&gt;HD28)*1),0)</f>
        <v>0</v>
      </c>
      <c r="HL28" s="420">
        <f t="shared" ca="1" si="21"/>
        <v>1</v>
      </c>
      <c r="HM28" s="420">
        <v>0</v>
      </c>
      <c r="HN28" s="420">
        <v>0</v>
      </c>
      <c r="HO28" s="420">
        <v>0</v>
      </c>
      <c r="HP28" s="420">
        <v>0</v>
      </c>
      <c r="HQ28" s="420">
        <v>0</v>
      </c>
      <c r="HR28" s="420">
        <f t="shared" si="240"/>
        <v>0</v>
      </c>
      <c r="HS28" s="420">
        <f t="shared" si="241"/>
        <v>0</v>
      </c>
      <c r="HT28" s="420">
        <v>0</v>
      </c>
      <c r="HU28" s="420">
        <v>0</v>
      </c>
      <c r="HV28" s="420">
        <f t="shared" si="244"/>
        <v>0</v>
      </c>
      <c r="HW28" s="420">
        <v>0</v>
      </c>
      <c r="HX28" s="420">
        <f t="shared" ca="1" si="22"/>
        <v>1</v>
      </c>
      <c r="HY28" s="420">
        <v>0</v>
      </c>
      <c r="HZ28" s="420">
        <v>0</v>
      </c>
      <c r="IA28" s="420">
        <v>0</v>
      </c>
      <c r="IB28" s="420">
        <v>0</v>
      </c>
      <c r="IC28" s="420">
        <v>0</v>
      </c>
      <c r="ID28" s="420">
        <v>0</v>
      </c>
      <c r="IE28" s="420">
        <v>0</v>
      </c>
      <c r="IF28" s="420">
        <v>0</v>
      </c>
      <c r="IG28" s="420">
        <v>0</v>
      </c>
      <c r="IH28" s="420">
        <v>0</v>
      </c>
      <c r="II28" s="420">
        <v>0</v>
      </c>
      <c r="IJ28" s="420">
        <f t="shared" ca="1" si="23"/>
        <v>1</v>
      </c>
      <c r="IK28" s="420">
        <f t="shared" ref="IK28" ca="1" si="4049">SUMPRODUCT((IJ28:IJ31=IJ28)*(GM28:GM31&gt;GM28)*1)</f>
        <v>1</v>
      </c>
      <c r="IL28" s="420">
        <f t="shared" ca="1" si="25"/>
        <v>2</v>
      </c>
      <c r="IM28" s="420" t="str">
        <f t="shared" si="247"/>
        <v>Switzerland</v>
      </c>
      <c r="IN28" s="420">
        <f t="shared" ca="1" si="26"/>
        <v>0</v>
      </c>
      <c r="IO28" s="420">
        <f ca="1">SUMPRODUCT((OFFSET('Game Board'!G8:G55,0,IO1)&lt;&gt;"")*(OFFSET('Game Board'!F8:F55,0,IO1)=C28)*(OFFSET('Game Board'!G8:G55,0,IO1)&gt;OFFSET('Game Board'!H8:H55,0,IO1))*1)+SUMPRODUCT((OFFSET('Game Board'!G8:G55,0,IO1)&lt;&gt;"")*(OFFSET('Game Board'!I8:I55,0,IO1)=C28)*(OFFSET('Game Board'!H8:H55,0,IO1)&gt;OFFSET('Game Board'!G8:G55,0,IO1))*1)</f>
        <v>0</v>
      </c>
      <c r="IP28" s="420">
        <f ca="1">SUMPRODUCT((OFFSET('Game Board'!G8:G55,0,IO1)&lt;&gt;"")*(OFFSET('Game Board'!F8:F55,0,IO1)=C28)*(OFFSET('Game Board'!G8:G55,0,IO1)=OFFSET('Game Board'!H8:H55,0,IO1))*1)+SUMPRODUCT((OFFSET('Game Board'!G8:G55,0,IO1)&lt;&gt;"")*(OFFSET('Game Board'!I8:I55,0,IO1)=C28)*(OFFSET('Game Board'!G8:G55,0,IO1)=OFFSET('Game Board'!H8:H55,0,IO1))*1)</f>
        <v>0</v>
      </c>
      <c r="IQ28" s="420">
        <f ca="1">SUMPRODUCT((OFFSET('Game Board'!G8:G55,0,IO1)&lt;&gt;"")*(OFFSET('Game Board'!F8:F55,0,IO1)=C28)*(OFFSET('Game Board'!G8:G55,0,IO1)&lt;OFFSET('Game Board'!H8:H55,0,IO1))*1)+SUMPRODUCT((OFFSET('Game Board'!G8:G55,0,IO1)&lt;&gt;"")*(OFFSET('Game Board'!I8:I55,0,IO1)=C28)*(OFFSET('Game Board'!H8:H55,0,IO1)&lt;OFFSET('Game Board'!G8:G55,0,IO1))*1)</f>
        <v>0</v>
      </c>
      <c r="IR28" s="420">
        <f ca="1">SUMIF(OFFSET('Game Board'!F8:F55,0,IO1),C28,OFFSET('Game Board'!G8:G55,0,IO1))+SUMIF(OFFSET('Game Board'!I8:I55,0,IO1),C28,OFFSET('Game Board'!H8:H55,0,IO1))</f>
        <v>0</v>
      </c>
      <c r="IS28" s="420">
        <f ca="1">SUMIF(OFFSET('Game Board'!F8:F55,0,IO1),C28,OFFSET('Game Board'!H8:H55,0,IO1))+SUMIF(OFFSET('Game Board'!I8:I55,0,IO1),C28,OFFSET('Game Board'!G8:G55,0,IO1))</f>
        <v>0</v>
      </c>
      <c r="IT28" s="420">
        <f t="shared" ca="1" si="27"/>
        <v>0</v>
      </c>
      <c r="IU28" s="420">
        <f t="shared" ca="1" si="28"/>
        <v>0</v>
      </c>
      <c r="IV28" s="420">
        <f ca="1">INDEX(L4:L35,MATCH(JE28,C4:C35,0),0)</f>
        <v>1635</v>
      </c>
      <c r="IW28" s="424">
        <f>'Tournament Setup'!F30</f>
        <v>0</v>
      </c>
      <c r="IX28" s="420">
        <f t="shared" ref="IX28" ca="1" si="4050">RANK(IU28,IU28:IU31)</f>
        <v>1</v>
      </c>
      <c r="IY28" s="420">
        <f t="shared" ref="IY28" ca="1" si="4051">SUMPRODUCT((IX28:IX31=IX28)*(IT28:IT31&gt;IT28)*1)</f>
        <v>0</v>
      </c>
      <c r="IZ28" s="420">
        <f t="shared" ca="1" si="31"/>
        <v>1</v>
      </c>
      <c r="JA28" s="420">
        <f t="shared" ref="JA28" ca="1" si="4052">SUMPRODUCT((IX28:IX31=IX28)*(IT28:IT31=IT28)*(IR28:IR31&gt;IR28)*1)</f>
        <v>0</v>
      </c>
      <c r="JB28" s="420">
        <f t="shared" ca="1" si="33"/>
        <v>1</v>
      </c>
      <c r="JC28" s="420">
        <f t="shared" ref="JC28" ca="1" si="4053">RANK(JB28,JB28:JB31,1)+COUNTIF(JB28:JB28,JB28)-1</f>
        <v>1</v>
      </c>
      <c r="JD28" s="420">
        <v>1</v>
      </c>
      <c r="JE28" s="420" t="str">
        <f t="shared" ref="JE28" ca="1" si="4054">INDEX(IM28:IM31,MATCH(JD28,JC28:JC31,0),0)</f>
        <v>Switzerland</v>
      </c>
      <c r="JF28" s="420">
        <f t="shared" ref="JF28" ca="1" si="4055">INDEX(JB28:JB31,MATCH(JE28,IM28:IM31,0),0)</f>
        <v>1</v>
      </c>
      <c r="JG28" s="420" t="str">
        <f t="shared" ref="JG28" ca="1" si="4056">IF(JF29=1,JE28,"")</f>
        <v>Switzerland</v>
      </c>
      <c r="JJ28" s="420">
        <f ca="1">SUMPRODUCT((OFFSET('Game Board'!F8:F55,0,IO1)=JG28)*(OFFSET('Game Board'!I8:I55,0,IO1)=JG29)*(OFFSET('Game Board'!G8:G55,0,IO1)&gt;OFFSET('Game Board'!H8:H55,0,IO1))*1)+SUMPRODUCT((OFFSET('Game Board'!I8:I55,0,IO1)=JG28)*(OFFSET('Game Board'!F8:F55,0,IO1)=JG29)*(OFFSET('Game Board'!H8:H55,0,IO1)&gt;OFFSET('Game Board'!G8:G55,0,IO1))*1)+SUMPRODUCT((OFFSET('Game Board'!F8:F55,0,IO1)=JG28)*(OFFSET('Game Board'!I8:I55,0,IO1)=JG30)*(OFFSET('Game Board'!G8:G55,0,IO1)&gt;OFFSET('Game Board'!H8:H55,0,IO1))*1)+SUMPRODUCT((OFFSET('Game Board'!I8:I55,0,IO1)=JG28)*(OFFSET('Game Board'!F8:F55,0,IO1)=JG30)*(OFFSET('Game Board'!H8:H55,0,IO1)&gt;OFFSET('Game Board'!G8:G55,0,IO1))*1)+SUMPRODUCT((OFFSET('Game Board'!F8:F55,0,IO1)=JG28)*(OFFSET('Game Board'!I8:I55,0,IO1)=JG31)*(OFFSET('Game Board'!G8:G55,0,IO1)&gt;OFFSET('Game Board'!H8:H55,0,IO1))*1)+SUMPRODUCT((OFFSET('Game Board'!I8:I55,0,IO1)=JG28)*(OFFSET('Game Board'!F8:F55,0,IO1)=JG31)*(OFFSET('Game Board'!H8:H55,0,IO1)&gt;OFFSET('Game Board'!G8:G55,0,IO1))*1)</f>
        <v>0</v>
      </c>
      <c r="JK28" s="420">
        <f ca="1">SUMPRODUCT((OFFSET('Game Board'!F8:F55,0,IO1)=JG28)*(OFFSET('Game Board'!I8:I55,0,IO1)=JG29)*(OFFSET('Game Board'!G8:G55,0,IO1)=OFFSET('Game Board'!H8:H55,0,IO1))*1)+SUMPRODUCT((OFFSET('Game Board'!I8:I55,0,IO1)=JG28)*(OFFSET('Game Board'!F8:F55,0,IO1)=JG29)*(OFFSET('Game Board'!G8:G55,0,IO1)=OFFSET('Game Board'!H8:H55,0,IO1))*1)+SUMPRODUCT((OFFSET('Game Board'!F8:F55,0,IO1)=JG28)*(OFFSET('Game Board'!I8:I55,0,IO1)=JG30)*(OFFSET('Game Board'!G8:G55,0,IO1)=OFFSET('Game Board'!H8:H55,0,IO1))*1)+SUMPRODUCT((OFFSET('Game Board'!I8:I55,0,IO1)=JG28)*(OFFSET('Game Board'!F8:F55,0,IO1)=JG30)*(OFFSET('Game Board'!G8:G55,0,IO1)=OFFSET('Game Board'!H8:H55,0,IO1))*1)+SUMPRODUCT((OFFSET('Game Board'!F8:F55,0,IO1)=JG28)*(OFFSET('Game Board'!I8:I55,0,IO1)=JG31)*(OFFSET('Game Board'!G8:G55,0,IO1)=OFFSET('Game Board'!H8:H55,0,IO1))*1)+SUMPRODUCT((OFFSET('Game Board'!I8:I55,0,IO1)=JG28)*(OFFSET('Game Board'!F8:F55,0,IO1)=JG31)*(OFFSET('Game Board'!G8:G55,0,IO1)=OFFSET('Game Board'!H8:H55,0,IO1))*1)</f>
        <v>3</v>
      </c>
      <c r="JL28" s="420">
        <f ca="1">SUMPRODUCT((OFFSET('Game Board'!F8:F55,0,IO1)=JG28)*(OFFSET('Game Board'!I8:I55,0,IO1)=JG29)*(OFFSET('Game Board'!G8:G55,0,IO1)&lt;OFFSET('Game Board'!H8:H55,0,IO1))*1)+SUMPRODUCT((OFFSET('Game Board'!I8:I55,0,IO1)=JG28)*(OFFSET('Game Board'!F8:F55,0,IO1)=JG29)*(OFFSET('Game Board'!H8:H55,0,IO1)&lt;OFFSET('Game Board'!G8:G55,0,IO1))*1)+SUMPRODUCT((OFFSET('Game Board'!F8:F55,0,IO1)=JG28)*(OFFSET('Game Board'!I8:I55,0,IO1)=JG30)*(OFFSET('Game Board'!G8:G55,0,IO1)&lt;OFFSET('Game Board'!H8:H55,0,IO1))*1)+SUMPRODUCT((OFFSET('Game Board'!I8:I55,0,IO1)=JG28)*(OFFSET('Game Board'!F8:F55,0,IO1)=JG30)*(OFFSET('Game Board'!H8:H55,0,IO1)&lt;OFFSET('Game Board'!G8:G55,0,IO1))*1)+SUMPRODUCT((OFFSET('Game Board'!F8:F55,0,IO1)=JG28)*(OFFSET('Game Board'!I8:I55,0,IO1)=JG31)*(OFFSET('Game Board'!G8:G55,0,IO1)&lt;OFFSET('Game Board'!H8:H55,0,IO1))*1)+SUMPRODUCT((OFFSET('Game Board'!I8:I55,0,IO1)=JG28)*(OFFSET('Game Board'!F8:F55,0,IO1)=JG31)*(OFFSET('Game Board'!H8:H55,0,IO1)&lt;OFFSET('Game Board'!G8:G55,0,IO1))*1)</f>
        <v>0</v>
      </c>
      <c r="JM28" s="420">
        <f ca="1">SUMIFS(OFFSET('Game Board'!G8:G55,0,IO1),OFFSET('Game Board'!F8:F55,0,IO1),JG28,OFFSET('Game Board'!I8:I55,0,IO1),JG29)+SUMIFS(OFFSET('Game Board'!G8:G55,0,IO1),OFFSET('Game Board'!F8:F55,0,IO1),JG28,OFFSET('Game Board'!I8:I55,0,IO1),JG30)+SUMIFS(OFFSET('Game Board'!G8:G55,0,IO1),OFFSET('Game Board'!F8:F55,0,IO1),JG28,OFFSET('Game Board'!I8:I55,0,IO1),JG31)+SUMIFS(OFFSET('Game Board'!H8:H55,0,IO1),OFFSET('Game Board'!I8:I55,0,IO1),JG28,OFFSET('Game Board'!F8:F55,0,IO1),JG29)+SUMIFS(OFFSET('Game Board'!H8:H55,0,IO1),OFFSET('Game Board'!I8:I55,0,IO1),JG28,OFFSET('Game Board'!F8:F55,0,IO1),JG30)+SUMIFS(OFFSET('Game Board'!H8:H55,0,IO1),OFFSET('Game Board'!I8:I55,0,IO1),JG28,OFFSET('Game Board'!F8:F55,0,IO1),JG31)</f>
        <v>0</v>
      </c>
      <c r="JN28" s="420">
        <f ca="1">SUMIFS(OFFSET('Game Board'!H8:H55,0,IO1),OFFSET('Game Board'!F8:F55,0,IO1),JG28,OFFSET('Game Board'!I8:I55,0,IO1),JG29)+SUMIFS(OFFSET('Game Board'!H8:H55,0,IO1),OFFSET('Game Board'!F8:F55,0,IO1),JG28,OFFSET('Game Board'!I8:I55,0,IO1),JG30)+SUMIFS(OFFSET('Game Board'!H8:H55,0,IO1),OFFSET('Game Board'!F8:F55,0,IO1),JG28,OFFSET('Game Board'!I8:I55,0,IO1),JG31)+SUMIFS(OFFSET('Game Board'!G8:G55,0,IO1),OFFSET('Game Board'!I8:I55,0,IO1),JG28,OFFSET('Game Board'!F8:F55,0,IO1),JG29)+SUMIFS(OFFSET('Game Board'!G8:G55,0,IO1),OFFSET('Game Board'!I8:I55,0,IO1),JG28,OFFSET('Game Board'!F8:F55,0,IO1),JG30)+SUMIFS(OFFSET('Game Board'!G8:G55,0,IO1),OFFSET('Game Board'!I8:I55,0,IO1),JG28,OFFSET('Game Board'!F8:F55,0,IO1),JG31)</f>
        <v>0</v>
      </c>
      <c r="JO28" s="420">
        <f t="shared" ca="1" si="38"/>
        <v>0</v>
      </c>
      <c r="JP28" s="420">
        <f t="shared" ca="1" si="39"/>
        <v>3</v>
      </c>
      <c r="JQ28" s="420">
        <f t="shared" ref="JQ28" ca="1" si="4057">IF(JG28&lt;&gt;"",SUMPRODUCT((JF28:JF31=JF28)*(JP28:JP31&gt;JP28)*1),0)</f>
        <v>0</v>
      </c>
      <c r="JR28" s="420">
        <f t="shared" ref="JR28" ca="1" si="4058">IF(JG28&lt;&gt;"",SUMPRODUCT((JQ28:JQ31=JQ28)*(JO28:JO31&gt;JO28)*1),0)</f>
        <v>0</v>
      </c>
      <c r="JS28" s="420">
        <f t="shared" ca="1" si="42"/>
        <v>0</v>
      </c>
      <c r="JT28" s="420">
        <f t="shared" ref="JT28" ca="1" si="4059">IF(JG28&lt;&gt;"",SUMPRODUCT((JS28:JS31=JS28)*(JQ28:JQ31=JQ28)*(JM28:JM31&gt;JM28)*1),0)</f>
        <v>0</v>
      </c>
      <c r="JU28" s="420">
        <f t="shared" ca="1" si="44"/>
        <v>1</v>
      </c>
      <c r="JV28" s="420">
        <v>0</v>
      </c>
      <c r="JW28" s="420">
        <v>0</v>
      </c>
      <c r="JX28" s="420">
        <v>0</v>
      </c>
      <c r="JY28" s="420">
        <v>0</v>
      </c>
      <c r="JZ28" s="420">
        <v>0</v>
      </c>
      <c r="KA28" s="420">
        <f t="shared" si="259"/>
        <v>0</v>
      </c>
      <c r="KB28" s="420">
        <f t="shared" si="260"/>
        <v>0</v>
      </c>
      <c r="KC28" s="420">
        <v>0</v>
      </c>
      <c r="KD28" s="420">
        <v>0</v>
      </c>
      <c r="KE28" s="420">
        <f t="shared" si="263"/>
        <v>0</v>
      </c>
      <c r="KF28" s="420">
        <v>0</v>
      </c>
      <c r="KG28" s="420">
        <f t="shared" ca="1" si="45"/>
        <v>1</v>
      </c>
      <c r="KH28" s="420">
        <v>0</v>
      </c>
      <c r="KI28" s="420">
        <v>0</v>
      </c>
      <c r="KJ28" s="420">
        <v>0</v>
      </c>
      <c r="KK28" s="420">
        <v>0</v>
      </c>
      <c r="KL28" s="420">
        <v>0</v>
      </c>
      <c r="KM28" s="420">
        <v>0</v>
      </c>
      <c r="KN28" s="420">
        <v>0</v>
      </c>
      <c r="KO28" s="420">
        <v>0</v>
      </c>
      <c r="KP28" s="420">
        <v>0</v>
      </c>
      <c r="KQ28" s="420">
        <v>0</v>
      </c>
      <c r="KR28" s="420">
        <v>0</v>
      </c>
      <c r="KS28" s="420">
        <f t="shared" ca="1" si="46"/>
        <v>1</v>
      </c>
      <c r="KT28" s="420">
        <f t="shared" ref="KT28" ca="1" si="4060">SUMPRODUCT((KS28:KS31=KS28)*(IV28:IV31&gt;IV28)*1)</f>
        <v>1</v>
      </c>
      <c r="KU28" s="420">
        <f t="shared" ca="1" si="48"/>
        <v>2</v>
      </c>
      <c r="KV28" s="420" t="str">
        <f t="shared" si="266"/>
        <v>Switzerland</v>
      </c>
      <c r="KW28" s="420">
        <f t="shared" ca="1" si="49"/>
        <v>0</v>
      </c>
      <c r="KX28" s="420">
        <f ca="1">SUMPRODUCT((OFFSET('Game Board'!G8:G55,0,KX1)&lt;&gt;"")*(OFFSET('Game Board'!F8:F55,0,KX1)=C28)*(OFFSET('Game Board'!G8:G55,0,KX1)&gt;OFFSET('Game Board'!H8:H55,0,KX1))*1)+SUMPRODUCT((OFFSET('Game Board'!G8:G55,0,KX1)&lt;&gt;"")*(OFFSET('Game Board'!I8:I55,0,KX1)=C28)*(OFFSET('Game Board'!H8:H55,0,KX1)&gt;OFFSET('Game Board'!G8:G55,0,KX1))*1)</f>
        <v>0</v>
      </c>
      <c r="KY28" s="420">
        <f ca="1">SUMPRODUCT((OFFSET('Game Board'!G8:G55,0,KX1)&lt;&gt;"")*(OFFSET('Game Board'!F8:F55,0,KX1)=C28)*(OFFSET('Game Board'!G8:G55,0,KX1)=OFFSET('Game Board'!H8:H55,0,KX1))*1)+SUMPRODUCT((OFFSET('Game Board'!G8:G55,0,KX1)&lt;&gt;"")*(OFFSET('Game Board'!I8:I55,0,KX1)=C28)*(OFFSET('Game Board'!G8:G55,0,KX1)=OFFSET('Game Board'!H8:H55,0,KX1))*1)</f>
        <v>0</v>
      </c>
      <c r="KZ28" s="420">
        <f ca="1">SUMPRODUCT((OFFSET('Game Board'!G8:G55,0,KX1)&lt;&gt;"")*(OFFSET('Game Board'!F8:F55,0,KX1)=C28)*(OFFSET('Game Board'!G8:G55,0,KX1)&lt;OFFSET('Game Board'!H8:H55,0,KX1))*1)+SUMPRODUCT((OFFSET('Game Board'!G8:G55,0,KX1)&lt;&gt;"")*(OFFSET('Game Board'!I8:I55,0,KX1)=C28)*(OFFSET('Game Board'!H8:H55,0,KX1)&lt;OFFSET('Game Board'!G8:G55,0,KX1))*1)</f>
        <v>0</v>
      </c>
      <c r="LA28" s="420">
        <f ca="1">SUMIF(OFFSET('Game Board'!F8:F55,0,KX1),C28,OFFSET('Game Board'!G8:G55,0,KX1))+SUMIF(OFFSET('Game Board'!I8:I55,0,KX1),C28,OFFSET('Game Board'!H8:H55,0,KX1))</f>
        <v>0</v>
      </c>
      <c r="LB28" s="420">
        <f ca="1">SUMIF(OFFSET('Game Board'!F8:F55,0,KX1),C28,OFFSET('Game Board'!H8:H55,0,KX1))+SUMIF(OFFSET('Game Board'!I8:I55,0,KX1),C28,OFFSET('Game Board'!G8:G55,0,KX1))</f>
        <v>0</v>
      </c>
      <c r="LC28" s="420">
        <f t="shared" ca="1" si="50"/>
        <v>0</v>
      </c>
      <c r="LD28" s="420">
        <f t="shared" ca="1" si="51"/>
        <v>0</v>
      </c>
      <c r="LE28" s="420">
        <f ca="1">INDEX(L4:L35,MATCH(LN28,C4:C35,0),0)</f>
        <v>1635</v>
      </c>
      <c r="LF28" s="424">
        <f>'Tournament Setup'!F30</f>
        <v>0</v>
      </c>
      <c r="LG28" s="420">
        <f t="shared" ref="LG28" ca="1" si="4061">RANK(LD28,LD28:LD31)</f>
        <v>1</v>
      </c>
      <c r="LH28" s="420">
        <f t="shared" ref="LH28" ca="1" si="4062">SUMPRODUCT((LG28:LG31=LG28)*(LC28:LC31&gt;LC28)*1)</f>
        <v>0</v>
      </c>
      <c r="LI28" s="420">
        <f t="shared" ca="1" si="54"/>
        <v>1</v>
      </c>
      <c r="LJ28" s="420">
        <f t="shared" ref="LJ28" ca="1" si="4063">SUMPRODUCT((LG28:LG31=LG28)*(LC28:LC31=LC28)*(LA28:LA31&gt;LA28)*1)</f>
        <v>0</v>
      </c>
      <c r="LK28" s="420">
        <f t="shared" ca="1" si="56"/>
        <v>1</v>
      </c>
      <c r="LL28" s="420">
        <f t="shared" ref="LL28" ca="1" si="4064">RANK(LK28,LK28:LK31,1)+COUNTIF(LK28:LK28,LK28)-1</f>
        <v>1</v>
      </c>
      <c r="LM28" s="420">
        <v>1</v>
      </c>
      <c r="LN28" s="420" t="str">
        <f t="shared" ref="LN28" ca="1" si="4065">INDEX(KV28:KV31,MATCH(LM28,LL28:LL31,0),0)</f>
        <v>Switzerland</v>
      </c>
      <c r="LO28" s="420">
        <f t="shared" ref="LO28" ca="1" si="4066">INDEX(LK28:LK31,MATCH(LN28,KV28:KV31,0),0)</f>
        <v>1</v>
      </c>
      <c r="LP28" s="420" t="str">
        <f t="shared" ref="LP28" ca="1" si="4067">IF(LO29=1,LN28,"")</f>
        <v>Switzerland</v>
      </c>
      <c r="LS28" s="420">
        <f ca="1">SUMPRODUCT((OFFSET('Game Board'!F8:F55,0,KX1)=LP28)*(OFFSET('Game Board'!I8:I55,0,KX1)=LP29)*(OFFSET('Game Board'!G8:G55,0,KX1)&gt;OFFSET('Game Board'!H8:H55,0,KX1))*1)+SUMPRODUCT((OFFSET('Game Board'!I8:I55,0,KX1)=LP28)*(OFFSET('Game Board'!F8:F55,0,KX1)=LP29)*(OFFSET('Game Board'!H8:H55,0,KX1)&gt;OFFSET('Game Board'!G8:G55,0,KX1))*1)+SUMPRODUCT((OFFSET('Game Board'!F8:F55,0,KX1)=LP28)*(OFFSET('Game Board'!I8:I55,0,KX1)=LP30)*(OFFSET('Game Board'!G8:G55,0,KX1)&gt;OFFSET('Game Board'!H8:H55,0,KX1))*1)+SUMPRODUCT((OFFSET('Game Board'!I8:I55,0,KX1)=LP28)*(OFFSET('Game Board'!F8:F55,0,KX1)=LP30)*(OFFSET('Game Board'!H8:H55,0,KX1)&gt;OFFSET('Game Board'!G8:G55,0,KX1))*1)+SUMPRODUCT((OFFSET('Game Board'!F8:F55,0,KX1)=LP28)*(OFFSET('Game Board'!I8:I55,0,KX1)=LP31)*(OFFSET('Game Board'!G8:G55,0,KX1)&gt;OFFSET('Game Board'!H8:H55,0,KX1))*1)+SUMPRODUCT((OFFSET('Game Board'!I8:I55,0,KX1)=LP28)*(OFFSET('Game Board'!F8:F55,0,KX1)=LP31)*(OFFSET('Game Board'!H8:H55,0,KX1)&gt;OFFSET('Game Board'!G8:G55,0,KX1))*1)</f>
        <v>0</v>
      </c>
      <c r="LT28" s="420">
        <f ca="1">SUMPRODUCT((OFFSET('Game Board'!F8:F55,0,KX1)=LP28)*(OFFSET('Game Board'!I8:I55,0,KX1)=LP29)*(OFFSET('Game Board'!G8:G55,0,KX1)=OFFSET('Game Board'!H8:H55,0,KX1))*1)+SUMPRODUCT((OFFSET('Game Board'!I8:I55,0,KX1)=LP28)*(OFFSET('Game Board'!F8:F55,0,KX1)=LP29)*(OFFSET('Game Board'!G8:G55,0,KX1)=OFFSET('Game Board'!H8:H55,0,KX1))*1)+SUMPRODUCT((OFFSET('Game Board'!F8:F55,0,KX1)=LP28)*(OFFSET('Game Board'!I8:I55,0,KX1)=LP30)*(OFFSET('Game Board'!G8:G55,0,KX1)=OFFSET('Game Board'!H8:H55,0,KX1))*1)+SUMPRODUCT((OFFSET('Game Board'!I8:I55,0,KX1)=LP28)*(OFFSET('Game Board'!F8:F55,0,KX1)=LP30)*(OFFSET('Game Board'!G8:G55,0,KX1)=OFFSET('Game Board'!H8:H55,0,KX1))*1)+SUMPRODUCT((OFFSET('Game Board'!F8:F55,0,KX1)=LP28)*(OFFSET('Game Board'!I8:I55,0,KX1)=LP31)*(OFFSET('Game Board'!G8:G55,0,KX1)=OFFSET('Game Board'!H8:H55,0,KX1))*1)+SUMPRODUCT((OFFSET('Game Board'!I8:I55,0,KX1)=LP28)*(OFFSET('Game Board'!F8:F55,0,KX1)=LP31)*(OFFSET('Game Board'!G8:G55,0,KX1)=OFFSET('Game Board'!H8:H55,0,KX1))*1)</f>
        <v>3</v>
      </c>
      <c r="LU28" s="420">
        <f ca="1">SUMPRODUCT((OFFSET('Game Board'!F8:F55,0,KX1)=LP28)*(OFFSET('Game Board'!I8:I55,0,KX1)=LP29)*(OFFSET('Game Board'!G8:G55,0,KX1)&lt;OFFSET('Game Board'!H8:H55,0,KX1))*1)+SUMPRODUCT((OFFSET('Game Board'!I8:I55,0,KX1)=LP28)*(OFFSET('Game Board'!F8:F55,0,KX1)=LP29)*(OFFSET('Game Board'!H8:H55,0,KX1)&lt;OFFSET('Game Board'!G8:G55,0,KX1))*1)+SUMPRODUCT((OFFSET('Game Board'!F8:F55,0,KX1)=LP28)*(OFFSET('Game Board'!I8:I55,0,KX1)=LP30)*(OFFSET('Game Board'!G8:G55,0,KX1)&lt;OFFSET('Game Board'!H8:H55,0,KX1))*1)+SUMPRODUCT((OFFSET('Game Board'!I8:I55,0,KX1)=LP28)*(OFFSET('Game Board'!F8:F55,0,KX1)=LP30)*(OFFSET('Game Board'!H8:H55,0,KX1)&lt;OFFSET('Game Board'!G8:G55,0,KX1))*1)+SUMPRODUCT((OFFSET('Game Board'!F8:F55,0,KX1)=LP28)*(OFFSET('Game Board'!I8:I55,0,KX1)=LP31)*(OFFSET('Game Board'!G8:G55,0,KX1)&lt;OFFSET('Game Board'!H8:H55,0,KX1))*1)+SUMPRODUCT((OFFSET('Game Board'!I8:I55,0,KX1)=LP28)*(OFFSET('Game Board'!F8:F55,0,KX1)=LP31)*(OFFSET('Game Board'!H8:H55,0,KX1)&lt;OFFSET('Game Board'!G8:G55,0,KX1))*1)</f>
        <v>0</v>
      </c>
      <c r="LV28" s="420">
        <f ca="1">SUMIFS(OFFSET('Game Board'!G8:G55,0,KX1),OFFSET('Game Board'!F8:F55,0,KX1),LP28,OFFSET('Game Board'!I8:I55,0,KX1),LP29)+SUMIFS(OFFSET('Game Board'!G8:G55,0,KX1),OFFSET('Game Board'!F8:F55,0,KX1),LP28,OFFSET('Game Board'!I8:I55,0,KX1),LP30)+SUMIFS(OFFSET('Game Board'!G8:G55,0,KX1),OFFSET('Game Board'!F8:F55,0,KX1),LP28,OFFSET('Game Board'!I8:I55,0,KX1),LP31)+SUMIFS(OFFSET('Game Board'!H8:H55,0,KX1),OFFSET('Game Board'!I8:I55,0,KX1),LP28,OFFSET('Game Board'!F8:F55,0,KX1),LP29)+SUMIFS(OFFSET('Game Board'!H8:H55,0,KX1),OFFSET('Game Board'!I8:I55,0,KX1),LP28,OFFSET('Game Board'!F8:F55,0,KX1),LP30)+SUMIFS(OFFSET('Game Board'!H8:H55,0,KX1),OFFSET('Game Board'!I8:I55,0,KX1),LP28,OFFSET('Game Board'!F8:F55,0,KX1),LP31)</f>
        <v>0</v>
      </c>
      <c r="LW28" s="420">
        <f ca="1">SUMIFS(OFFSET('Game Board'!H8:H55,0,KX1),OFFSET('Game Board'!F8:F55,0,KX1),LP28,OFFSET('Game Board'!I8:I55,0,KX1),LP29)+SUMIFS(OFFSET('Game Board'!H8:H55,0,KX1),OFFSET('Game Board'!F8:F55,0,KX1),LP28,OFFSET('Game Board'!I8:I55,0,KX1),LP30)+SUMIFS(OFFSET('Game Board'!H8:H55,0,KX1),OFFSET('Game Board'!F8:F55,0,KX1),LP28,OFFSET('Game Board'!I8:I55,0,KX1),LP31)+SUMIFS(OFFSET('Game Board'!G8:G55,0,KX1),OFFSET('Game Board'!I8:I55,0,KX1),LP28,OFFSET('Game Board'!F8:F55,0,KX1),LP29)+SUMIFS(OFFSET('Game Board'!G8:G55,0,KX1),OFFSET('Game Board'!I8:I55,0,KX1),LP28,OFFSET('Game Board'!F8:F55,0,KX1),LP30)+SUMIFS(OFFSET('Game Board'!G8:G55,0,KX1),OFFSET('Game Board'!I8:I55,0,KX1),LP28,OFFSET('Game Board'!F8:F55,0,KX1),LP31)</f>
        <v>0</v>
      </c>
      <c r="LX28" s="420">
        <f t="shared" ca="1" si="61"/>
        <v>0</v>
      </c>
      <c r="LY28" s="420">
        <f t="shared" ca="1" si="62"/>
        <v>3</v>
      </c>
      <c r="LZ28" s="420">
        <f t="shared" ref="LZ28" ca="1" si="4068">IF(LP28&lt;&gt;"",SUMPRODUCT((LO28:LO31=LO28)*(LY28:LY31&gt;LY28)*1),0)</f>
        <v>0</v>
      </c>
      <c r="MA28" s="420">
        <f t="shared" ref="MA28" ca="1" si="4069">IF(LP28&lt;&gt;"",SUMPRODUCT((LZ28:LZ31=LZ28)*(LX28:LX31&gt;LX28)*1),0)</f>
        <v>0</v>
      </c>
      <c r="MB28" s="420">
        <f t="shared" ca="1" si="65"/>
        <v>0</v>
      </c>
      <c r="MC28" s="420">
        <f t="shared" ref="MC28" ca="1" si="4070">IF(LP28&lt;&gt;"",SUMPRODUCT((MB28:MB31=MB28)*(LZ28:LZ31=LZ28)*(LV28:LV31&gt;LV28)*1),0)</f>
        <v>0</v>
      </c>
      <c r="MD28" s="420">
        <f t="shared" ca="1" si="67"/>
        <v>1</v>
      </c>
      <c r="ME28" s="420">
        <v>0</v>
      </c>
      <c r="MF28" s="420">
        <v>0</v>
      </c>
      <c r="MG28" s="420">
        <v>0</v>
      </c>
      <c r="MH28" s="420">
        <v>0</v>
      </c>
      <c r="MI28" s="420">
        <v>0</v>
      </c>
      <c r="MJ28" s="420">
        <f t="shared" si="278"/>
        <v>0</v>
      </c>
      <c r="MK28" s="420">
        <f t="shared" si="279"/>
        <v>0</v>
      </c>
      <c r="ML28" s="420">
        <v>0</v>
      </c>
      <c r="MM28" s="420">
        <v>0</v>
      </c>
      <c r="MN28" s="420">
        <f t="shared" si="282"/>
        <v>0</v>
      </c>
      <c r="MO28" s="420">
        <v>0</v>
      </c>
      <c r="MP28" s="420">
        <f t="shared" ca="1" si="68"/>
        <v>1</v>
      </c>
      <c r="MQ28" s="420">
        <v>0</v>
      </c>
      <c r="MR28" s="420">
        <v>0</v>
      </c>
      <c r="MS28" s="420">
        <v>0</v>
      </c>
      <c r="MT28" s="420">
        <v>0</v>
      </c>
      <c r="MU28" s="420">
        <v>0</v>
      </c>
      <c r="MV28" s="420">
        <v>0</v>
      </c>
      <c r="MW28" s="420">
        <v>0</v>
      </c>
      <c r="MX28" s="420">
        <v>0</v>
      </c>
      <c r="MY28" s="420">
        <v>0</v>
      </c>
      <c r="MZ28" s="420">
        <v>0</v>
      </c>
      <c r="NA28" s="420">
        <v>0</v>
      </c>
      <c r="NB28" s="420">
        <f t="shared" ca="1" si="69"/>
        <v>1</v>
      </c>
      <c r="NC28" s="420">
        <f t="shared" ref="NC28" ca="1" si="4071">SUMPRODUCT((NB28:NB31=NB28)*(LE28:LE31&gt;LE28)*1)</f>
        <v>1</v>
      </c>
      <c r="ND28" s="420">
        <f t="shared" ca="1" si="71"/>
        <v>2</v>
      </c>
      <c r="NE28" s="420" t="str">
        <f t="shared" si="285"/>
        <v>Switzerland</v>
      </c>
      <c r="NF28" s="420">
        <f t="shared" ca="1" si="72"/>
        <v>0</v>
      </c>
      <c r="NG28" s="420">
        <f ca="1">SUMPRODUCT((OFFSET('Game Board'!G8:G55,0,NG1)&lt;&gt;"")*(OFFSET('Game Board'!F8:F55,0,NG1)=C28)*(OFFSET('Game Board'!G8:G55,0,NG1)&gt;OFFSET('Game Board'!H8:H55,0,NG1))*1)+SUMPRODUCT((OFFSET('Game Board'!G8:G55,0,NG1)&lt;&gt;"")*(OFFSET('Game Board'!I8:I55,0,NG1)=C28)*(OFFSET('Game Board'!H8:H55,0,NG1)&gt;OFFSET('Game Board'!G8:G55,0,NG1))*1)</f>
        <v>0</v>
      </c>
      <c r="NH28" s="420">
        <f ca="1">SUMPRODUCT((OFFSET('Game Board'!G8:G55,0,NG1)&lt;&gt;"")*(OFFSET('Game Board'!F8:F55,0,NG1)=C28)*(OFFSET('Game Board'!G8:G55,0,NG1)=OFFSET('Game Board'!H8:H55,0,NG1))*1)+SUMPRODUCT((OFFSET('Game Board'!G8:G55,0,NG1)&lt;&gt;"")*(OFFSET('Game Board'!I8:I55,0,NG1)=C28)*(OFFSET('Game Board'!G8:G55,0,NG1)=OFFSET('Game Board'!H8:H55,0,NG1))*1)</f>
        <v>0</v>
      </c>
      <c r="NI28" s="420">
        <f ca="1">SUMPRODUCT((OFFSET('Game Board'!G8:G55,0,NG1)&lt;&gt;"")*(OFFSET('Game Board'!F8:F55,0,NG1)=C28)*(OFFSET('Game Board'!G8:G55,0,NG1)&lt;OFFSET('Game Board'!H8:H55,0,NG1))*1)+SUMPRODUCT((OFFSET('Game Board'!G8:G55,0,NG1)&lt;&gt;"")*(OFFSET('Game Board'!I8:I55,0,NG1)=C28)*(OFFSET('Game Board'!H8:H55,0,NG1)&lt;OFFSET('Game Board'!G8:G55,0,NG1))*1)</f>
        <v>0</v>
      </c>
      <c r="NJ28" s="420">
        <f ca="1">SUMIF(OFFSET('Game Board'!F8:F55,0,NG1),C28,OFFSET('Game Board'!G8:G55,0,NG1))+SUMIF(OFFSET('Game Board'!I8:I55,0,NG1),C28,OFFSET('Game Board'!H8:H55,0,NG1))</f>
        <v>0</v>
      </c>
      <c r="NK28" s="420">
        <f ca="1">SUMIF(OFFSET('Game Board'!F8:F55,0,NG1),C28,OFFSET('Game Board'!H8:H55,0,NG1))+SUMIF(OFFSET('Game Board'!I8:I55,0,NG1),C28,OFFSET('Game Board'!G8:G55,0,NG1))</f>
        <v>0</v>
      </c>
      <c r="NL28" s="420">
        <f t="shared" ca="1" si="73"/>
        <v>0</v>
      </c>
      <c r="NM28" s="420">
        <f t="shared" ca="1" si="74"/>
        <v>0</v>
      </c>
      <c r="NN28" s="420">
        <f ca="1">INDEX(L4:L35,MATCH(NW28,C4:C35,0),0)</f>
        <v>1635</v>
      </c>
      <c r="NO28" s="424">
        <f>'Tournament Setup'!F30</f>
        <v>0</v>
      </c>
      <c r="NP28" s="420">
        <f t="shared" ref="NP28" ca="1" si="4072">RANK(NM28,NM28:NM31)</f>
        <v>1</v>
      </c>
      <c r="NQ28" s="420">
        <f t="shared" ref="NQ28" ca="1" si="4073">SUMPRODUCT((NP28:NP31=NP28)*(NL28:NL31&gt;NL28)*1)</f>
        <v>0</v>
      </c>
      <c r="NR28" s="420">
        <f t="shared" ca="1" si="77"/>
        <v>1</v>
      </c>
      <c r="NS28" s="420">
        <f t="shared" ref="NS28" ca="1" si="4074">SUMPRODUCT((NP28:NP31=NP28)*(NL28:NL31=NL28)*(NJ28:NJ31&gt;NJ28)*1)</f>
        <v>0</v>
      </c>
      <c r="NT28" s="420">
        <f t="shared" ca="1" si="79"/>
        <v>1</v>
      </c>
      <c r="NU28" s="420">
        <f t="shared" ref="NU28" ca="1" si="4075">RANK(NT28,NT28:NT31,1)+COUNTIF(NT28:NT28,NT28)-1</f>
        <v>1</v>
      </c>
      <c r="NV28" s="420">
        <v>1</v>
      </c>
      <c r="NW28" s="420" t="str">
        <f t="shared" ref="NW28" ca="1" si="4076">INDEX(NE28:NE31,MATCH(NV28,NU28:NU31,0),0)</f>
        <v>Switzerland</v>
      </c>
      <c r="NX28" s="420">
        <f t="shared" ref="NX28" ca="1" si="4077">INDEX(NT28:NT31,MATCH(NW28,NE28:NE31,0),0)</f>
        <v>1</v>
      </c>
      <c r="NY28" s="420" t="str">
        <f t="shared" ref="NY28" ca="1" si="4078">IF(NX29=1,NW28,"")</f>
        <v>Switzerland</v>
      </c>
      <c r="OB28" s="420">
        <f ca="1">SUMPRODUCT((OFFSET('Game Board'!F8:F55,0,NG1)=NY28)*(OFFSET('Game Board'!I8:I55,0,NG1)=NY29)*(OFFSET('Game Board'!G8:G55,0,NG1)&gt;OFFSET('Game Board'!H8:H55,0,NG1))*1)+SUMPRODUCT((OFFSET('Game Board'!I8:I55,0,NG1)=NY28)*(OFFSET('Game Board'!F8:F55,0,NG1)=NY29)*(OFFSET('Game Board'!H8:H55,0,NG1)&gt;OFFSET('Game Board'!G8:G55,0,NG1))*1)+SUMPRODUCT((OFFSET('Game Board'!F8:F55,0,NG1)=NY28)*(OFFSET('Game Board'!I8:I55,0,NG1)=NY30)*(OFFSET('Game Board'!G8:G55,0,NG1)&gt;OFFSET('Game Board'!H8:H55,0,NG1))*1)+SUMPRODUCT((OFFSET('Game Board'!I8:I55,0,NG1)=NY28)*(OFFSET('Game Board'!F8:F55,0,NG1)=NY30)*(OFFSET('Game Board'!H8:H55,0,NG1)&gt;OFFSET('Game Board'!G8:G55,0,NG1))*1)+SUMPRODUCT((OFFSET('Game Board'!F8:F55,0,NG1)=NY28)*(OFFSET('Game Board'!I8:I55,0,NG1)=NY31)*(OFFSET('Game Board'!G8:G55,0,NG1)&gt;OFFSET('Game Board'!H8:H55,0,NG1))*1)+SUMPRODUCT((OFFSET('Game Board'!I8:I55,0,NG1)=NY28)*(OFFSET('Game Board'!F8:F55,0,NG1)=NY31)*(OFFSET('Game Board'!H8:H55,0,NG1)&gt;OFFSET('Game Board'!G8:G55,0,NG1))*1)</f>
        <v>0</v>
      </c>
      <c r="OC28" s="420">
        <f ca="1">SUMPRODUCT((OFFSET('Game Board'!F8:F55,0,NG1)=NY28)*(OFFSET('Game Board'!I8:I55,0,NG1)=NY29)*(OFFSET('Game Board'!G8:G55,0,NG1)=OFFSET('Game Board'!H8:H55,0,NG1))*1)+SUMPRODUCT((OFFSET('Game Board'!I8:I55,0,NG1)=NY28)*(OFFSET('Game Board'!F8:F55,0,NG1)=NY29)*(OFFSET('Game Board'!G8:G55,0,NG1)=OFFSET('Game Board'!H8:H55,0,NG1))*1)+SUMPRODUCT((OFFSET('Game Board'!F8:F55,0,NG1)=NY28)*(OFFSET('Game Board'!I8:I55,0,NG1)=NY30)*(OFFSET('Game Board'!G8:G55,0,NG1)=OFFSET('Game Board'!H8:H55,0,NG1))*1)+SUMPRODUCT((OFFSET('Game Board'!I8:I55,0,NG1)=NY28)*(OFFSET('Game Board'!F8:F55,0,NG1)=NY30)*(OFFSET('Game Board'!G8:G55,0,NG1)=OFFSET('Game Board'!H8:H55,0,NG1))*1)+SUMPRODUCT((OFFSET('Game Board'!F8:F55,0,NG1)=NY28)*(OFFSET('Game Board'!I8:I55,0,NG1)=NY31)*(OFFSET('Game Board'!G8:G55,0,NG1)=OFFSET('Game Board'!H8:H55,0,NG1))*1)+SUMPRODUCT((OFFSET('Game Board'!I8:I55,0,NG1)=NY28)*(OFFSET('Game Board'!F8:F55,0,NG1)=NY31)*(OFFSET('Game Board'!G8:G55,0,NG1)=OFFSET('Game Board'!H8:H55,0,NG1))*1)</f>
        <v>3</v>
      </c>
      <c r="OD28" s="420">
        <f ca="1">SUMPRODUCT((OFFSET('Game Board'!F8:F55,0,NG1)=NY28)*(OFFSET('Game Board'!I8:I55,0,NG1)=NY29)*(OFFSET('Game Board'!G8:G55,0,NG1)&lt;OFFSET('Game Board'!H8:H55,0,NG1))*1)+SUMPRODUCT((OFFSET('Game Board'!I8:I55,0,NG1)=NY28)*(OFFSET('Game Board'!F8:F55,0,NG1)=NY29)*(OFFSET('Game Board'!H8:H55,0,NG1)&lt;OFFSET('Game Board'!G8:G55,0,NG1))*1)+SUMPRODUCT((OFFSET('Game Board'!F8:F55,0,NG1)=NY28)*(OFFSET('Game Board'!I8:I55,0,NG1)=NY30)*(OFFSET('Game Board'!G8:G55,0,NG1)&lt;OFFSET('Game Board'!H8:H55,0,NG1))*1)+SUMPRODUCT((OFFSET('Game Board'!I8:I55,0,NG1)=NY28)*(OFFSET('Game Board'!F8:F55,0,NG1)=NY30)*(OFFSET('Game Board'!H8:H55,0,NG1)&lt;OFFSET('Game Board'!G8:G55,0,NG1))*1)+SUMPRODUCT((OFFSET('Game Board'!F8:F55,0,NG1)=NY28)*(OFFSET('Game Board'!I8:I55,0,NG1)=NY31)*(OFFSET('Game Board'!G8:G55,0,NG1)&lt;OFFSET('Game Board'!H8:H55,0,NG1))*1)+SUMPRODUCT((OFFSET('Game Board'!I8:I55,0,NG1)=NY28)*(OFFSET('Game Board'!F8:F55,0,NG1)=NY31)*(OFFSET('Game Board'!H8:H55,0,NG1)&lt;OFFSET('Game Board'!G8:G55,0,NG1))*1)</f>
        <v>0</v>
      </c>
      <c r="OE28" s="420">
        <f ca="1">SUMIFS(OFFSET('Game Board'!G8:G55,0,NG1),OFFSET('Game Board'!F8:F55,0,NG1),NY28,OFFSET('Game Board'!I8:I55,0,NG1),NY29)+SUMIFS(OFFSET('Game Board'!G8:G55,0,NG1),OFFSET('Game Board'!F8:F55,0,NG1),NY28,OFFSET('Game Board'!I8:I55,0,NG1),NY30)+SUMIFS(OFFSET('Game Board'!G8:G55,0,NG1),OFFSET('Game Board'!F8:F55,0,NG1),NY28,OFFSET('Game Board'!I8:I55,0,NG1),NY31)+SUMIFS(OFFSET('Game Board'!H8:H55,0,NG1),OFFSET('Game Board'!I8:I55,0,NG1),NY28,OFFSET('Game Board'!F8:F55,0,NG1),NY29)+SUMIFS(OFFSET('Game Board'!H8:H55,0,NG1),OFFSET('Game Board'!I8:I55,0,NG1),NY28,OFFSET('Game Board'!F8:F55,0,NG1),NY30)+SUMIFS(OFFSET('Game Board'!H8:H55,0,NG1),OFFSET('Game Board'!I8:I55,0,NG1),NY28,OFFSET('Game Board'!F8:F55,0,NG1),NY31)</f>
        <v>0</v>
      </c>
      <c r="OF28" s="420">
        <f ca="1">SUMIFS(OFFSET('Game Board'!H8:H55,0,NG1),OFFSET('Game Board'!F8:F55,0,NG1),NY28,OFFSET('Game Board'!I8:I55,0,NG1),NY29)+SUMIFS(OFFSET('Game Board'!H8:H55,0,NG1),OFFSET('Game Board'!F8:F55,0,NG1),NY28,OFFSET('Game Board'!I8:I55,0,NG1),NY30)+SUMIFS(OFFSET('Game Board'!H8:H55,0,NG1),OFFSET('Game Board'!F8:F55,0,NG1),NY28,OFFSET('Game Board'!I8:I55,0,NG1),NY31)+SUMIFS(OFFSET('Game Board'!G8:G55,0,NG1),OFFSET('Game Board'!I8:I55,0,NG1),NY28,OFFSET('Game Board'!F8:F55,0,NG1),NY29)+SUMIFS(OFFSET('Game Board'!G8:G55,0,NG1),OFFSET('Game Board'!I8:I55,0,NG1),NY28,OFFSET('Game Board'!F8:F55,0,NG1),NY30)+SUMIFS(OFFSET('Game Board'!G8:G55,0,NG1),OFFSET('Game Board'!I8:I55,0,NG1),NY28,OFFSET('Game Board'!F8:F55,0,NG1),NY31)</f>
        <v>0</v>
      </c>
      <c r="OG28" s="420">
        <f t="shared" ca="1" si="84"/>
        <v>0</v>
      </c>
      <c r="OH28" s="420">
        <f t="shared" ca="1" si="85"/>
        <v>3</v>
      </c>
      <c r="OI28" s="420">
        <f t="shared" ref="OI28" ca="1" si="4079">IF(NY28&lt;&gt;"",SUMPRODUCT((NX28:NX31=NX28)*(OH28:OH31&gt;OH28)*1),0)</f>
        <v>0</v>
      </c>
      <c r="OJ28" s="420">
        <f t="shared" ref="OJ28" ca="1" si="4080">IF(NY28&lt;&gt;"",SUMPRODUCT((OI28:OI31=OI28)*(OG28:OG31&gt;OG28)*1),0)</f>
        <v>0</v>
      </c>
      <c r="OK28" s="420">
        <f t="shared" ca="1" si="88"/>
        <v>0</v>
      </c>
      <c r="OL28" s="420">
        <f t="shared" ref="OL28" ca="1" si="4081">IF(NY28&lt;&gt;"",SUMPRODUCT((OK28:OK31=OK28)*(OI28:OI31=OI28)*(OE28:OE31&gt;OE28)*1),0)</f>
        <v>0</v>
      </c>
      <c r="OM28" s="420">
        <f t="shared" ca="1" si="90"/>
        <v>1</v>
      </c>
      <c r="ON28" s="420">
        <v>0</v>
      </c>
      <c r="OO28" s="420">
        <v>0</v>
      </c>
      <c r="OP28" s="420">
        <v>0</v>
      </c>
      <c r="OQ28" s="420">
        <v>0</v>
      </c>
      <c r="OR28" s="420">
        <v>0</v>
      </c>
      <c r="OS28" s="420">
        <f t="shared" si="297"/>
        <v>0</v>
      </c>
      <c r="OT28" s="420">
        <f t="shared" si="298"/>
        <v>0</v>
      </c>
      <c r="OU28" s="420">
        <v>0</v>
      </c>
      <c r="OV28" s="420">
        <v>0</v>
      </c>
      <c r="OW28" s="420">
        <f t="shared" si="301"/>
        <v>0</v>
      </c>
      <c r="OX28" s="420">
        <v>0</v>
      </c>
      <c r="OY28" s="420">
        <f t="shared" ca="1" si="91"/>
        <v>1</v>
      </c>
      <c r="OZ28" s="420">
        <v>0</v>
      </c>
      <c r="PA28" s="420">
        <v>0</v>
      </c>
      <c r="PB28" s="420">
        <v>0</v>
      </c>
      <c r="PC28" s="420">
        <v>0</v>
      </c>
      <c r="PD28" s="420">
        <v>0</v>
      </c>
      <c r="PE28" s="420">
        <v>0</v>
      </c>
      <c r="PF28" s="420">
        <v>0</v>
      </c>
      <c r="PG28" s="420">
        <v>0</v>
      </c>
      <c r="PH28" s="420">
        <v>0</v>
      </c>
      <c r="PI28" s="420">
        <v>0</v>
      </c>
      <c r="PJ28" s="420">
        <v>0</v>
      </c>
      <c r="PK28" s="420">
        <f t="shared" ca="1" si="92"/>
        <v>1</v>
      </c>
      <c r="PL28" s="420">
        <f t="shared" ref="PL28" ca="1" si="4082">SUMPRODUCT((PK28:PK31=PK28)*(NN28:NN31&gt;NN28)*1)</f>
        <v>1</v>
      </c>
      <c r="PM28" s="420">
        <f t="shared" ca="1" si="94"/>
        <v>2</v>
      </c>
      <c r="PN28" s="420" t="str">
        <f t="shared" si="304"/>
        <v>Switzerland</v>
      </c>
      <c r="PO28" s="420">
        <f t="shared" ca="1" si="95"/>
        <v>0</v>
      </c>
      <c r="PP28" s="420">
        <f ca="1">SUMPRODUCT((OFFSET('Game Board'!G8:G55,0,PP1)&lt;&gt;"")*(OFFSET('Game Board'!F8:F55,0,PP1)=C28)*(OFFSET('Game Board'!G8:G55,0,PP1)&gt;OFFSET('Game Board'!H8:H55,0,PP1))*1)+SUMPRODUCT((OFFSET('Game Board'!G8:G55,0,PP1)&lt;&gt;"")*(OFFSET('Game Board'!I8:I55,0,PP1)=C28)*(OFFSET('Game Board'!H8:H55,0,PP1)&gt;OFFSET('Game Board'!G8:G55,0,PP1))*1)</f>
        <v>0</v>
      </c>
      <c r="PQ28" s="420">
        <f ca="1">SUMPRODUCT((OFFSET('Game Board'!G8:G55,0,PP1)&lt;&gt;"")*(OFFSET('Game Board'!F8:F55,0,PP1)=C28)*(OFFSET('Game Board'!G8:G55,0,PP1)=OFFSET('Game Board'!H8:H55,0,PP1))*1)+SUMPRODUCT((OFFSET('Game Board'!G8:G55,0,PP1)&lt;&gt;"")*(OFFSET('Game Board'!I8:I55,0,PP1)=C28)*(OFFSET('Game Board'!G8:G55,0,PP1)=OFFSET('Game Board'!H8:H55,0,PP1))*1)</f>
        <v>0</v>
      </c>
      <c r="PR28" s="420">
        <f ca="1">SUMPRODUCT((OFFSET('Game Board'!G8:G55,0,PP1)&lt;&gt;"")*(OFFSET('Game Board'!F8:F55,0,PP1)=C28)*(OFFSET('Game Board'!G8:G55,0,PP1)&lt;OFFSET('Game Board'!H8:H55,0,PP1))*1)+SUMPRODUCT((OFFSET('Game Board'!G8:G55,0,PP1)&lt;&gt;"")*(OFFSET('Game Board'!I8:I55,0,PP1)=C28)*(OFFSET('Game Board'!H8:H55,0,PP1)&lt;OFFSET('Game Board'!G8:G55,0,PP1))*1)</f>
        <v>0</v>
      </c>
      <c r="PS28" s="420">
        <f ca="1">SUMIF(OFFSET('Game Board'!F8:F55,0,PP1),C28,OFFSET('Game Board'!G8:G55,0,PP1))+SUMIF(OFFSET('Game Board'!I8:I55,0,PP1),C28,OFFSET('Game Board'!H8:H55,0,PP1))</f>
        <v>0</v>
      </c>
      <c r="PT28" s="420">
        <f ca="1">SUMIF(OFFSET('Game Board'!F8:F55,0,PP1),C28,OFFSET('Game Board'!H8:H55,0,PP1))+SUMIF(OFFSET('Game Board'!I8:I55,0,PP1),C28,OFFSET('Game Board'!G8:G55,0,PP1))</f>
        <v>0</v>
      </c>
      <c r="PU28" s="420">
        <f t="shared" ca="1" si="96"/>
        <v>0</v>
      </c>
      <c r="PV28" s="420">
        <f t="shared" ca="1" si="97"/>
        <v>0</v>
      </c>
      <c r="PW28" s="420">
        <f ca="1">INDEX(L4:L35,MATCH(QF28,C4:C35,0),0)</f>
        <v>1635</v>
      </c>
      <c r="PX28" s="424">
        <f>'Tournament Setup'!F30</f>
        <v>0</v>
      </c>
      <c r="PY28" s="420">
        <f t="shared" ref="PY28" ca="1" si="4083">RANK(PV28,PV28:PV31)</f>
        <v>1</v>
      </c>
      <c r="PZ28" s="420">
        <f t="shared" ref="PZ28" ca="1" si="4084">SUMPRODUCT((PY28:PY31=PY28)*(PU28:PU31&gt;PU28)*1)</f>
        <v>0</v>
      </c>
      <c r="QA28" s="420">
        <f t="shared" ca="1" si="100"/>
        <v>1</v>
      </c>
      <c r="QB28" s="420">
        <f t="shared" ref="QB28" ca="1" si="4085">SUMPRODUCT((PY28:PY31=PY28)*(PU28:PU31=PU28)*(PS28:PS31&gt;PS28)*1)</f>
        <v>0</v>
      </c>
      <c r="QC28" s="420">
        <f t="shared" ca="1" si="102"/>
        <v>1</v>
      </c>
      <c r="QD28" s="420">
        <f t="shared" ref="QD28" ca="1" si="4086">RANK(QC28,QC28:QC31,1)+COUNTIF(QC28:QC28,QC28)-1</f>
        <v>1</v>
      </c>
      <c r="QE28" s="420">
        <v>1</v>
      </c>
      <c r="QF28" s="420" t="str">
        <f t="shared" ref="QF28" ca="1" si="4087">INDEX(PN28:PN31,MATCH(QE28,QD28:QD31,0),0)</f>
        <v>Switzerland</v>
      </c>
      <c r="QG28" s="420">
        <f t="shared" ref="QG28" ca="1" si="4088">INDEX(QC28:QC31,MATCH(QF28,PN28:PN31,0),0)</f>
        <v>1</v>
      </c>
      <c r="QH28" s="420" t="str">
        <f t="shared" ref="QH28" ca="1" si="4089">IF(QG29=1,QF28,"")</f>
        <v>Switzerland</v>
      </c>
      <c r="QK28" s="420">
        <f ca="1">SUMPRODUCT((OFFSET('Game Board'!F8:F55,0,PP1)=QH28)*(OFFSET('Game Board'!I8:I55,0,PP1)=QH29)*(OFFSET('Game Board'!G8:G55,0,PP1)&gt;OFFSET('Game Board'!H8:H55,0,PP1))*1)+SUMPRODUCT((OFFSET('Game Board'!I8:I55,0,PP1)=QH28)*(OFFSET('Game Board'!F8:F55,0,PP1)=QH29)*(OFFSET('Game Board'!H8:H55,0,PP1)&gt;OFFSET('Game Board'!G8:G55,0,PP1))*1)+SUMPRODUCT((OFFSET('Game Board'!F8:F55,0,PP1)=QH28)*(OFFSET('Game Board'!I8:I55,0,PP1)=QH30)*(OFFSET('Game Board'!G8:G55,0,PP1)&gt;OFFSET('Game Board'!H8:H55,0,PP1))*1)+SUMPRODUCT((OFFSET('Game Board'!I8:I55,0,PP1)=QH28)*(OFFSET('Game Board'!F8:F55,0,PP1)=QH30)*(OFFSET('Game Board'!H8:H55,0,PP1)&gt;OFFSET('Game Board'!G8:G55,0,PP1))*1)+SUMPRODUCT((OFFSET('Game Board'!F8:F55,0,PP1)=QH28)*(OFFSET('Game Board'!I8:I55,0,PP1)=QH31)*(OFFSET('Game Board'!G8:G55,0,PP1)&gt;OFFSET('Game Board'!H8:H55,0,PP1))*1)+SUMPRODUCT((OFFSET('Game Board'!I8:I55,0,PP1)=QH28)*(OFFSET('Game Board'!F8:F55,0,PP1)=QH31)*(OFFSET('Game Board'!H8:H55,0,PP1)&gt;OFFSET('Game Board'!G8:G55,0,PP1))*1)</f>
        <v>0</v>
      </c>
      <c r="QL28" s="420">
        <f ca="1">SUMPRODUCT((OFFSET('Game Board'!F8:F55,0,PP1)=QH28)*(OFFSET('Game Board'!I8:I55,0,PP1)=QH29)*(OFFSET('Game Board'!G8:G55,0,PP1)=OFFSET('Game Board'!H8:H55,0,PP1))*1)+SUMPRODUCT((OFFSET('Game Board'!I8:I55,0,PP1)=QH28)*(OFFSET('Game Board'!F8:F55,0,PP1)=QH29)*(OFFSET('Game Board'!G8:G55,0,PP1)=OFFSET('Game Board'!H8:H55,0,PP1))*1)+SUMPRODUCT((OFFSET('Game Board'!F8:F55,0,PP1)=QH28)*(OFFSET('Game Board'!I8:I55,0,PP1)=QH30)*(OFFSET('Game Board'!G8:G55,0,PP1)=OFFSET('Game Board'!H8:H55,0,PP1))*1)+SUMPRODUCT((OFFSET('Game Board'!I8:I55,0,PP1)=QH28)*(OFFSET('Game Board'!F8:F55,0,PP1)=QH30)*(OFFSET('Game Board'!G8:G55,0,PP1)=OFFSET('Game Board'!H8:H55,0,PP1))*1)+SUMPRODUCT((OFFSET('Game Board'!F8:F55,0,PP1)=QH28)*(OFFSET('Game Board'!I8:I55,0,PP1)=QH31)*(OFFSET('Game Board'!G8:G55,0,PP1)=OFFSET('Game Board'!H8:H55,0,PP1))*1)+SUMPRODUCT((OFFSET('Game Board'!I8:I55,0,PP1)=QH28)*(OFFSET('Game Board'!F8:F55,0,PP1)=QH31)*(OFFSET('Game Board'!G8:G55,0,PP1)=OFFSET('Game Board'!H8:H55,0,PP1))*1)</f>
        <v>3</v>
      </c>
      <c r="QM28" s="420">
        <f ca="1">SUMPRODUCT((OFFSET('Game Board'!F8:F55,0,PP1)=QH28)*(OFFSET('Game Board'!I8:I55,0,PP1)=QH29)*(OFFSET('Game Board'!G8:G55,0,PP1)&lt;OFFSET('Game Board'!H8:H55,0,PP1))*1)+SUMPRODUCT((OFFSET('Game Board'!I8:I55,0,PP1)=QH28)*(OFFSET('Game Board'!F8:F55,0,PP1)=QH29)*(OFFSET('Game Board'!H8:H55,0,PP1)&lt;OFFSET('Game Board'!G8:G55,0,PP1))*1)+SUMPRODUCT((OFFSET('Game Board'!F8:F55,0,PP1)=QH28)*(OFFSET('Game Board'!I8:I55,0,PP1)=QH30)*(OFFSET('Game Board'!G8:G55,0,PP1)&lt;OFFSET('Game Board'!H8:H55,0,PP1))*1)+SUMPRODUCT((OFFSET('Game Board'!I8:I55,0,PP1)=QH28)*(OFFSET('Game Board'!F8:F55,0,PP1)=QH30)*(OFFSET('Game Board'!H8:H55,0,PP1)&lt;OFFSET('Game Board'!G8:G55,0,PP1))*1)+SUMPRODUCT((OFFSET('Game Board'!F8:F55,0,PP1)=QH28)*(OFFSET('Game Board'!I8:I55,0,PP1)=QH31)*(OFFSET('Game Board'!G8:G55,0,PP1)&lt;OFFSET('Game Board'!H8:H55,0,PP1))*1)+SUMPRODUCT((OFFSET('Game Board'!I8:I55,0,PP1)=QH28)*(OFFSET('Game Board'!F8:F55,0,PP1)=QH31)*(OFFSET('Game Board'!H8:H55,0,PP1)&lt;OFFSET('Game Board'!G8:G55,0,PP1))*1)</f>
        <v>0</v>
      </c>
      <c r="QN28" s="420">
        <f ca="1">SUMIFS(OFFSET('Game Board'!G8:G55,0,PP1),OFFSET('Game Board'!F8:F55,0,PP1),QH28,OFFSET('Game Board'!I8:I55,0,PP1),QH29)+SUMIFS(OFFSET('Game Board'!G8:G55,0,PP1),OFFSET('Game Board'!F8:F55,0,PP1),QH28,OFFSET('Game Board'!I8:I55,0,PP1),QH30)+SUMIFS(OFFSET('Game Board'!G8:G55,0,PP1),OFFSET('Game Board'!F8:F55,0,PP1),QH28,OFFSET('Game Board'!I8:I55,0,PP1),QH31)+SUMIFS(OFFSET('Game Board'!H8:H55,0,PP1),OFFSET('Game Board'!I8:I55,0,PP1),QH28,OFFSET('Game Board'!F8:F55,0,PP1),QH29)+SUMIFS(OFFSET('Game Board'!H8:H55,0,PP1),OFFSET('Game Board'!I8:I55,0,PP1),QH28,OFFSET('Game Board'!F8:F55,0,PP1),QH30)+SUMIFS(OFFSET('Game Board'!H8:H55,0,PP1),OFFSET('Game Board'!I8:I55,0,PP1),QH28,OFFSET('Game Board'!F8:F55,0,PP1),QH31)</f>
        <v>0</v>
      </c>
      <c r="QO28" s="420">
        <f ca="1">SUMIFS(OFFSET('Game Board'!H8:H55,0,PP1),OFFSET('Game Board'!F8:F55,0,PP1),QH28,OFFSET('Game Board'!I8:I55,0,PP1),QH29)+SUMIFS(OFFSET('Game Board'!H8:H55,0,PP1),OFFSET('Game Board'!F8:F55,0,PP1),QH28,OFFSET('Game Board'!I8:I55,0,PP1),QH30)+SUMIFS(OFFSET('Game Board'!H8:H55,0,PP1),OFFSET('Game Board'!F8:F55,0,PP1),QH28,OFFSET('Game Board'!I8:I55,0,PP1),QH31)+SUMIFS(OFFSET('Game Board'!G8:G55,0,PP1),OFFSET('Game Board'!I8:I55,0,PP1),QH28,OFFSET('Game Board'!F8:F55,0,PP1),QH29)+SUMIFS(OFFSET('Game Board'!G8:G55,0,PP1),OFFSET('Game Board'!I8:I55,0,PP1),QH28,OFFSET('Game Board'!F8:F55,0,PP1),QH30)+SUMIFS(OFFSET('Game Board'!G8:G55,0,PP1),OFFSET('Game Board'!I8:I55,0,PP1),QH28,OFFSET('Game Board'!F8:F55,0,PP1),QH31)</f>
        <v>0</v>
      </c>
      <c r="QP28" s="420">
        <f t="shared" ca="1" si="107"/>
        <v>0</v>
      </c>
      <c r="QQ28" s="420">
        <f t="shared" ca="1" si="108"/>
        <v>3</v>
      </c>
      <c r="QR28" s="420">
        <f t="shared" ref="QR28" ca="1" si="4090">IF(QH28&lt;&gt;"",SUMPRODUCT((QG28:QG31=QG28)*(QQ28:QQ31&gt;QQ28)*1),0)</f>
        <v>0</v>
      </c>
      <c r="QS28" s="420">
        <f t="shared" ref="QS28" ca="1" si="4091">IF(QH28&lt;&gt;"",SUMPRODUCT((QR28:QR31=QR28)*(QP28:QP31&gt;QP28)*1),0)</f>
        <v>0</v>
      </c>
      <c r="QT28" s="420">
        <f t="shared" ca="1" si="111"/>
        <v>0</v>
      </c>
      <c r="QU28" s="420">
        <f t="shared" ref="QU28" ca="1" si="4092">IF(QH28&lt;&gt;"",SUMPRODUCT((QT28:QT31=QT28)*(QR28:QR31=QR28)*(QN28:QN31&gt;QN28)*1),0)</f>
        <v>0</v>
      </c>
      <c r="QV28" s="420">
        <f t="shared" ca="1" si="113"/>
        <v>1</v>
      </c>
      <c r="QW28" s="420">
        <v>0</v>
      </c>
      <c r="QX28" s="420">
        <v>0</v>
      </c>
      <c r="QY28" s="420">
        <v>0</v>
      </c>
      <c r="QZ28" s="420">
        <v>0</v>
      </c>
      <c r="RA28" s="420">
        <v>0</v>
      </c>
      <c r="RB28" s="420">
        <f t="shared" si="316"/>
        <v>0</v>
      </c>
      <c r="RC28" s="420">
        <f t="shared" si="317"/>
        <v>0</v>
      </c>
      <c r="RD28" s="420">
        <v>0</v>
      </c>
      <c r="RE28" s="420">
        <v>0</v>
      </c>
      <c r="RF28" s="420">
        <f t="shared" si="320"/>
        <v>0</v>
      </c>
      <c r="RG28" s="420">
        <v>0</v>
      </c>
      <c r="RH28" s="420">
        <f t="shared" ca="1" si="114"/>
        <v>1</v>
      </c>
      <c r="RI28" s="420">
        <v>0</v>
      </c>
      <c r="RJ28" s="420">
        <v>0</v>
      </c>
      <c r="RK28" s="420">
        <v>0</v>
      </c>
      <c r="RL28" s="420">
        <v>0</v>
      </c>
      <c r="RM28" s="420">
        <v>0</v>
      </c>
      <c r="RN28" s="420">
        <v>0</v>
      </c>
      <c r="RO28" s="420">
        <v>0</v>
      </c>
      <c r="RP28" s="420">
        <v>0</v>
      </c>
      <c r="RQ28" s="420">
        <v>0</v>
      </c>
      <c r="RR28" s="420">
        <v>0</v>
      </c>
      <c r="RS28" s="420">
        <v>0</v>
      </c>
      <c r="RT28" s="420">
        <f t="shared" ca="1" si="115"/>
        <v>1</v>
      </c>
      <c r="RU28" s="420">
        <f t="shared" ref="RU28" ca="1" si="4093">SUMPRODUCT((RT28:RT31=RT28)*(PW28:PW31&gt;PW28)*1)</f>
        <v>1</v>
      </c>
      <c r="RV28" s="420">
        <f t="shared" ca="1" si="117"/>
        <v>2</v>
      </c>
      <c r="RW28" s="420" t="str">
        <f t="shared" si="323"/>
        <v>Switzerland</v>
      </c>
      <c r="RX28" s="420">
        <f t="shared" ca="1" si="118"/>
        <v>0</v>
      </c>
      <c r="RY28" s="420">
        <f ca="1">SUMPRODUCT((OFFSET('Game Board'!G8:G55,0,RY1)&lt;&gt;"")*(OFFSET('Game Board'!F8:F55,0,RY1)=C28)*(OFFSET('Game Board'!G8:G55,0,RY1)&gt;OFFSET('Game Board'!H8:H55,0,RY1))*1)+SUMPRODUCT((OFFSET('Game Board'!G8:G55,0,RY1)&lt;&gt;"")*(OFFSET('Game Board'!I8:I55,0,RY1)=C28)*(OFFSET('Game Board'!H8:H55,0,RY1)&gt;OFFSET('Game Board'!G8:G55,0,RY1))*1)</f>
        <v>0</v>
      </c>
      <c r="RZ28" s="420">
        <f ca="1">SUMPRODUCT((OFFSET('Game Board'!G8:G55,0,RY1)&lt;&gt;"")*(OFFSET('Game Board'!F8:F55,0,RY1)=C28)*(OFFSET('Game Board'!G8:G55,0,RY1)=OFFSET('Game Board'!H8:H55,0,RY1))*1)+SUMPRODUCT((OFFSET('Game Board'!G8:G55,0,RY1)&lt;&gt;"")*(OFFSET('Game Board'!I8:I55,0,RY1)=C28)*(OFFSET('Game Board'!G8:G55,0,RY1)=OFFSET('Game Board'!H8:H55,0,RY1))*1)</f>
        <v>0</v>
      </c>
      <c r="SA28" s="420">
        <f ca="1">SUMPRODUCT((OFFSET('Game Board'!G8:G55,0,RY1)&lt;&gt;"")*(OFFSET('Game Board'!F8:F55,0,RY1)=C28)*(OFFSET('Game Board'!G8:G55,0,RY1)&lt;OFFSET('Game Board'!H8:H55,0,RY1))*1)+SUMPRODUCT((OFFSET('Game Board'!G8:G55,0,RY1)&lt;&gt;"")*(OFFSET('Game Board'!I8:I55,0,RY1)=C28)*(OFFSET('Game Board'!H8:H55,0,RY1)&lt;OFFSET('Game Board'!G8:G55,0,RY1))*1)</f>
        <v>0</v>
      </c>
      <c r="SB28" s="420">
        <f ca="1">SUMIF(OFFSET('Game Board'!F8:F55,0,RY1),C28,OFFSET('Game Board'!G8:G55,0,RY1))+SUMIF(OFFSET('Game Board'!I8:I55,0,RY1),C28,OFFSET('Game Board'!H8:H55,0,RY1))</f>
        <v>0</v>
      </c>
      <c r="SC28" s="420">
        <f ca="1">SUMIF(OFFSET('Game Board'!F8:F55,0,RY1),C28,OFFSET('Game Board'!H8:H55,0,RY1))+SUMIF(OFFSET('Game Board'!I8:I55,0,RY1),C28,OFFSET('Game Board'!G8:G55,0,RY1))</f>
        <v>0</v>
      </c>
      <c r="SD28" s="420">
        <f t="shared" ca="1" si="119"/>
        <v>0</v>
      </c>
      <c r="SE28" s="420">
        <f t="shared" ca="1" si="120"/>
        <v>0</v>
      </c>
      <c r="SF28" s="420">
        <f ca="1">INDEX(L4:L35,MATCH(SO28,C4:C35,0),0)</f>
        <v>1635</v>
      </c>
      <c r="SG28" s="424">
        <f>'Tournament Setup'!F30</f>
        <v>0</v>
      </c>
      <c r="SH28" s="420">
        <f t="shared" ref="SH28" ca="1" si="4094">RANK(SE28,SE28:SE31)</f>
        <v>1</v>
      </c>
      <c r="SI28" s="420">
        <f t="shared" ref="SI28" ca="1" si="4095">SUMPRODUCT((SH28:SH31=SH28)*(SD28:SD31&gt;SD28)*1)</f>
        <v>0</v>
      </c>
      <c r="SJ28" s="420">
        <f t="shared" ca="1" si="123"/>
        <v>1</v>
      </c>
      <c r="SK28" s="420">
        <f t="shared" ref="SK28" ca="1" si="4096">SUMPRODUCT((SH28:SH31=SH28)*(SD28:SD31=SD28)*(SB28:SB31&gt;SB28)*1)</f>
        <v>0</v>
      </c>
      <c r="SL28" s="420">
        <f t="shared" ca="1" si="125"/>
        <v>1</v>
      </c>
      <c r="SM28" s="420">
        <f t="shared" ref="SM28" ca="1" si="4097">RANK(SL28,SL28:SL31,1)+COUNTIF(SL28:SL28,SL28)-1</f>
        <v>1</v>
      </c>
      <c r="SN28" s="420">
        <v>1</v>
      </c>
      <c r="SO28" s="420" t="str">
        <f t="shared" ref="SO28" ca="1" si="4098">INDEX(RW28:RW31,MATCH(SN28,SM28:SM31,0),0)</f>
        <v>Switzerland</v>
      </c>
      <c r="SP28" s="420">
        <f t="shared" ref="SP28" ca="1" si="4099">INDEX(SL28:SL31,MATCH(SO28,RW28:RW31,0),0)</f>
        <v>1</v>
      </c>
      <c r="SQ28" s="420" t="str">
        <f t="shared" ref="SQ28" ca="1" si="4100">IF(SP29=1,SO28,"")</f>
        <v>Switzerland</v>
      </c>
      <c r="ST28" s="420">
        <f ca="1">SUMPRODUCT((OFFSET('Game Board'!F8:F55,0,RY1)=SQ28)*(OFFSET('Game Board'!I8:I55,0,RY1)=SQ29)*(OFFSET('Game Board'!G8:G55,0,RY1)&gt;OFFSET('Game Board'!H8:H55,0,RY1))*1)+SUMPRODUCT((OFFSET('Game Board'!I8:I55,0,RY1)=SQ28)*(OFFSET('Game Board'!F8:F55,0,RY1)=SQ29)*(OFFSET('Game Board'!H8:H55,0,RY1)&gt;OFFSET('Game Board'!G8:G55,0,RY1))*1)+SUMPRODUCT((OFFSET('Game Board'!F8:F55,0,RY1)=SQ28)*(OFFSET('Game Board'!I8:I55,0,RY1)=SQ30)*(OFFSET('Game Board'!G8:G55,0,RY1)&gt;OFFSET('Game Board'!H8:H55,0,RY1))*1)+SUMPRODUCT((OFFSET('Game Board'!I8:I55,0,RY1)=SQ28)*(OFFSET('Game Board'!F8:F55,0,RY1)=SQ30)*(OFFSET('Game Board'!H8:H55,0,RY1)&gt;OFFSET('Game Board'!G8:G55,0,RY1))*1)+SUMPRODUCT((OFFSET('Game Board'!F8:F55,0,RY1)=SQ28)*(OFFSET('Game Board'!I8:I55,0,RY1)=SQ31)*(OFFSET('Game Board'!G8:G55,0,RY1)&gt;OFFSET('Game Board'!H8:H55,0,RY1))*1)+SUMPRODUCT((OFFSET('Game Board'!I8:I55,0,RY1)=SQ28)*(OFFSET('Game Board'!F8:F55,0,RY1)=SQ31)*(OFFSET('Game Board'!H8:H55,0,RY1)&gt;OFFSET('Game Board'!G8:G55,0,RY1))*1)</f>
        <v>0</v>
      </c>
      <c r="SU28" s="420">
        <f ca="1">SUMPRODUCT((OFFSET('Game Board'!F8:F55,0,RY1)=SQ28)*(OFFSET('Game Board'!I8:I55,0,RY1)=SQ29)*(OFFSET('Game Board'!G8:G55,0,RY1)=OFFSET('Game Board'!H8:H55,0,RY1))*1)+SUMPRODUCT((OFFSET('Game Board'!I8:I55,0,RY1)=SQ28)*(OFFSET('Game Board'!F8:F55,0,RY1)=SQ29)*(OFFSET('Game Board'!G8:G55,0,RY1)=OFFSET('Game Board'!H8:H55,0,RY1))*1)+SUMPRODUCT((OFFSET('Game Board'!F8:F55,0,RY1)=SQ28)*(OFFSET('Game Board'!I8:I55,0,RY1)=SQ30)*(OFFSET('Game Board'!G8:G55,0,RY1)=OFFSET('Game Board'!H8:H55,0,RY1))*1)+SUMPRODUCT((OFFSET('Game Board'!I8:I55,0,RY1)=SQ28)*(OFFSET('Game Board'!F8:F55,0,RY1)=SQ30)*(OFFSET('Game Board'!G8:G55,0,RY1)=OFFSET('Game Board'!H8:H55,0,RY1))*1)+SUMPRODUCT((OFFSET('Game Board'!F8:F55,0,RY1)=SQ28)*(OFFSET('Game Board'!I8:I55,0,RY1)=SQ31)*(OFFSET('Game Board'!G8:G55,0,RY1)=OFFSET('Game Board'!H8:H55,0,RY1))*1)+SUMPRODUCT((OFFSET('Game Board'!I8:I55,0,RY1)=SQ28)*(OFFSET('Game Board'!F8:F55,0,RY1)=SQ31)*(OFFSET('Game Board'!G8:G55,0,RY1)=OFFSET('Game Board'!H8:H55,0,RY1))*1)</f>
        <v>3</v>
      </c>
      <c r="SV28" s="420">
        <f ca="1">SUMPRODUCT((OFFSET('Game Board'!F8:F55,0,RY1)=SQ28)*(OFFSET('Game Board'!I8:I55,0,RY1)=SQ29)*(OFFSET('Game Board'!G8:G55,0,RY1)&lt;OFFSET('Game Board'!H8:H55,0,RY1))*1)+SUMPRODUCT((OFFSET('Game Board'!I8:I55,0,RY1)=SQ28)*(OFFSET('Game Board'!F8:F55,0,RY1)=SQ29)*(OFFSET('Game Board'!H8:H55,0,RY1)&lt;OFFSET('Game Board'!G8:G55,0,RY1))*1)+SUMPRODUCT((OFFSET('Game Board'!F8:F55,0,RY1)=SQ28)*(OFFSET('Game Board'!I8:I55,0,RY1)=SQ30)*(OFFSET('Game Board'!G8:G55,0,RY1)&lt;OFFSET('Game Board'!H8:H55,0,RY1))*1)+SUMPRODUCT((OFFSET('Game Board'!I8:I55,0,RY1)=SQ28)*(OFFSET('Game Board'!F8:F55,0,RY1)=SQ30)*(OFFSET('Game Board'!H8:H55,0,RY1)&lt;OFFSET('Game Board'!G8:G55,0,RY1))*1)+SUMPRODUCT((OFFSET('Game Board'!F8:F55,0,RY1)=SQ28)*(OFFSET('Game Board'!I8:I55,0,RY1)=SQ31)*(OFFSET('Game Board'!G8:G55,0,RY1)&lt;OFFSET('Game Board'!H8:H55,0,RY1))*1)+SUMPRODUCT((OFFSET('Game Board'!I8:I55,0,RY1)=SQ28)*(OFFSET('Game Board'!F8:F55,0,RY1)=SQ31)*(OFFSET('Game Board'!H8:H55,0,RY1)&lt;OFFSET('Game Board'!G8:G55,0,RY1))*1)</f>
        <v>0</v>
      </c>
      <c r="SW28" s="420">
        <f ca="1">SUMIFS(OFFSET('Game Board'!G8:G55,0,RY1),OFFSET('Game Board'!F8:F55,0,RY1),SQ28,OFFSET('Game Board'!I8:I55,0,RY1),SQ29)+SUMIFS(OFFSET('Game Board'!G8:G55,0,RY1),OFFSET('Game Board'!F8:F55,0,RY1),SQ28,OFFSET('Game Board'!I8:I55,0,RY1),SQ30)+SUMIFS(OFFSET('Game Board'!G8:G55,0,RY1),OFFSET('Game Board'!F8:F55,0,RY1),SQ28,OFFSET('Game Board'!I8:I55,0,RY1),SQ31)+SUMIFS(OFFSET('Game Board'!H8:H55,0,RY1),OFFSET('Game Board'!I8:I55,0,RY1),SQ28,OFFSET('Game Board'!F8:F55,0,RY1),SQ29)+SUMIFS(OFFSET('Game Board'!H8:H55,0,RY1),OFFSET('Game Board'!I8:I55,0,RY1),SQ28,OFFSET('Game Board'!F8:F55,0,RY1),SQ30)+SUMIFS(OFFSET('Game Board'!H8:H55,0,RY1),OFFSET('Game Board'!I8:I55,0,RY1),SQ28,OFFSET('Game Board'!F8:F55,0,RY1),SQ31)</f>
        <v>0</v>
      </c>
      <c r="SX28" s="420">
        <f ca="1">SUMIFS(OFFSET('Game Board'!H8:H55,0,RY1),OFFSET('Game Board'!F8:F55,0,RY1),SQ28,OFFSET('Game Board'!I8:I55,0,RY1),SQ29)+SUMIFS(OFFSET('Game Board'!H8:H55,0,RY1),OFFSET('Game Board'!F8:F55,0,RY1),SQ28,OFFSET('Game Board'!I8:I55,0,RY1),SQ30)+SUMIFS(OFFSET('Game Board'!H8:H55,0,RY1),OFFSET('Game Board'!F8:F55,0,RY1),SQ28,OFFSET('Game Board'!I8:I55,0,RY1),SQ31)+SUMIFS(OFFSET('Game Board'!G8:G55,0,RY1),OFFSET('Game Board'!I8:I55,0,RY1),SQ28,OFFSET('Game Board'!F8:F55,0,RY1),SQ29)+SUMIFS(OFFSET('Game Board'!G8:G55,0,RY1),OFFSET('Game Board'!I8:I55,0,RY1),SQ28,OFFSET('Game Board'!F8:F55,0,RY1),SQ30)+SUMIFS(OFFSET('Game Board'!G8:G55,0,RY1),OFFSET('Game Board'!I8:I55,0,RY1),SQ28,OFFSET('Game Board'!F8:F55,0,RY1),SQ31)</f>
        <v>0</v>
      </c>
      <c r="SY28" s="420">
        <f t="shared" ca="1" si="130"/>
        <v>0</v>
      </c>
      <c r="SZ28" s="420">
        <f t="shared" ca="1" si="131"/>
        <v>3</v>
      </c>
      <c r="TA28" s="420">
        <f t="shared" ref="TA28" ca="1" si="4101">IF(SQ28&lt;&gt;"",SUMPRODUCT((SP28:SP31=SP28)*(SZ28:SZ31&gt;SZ28)*1),0)</f>
        <v>0</v>
      </c>
      <c r="TB28" s="420">
        <f t="shared" ref="TB28" ca="1" si="4102">IF(SQ28&lt;&gt;"",SUMPRODUCT((TA28:TA31=TA28)*(SY28:SY31&gt;SY28)*1),0)</f>
        <v>0</v>
      </c>
      <c r="TC28" s="420">
        <f t="shared" ca="1" si="134"/>
        <v>0</v>
      </c>
      <c r="TD28" s="420">
        <f t="shared" ref="TD28" ca="1" si="4103">IF(SQ28&lt;&gt;"",SUMPRODUCT((TC28:TC31=TC28)*(TA28:TA31=TA28)*(SW28:SW31&gt;SW28)*1),0)</f>
        <v>0</v>
      </c>
      <c r="TE28" s="420">
        <f t="shared" ca="1" si="136"/>
        <v>1</v>
      </c>
      <c r="TF28" s="420">
        <v>0</v>
      </c>
      <c r="TG28" s="420">
        <v>0</v>
      </c>
      <c r="TH28" s="420">
        <v>0</v>
      </c>
      <c r="TI28" s="420">
        <v>0</v>
      </c>
      <c r="TJ28" s="420">
        <v>0</v>
      </c>
      <c r="TK28" s="420">
        <f t="shared" si="335"/>
        <v>0</v>
      </c>
      <c r="TL28" s="420">
        <f t="shared" si="336"/>
        <v>0</v>
      </c>
      <c r="TM28" s="420">
        <v>0</v>
      </c>
      <c r="TN28" s="420">
        <v>0</v>
      </c>
      <c r="TO28" s="420">
        <f t="shared" si="339"/>
        <v>0</v>
      </c>
      <c r="TP28" s="420">
        <v>0</v>
      </c>
      <c r="TQ28" s="420">
        <f t="shared" ca="1" si="137"/>
        <v>1</v>
      </c>
      <c r="TR28" s="420">
        <v>0</v>
      </c>
      <c r="TS28" s="420">
        <v>0</v>
      </c>
      <c r="TT28" s="420">
        <v>0</v>
      </c>
      <c r="TU28" s="420">
        <v>0</v>
      </c>
      <c r="TV28" s="420">
        <v>0</v>
      </c>
      <c r="TW28" s="420">
        <v>0</v>
      </c>
      <c r="TX28" s="420">
        <v>0</v>
      </c>
      <c r="TY28" s="420">
        <v>0</v>
      </c>
      <c r="TZ28" s="420">
        <v>0</v>
      </c>
      <c r="UA28" s="420">
        <v>0</v>
      </c>
      <c r="UB28" s="420">
        <v>0</v>
      </c>
      <c r="UC28" s="420">
        <f t="shared" ca="1" si="138"/>
        <v>1</v>
      </c>
      <c r="UD28" s="420">
        <f t="shared" ref="UD28" ca="1" si="4104">SUMPRODUCT((UC28:UC31=UC28)*(SF28:SF31&gt;SF28)*1)</f>
        <v>1</v>
      </c>
      <c r="UE28" s="420">
        <f t="shared" ca="1" si="140"/>
        <v>2</v>
      </c>
      <c r="UF28" s="420" t="str">
        <f t="shared" si="342"/>
        <v>Switzerland</v>
      </c>
      <c r="UG28" s="420">
        <f t="shared" ca="1" si="141"/>
        <v>0</v>
      </c>
      <c r="UH28" s="420">
        <f ca="1">SUMPRODUCT((OFFSET('Game Board'!G8:G55,0,UH1)&lt;&gt;"")*(OFFSET('Game Board'!F8:F55,0,UH1)=C28)*(OFFSET('Game Board'!G8:G55,0,UH1)&gt;OFFSET('Game Board'!H8:H55,0,UH1))*1)+SUMPRODUCT((OFFSET('Game Board'!G8:G55,0,UH1)&lt;&gt;"")*(OFFSET('Game Board'!I8:I55,0,UH1)=C28)*(OFFSET('Game Board'!H8:H55,0,UH1)&gt;OFFSET('Game Board'!G8:G55,0,UH1))*1)</f>
        <v>0</v>
      </c>
      <c r="UI28" s="420">
        <f ca="1">SUMPRODUCT((OFFSET('Game Board'!G8:G55,0,UH1)&lt;&gt;"")*(OFFSET('Game Board'!F8:F55,0,UH1)=C28)*(OFFSET('Game Board'!G8:G55,0,UH1)=OFFSET('Game Board'!H8:H55,0,UH1))*1)+SUMPRODUCT((OFFSET('Game Board'!G8:G55,0,UH1)&lt;&gt;"")*(OFFSET('Game Board'!I8:I55,0,UH1)=C28)*(OFFSET('Game Board'!G8:G55,0,UH1)=OFFSET('Game Board'!H8:H55,0,UH1))*1)</f>
        <v>0</v>
      </c>
      <c r="UJ28" s="420">
        <f ca="1">SUMPRODUCT((OFFSET('Game Board'!G8:G55,0,UH1)&lt;&gt;"")*(OFFSET('Game Board'!F8:F55,0,UH1)=C28)*(OFFSET('Game Board'!G8:G55,0,UH1)&lt;OFFSET('Game Board'!H8:H55,0,UH1))*1)+SUMPRODUCT((OFFSET('Game Board'!G8:G55,0,UH1)&lt;&gt;"")*(OFFSET('Game Board'!I8:I55,0,UH1)=C28)*(OFFSET('Game Board'!H8:H55,0,UH1)&lt;OFFSET('Game Board'!G8:G55,0,UH1))*1)</f>
        <v>0</v>
      </c>
      <c r="UK28" s="420">
        <f ca="1">SUMIF(OFFSET('Game Board'!F8:F55,0,UH1),C28,OFFSET('Game Board'!G8:G55,0,UH1))+SUMIF(OFFSET('Game Board'!I8:I55,0,UH1),C28,OFFSET('Game Board'!H8:H55,0,UH1))</f>
        <v>0</v>
      </c>
      <c r="UL28" s="420">
        <f ca="1">SUMIF(OFFSET('Game Board'!F8:F55,0,UH1),C28,OFFSET('Game Board'!H8:H55,0,UH1))+SUMIF(OFFSET('Game Board'!I8:I55,0,UH1),C28,OFFSET('Game Board'!G8:G55,0,UH1))</f>
        <v>0</v>
      </c>
      <c r="UM28" s="420">
        <f t="shared" ca="1" si="142"/>
        <v>0</v>
      </c>
      <c r="UN28" s="420">
        <f t="shared" ca="1" si="143"/>
        <v>0</v>
      </c>
      <c r="UO28" s="420">
        <f ca="1">INDEX(L4:L35,MATCH(UX28,C4:C35,0),0)</f>
        <v>1635</v>
      </c>
      <c r="UP28" s="424">
        <f>'Tournament Setup'!F30</f>
        <v>0</v>
      </c>
      <c r="UQ28" s="420">
        <f t="shared" ref="UQ28" ca="1" si="4105">RANK(UN28,UN28:UN31)</f>
        <v>1</v>
      </c>
      <c r="UR28" s="420">
        <f t="shared" ref="UR28" ca="1" si="4106">SUMPRODUCT((UQ28:UQ31=UQ28)*(UM28:UM31&gt;UM28)*1)</f>
        <v>0</v>
      </c>
      <c r="US28" s="420">
        <f t="shared" ca="1" si="146"/>
        <v>1</v>
      </c>
      <c r="UT28" s="420">
        <f t="shared" ref="UT28" ca="1" si="4107">SUMPRODUCT((UQ28:UQ31=UQ28)*(UM28:UM31=UM28)*(UK28:UK31&gt;UK28)*1)</f>
        <v>0</v>
      </c>
      <c r="UU28" s="420">
        <f t="shared" ca="1" si="148"/>
        <v>1</v>
      </c>
      <c r="UV28" s="420">
        <f t="shared" ref="UV28" ca="1" si="4108">RANK(UU28,UU28:UU31,1)+COUNTIF(UU28:UU28,UU28)-1</f>
        <v>1</v>
      </c>
      <c r="UW28" s="420">
        <v>1</v>
      </c>
      <c r="UX28" s="420" t="str">
        <f t="shared" ref="UX28" ca="1" si="4109">INDEX(UF28:UF31,MATCH(UW28,UV28:UV31,0),0)</f>
        <v>Switzerland</v>
      </c>
      <c r="UY28" s="420">
        <f t="shared" ref="UY28" ca="1" si="4110">INDEX(UU28:UU31,MATCH(UX28,UF28:UF31,0),0)</f>
        <v>1</v>
      </c>
      <c r="UZ28" s="420" t="str">
        <f t="shared" ref="UZ28" ca="1" si="4111">IF(UY29=1,UX28,"")</f>
        <v>Switzerland</v>
      </c>
      <c r="VC28" s="420">
        <f ca="1">SUMPRODUCT((OFFSET('Game Board'!F8:F55,0,UH1)=UZ28)*(OFFSET('Game Board'!I8:I55,0,UH1)=UZ29)*(OFFSET('Game Board'!G8:G55,0,UH1)&gt;OFFSET('Game Board'!H8:H55,0,UH1))*1)+SUMPRODUCT((OFFSET('Game Board'!I8:I55,0,UH1)=UZ28)*(OFFSET('Game Board'!F8:F55,0,UH1)=UZ29)*(OFFSET('Game Board'!H8:H55,0,UH1)&gt;OFFSET('Game Board'!G8:G55,0,UH1))*1)+SUMPRODUCT((OFFSET('Game Board'!F8:F55,0,UH1)=UZ28)*(OFFSET('Game Board'!I8:I55,0,UH1)=UZ30)*(OFFSET('Game Board'!G8:G55,0,UH1)&gt;OFFSET('Game Board'!H8:H55,0,UH1))*1)+SUMPRODUCT((OFFSET('Game Board'!I8:I55,0,UH1)=UZ28)*(OFFSET('Game Board'!F8:F55,0,UH1)=UZ30)*(OFFSET('Game Board'!H8:H55,0,UH1)&gt;OFFSET('Game Board'!G8:G55,0,UH1))*1)+SUMPRODUCT((OFFSET('Game Board'!F8:F55,0,UH1)=UZ28)*(OFFSET('Game Board'!I8:I55,0,UH1)=UZ31)*(OFFSET('Game Board'!G8:G55,0,UH1)&gt;OFFSET('Game Board'!H8:H55,0,UH1))*1)+SUMPRODUCT((OFFSET('Game Board'!I8:I55,0,UH1)=UZ28)*(OFFSET('Game Board'!F8:F55,0,UH1)=UZ31)*(OFFSET('Game Board'!H8:H55,0,UH1)&gt;OFFSET('Game Board'!G8:G55,0,UH1))*1)</f>
        <v>0</v>
      </c>
      <c r="VD28" s="420">
        <f ca="1">SUMPRODUCT((OFFSET('Game Board'!F8:F55,0,UH1)=UZ28)*(OFFSET('Game Board'!I8:I55,0,UH1)=UZ29)*(OFFSET('Game Board'!G8:G55,0,UH1)=OFFSET('Game Board'!H8:H55,0,UH1))*1)+SUMPRODUCT((OFFSET('Game Board'!I8:I55,0,UH1)=UZ28)*(OFFSET('Game Board'!F8:F55,0,UH1)=UZ29)*(OFFSET('Game Board'!G8:G55,0,UH1)=OFFSET('Game Board'!H8:H55,0,UH1))*1)+SUMPRODUCT((OFFSET('Game Board'!F8:F55,0,UH1)=UZ28)*(OFFSET('Game Board'!I8:I55,0,UH1)=UZ30)*(OFFSET('Game Board'!G8:G55,0,UH1)=OFFSET('Game Board'!H8:H55,0,UH1))*1)+SUMPRODUCT((OFFSET('Game Board'!I8:I55,0,UH1)=UZ28)*(OFFSET('Game Board'!F8:F55,0,UH1)=UZ30)*(OFFSET('Game Board'!G8:G55,0,UH1)=OFFSET('Game Board'!H8:H55,0,UH1))*1)+SUMPRODUCT((OFFSET('Game Board'!F8:F55,0,UH1)=UZ28)*(OFFSET('Game Board'!I8:I55,0,UH1)=UZ31)*(OFFSET('Game Board'!G8:G55,0,UH1)=OFFSET('Game Board'!H8:H55,0,UH1))*1)+SUMPRODUCT((OFFSET('Game Board'!I8:I55,0,UH1)=UZ28)*(OFFSET('Game Board'!F8:F55,0,UH1)=UZ31)*(OFFSET('Game Board'!G8:G55,0,UH1)=OFFSET('Game Board'!H8:H55,0,UH1))*1)</f>
        <v>3</v>
      </c>
      <c r="VE28" s="420">
        <f ca="1">SUMPRODUCT((OFFSET('Game Board'!F8:F55,0,UH1)=UZ28)*(OFFSET('Game Board'!I8:I55,0,UH1)=UZ29)*(OFFSET('Game Board'!G8:G55,0,UH1)&lt;OFFSET('Game Board'!H8:H55,0,UH1))*1)+SUMPRODUCT((OFFSET('Game Board'!I8:I55,0,UH1)=UZ28)*(OFFSET('Game Board'!F8:F55,0,UH1)=UZ29)*(OFFSET('Game Board'!H8:H55,0,UH1)&lt;OFFSET('Game Board'!G8:G55,0,UH1))*1)+SUMPRODUCT((OFFSET('Game Board'!F8:F55,0,UH1)=UZ28)*(OFFSET('Game Board'!I8:I55,0,UH1)=UZ30)*(OFFSET('Game Board'!G8:G55,0,UH1)&lt;OFFSET('Game Board'!H8:H55,0,UH1))*1)+SUMPRODUCT((OFFSET('Game Board'!I8:I55,0,UH1)=UZ28)*(OFFSET('Game Board'!F8:F55,0,UH1)=UZ30)*(OFFSET('Game Board'!H8:H55,0,UH1)&lt;OFFSET('Game Board'!G8:G55,0,UH1))*1)+SUMPRODUCT((OFFSET('Game Board'!F8:F55,0,UH1)=UZ28)*(OFFSET('Game Board'!I8:I55,0,UH1)=UZ31)*(OFFSET('Game Board'!G8:G55,0,UH1)&lt;OFFSET('Game Board'!H8:H55,0,UH1))*1)+SUMPRODUCT((OFFSET('Game Board'!I8:I55,0,UH1)=UZ28)*(OFFSET('Game Board'!F8:F55,0,UH1)=UZ31)*(OFFSET('Game Board'!H8:H55,0,UH1)&lt;OFFSET('Game Board'!G8:G55,0,UH1))*1)</f>
        <v>0</v>
      </c>
      <c r="VF28" s="420">
        <f ca="1">SUMIFS(OFFSET('Game Board'!G8:G55,0,UH1),OFFSET('Game Board'!F8:F55,0,UH1),UZ28,OFFSET('Game Board'!I8:I55,0,UH1),UZ29)+SUMIFS(OFFSET('Game Board'!G8:G55,0,UH1),OFFSET('Game Board'!F8:F55,0,UH1),UZ28,OFFSET('Game Board'!I8:I55,0,UH1),UZ30)+SUMIFS(OFFSET('Game Board'!G8:G55,0,UH1),OFFSET('Game Board'!F8:F55,0,UH1),UZ28,OFFSET('Game Board'!I8:I55,0,UH1),UZ31)+SUMIFS(OFFSET('Game Board'!H8:H55,0,UH1),OFFSET('Game Board'!I8:I55,0,UH1),UZ28,OFFSET('Game Board'!F8:F55,0,UH1),UZ29)+SUMIFS(OFFSET('Game Board'!H8:H55,0,UH1),OFFSET('Game Board'!I8:I55,0,UH1),UZ28,OFFSET('Game Board'!F8:F55,0,UH1),UZ30)+SUMIFS(OFFSET('Game Board'!H8:H55,0,UH1),OFFSET('Game Board'!I8:I55,0,UH1),UZ28,OFFSET('Game Board'!F8:F55,0,UH1),UZ31)</f>
        <v>0</v>
      </c>
      <c r="VG28" s="420">
        <f ca="1">SUMIFS(OFFSET('Game Board'!H8:H55,0,UH1),OFFSET('Game Board'!F8:F55,0,UH1),UZ28,OFFSET('Game Board'!I8:I55,0,UH1),UZ29)+SUMIFS(OFFSET('Game Board'!H8:H55,0,UH1),OFFSET('Game Board'!F8:F55,0,UH1),UZ28,OFFSET('Game Board'!I8:I55,0,UH1),UZ30)+SUMIFS(OFFSET('Game Board'!H8:H55,0,UH1),OFFSET('Game Board'!F8:F55,0,UH1),UZ28,OFFSET('Game Board'!I8:I55,0,UH1),UZ31)+SUMIFS(OFFSET('Game Board'!G8:G55,0,UH1),OFFSET('Game Board'!I8:I55,0,UH1),UZ28,OFFSET('Game Board'!F8:F55,0,UH1),UZ29)+SUMIFS(OFFSET('Game Board'!G8:G55,0,UH1),OFFSET('Game Board'!I8:I55,0,UH1),UZ28,OFFSET('Game Board'!F8:F55,0,UH1),UZ30)+SUMIFS(OFFSET('Game Board'!G8:G55,0,UH1),OFFSET('Game Board'!I8:I55,0,UH1),UZ28,OFFSET('Game Board'!F8:F55,0,UH1),UZ31)</f>
        <v>0</v>
      </c>
      <c r="VH28" s="420">
        <f t="shared" ca="1" si="153"/>
        <v>0</v>
      </c>
      <c r="VI28" s="420">
        <f t="shared" ca="1" si="154"/>
        <v>3</v>
      </c>
      <c r="VJ28" s="420">
        <f t="shared" ref="VJ28" ca="1" si="4112">IF(UZ28&lt;&gt;"",SUMPRODUCT((UY28:UY31=UY28)*(VI28:VI31&gt;VI28)*1),0)</f>
        <v>0</v>
      </c>
      <c r="VK28" s="420">
        <f t="shared" ref="VK28" ca="1" si="4113">IF(UZ28&lt;&gt;"",SUMPRODUCT((VJ28:VJ31=VJ28)*(VH28:VH31&gt;VH28)*1),0)</f>
        <v>0</v>
      </c>
      <c r="VL28" s="420">
        <f t="shared" ca="1" si="157"/>
        <v>0</v>
      </c>
      <c r="VM28" s="420">
        <f t="shared" ref="VM28" ca="1" si="4114">IF(UZ28&lt;&gt;"",SUMPRODUCT((VL28:VL31=VL28)*(VJ28:VJ31=VJ28)*(VF28:VF31&gt;VF28)*1),0)</f>
        <v>0</v>
      </c>
      <c r="VN28" s="420">
        <f t="shared" ca="1" si="159"/>
        <v>1</v>
      </c>
      <c r="VO28" s="420">
        <v>0</v>
      </c>
      <c r="VP28" s="420">
        <v>0</v>
      </c>
      <c r="VQ28" s="420">
        <v>0</v>
      </c>
      <c r="VR28" s="420">
        <v>0</v>
      </c>
      <c r="VS28" s="420">
        <v>0</v>
      </c>
      <c r="VT28" s="420">
        <f t="shared" si="354"/>
        <v>0</v>
      </c>
      <c r="VU28" s="420">
        <f t="shared" si="355"/>
        <v>0</v>
      </c>
      <c r="VV28" s="420">
        <v>0</v>
      </c>
      <c r="VW28" s="420">
        <v>0</v>
      </c>
      <c r="VX28" s="420">
        <f t="shared" si="358"/>
        <v>0</v>
      </c>
      <c r="VY28" s="420">
        <v>0</v>
      </c>
      <c r="VZ28" s="420">
        <f t="shared" ca="1" si="160"/>
        <v>1</v>
      </c>
      <c r="WA28" s="420">
        <v>0</v>
      </c>
      <c r="WB28" s="420">
        <v>0</v>
      </c>
      <c r="WC28" s="420">
        <v>0</v>
      </c>
      <c r="WD28" s="420">
        <v>0</v>
      </c>
      <c r="WE28" s="420">
        <v>0</v>
      </c>
      <c r="WF28" s="420">
        <v>0</v>
      </c>
      <c r="WG28" s="420">
        <v>0</v>
      </c>
      <c r="WH28" s="420">
        <v>0</v>
      </c>
      <c r="WI28" s="420">
        <v>0</v>
      </c>
      <c r="WJ28" s="420">
        <v>0</v>
      </c>
      <c r="WK28" s="420">
        <v>0</v>
      </c>
      <c r="WL28" s="420">
        <f t="shared" ca="1" si="161"/>
        <v>1</v>
      </c>
      <c r="WM28" s="420">
        <f t="shared" ref="WM28" ca="1" si="4115">SUMPRODUCT((WL28:WL31=WL28)*(UO28:UO31&gt;UO28)*1)</f>
        <v>1</v>
      </c>
      <c r="WN28" s="420">
        <f t="shared" ca="1" si="163"/>
        <v>2</v>
      </c>
      <c r="WO28" s="420" t="str">
        <f t="shared" si="361"/>
        <v>Switzerland</v>
      </c>
      <c r="WP28" s="420">
        <f t="shared" ca="1" si="164"/>
        <v>0</v>
      </c>
      <c r="WQ28" s="420">
        <f ca="1">SUMPRODUCT((OFFSET('Game Board'!G8:G55,0,WQ1)&lt;&gt;"")*(OFFSET('Game Board'!F8:F55,0,WQ1)=C28)*(OFFSET('Game Board'!G8:G55,0,WQ1)&gt;OFFSET('Game Board'!H8:H55,0,WQ1))*1)+SUMPRODUCT((OFFSET('Game Board'!G8:G55,0,WQ1)&lt;&gt;"")*(OFFSET('Game Board'!I8:I55,0,WQ1)=C28)*(OFFSET('Game Board'!H8:H55,0,WQ1)&gt;OFFSET('Game Board'!G8:G55,0,WQ1))*1)</f>
        <v>0</v>
      </c>
      <c r="WR28" s="420">
        <f ca="1">SUMPRODUCT((OFFSET('Game Board'!G8:G55,0,WQ1)&lt;&gt;"")*(OFFSET('Game Board'!F8:F55,0,WQ1)=C28)*(OFFSET('Game Board'!G8:G55,0,WQ1)=OFFSET('Game Board'!H8:H55,0,WQ1))*1)+SUMPRODUCT((OFFSET('Game Board'!G8:G55,0,WQ1)&lt;&gt;"")*(OFFSET('Game Board'!I8:I55,0,WQ1)=C28)*(OFFSET('Game Board'!G8:G55,0,WQ1)=OFFSET('Game Board'!H8:H55,0,WQ1))*1)</f>
        <v>0</v>
      </c>
      <c r="WS28" s="420">
        <f ca="1">SUMPRODUCT((OFFSET('Game Board'!G8:G55,0,WQ1)&lt;&gt;"")*(OFFSET('Game Board'!F8:F55,0,WQ1)=C28)*(OFFSET('Game Board'!G8:G55,0,WQ1)&lt;OFFSET('Game Board'!H8:H55,0,WQ1))*1)+SUMPRODUCT((OFFSET('Game Board'!G8:G55,0,WQ1)&lt;&gt;"")*(OFFSET('Game Board'!I8:I55,0,WQ1)=C28)*(OFFSET('Game Board'!H8:H55,0,WQ1)&lt;OFFSET('Game Board'!G8:G55,0,WQ1))*1)</f>
        <v>0</v>
      </c>
      <c r="WT28" s="420">
        <f ca="1">SUMIF(OFFSET('Game Board'!F8:F55,0,WQ1),C28,OFFSET('Game Board'!G8:G55,0,WQ1))+SUMIF(OFFSET('Game Board'!I8:I55,0,WQ1),C28,OFFSET('Game Board'!H8:H55,0,WQ1))</f>
        <v>0</v>
      </c>
      <c r="WU28" s="420">
        <f ca="1">SUMIF(OFFSET('Game Board'!F8:F55,0,WQ1),C28,OFFSET('Game Board'!H8:H55,0,WQ1))+SUMIF(OFFSET('Game Board'!I8:I55,0,WQ1),C28,OFFSET('Game Board'!G8:G55,0,WQ1))</f>
        <v>0</v>
      </c>
      <c r="WV28" s="420">
        <f t="shared" ca="1" si="165"/>
        <v>0</v>
      </c>
      <c r="WW28" s="420">
        <f t="shared" ca="1" si="166"/>
        <v>0</v>
      </c>
      <c r="WX28" s="420">
        <f ca="1">INDEX(L4:L35,MATCH(XG28,C4:C35,0),0)</f>
        <v>1635</v>
      </c>
      <c r="WY28" s="424">
        <f>'Tournament Setup'!F30</f>
        <v>0</v>
      </c>
      <c r="WZ28" s="420">
        <f t="shared" ref="WZ28" ca="1" si="4116">RANK(WW28,WW28:WW31)</f>
        <v>1</v>
      </c>
      <c r="XA28" s="420">
        <f t="shared" ref="XA28" ca="1" si="4117">SUMPRODUCT((WZ28:WZ31=WZ28)*(WV28:WV31&gt;WV28)*1)</f>
        <v>0</v>
      </c>
      <c r="XB28" s="420">
        <f t="shared" ca="1" si="169"/>
        <v>1</v>
      </c>
      <c r="XC28" s="420">
        <f t="shared" ref="XC28" ca="1" si="4118">SUMPRODUCT((WZ28:WZ31=WZ28)*(WV28:WV31=WV28)*(WT28:WT31&gt;WT28)*1)</f>
        <v>0</v>
      </c>
      <c r="XD28" s="420">
        <f t="shared" ca="1" si="171"/>
        <v>1</v>
      </c>
      <c r="XE28" s="420">
        <f t="shared" ref="XE28" ca="1" si="4119">RANK(XD28,XD28:XD31,1)+COUNTIF(XD28:XD28,XD28)-1</f>
        <v>1</v>
      </c>
      <c r="XF28" s="420">
        <v>1</v>
      </c>
      <c r="XG28" s="420" t="str">
        <f t="shared" ref="XG28" ca="1" si="4120">INDEX(WO28:WO31,MATCH(XF28,XE28:XE31,0),0)</f>
        <v>Switzerland</v>
      </c>
      <c r="XH28" s="420">
        <f t="shared" ref="XH28" ca="1" si="4121">INDEX(XD28:XD31,MATCH(XG28,WO28:WO31,0),0)</f>
        <v>1</v>
      </c>
      <c r="XI28" s="420" t="str">
        <f t="shared" ref="XI28" ca="1" si="4122">IF(XH29=1,XG28,"")</f>
        <v>Switzerland</v>
      </c>
      <c r="XL28" s="420">
        <f ca="1">SUMPRODUCT((OFFSET('Game Board'!F8:F55,0,WQ1)=XI28)*(OFFSET('Game Board'!I8:I55,0,WQ1)=XI29)*(OFFSET('Game Board'!G8:G55,0,WQ1)&gt;OFFSET('Game Board'!H8:H55,0,WQ1))*1)+SUMPRODUCT((OFFSET('Game Board'!I8:I55,0,WQ1)=XI28)*(OFFSET('Game Board'!F8:F55,0,WQ1)=XI29)*(OFFSET('Game Board'!H8:H55,0,WQ1)&gt;OFFSET('Game Board'!G8:G55,0,WQ1))*1)+SUMPRODUCT((OFFSET('Game Board'!F8:F55,0,WQ1)=XI28)*(OFFSET('Game Board'!I8:I55,0,WQ1)=XI30)*(OFFSET('Game Board'!G8:G55,0,WQ1)&gt;OFFSET('Game Board'!H8:H55,0,WQ1))*1)+SUMPRODUCT((OFFSET('Game Board'!I8:I55,0,WQ1)=XI28)*(OFFSET('Game Board'!F8:F55,0,WQ1)=XI30)*(OFFSET('Game Board'!H8:H55,0,WQ1)&gt;OFFSET('Game Board'!G8:G55,0,WQ1))*1)+SUMPRODUCT((OFFSET('Game Board'!F8:F55,0,WQ1)=XI28)*(OFFSET('Game Board'!I8:I55,0,WQ1)=XI31)*(OFFSET('Game Board'!G8:G55,0,WQ1)&gt;OFFSET('Game Board'!H8:H55,0,WQ1))*1)+SUMPRODUCT((OFFSET('Game Board'!I8:I55,0,WQ1)=XI28)*(OFFSET('Game Board'!F8:F55,0,WQ1)=XI31)*(OFFSET('Game Board'!H8:H55,0,WQ1)&gt;OFFSET('Game Board'!G8:G55,0,WQ1))*1)</f>
        <v>0</v>
      </c>
      <c r="XM28" s="420">
        <f ca="1">SUMPRODUCT((OFFSET('Game Board'!F8:F55,0,WQ1)=XI28)*(OFFSET('Game Board'!I8:I55,0,WQ1)=XI29)*(OFFSET('Game Board'!G8:G55,0,WQ1)=OFFSET('Game Board'!H8:H55,0,WQ1))*1)+SUMPRODUCT((OFFSET('Game Board'!I8:I55,0,WQ1)=XI28)*(OFFSET('Game Board'!F8:F55,0,WQ1)=XI29)*(OFFSET('Game Board'!G8:G55,0,WQ1)=OFFSET('Game Board'!H8:H55,0,WQ1))*1)+SUMPRODUCT((OFFSET('Game Board'!F8:F55,0,WQ1)=XI28)*(OFFSET('Game Board'!I8:I55,0,WQ1)=XI30)*(OFFSET('Game Board'!G8:G55,0,WQ1)=OFFSET('Game Board'!H8:H55,0,WQ1))*1)+SUMPRODUCT((OFFSET('Game Board'!I8:I55,0,WQ1)=XI28)*(OFFSET('Game Board'!F8:F55,0,WQ1)=XI30)*(OFFSET('Game Board'!G8:G55,0,WQ1)=OFFSET('Game Board'!H8:H55,0,WQ1))*1)+SUMPRODUCT((OFFSET('Game Board'!F8:F55,0,WQ1)=XI28)*(OFFSET('Game Board'!I8:I55,0,WQ1)=XI31)*(OFFSET('Game Board'!G8:G55,0,WQ1)=OFFSET('Game Board'!H8:H55,0,WQ1))*1)+SUMPRODUCT((OFFSET('Game Board'!I8:I55,0,WQ1)=XI28)*(OFFSET('Game Board'!F8:F55,0,WQ1)=XI31)*(OFFSET('Game Board'!G8:G55,0,WQ1)=OFFSET('Game Board'!H8:H55,0,WQ1))*1)</f>
        <v>3</v>
      </c>
      <c r="XN28" s="420">
        <f ca="1">SUMPRODUCT((OFFSET('Game Board'!F8:F55,0,WQ1)=XI28)*(OFFSET('Game Board'!I8:I55,0,WQ1)=XI29)*(OFFSET('Game Board'!G8:G55,0,WQ1)&lt;OFFSET('Game Board'!H8:H55,0,WQ1))*1)+SUMPRODUCT((OFFSET('Game Board'!I8:I55,0,WQ1)=XI28)*(OFFSET('Game Board'!F8:F55,0,WQ1)=XI29)*(OFFSET('Game Board'!H8:H55,0,WQ1)&lt;OFFSET('Game Board'!G8:G55,0,WQ1))*1)+SUMPRODUCT((OFFSET('Game Board'!F8:F55,0,WQ1)=XI28)*(OFFSET('Game Board'!I8:I55,0,WQ1)=XI30)*(OFFSET('Game Board'!G8:G55,0,WQ1)&lt;OFFSET('Game Board'!H8:H55,0,WQ1))*1)+SUMPRODUCT((OFFSET('Game Board'!I8:I55,0,WQ1)=XI28)*(OFFSET('Game Board'!F8:F55,0,WQ1)=XI30)*(OFFSET('Game Board'!H8:H55,0,WQ1)&lt;OFFSET('Game Board'!G8:G55,0,WQ1))*1)+SUMPRODUCT((OFFSET('Game Board'!F8:F55,0,WQ1)=XI28)*(OFFSET('Game Board'!I8:I55,0,WQ1)=XI31)*(OFFSET('Game Board'!G8:G55,0,WQ1)&lt;OFFSET('Game Board'!H8:H55,0,WQ1))*1)+SUMPRODUCT((OFFSET('Game Board'!I8:I55,0,WQ1)=XI28)*(OFFSET('Game Board'!F8:F55,0,WQ1)=XI31)*(OFFSET('Game Board'!H8:H55,0,WQ1)&lt;OFFSET('Game Board'!G8:G55,0,WQ1))*1)</f>
        <v>0</v>
      </c>
      <c r="XO28" s="420">
        <f ca="1">SUMIFS(OFFSET('Game Board'!G8:G55,0,WQ1),OFFSET('Game Board'!F8:F55,0,WQ1),XI28,OFFSET('Game Board'!I8:I55,0,WQ1),XI29)+SUMIFS(OFFSET('Game Board'!G8:G55,0,WQ1),OFFSET('Game Board'!F8:F55,0,WQ1),XI28,OFFSET('Game Board'!I8:I55,0,WQ1),XI30)+SUMIFS(OFFSET('Game Board'!G8:G55,0,WQ1),OFFSET('Game Board'!F8:F55,0,WQ1),XI28,OFFSET('Game Board'!I8:I55,0,WQ1),XI31)+SUMIFS(OFFSET('Game Board'!H8:H55,0,WQ1),OFFSET('Game Board'!I8:I55,0,WQ1),XI28,OFFSET('Game Board'!F8:F55,0,WQ1),XI29)+SUMIFS(OFFSET('Game Board'!H8:H55,0,WQ1),OFFSET('Game Board'!I8:I55,0,WQ1),XI28,OFFSET('Game Board'!F8:F55,0,WQ1),XI30)+SUMIFS(OFFSET('Game Board'!H8:H55,0,WQ1),OFFSET('Game Board'!I8:I55,0,WQ1),XI28,OFFSET('Game Board'!F8:F55,0,WQ1),XI31)</f>
        <v>0</v>
      </c>
      <c r="XP28" s="420">
        <f ca="1">SUMIFS(OFFSET('Game Board'!H8:H55,0,WQ1),OFFSET('Game Board'!F8:F55,0,WQ1),XI28,OFFSET('Game Board'!I8:I55,0,WQ1),XI29)+SUMIFS(OFFSET('Game Board'!H8:H55,0,WQ1),OFFSET('Game Board'!F8:F55,0,WQ1),XI28,OFFSET('Game Board'!I8:I55,0,WQ1),XI30)+SUMIFS(OFFSET('Game Board'!H8:H55,0,WQ1),OFFSET('Game Board'!F8:F55,0,WQ1),XI28,OFFSET('Game Board'!I8:I55,0,WQ1),XI31)+SUMIFS(OFFSET('Game Board'!G8:G55,0,WQ1),OFFSET('Game Board'!I8:I55,0,WQ1),XI28,OFFSET('Game Board'!F8:F55,0,WQ1),XI29)+SUMIFS(OFFSET('Game Board'!G8:G55,0,WQ1),OFFSET('Game Board'!I8:I55,0,WQ1),XI28,OFFSET('Game Board'!F8:F55,0,WQ1),XI30)+SUMIFS(OFFSET('Game Board'!G8:G55,0,WQ1),OFFSET('Game Board'!I8:I55,0,WQ1),XI28,OFFSET('Game Board'!F8:F55,0,WQ1),XI31)</f>
        <v>0</v>
      </c>
      <c r="XQ28" s="420">
        <f t="shared" ca="1" si="176"/>
        <v>0</v>
      </c>
      <c r="XR28" s="420">
        <f t="shared" ca="1" si="177"/>
        <v>3</v>
      </c>
      <c r="XS28" s="420">
        <f t="shared" ref="XS28" ca="1" si="4123">IF(XI28&lt;&gt;"",SUMPRODUCT((XH28:XH31=XH28)*(XR28:XR31&gt;XR28)*1),0)</f>
        <v>0</v>
      </c>
      <c r="XT28" s="420">
        <f t="shared" ref="XT28" ca="1" si="4124">IF(XI28&lt;&gt;"",SUMPRODUCT((XS28:XS31=XS28)*(XQ28:XQ31&gt;XQ28)*1),0)</f>
        <v>0</v>
      </c>
      <c r="XU28" s="420">
        <f t="shared" ca="1" si="180"/>
        <v>0</v>
      </c>
      <c r="XV28" s="420">
        <f t="shared" ref="XV28" ca="1" si="4125">IF(XI28&lt;&gt;"",SUMPRODUCT((XU28:XU31=XU28)*(XS28:XS31=XS28)*(XO28:XO31&gt;XO28)*1),0)</f>
        <v>0</v>
      </c>
      <c r="XW28" s="420">
        <f t="shared" ca="1" si="182"/>
        <v>1</v>
      </c>
      <c r="XX28" s="420">
        <v>0</v>
      </c>
      <c r="XY28" s="420">
        <v>0</v>
      </c>
      <c r="XZ28" s="420">
        <v>0</v>
      </c>
      <c r="YA28" s="420">
        <v>0</v>
      </c>
      <c r="YB28" s="420">
        <v>0</v>
      </c>
      <c r="YC28" s="420">
        <f t="shared" si="373"/>
        <v>0</v>
      </c>
      <c r="YD28" s="420">
        <f t="shared" si="374"/>
        <v>0</v>
      </c>
      <c r="YE28" s="420">
        <v>0</v>
      </c>
      <c r="YF28" s="420">
        <v>0</v>
      </c>
      <c r="YG28" s="420">
        <f t="shared" si="377"/>
        <v>0</v>
      </c>
      <c r="YH28" s="420">
        <v>0</v>
      </c>
      <c r="YI28" s="420">
        <f t="shared" ca="1" si="183"/>
        <v>1</v>
      </c>
      <c r="YJ28" s="420">
        <v>0</v>
      </c>
      <c r="YK28" s="420">
        <v>0</v>
      </c>
      <c r="YL28" s="420">
        <v>0</v>
      </c>
      <c r="YM28" s="420">
        <v>0</v>
      </c>
      <c r="YN28" s="420">
        <v>0</v>
      </c>
      <c r="YO28" s="420">
        <v>0</v>
      </c>
      <c r="YP28" s="420">
        <v>0</v>
      </c>
      <c r="YQ28" s="420">
        <v>0</v>
      </c>
      <c r="YR28" s="420">
        <v>0</v>
      </c>
      <c r="YS28" s="420">
        <v>0</v>
      </c>
      <c r="YT28" s="420">
        <v>0</v>
      </c>
      <c r="YU28" s="420">
        <f t="shared" ca="1" si="184"/>
        <v>1</v>
      </c>
      <c r="YV28" s="420">
        <f t="shared" ref="YV28" ca="1" si="4126">SUMPRODUCT((YU28:YU31=YU28)*(WX28:WX31&gt;WX28)*1)</f>
        <v>1</v>
      </c>
      <c r="YW28" s="420">
        <f t="shared" ca="1" si="186"/>
        <v>2</v>
      </c>
      <c r="YX28" s="420" t="str">
        <f t="shared" si="380"/>
        <v>Switzerland</v>
      </c>
    </row>
    <row r="29" spans="1:674" x14ac:dyDescent="0.35">
      <c r="A29" s="420">
        <f>INDEX(M4:M35,MATCH(U29,C4:C35,0),0)</f>
        <v>1480</v>
      </c>
      <c r="B29" s="420">
        <f t="shared" si="815"/>
        <v>2</v>
      </c>
      <c r="C29" s="420" t="str">
        <f>'Tournament Setup'!D31</f>
        <v>Cameroon</v>
      </c>
      <c r="D29" s="420">
        <f t="shared" si="187"/>
        <v>0</v>
      </c>
      <c r="E29" s="420">
        <f>SUMPRODUCT(('Game Board'!G8:G55&lt;&gt;"")*('Game Board'!F8:F55=C29)*('Game Board'!G8:G55&gt;'Game Board'!H8:H55)*1)+SUMPRODUCT(('Game Board'!G8:G55&lt;&gt;"")*('Game Board'!I8:I55=C29)*('Game Board'!H8:H55&gt;'Game Board'!G8:G55)*1)</f>
        <v>0</v>
      </c>
      <c r="F29" s="420">
        <f>SUMPRODUCT(('Game Board'!G8:G55&lt;&gt;"")*('Game Board'!F8:F55=C29)*('Game Board'!G8:G55='Game Board'!H8:H55)*1)+SUMPRODUCT(('Game Board'!G8:G55&lt;&gt;"")*('Game Board'!I8:I55=C29)*('Game Board'!G8:G55='Game Board'!H8:H55)*1)</f>
        <v>0</v>
      </c>
      <c r="G29" s="420">
        <f>SUMPRODUCT(('Game Board'!G8:G55&lt;&gt;"")*('Game Board'!F8:F55=C29)*('Game Board'!G8:G55&lt;'Game Board'!H8:H55)*1)+SUMPRODUCT(('Game Board'!G8:G55&lt;&gt;"")*('Game Board'!I8:I55=C29)*('Game Board'!H8:H55&lt;'Game Board'!G8:G55)*1)</f>
        <v>0</v>
      </c>
      <c r="H29" s="420">
        <f>SUMIF('Game Board'!F8:F55,C29,'Game Board'!G8:G55)+SUMIF('Game Board'!I8:I55,C29,'Game Board'!H8:H55)</f>
        <v>0</v>
      </c>
      <c r="I29" s="420">
        <f>SUMIF('Game Board'!F8:F55,C29,'Game Board'!H8:H55)+SUMIF('Game Board'!I8:I55,C29,'Game Board'!G8:G55)</f>
        <v>0</v>
      </c>
      <c r="J29" s="420">
        <f t="shared" si="188"/>
        <v>0</v>
      </c>
      <c r="K29" s="420">
        <f t="shared" si="189"/>
        <v>0</v>
      </c>
      <c r="L29" s="424">
        <f>'Tournament Setup'!E31</f>
        <v>1480</v>
      </c>
      <c r="M29" s="420">
        <f>IF('Tournament Setup'!F31&lt;&gt;"",-'Tournament Setup'!F31,'Tournament Setup'!E31)</f>
        <v>1480</v>
      </c>
      <c r="N29" s="420">
        <f>RANK(K29,K28:K31)</f>
        <v>1</v>
      </c>
      <c r="O29" s="420">
        <f>SUMPRODUCT((N28:N31=N29)*(J28:J31&gt;J29)*1)</f>
        <v>0</v>
      </c>
      <c r="P29" s="420">
        <f t="shared" si="190"/>
        <v>1</v>
      </c>
      <c r="Q29" s="420">
        <f>SUMPRODUCT((N28:N31=N29)*(J28:J31=J29)*(H28:H31&gt;H29)*1)</f>
        <v>0</v>
      </c>
      <c r="R29" s="420">
        <f t="shared" si="191"/>
        <v>1</v>
      </c>
      <c r="S29" s="420">
        <f>RANK(R29,R28:R31,1)+COUNTIF(R28:R29,R29)-1</f>
        <v>2</v>
      </c>
      <c r="T29" s="420">
        <v>2</v>
      </c>
      <c r="U29" s="420" t="str">
        <f t="shared" ref="U29" si="4127">INDEX(C28:C31,MATCH(T29,S28:S31,0),0)</f>
        <v>Cameroon</v>
      </c>
      <c r="V29" s="420">
        <f t="shared" ref="V29" si="4128">INDEX(R28:R31,MATCH(U29,C28:C31,0),0)</f>
        <v>1</v>
      </c>
      <c r="W29" s="420" t="str">
        <f t="shared" ref="W29" si="4129">IF(W28&lt;&gt;"",U29,"")</f>
        <v>Cameroon</v>
      </c>
      <c r="X29" s="420" t="str">
        <f t="shared" ref="X29" si="4130">IF(V30=2,U29,"")</f>
        <v/>
      </c>
      <c r="Z29" s="420">
        <f>SUMPRODUCT(('Game Board'!F8:F55=W29)*('Game Board'!I8:I55=W28)*('Game Board'!G8:G55&gt;'Game Board'!H8:H55)*1)+SUMPRODUCT(('Game Board'!I8:I55=W29)*('Game Board'!F8:F55=W28)*('Game Board'!H8:H55&gt;'Game Board'!G8:G55)*1)+SUMPRODUCT(('Game Board'!F8:F55=W29)*('Game Board'!I8:I55=W30)*('Game Board'!G8:G55&gt;'Game Board'!H8:H55)*1)+SUMPRODUCT(('Game Board'!I8:I55=W29)*('Game Board'!F8:F55=W30)*('Game Board'!H8:H55&gt;'Game Board'!G8:G55)*1)+SUMPRODUCT(('Game Board'!F8:F55=W29)*('Game Board'!I8:I55=W31)*('Game Board'!G8:G55&gt;'Game Board'!H8:H55)*1)+SUMPRODUCT(('Game Board'!I8:I55=W29)*('Game Board'!F8:F55=W31)*('Game Board'!H8:H55&gt;'Game Board'!G8:G55)*1)</f>
        <v>0</v>
      </c>
      <c r="AA29" s="420">
        <f>SUMPRODUCT(('Game Board'!F8:F55=W29)*('Game Board'!I8:I55=W28)*('Game Board'!G8:G55='Game Board'!H8:H55)*1)+SUMPRODUCT(('Game Board'!I8:I55=W29)*('Game Board'!F8:F55=W28)*('Game Board'!G8:G55='Game Board'!H8:H55)*1)+SUMPRODUCT(('Game Board'!F8:F55=W29)*('Game Board'!I8:I55=W30)*('Game Board'!G8:G55='Game Board'!H8:H55)*1)+SUMPRODUCT(('Game Board'!I8:I55=W29)*('Game Board'!F8:F55=W30)*('Game Board'!G8:G55='Game Board'!H8:H55)*1)+SUMPRODUCT(('Game Board'!F8:F55=W29)*('Game Board'!I8:I55=W31)*('Game Board'!G8:G55='Game Board'!H8:H55)*1)+SUMPRODUCT(('Game Board'!I8:I55=W29)*('Game Board'!F8:F55=W31)*('Game Board'!G8:G55='Game Board'!H8:H55)*1)</f>
        <v>3</v>
      </c>
      <c r="AB29" s="420">
        <f>SUMPRODUCT(('Game Board'!F8:F55=W29)*('Game Board'!I8:I55=W28)*('Game Board'!G8:G55&lt;'Game Board'!H8:H55)*1)+SUMPRODUCT(('Game Board'!I8:I55=W29)*('Game Board'!F8:F55=W28)*('Game Board'!H8:H55&lt;'Game Board'!G8:G55)*1)+SUMPRODUCT(('Game Board'!F8:F55=W29)*('Game Board'!I8:I55=W30)*('Game Board'!G8:G55&lt;'Game Board'!H8:H55)*1)+SUMPRODUCT(('Game Board'!I8:I55=W29)*('Game Board'!F8:F55=W30)*('Game Board'!H8:H55&lt;'Game Board'!G8:G55)*1)+SUMPRODUCT(('Game Board'!F8:F55=W29)*('Game Board'!I8:I55=W31)*('Game Board'!G8:G55&lt;'Game Board'!H8:H55)*1)+SUMPRODUCT(('Game Board'!I8:I55=W29)*('Game Board'!F8:F55=W31)*('Game Board'!H8:H55&lt;'Game Board'!G8:G55)*1)</f>
        <v>0</v>
      </c>
      <c r="AC29" s="420">
        <f>SUMIFS('Game Board'!G8:G55,'Game Board'!F8:F55,W29,'Game Board'!I8:I55,W28)+SUMIFS('Game Board'!G8:G55,'Game Board'!F8:F55,W29,'Game Board'!I8:I55,W30)+SUMIFS('Game Board'!G8:G55,'Game Board'!F8:F55,W29,'Game Board'!I8:I55,W31)+SUMIFS('Game Board'!H8:H55,'Game Board'!I8:I55,W29,'Game Board'!F8:F55,W28)+SUMIFS('Game Board'!H8:H55,'Game Board'!I8:I55,W29,'Game Board'!F8:F55,W30)+SUMIFS('Game Board'!H8:H55,'Game Board'!I8:I55,W29,'Game Board'!F8:F55,W31)</f>
        <v>0</v>
      </c>
      <c r="AD29" s="420">
        <f>SUMIFS('Game Board'!H8:H55,'Game Board'!F8:F55,W29,'Game Board'!I8:I55,W28)+SUMIFS('Game Board'!H8:H55,'Game Board'!F8:F55,W29,'Game Board'!I8:I55,W30)+SUMIFS('Game Board'!H8:H55,'Game Board'!F8:F55,W29,'Game Board'!I8:I55,W31)+SUMIFS('Game Board'!G8:G55,'Game Board'!I8:I55,W29,'Game Board'!F8:F55,W28)+SUMIFS('Game Board'!G8:G55,'Game Board'!I8:I55,W29,'Game Board'!F8:F55,W30)+SUMIFS('Game Board'!G8:G55,'Game Board'!I8:I55,W29,'Game Board'!F8:F55,W31)</f>
        <v>0</v>
      </c>
      <c r="AE29" s="420">
        <f t="shared" si="192"/>
        <v>0</v>
      </c>
      <c r="AF29" s="420">
        <f t="shared" si="193"/>
        <v>3</v>
      </c>
      <c r="AG29" s="420">
        <f t="shared" ref="AG29" si="4131">IF(W29&lt;&gt;"",SUMPRODUCT((V28:V31=V29)*(AF28:AF31&gt;AF29)*1),0)</f>
        <v>0</v>
      </c>
      <c r="AH29" s="420">
        <f t="shared" ref="AH29" si="4132">IF(W29&lt;&gt;"",SUMPRODUCT((AG28:AG31=AG29)*(AE28:AE31&gt;AE29)*1),0)</f>
        <v>0</v>
      </c>
      <c r="AI29" s="420">
        <f t="shared" si="0"/>
        <v>0</v>
      </c>
      <c r="AJ29" s="420">
        <f t="shared" ref="AJ29" si="4133">IF(W29&lt;&gt;"",SUMPRODUCT((AI28:AI31=AI29)*(AG28:AG31=AG29)*(AC28:AC31&gt;AC29)*1),0)</f>
        <v>0</v>
      </c>
      <c r="AK29" s="420">
        <f t="shared" si="194"/>
        <v>1</v>
      </c>
      <c r="AL29" s="420">
        <f>SUMPRODUCT(('Game Board'!F8:F55=X29)*('Game Board'!I8:I55=X30)*('Game Board'!G8:G55&gt;'Game Board'!H8:H55)*1)+SUMPRODUCT(('Game Board'!I8:I55=X29)*('Game Board'!F8:F55=X30)*('Game Board'!H8:H55&gt;'Game Board'!G8:G55)*1)+SUMPRODUCT(('Game Board'!F8:F55=X29)*('Game Board'!I8:I55=X31)*('Game Board'!G8:G55&gt;'Game Board'!H8:H55)*1)+SUMPRODUCT(('Game Board'!I8:I55=X29)*('Game Board'!F8:F55=X31)*('Game Board'!H8:H55&gt;'Game Board'!G8:G55)*1)</f>
        <v>0</v>
      </c>
      <c r="AM29" s="420">
        <f>SUMPRODUCT(('Game Board'!F8:F55=X29)*('Game Board'!I8:I55=X30)*('Game Board'!G8:G55='Game Board'!H8:H55)*1)+SUMPRODUCT(('Game Board'!I8:I55=X29)*('Game Board'!F8:F55=X30)*('Game Board'!G8:G55='Game Board'!H8:H55)*1)+SUMPRODUCT(('Game Board'!F8:F55=X29)*('Game Board'!I8:I55=X31)*('Game Board'!G8:G55='Game Board'!H8:H55)*1)+SUMPRODUCT(('Game Board'!I8:I55=X29)*('Game Board'!F8:F55=X31)*('Game Board'!G8:G55='Game Board'!H8:H55)*1)</f>
        <v>0</v>
      </c>
      <c r="AN29" s="420">
        <f>SUMPRODUCT(('Game Board'!F8:F55=X29)*('Game Board'!I8:I55=X30)*('Game Board'!G8:G55&lt;'Game Board'!H8:H55)*1)+SUMPRODUCT(('Game Board'!I8:I55=X29)*('Game Board'!F8:F55=X30)*('Game Board'!H8:H55&lt;'Game Board'!G8:G55)*1)+SUMPRODUCT(('Game Board'!F8:F55=X29)*('Game Board'!I8:I55=X31)*('Game Board'!G8:G55&lt;'Game Board'!H8:H55)*1)+SUMPRODUCT(('Game Board'!I8:I55=X29)*('Game Board'!F8:F55=X31)*('Game Board'!H8:H55&lt;'Game Board'!G8:G55)*1)</f>
        <v>0</v>
      </c>
      <c r="AO29" s="420">
        <f>SUMIFS('Game Board'!G8:G55,'Game Board'!F8:F55,X29,'Game Board'!I8:I55,X30)+SUMIFS('Game Board'!G8:G55,'Game Board'!F8:F55,X29,'Game Board'!I8:I55,X31)+SUMIFS('Game Board'!H8:H55,'Game Board'!I8:I55,X29,'Game Board'!F8:F55,X30)+SUMIFS('Game Board'!H8:H55,'Game Board'!I8:I55,X29,'Game Board'!F8:F55,X31)</f>
        <v>0</v>
      </c>
      <c r="AP29" s="420">
        <f>SUMIFS('Game Board'!H8:H55,'Game Board'!F8:F55,X29,'Game Board'!I8:I55,X30)+SUMIFS('Game Board'!H8:H55,'Game Board'!F8:F55,X29,'Game Board'!I8:I55,X31)+SUMIFS('Game Board'!G8:G55,'Game Board'!I8:I55,X29,'Game Board'!F8:F55,X30)+SUMIFS('Game Board'!G8:G55,'Game Board'!I8:I55,X29,'Game Board'!F8:F55,X31)</f>
        <v>0</v>
      </c>
      <c r="AQ29" s="420">
        <f t="shared" si="195"/>
        <v>0</v>
      </c>
      <c r="AR29" s="420">
        <f t="shared" si="196"/>
        <v>0</v>
      </c>
      <c r="AS29" s="420">
        <f t="shared" ref="AS29" si="4134">IF(X29&lt;&gt;"",SUMPRODUCT((V28:V31=V29)*(AR28:AR31&gt;AR29)*1),0)</f>
        <v>0</v>
      </c>
      <c r="AT29" s="420">
        <f t="shared" ref="AT29" si="4135">IF(X29&lt;&gt;"",SUMPRODUCT((AS28:AS31=AS29)*(AQ28:AQ31&gt;AQ29)*1),0)</f>
        <v>0</v>
      </c>
      <c r="AU29" s="420">
        <f t="shared" si="197"/>
        <v>0</v>
      </c>
      <c r="AV29" s="420">
        <f t="shared" ref="AV29" si="4136">IF(X29&lt;&gt;"",SUMPRODUCT((AU28:AU31=AU29)*(AS28:AS31=AS29)*(AO28:AO31&gt;AO29)*1),0)</f>
        <v>0</v>
      </c>
      <c r="AW29" s="420">
        <f t="shared" si="198"/>
        <v>1</v>
      </c>
      <c r="AX29" s="420">
        <v>0</v>
      </c>
      <c r="AY29" s="420">
        <v>0</v>
      </c>
      <c r="AZ29" s="420">
        <v>0</v>
      </c>
      <c r="BA29" s="420">
        <v>0</v>
      </c>
      <c r="BB29" s="420">
        <v>0</v>
      </c>
      <c r="BC29" s="420">
        <v>0</v>
      </c>
      <c r="BD29" s="420">
        <v>0</v>
      </c>
      <c r="BE29" s="420">
        <v>0</v>
      </c>
      <c r="BF29" s="420">
        <v>0</v>
      </c>
      <c r="BG29" s="420">
        <v>0</v>
      </c>
      <c r="BH29" s="420">
        <v>0</v>
      </c>
      <c r="BI29" s="420">
        <f t="shared" si="383"/>
        <v>1</v>
      </c>
      <c r="BJ29" s="420">
        <f>SUMPRODUCT((BI28:BI31=BI29)*(A28:A31&gt;A29)*1)</f>
        <v>3</v>
      </c>
      <c r="BK29" s="420">
        <f t="shared" si="199"/>
        <v>4</v>
      </c>
      <c r="BL29" s="420" t="str">
        <f t="shared" si="200"/>
        <v>Cameroon</v>
      </c>
      <c r="BM29" s="420">
        <f t="shared" ca="1" si="201"/>
        <v>0</v>
      </c>
      <c r="BN29" s="420">
        <f ca="1">SUMPRODUCT((OFFSET('Game Board'!G8:G55,0,BN1)&lt;&gt;"")*(OFFSET('Game Board'!F8:F55,0,BN1)=C29)*(OFFSET('Game Board'!G8:G55,0,BN1)&gt;OFFSET('Game Board'!H8:H55,0,BN1))*1)+SUMPRODUCT((OFFSET('Game Board'!G8:G55,0,BN1)&lt;&gt;"")*(OFFSET('Game Board'!I8:I55,0,BN1)=C29)*(OFFSET('Game Board'!H8:H55,0,BN1)&gt;OFFSET('Game Board'!G8:G55,0,BN1))*1)</f>
        <v>0</v>
      </c>
      <c r="BO29" s="420">
        <f ca="1">SUMPRODUCT((OFFSET('Game Board'!G8:G55,0,BN1)&lt;&gt;"")*(OFFSET('Game Board'!F8:F55,0,BN1)=C29)*(OFFSET('Game Board'!G8:G55,0,BN1)=OFFSET('Game Board'!H8:H55,0,BN1))*1)+SUMPRODUCT((OFFSET('Game Board'!G8:G55,0,BN1)&lt;&gt;"")*(OFFSET('Game Board'!I8:I55,0,BN1)=C29)*(OFFSET('Game Board'!G8:G55,0,BN1)=OFFSET('Game Board'!H8:H55,0,BN1))*1)</f>
        <v>0</v>
      </c>
      <c r="BP29" s="420">
        <f ca="1">SUMPRODUCT((OFFSET('Game Board'!G8:G55,0,BN1)&lt;&gt;"")*(OFFSET('Game Board'!F8:F55,0,BN1)=C29)*(OFFSET('Game Board'!G8:G55,0,BN1)&lt;OFFSET('Game Board'!H8:H55,0,BN1))*1)+SUMPRODUCT((OFFSET('Game Board'!G8:G55,0,BN1)&lt;&gt;"")*(OFFSET('Game Board'!I8:I55,0,BN1)=C29)*(OFFSET('Game Board'!H8:H55,0,BN1)&lt;OFFSET('Game Board'!G8:G55,0,BN1))*1)</f>
        <v>0</v>
      </c>
      <c r="BQ29" s="420">
        <f ca="1">SUMIF(OFFSET('Game Board'!F8:F55,0,BN1),C29,OFFSET('Game Board'!G8:G55,0,BN1))+SUMIF(OFFSET('Game Board'!I8:I55,0,BN1),C29,OFFSET('Game Board'!H8:H55,0,BN1))</f>
        <v>0</v>
      </c>
      <c r="BR29" s="420">
        <f ca="1">SUMIF(OFFSET('Game Board'!F8:F55,0,BN1),C29,OFFSET('Game Board'!H8:H55,0,BN1))+SUMIF(OFFSET('Game Board'!I8:I55,0,BN1),C29,OFFSET('Game Board'!G8:G55,0,BN1))</f>
        <v>0</v>
      </c>
      <c r="BS29" s="420">
        <f t="shared" ca="1" si="202"/>
        <v>0</v>
      </c>
      <c r="BT29" s="420">
        <f t="shared" ca="1" si="203"/>
        <v>0</v>
      </c>
      <c r="BU29" s="420">
        <f ca="1">INDEX(L4:L35,MATCH(CD29,C4:C35,0),0)</f>
        <v>1480</v>
      </c>
      <c r="BV29" s="424">
        <f>'Tournament Setup'!F31</f>
        <v>0</v>
      </c>
      <c r="BW29" s="420">
        <f ca="1">RANK(BT29,BT28:BT31)</f>
        <v>1</v>
      </c>
      <c r="BX29" s="420">
        <f ca="1">SUMPRODUCT((BW28:BW31=BW29)*(BS28:BS31&gt;BS29)*1)</f>
        <v>0</v>
      </c>
      <c r="BY29" s="420">
        <f t="shared" ca="1" si="204"/>
        <v>1</v>
      </c>
      <c r="BZ29" s="420">
        <f ca="1">SUMPRODUCT((BW28:BW31=BW29)*(BS28:BS31=BS29)*(BQ28:BQ31&gt;BQ29)*1)</f>
        <v>0</v>
      </c>
      <c r="CA29" s="420">
        <f t="shared" ca="1" si="205"/>
        <v>1</v>
      </c>
      <c r="CB29" s="420">
        <f ca="1">RANK(CA29,CA28:CA31,1)+COUNTIF(CA28:CA29,CA29)-1</f>
        <v>2</v>
      </c>
      <c r="CC29" s="420">
        <v>2</v>
      </c>
      <c r="CD29" s="420" t="str">
        <f t="shared" ref="CD29" ca="1" si="4137">INDEX(BL28:BL31,MATCH(CC29,CB28:CB31,0),0)</f>
        <v>Cameroon</v>
      </c>
      <c r="CE29" s="420">
        <f t="shared" ref="CE29" ca="1" si="4138">INDEX(CA28:CA31,MATCH(CD29,BL28:BL31,0),0)</f>
        <v>1</v>
      </c>
      <c r="CF29" s="420" t="str">
        <f t="shared" ref="CF29" ca="1" si="4139">IF(CF28&lt;&gt;"",CD29,"")</f>
        <v>Cameroon</v>
      </c>
      <c r="CG29" s="420" t="str">
        <f t="shared" ref="CG29" ca="1" si="4140">IF(CE30=2,CD29,"")</f>
        <v/>
      </c>
      <c r="CI29" s="420">
        <f ca="1">SUMPRODUCT((OFFSET('Game Board'!F8:F55,0,BN1)=CF29)*(OFFSET('Game Board'!I8:I55,0,BN1)=CF28)*(OFFSET('Game Board'!G8:G55,0,BN1)&gt;OFFSET('Game Board'!H8:H55,0,BN1))*1)+SUMPRODUCT((OFFSET('Game Board'!I8:I55,0,BN1)=CF29)*(OFFSET('Game Board'!F8:F55,0,BN1)=CF28)*(OFFSET('Game Board'!H8:H55,0,BN1)&gt;OFFSET('Game Board'!G8:G55,0,BN1))*1)+SUMPRODUCT((OFFSET('Game Board'!F8:F55,0,BN1)=CF29)*(OFFSET('Game Board'!I8:I55,0,BN1)=CF30)*(OFFSET('Game Board'!G8:G55,0,BN1)&gt;OFFSET('Game Board'!H8:H55,0,BN1))*1)+SUMPRODUCT((OFFSET('Game Board'!I8:I55,0,BN1)=CF29)*(OFFSET('Game Board'!F8:F55,0,BN1)=CF30)*(OFFSET('Game Board'!H8:H55,0,BN1)&gt;OFFSET('Game Board'!G8:G55,0,BN1))*1)+SUMPRODUCT((OFFSET('Game Board'!F8:F55,0,BN1)=CF29)*(OFFSET('Game Board'!I8:I55,0,BN1)=CF31)*(OFFSET('Game Board'!G8:G55,0,BN1)&gt;OFFSET('Game Board'!H8:H55,0,BN1))*1)+SUMPRODUCT((OFFSET('Game Board'!I8:I55,0,BN1)=CF29)*(OFFSET('Game Board'!F8:F55,0,BN1)=CF31)*(OFFSET('Game Board'!H8:H55,0,BN1)&gt;OFFSET('Game Board'!G8:G55,0,BN1))*1)</f>
        <v>0</v>
      </c>
      <c r="CJ29" s="420">
        <f ca="1">SUMPRODUCT((OFFSET('Game Board'!F8:F55,0,BN1)=CF29)*(OFFSET('Game Board'!I8:I55,0,BN1)=CF28)*(OFFSET('Game Board'!G8:G55,0,BN1)=OFFSET('Game Board'!H8:H55,0,BN1))*1)+SUMPRODUCT((OFFSET('Game Board'!I8:I55,0,BN1)=CF29)*(OFFSET('Game Board'!F8:F55,0,BN1)=CF28)*(OFFSET('Game Board'!G8:G55,0,BN1)=OFFSET('Game Board'!H8:H55,0,BN1))*1)+SUMPRODUCT((OFFSET('Game Board'!F8:F55,0,BN1)=CF29)*(OFFSET('Game Board'!I8:I55,0,BN1)=CF30)*(OFFSET('Game Board'!G8:G55,0,BN1)=OFFSET('Game Board'!H8:H55,0,BN1))*1)+SUMPRODUCT((OFFSET('Game Board'!I8:I55,0,BN1)=CF29)*(OFFSET('Game Board'!F8:F55,0,BN1)=CF30)*(OFFSET('Game Board'!G8:G55,0,BN1)=OFFSET('Game Board'!H8:H55,0,BN1))*1)+SUMPRODUCT((OFFSET('Game Board'!F8:F55,0,BN1)=CF29)*(OFFSET('Game Board'!I8:I55,0,BN1)=CF31)*(OFFSET('Game Board'!G8:G55,0,BN1)=OFFSET('Game Board'!H8:H55,0,BN1))*1)+SUMPRODUCT((OFFSET('Game Board'!I8:I55,0,BN1)=CF29)*(OFFSET('Game Board'!F8:F55,0,BN1)=CF31)*(OFFSET('Game Board'!G8:G55,0,BN1)=OFFSET('Game Board'!H8:H55,0,BN1))*1)</f>
        <v>3</v>
      </c>
      <c r="CK29" s="420">
        <f ca="1">SUMPRODUCT((OFFSET('Game Board'!F8:F55,0,BN1)=CF29)*(OFFSET('Game Board'!I8:I55,0,BN1)=CF28)*(OFFSET('Game Board'!G8:G55,0,BN1)&lt;OFFSET('Game Board'!H8:H55,0,BN1))*1)+SUMPRODUCT((OFFSET('Game Board'!I8:I55,0,BN1)=CF29)*(OFFSET('Game Board'!F8:F55,0,BN1)=CF28)*(OFFSET('Game Board'!H8:H55,0,BN1)&lt;OFFSET('Game Board'!G8:G55,0,BN1))*1)+SUMPRODUCT((OFFSET('Game Board'!F8:F55,0,BN1)=CF29)*(OFFSET('Game Board'!I8:I55,0,BN1)=CF30)*(OFFSET('Game Board'!G8:G55,0,BN1)&lt;OFFSET('Game Board'!H8:H55,0,BN1))*1)+SUMPRODUCT((OFFSET('Game Board'!I8:I55,0,BN1)=CF29)*(OFFSET('Game Board'!F8:F55,0,BN1)=CF30)*(OFFSET('Game Board'!H8:H55,0,BN1)&lt;OFFSET('Game Board'!G8:G55,0,BN1))*1)+SUMPRODUCT((OFFSET('Game Board'!F8:F55,0,BN1)=CF29)*(OFFSET('Game Board'!I8:I55,0,BN1)=CF31)*(OFFSET('Game Board'!G8:G55,0,BN1)&lt;OFFSET('Game Board'!H8:H55,0,BN1))*1)+SUMPRODUCT((OFFSET('Game Board'!I8:I55,0,BN1)=CF29)*(OFFSET('Game Board'!F8:F55,0,BN1)=CF31)*(OFFSET('Game Board'!H8:H55,0,BN1)&lt;OFFSET('Game Board'!G8:G55,0,BN1))*1)</f>
        <v>0</v>
      </c>
      <c r="CL29" s="420">
        <f ca="1">SUMIFS(OFFSET('Game Board'!G8:G55,0,BN1),OFFSET('Game Board'!F8:F55,0,BN1),CF29,OFFSET('Game Board'!I8:I55,0,BN1),CF28)+SUMIFS(OFFSET('Game Board'!G8:G55,0,BN1),OFFSET('Game Board'!F8:F55,0,BN1),CF29,OFFSET('Game Board'!I8:I55,0,BN1),CF30)+SUMIFS(OFFSET('Game Board'!G8:G55,0,BN1),OFFSET('Game Board'!F8:F55,0,BN1),CF29,OFFSET('Game Board'!I8:I55,0,BN1),CF31)+SUMIFS(OFFSET('Game Board'!H8:H55,0,BN1),OFFSET('Game Board'!I8:I55,0,BN1),CF29,OFFSET('Game Board'!F8:F55,0,BN1),CF28)+SUMIFS(OFFSET('Game Board'!H8:H55,0,BN1),OFFSET('Game Board'!I8:I55,0,BN1),CF29,OFFSET('Game Board'!F8:F55,0,BN1),CF30)+SUMIFS(OFFSET('Game Board'!H8:H55,0,BN1),OFFSET('Game Board'!I8:I55,0,BN1),CF29,OFFSET('Game Board'!F8:F55,0,BN1),CF31)</f>
        <v>0</v>
      </c>
      <c r="CM29" s="420">
        <f ca="1">SUMIFS(OFFSET('Game Board'!H8:H55,0,BN1),OFFSET('Game Board'!F8:F55,0,BN1),CF29,OFFSET('Game Board'!I8:I55,0,BN1),CF28)+SUMIFS(OFFSET('Game Board'!H8:H55,0,BN1),OFFSET('Game Board'!F8:F55,0,BN1),CF29,OFFSET('Game Board'!I8:I55,0,BN1),CF30)+SUMIFS(OFFSET('Game Board'!H8:H55,0,BN1),OFFSET('Game Board'!F8:F55,0,BN1),CF29,OFFSET('Game Board'!I8:I55,0,BN1),CF31)+SUMIFS(OFFSET('Game Board'!G8:G55,0,BN1),OFFSET('Game Board'!I8:I55,0,BN1),CF29,OFFSET('Game Board'!F8:F55,0,BN1),CF28)+SUMIFS(OFFSET('Game Board'!G8:G55,0,BN1),OFFSET('Game Board'!I8:I55,0,BN1),CF29,OFFSET('Game Board'!F8:F55,0,BN1),CF30)+SUMIFS(OFFSET('Game Board'!G8:G55,0,BN1),OFFSET('Game Board'!I8:I55,0,BN1),CF29,OFFSET('Game Board'!F8:F55,0,BN1),CF31)</f>
        <v>0</v>
      </c>
      <c r="CN29" s="420">
        <f t="shared" ca="1" si="206"/>
        <v>0</v>
      </c>
      <c r="CO29" s="420">
        <f t="shared" ca="1" si="207"/>
        <v>3</v>
      </c>
      <c r="CP29" s="420">
        <f t="shared" ref="CP29" ca="1" si="4141">IF(CF29&lt;&gt;"",SUMPRODUCT((CE28:CE31=CE29)*(CO28:CO31&gt;CO29)*1),0)</f>
        <v>0</v>
      </c>
      <c r="CQ29" s="420">
        <f t="shared" ref="CQ29" ca="1" si="4142">IF(CF29&lt;&gt;"",SUMPRODUCT((CP28:CP31=CP29)*(CN28:CN31&gt;CN29)*1),0)</f>
        <v>0</v>
      </c>
      <c r="CR29" s="420">
        <f t="shared" ca="1" si="1"/>
        <v>0</v>
      </c>
      <c r="CS29" s="420">
        <f t="shared" ref="CS29" ca="1" si="4143">IF(CF29&lt;&gt;"",SUMPRODUCT((CR28:CR31=CR29)*(CP28:CP31=CP29)*(CL28:CL31&gt;CL29)*1),0)</f>
        <v>0</v>
      </c>
      <c r="CT29" s="420">
        <f t="shared" ca="1" si="208"/>
        <v>1</v>
      </c>
      <c r="CU29" s="420">
        <f ca="1">SUMPRODUCT((OFFSET('Game Board'!F8:F55,0,BN1)=CG29)*(OFFSET('Game Board'!I8:I55,0,BN1)=CG30)*(OFFSET('Game Board'!G8:G55,0,BN1)&gt;OFFSET('Game Board'!H8:H55,0,BN1))*1)+SUMPRODUCT((OFFSET('Game Board'!I8:I55,0,BN1)=CG29)*(OFFSET('Game Board'!F8:F55,0,BN1)=CG30)*(OFFSET('Game Board'!H8:H55,0,BN1)&gt;OFFSET('Game Board'!G8:G55,0,BN1))*1)+SUMPRODUCT((OFFSET('Game Board'!F8:F55,0,BN1)=CG29)*(OFFSET('Game Board'!I8:I55,0,BN1)=CG31)*(OFFSET('Game Board'!G8:G55,0,BN1)&gt;OFFSET('Game Board'!H8:H55,0,BN1))*1)+SUMPRODUCT((OFFSET('Game Board'!I8:I55,0,BN1)=CG29)*(OFFSET('Game Board'!F8:F55,0,BN1)=CG31)*(OFFSET('Game Board'!H8:H55,0,BN1)&gt;OFFSET('Game Board'!G8:G55,0,BN1))*1)</f>
        <v>0</v>
      </c>
      <c r="CV29" s="420">
        <f ca="1">SUMPRODUCT((OFFSET('Game Board'!F8:F55,0,BN1)=CG29)*(OFFSET('Game Board'!I8:I55,0,BN1)=CG30)*(OFFSET('Game Board'!G8:G55,0,BN1)=OFFSET('Game Board'!H8:H55,0,BN1))*1)+SUMPRODUCT((OFFSET('Game Board'!I8:I55,0,BN1)=CG29)*(OFFSET('Game Board'!F8:F55,0,BN1)=CG30)*(OFFSET('Game Board'!G8:G55,0,BN1)=OFFSET('Game Board'!H8:H55,0,BN1))*1)+SUMPRODUCT((OFFSET('Game Board'!F8:F55,0,BN1)=CG29)*(OFFSET('Game Board'!I8:I55,0,BN1)=CG31)*(OFFSET('Game Board'!G8:G55,0,BN1)=OFFSET('Game Board'!H8:H55,0,BN1))*1)+SUMPRODUCT((OFFSET('Game Board'!I8:I55,0,BN1)=CG29)*(OFFSET('Game Board'!F8:F55,0,BN1)=CG31)*(OFFSET('Game Board'!G8:G55,0,BN1)=OFFSET('Game Board'!H8:H55,0,BN1))*1)</f>
        <v>0</v>
      </c>
      <c r="CW29" s="420">
        <f ca="1">SUMPRODUCT((OFFSET('Game Board'!F8:F55,0,BN1)=CG29)*(OFFSET('Game Board'!I8:I55,0,BN1)=CG30)*(OFFSET('Game Board'!G8:G55,0,BN1)&lt;OFFSET('Game Board'!H8:H55,0,BN1))*1)+SUMPRODUCT((OFFSET('Game Board'!I8:I55,0,BN1)=CG29)*(OFFSET('Game Board'!F8:F55,0,BN1)=CG30)*(OFFSET('Game Board'!H8:H55,0,BN1)&lt;OFFSET('Game Board'!G8:G55,0,BN1))*1)+SUMPRODUCT((OFFSET('Game Board'!F8:F55,0,BN1)=CG29)*(OFFSET('Game Board'!I8:I55,0,BN1)=CG31)*(OFFSET('Game Board'!G8:G55,0,BN1)&lt;OFFSET('Game Board'!H8:H55,0,BN1))*1)+SUMPRODUCT((OFFSET('Game Board'!I8:I55,0,BN1)=CG29)*(OFFSET('Game Board'!F8:F55,0,BN1)=CG31)*(OFFSET('Game Board'!H8:H55,0,BN1)&lt;OFFSET('Game Board'!G8:G55,0,BN1))*1)</f>
        <v>0</v>
      </c>
      <c r="CX29" s="420">
        <f ca="1">SUMIFS(OFFSET('Game Board'!G8:G55,0,BN1),OFFSET('Game Board'!F8:F55,0,BN1),CG29,OFFSET('Game Board'!I8:I55,0,BN1),CG30)+SUMIFS(OFFSET('Game Board'!G8:G55,0,BN1),OFFSET('Game Board'!F8:F55,0,BN1),CG29,OFFSET('Game Board'!I8:I55,0,BN1),CG31)+SUMIFS(OFFSET('Game Board'!H8:H55,0,BN1),OFFSET('Game Board'!I8:I55,0,BN1),CG29,OFFSET('Game Board'!F8:F55,0,BN1),CG30)+SUMIFS(OFFSET('Game Board'!H8:H55,0,BN1),OFFSET('Game Board'!I8:I55,0,BN1),CG29,OFFSET('Game Board'!F8:F55,0,BN1),CG31)</f>
        <v>0</v>
      </c>
      <c r="CY29" s="420">
        <f ca="1">SUMIFS(OFFSET('Game Board'!H8:H55,0,BN1),OFFSET('Game Board'!F8:F55,0,BN1),CG29,OFFSET('Game Board'!I8:I55,0,BN1),CG30)+SUMIFS(OFFSET('Game Board'!H8:H55,0,BN1),OFFSET('Game Board'!F8:F55,0,BN1),CG29,OFFSET('Game Board'!I8:I55,0,BN1),CG31)+SUMIFS(OFFSET('Game Board'!G8:G55,0,BN1),OFFSET('Game Board'!I8:I55,0,BN1),CG29,OFFSET('Game Board'!F8:F55,0,BN1),CG30)+SUMIFS(OFFSET('Game Board'!G8:G55,0,BN1),OFFSET('Game Board'!I8:I55,0,BN1),CG29,OFFSET('Game Board'!F8:F55,0,BN1),CG31)</f>
        <v>0</v>
      </c>
      <c r="CZ29" s="420">
        <f t="shared" ca="1" si="209"/>
        <v>0</v>
      </c>
      <c r="DA29" s="420">
        <f t="shared" ca="1" si="210"/>
        <v>0</v>
      </c>
      <c r="DB29" s="420">
        <f t="shared" ref="DB29" ca="1" si="4144">IF(CG29&lt;&gt;"",SUMPRODUCT((CE28:CE31=CE29)*(DA28:DA31&gt;DA29)*1),0)</f>
        <v>0</v>
      </c>
      <c r="DC29" s="420">
        <f t="shared" ref="DC29" ca="1" si="4145">IF(CG29&lt;&gt;"",SUMPRODUCT((DB28:DB31=DB29)*(CZ28:CZ31&gt;CZ29)*1),0)</f>
        <v>0</v>
      </c>
      <c r="DD29" s="420">
        <f t="shared" ca="1" si="211"/>
        <v>0</v>
      </c>
      <c r="DE29" s="420">
        <f t="shared" ref="DE29" ca="1" si="4146">IF(CG29&lt;&gt;"",SUMPRODUCT((DD28:DD31=DD29)*(DB28:DB31=DB29)*(CX28:CX31&gt;CX29)*1),0)</f>
        <v>0</v>
      </c>
      <c r="DF29" s="420">
        <f t="shared" ca="1" si="212"/>
        <v>1</v>
      </c>
      <c r="DG29" s="420">
        <v>0</v>
      </c>
      <c r="DH29" s="420">
        <v>0</v>
      </c>
      <c r="DI29" s="420">
        <v>0</v>
      </c>
      <c r="DJ29" s="420">
        <v>0</v>
      </c>
      <c r="DK29" s="420">
        <v>0</v>
      </c>
      <c r="DL29" s="420">
        <v>0</v>
      </c>
      <c r="DM29" s="420">
        <v>0</v>
      </c>
      <c r="DN29" s="420">
        <v>0</v>
      </c>
      <c r="DO29" s="420">
        <v>0</v>
      </c>
      <c r="DP29" s="420">
        <v>0</v>
      </c>
      <c r="DQ29" s="420">
        <v>0</v>
      </c>
      <c r="DR29" s="420">
        <f t="shared" ca="1" si="386"/>
        <v>1</v>
      </c>
      <c r="DS29" s="420">
        <f t="shared" ref="DS29" ca="1" si="4147">SUMPRODUCT((DR28:DR31=DR29)*(BU28:BU31&gt;BU29)*1)</f>
        <v>3</v>
      </c>
      <c r="DT29" s="420">
        <f t="shared" ca="1" si="213"/>
        <v>4</v>
      </c>
      <c r="DU29" s="420" t="str">
        <f t="shared" si="214"/>
        <v>Cameroon</v>
      </c>
      <c r="DV29" s="420">
        <f t="shared" ca="1" si="215"/>
        <v>0</v>
      </c>
      <c r="DW29" s="420">
        <f ca="1">SUMPRODUCT((OFFSET('Game Board'!G8:G55,0,DW1)&lt;&gt;"")*(OFFSET('Game Board'!F8:F55,0,DW1)=C29)*(OFFSET('Game Board'!G8:G55,0,DW1)&gt;OFFSET('Game Board'!H8:H55,0,DW1))*1)+SUMPRODUCT((OFFSET('Game Board'!G8:G55,0,DW1)&lt;&gt;"")*(OFFSET('Game Board'!I8:I55,0,DW1)=C29)*(OFFSET('Game Board'!H8:H55,0,DW1)&gt;OFFSET('Game Board'!G8:G55,0,DW1))*1)</f>
        <v>0</v>
      </c>
      <c r="DX29" s="420">
        <f ca="1">SUMPRODUCT((OFFSET('Game Board'!G8:G55,0,DW1)&lt;&gt;"")*(OFFSET('Game Board'!F8:F55,0,DW1)=C29)*(OFFSET('Game Board'!G8:G55,0,DW1)=OFFSET('Game Board'!H8:H55,0,DW1))*1)+SUMPRODUCT((OFFSET('Game Board'!G8:G55,0,DW1)&lt;&gt;"")*(OFFSET('Game Board'!I8:I55,0,DW1)=C29)*(OFFSET('Game Board'!G8:G55,0,DW1)=OFFSET('Game Board'!H8:H55,0,DW1))*1)</f>
        <v>0</v>
      </c>
      <c r="DY29" s="420">
        <f ca="1">SUMPRODUCT((OFFSET('Game Board'!G8:G55,0,DW1)&lt;&gt;"")*(OFFSET('Game Board'!F8:F55,0,DW1)=C29)*(OFFSET('Game Board'!G8:G55,0,DW1)&lt;OFFSET('Game Board'!H8:H55,0,DW1))*1)+SUMPRODUCT((OFFSET('Game Board'!G8:G55,0,DW1)&lt;&gt;"")*(OFFSET('Game Board'!I8:I55,0,DW1)=C29)*(OFFSET('Game Board'!H8:H55,0,DW1)&lt;OFFSET('Game Board'!G8:G55,0,DW1))*1)</f>
        <v>0</v>
      </c>
      <c r="DZ29" s="420">
        <f ca="1">SUMIF(OFFSET('Game Board'!F8:F55,0,DW1),C29,OFFSET('Game Board'!G8:G55,0,DW1))+SUMIF(OFFSET('Game Board'!I8:I55,0,DW1),C29,OFFSET('Game Board'!H8:H55,0,DW1))</f>
        <v>0</v>
      </c>
      <c r="EA29" s="420">
        <f ca="1">SUMIF(OFFSET('Game Board'!F8:F55,0,DW1),C29,OFFSET('Game Board'!H8:H55,0,DW1))+SUMIF(OFFSET('Game Board'!I8:I55,0,DW1),C29,OFFSET('Game Board'!G8:G55,0,DW1))</f>
        <v>0</v>
      </c>
      <c r="EB29" s="420">
        <f t="shared" ca="1" si="216"/>
        <v>0</v>
      </c>
      <c r="EC29" s="420">
        <f t="shared" ca="1" si="217"/>
        <v>0</v>
      </c>
      <c r="ED29" s="420">
        <f ca="1">INDEX(L4:L35,MATCH(EM29,C4:C35,0),0)</f>
        <v>1480</v>
      </c>
      <c r="EE29" s="424">
        <f>'Tournament Setup'!F31</f>
        <v>0</v>
      </c>
      <c r="EF29" s="420">
        <f ca="1">RANK(EC29,EC28:EC31)</f>
        <v>1</v>
      </c>
      <c r="EG29" s="420">
        <f ca="1">SUMPRODUCT((EF28:EF31=EF29)*(EB28:EB31&gt;EB29)*1)</f>
        <v>0</v>
      </c>
      <c r="EH29" s="420">
        <f t="shared" ca="1" si="218"/>
        <v>1</v>
      </c>
      <c r="EI29" s="420">
        <f ca="1">SUMPRODUCT((EF28:EF31=EF29)*(EB28:EB31=EB29)*(DZ28:DZ31&gt;DZ29)*1)</f>
        <v>0</v>
      </c>
      <c r="EJ29" s="420">
        <f t="shared" ca="1" si="219"/>
        <v>1</v>
      </c>
      <c r="EK29" s="420">
        <f ca="1">RANK(EJ29,EJ28:EJ31,1)+COUNTIF(EJ28:EJ29,EJ29)-1</f>
        <v>2</v>
      </c>
      <c r="EL29" s="420">
        <v>2</v>
      </c>
      <c r="EM29" s="420" t="str">
        <f t="shared" ref="EM29" ca="1" si="4148">INDEX(DU28:DU31,MATCH(EL29,EK28:EK31,0),0)</f>
        <v>Cameroon</v>
      </c>
      <c r="EN29" s="420">
        <f t="shared" ref="EN29" ca="1" si="4149">INDEX(EJ28:EJ31,MATCH(EM29,DU28:DU31,0),0)</f>
        <v>1</v>
      </c>
      <c r="EO29" s="420" t="str">
        <f t="shared" ref="EO29" ca="1" si="4150">IF(EO28&lt;&gt;"",EM29,"")</f>
        <v>Cameroon</v>
      </c>
      <c r="EP29" s="420" t="str">
        <f t="shared" ref="EP29" ca="1" si="4151">IF(EN30=2,EM29,"")</f>
        <v/>
      </c>
      <c r="ER29" s="420">
        <f ca="1">SUMPRODUCT((OFFSET('Game Board'!F8:F55,0,DW1)=EO29)*(OFFSET('Game Board'!I8:I55,0,DW1)=EO28)*(OFFSET('Game Board'!G8:G55,0,DW1)&gt;OFFSET('Game Board'!H8:H55,0,DW1))*1)+SUMPRODUCT((OFFSET('Game Board'!I8:I55,0,DW1)=EO29)*(OFFSET('Game Board'!F8:F55,0,DW1)=EO28)*(OFFSET('Game Board'!H8:H55,0,DW1)&gt;OFFSET('Game Board'!G8:G55,0,DW1))*1)+SUMPRODUCT((OFFSET('Game Board'!F8:F55,0,DW1)=EO29)*(OFFSET('Game Board'!I8:I55,0,DW1)=EO30)*(OFFSET('Game Board'!G8:G55,0,DW1)&gt;OFFSET('Game Board'!H8:H55,0,DW1))*1)+SUMPRODUCT((OFFSET('Game Board'!I8:I55,0,DW1)=EO29)*(OFFSET('Game Board'!F8:F55,0,DW1)=EO30)*(OFFSET('Game Board'!H8:H55,0,DW1)&gt;OFFSET('Game Board'!G8:G55,0,DW1))*1)+SUMPRODUCT((OFFSET('Game Board'!F8:F55,0,DW1)=EO29)*(OFFSET('Game Board'!I8:I55,0,DW1)=EO31)*(OFFSET('Game Board'!G8:G55,0,DW1)&gt;OFFSET('Game Board'!H8:H55,0,DW1))*1)+SUMPRODUCT((OFFSET('Game Board'!I8:I55,0,DW1)=EO29)*(OFFSET('Game Board'!F8:F55,0,DW1)=EO31)*(OFFSET('Game Board'!H8:H55,0,DW1)&gt;OFFSET('Game Board'!G8:G55,0,DW1))*1)</f>
        <v>0</v>
      </c>
      <c r="ES29" s="420">
        <f ca="1">SUMPRODUCT((OFFSET('Game Board'!F8:F55,0,DW1)=EO29)*(OFFSET('Game Board'!I8:I55,0,DW1)=EO28)*(OFFSET('Game Board'!G8:G55,0,DW1)=OFFSET('Game Board'!H8:H55,0,DW1))*1)+SUMPRODUCT((OFFSET('Game Board'!I8:I55,0,DW1)=EO29)*(OFFSET('Game Board'!F8:F55,0,DW1)=EO28)*(OFFSET('Game Board'!G8:G55,0,DW1)=OFFSET('Game Board'!H8:H55,0,DW1))*1)+SUMPRODUCT((OFFSET('Game Board'!F8:F55,0,DW1)=EO29)*(OFFSET('Game Board'!I8:I55,0,DW1)=EO30)*(OFFSET('Game Board'!G8:G55,0,DW1)=OFFSET('Game Board'!H8:H55,0,DW1))*1)+SUMPRODUCT((OFFSET('Game Board'!I8:I55,0,DW1)=EO29)*(OFFSET('Game Board'!F8:F55,0,DW1)=EO30)*(OFFSET('Game Board'!G8:G55,0,DW1)=OFFSET('Game Board'!H8:H55,0,DW1))*1)+SUMPRODUCT((OFFSET('Game Board'!F8:F55,0,DW1)=EO29)*(OFFSET('Game Board'!I8:I55,0,DW1)=EO31)*(OFFSET('Game Board'!G8:G55,0,DW1)=OFFSET('Game Board'!H8:H55,0,DW1))*1)+SUMPRODUCT((OFFSET('Game Board'!I8:I55,0,DW1)=EO29)*(OFFSET('Game Board'!F8:F55,0,DW1)=EO31)*(OFFSET('Game Board'!G8:G55,0,DW1)=OFFSET('Game Board'!H8:H55,0,DW1))*1)</f>
        <v>3</v>
      </c>
      <c r="ET29" s="420">
        <f ca="1">SUMPRODUCT((OFFSET('Game Board'!F8:F55,0,DW1)=EO29)*(OFFSET('Game Board'!I8:I55,0,DW1)=EO28)*(OFFSET('Game Board'!G8:G55,0,DW1)&lt;OFFSET('Game Board'!H8:H55,0,DW1))*1)+SUMPRODUCT((OFFSET('Game Board'!I8:I55,0,DW1)=EO29)*(OFFSET('Game Board'!F8:F55,0,DW1)=EO28)*(OFFSET('Game Board'!H8:H55,0,DW1)&lt;OFFSET('Game Board'!G8:G55,0,DW1))*1)+SUMPRODUCT((OFFSET('Game Board'!F8:F55,0,DW1)=EO29)*(OFFSET('Game Board'!I8:I55,0,DW1)=EO30)*(OFFSET('Game Board'!G8:G55,0,DW1)&lt;OFFSET('Game Board'!H8:H55,0,DW1))*1)+SUMPRODUCT((OFFSET('Game Board'!I8:I55,0,DW1)=EO29)*(OFFSET('Game Board'!F8:F55,0,DW1)=EO30)*(OFFSET('Game Board'!H8:H55,0,DW1)&lt;OFFSET('Game Board'!G8:G55,0,DW1))*1)+SUMPRODUCT((OFFSET('Game Board'!F8:F55,0,DW1)=EO29)*(OFFSET('Game Board'!I8:I55,0,DW1)=EO31)*(OFFSET('Game Board'!G8:G55,0,DW1)&lt;OFFSET('Game Board'!H8:H55,0,DW1))*1)+SUMPRODUCT((OFFSET('Game Board'!I8:I55,0,DW1)=EO29)*(OFFSET('Game Board'!F8:F55,0,DW1)=EO31)*(OFFSET('Game Board'!H8:H55,0,DW1)&lt;OFFSET('Game Board'!G8:G55,0,DW1))*1)</f>
        <v>0</v>
      </c>
      <c r="EU29" s="420">
        <f ca="1">SUMIFS(OFFSET('Game Board'!G8:G55,0,DW1),OFFSET('Game Board'!F8:F55,0,DW1),EO29,OFFSET('Game Board'!I8:I55,0,DW1),EO28)+SUMIFS(OFFSET('Game Board'!G8:G55,0,DW1),OFFSET('Game Board'!F8:F55,0,DW1),EO29,OFFSET('Game Board'!I8:I55,0,DW1),EO30)+SUMIFS(OFFSET('Game Board'!G8:G55,0,DW1),OFFSET('Game Board'!F8:F55,0,DW1),EO29,OFFSET('Game Board'!I8:I55,0,DW1),EO31)+SUMIFS(OFFSET('Game Board'!H8:H55,0,DW1),OFFSET('Game Board'!I8:I55,0,DW1),EO29,OFFSET('Game Board'!F8:F55,0,DW1),EO28)+SUMIFS(OFFSET('Game Board'!H8:H55,0,DW1),OFFSET('Game Board'!I8:I55,0,DW1),EO29,OFFSET('Game Board'!F8:F55,0,DW1),EO30)+SUMIFS(OFFSET('Game Board'!H8:H55,0,DW1),OFFSET('Game Board'!I8:I55,0,DW1),EO29,OFFSET('Game Board'!F8:F55,0,DW1),EO31)</f>
        <v>0</v>
      </c>
      <c r="EV29" s="420">
        <f ca="1">SUMIFS(OFFSET('Game Board'!H8:H55,0,DW1),OFFSET('Game Board'!F8:F55,0,DW1),EO29,OFFSET('Game Board'!I8:I55,0,DW1),EO28)+SUMIFS(OFFSET('Game Board'!H8:H55,0,DW1),OFFSET('Game Board'!F8:F55,0,DW1),EO29,OFFSET('Game Board'!I8:I55,0,DW1),EO30)+SUMIFS(OFFSET('Game Board'!H8:H55,0,DW1),OFFSET('Game Board'!F8:F55,0,DW1),EO29,OFFSET('Game Board'!I8:I55,0,DW1),EO31)+SUMIFS(OFFSET('Game Board'!G8:G55,0,DW1),OFFSET('Game Board'!I8:I55,0,DW1),EO29,OFFSET('Game Board'!F8:F55,0,DW1),EO28)+SUMIFS(OFFSET('Game Board'!G8:G55,0,DW1),OFFSET('Game Board'!I8:I55,0,DW1),EO29,OFFSET('Game Board'!F8:F55,0,DW1),EO30)+SUMIFS(OFFSET('Game Board'!G8:G55,0,DW1),OFFSET('Game Board'!I8:I55,0,DW1),EO29,OFFSET('Game Board'!F8:F55,0,DW1),EO31)</f>
        <v>0</v>
      </c>
      <c r="EW29" s="420">
        <f t="shared" ca="1" si="220"/>
        <v>0</v>
      </c>
      <c r="EX29" s="420">
        <f t="shared" ca="1" si="221"/>
        <v>3</v>
      </c>
      <c r="EY29" s="420">
        <f t="shared" ref="EY29" ca="1" si="4152">IF(EO29&lt;&gt;"",SUMPRODUCT((EN28:EN31=EN29)*(EX28:EX31&gt;EX29)*1),0)</f>
        <v>0</v>
      </c>
      <c r="EZ29" s="420">
        <f t="shared" ref="EZ29" ca="1" si="4153">IF(EO29&lt;&gt;"",SUMPRODUCT((EY28:EY31=EY29)*(EW28:EW31&gt;EW29)*1),0)</f>
        <v>0</v>
      </c>
      <c r="FA29" s="420">
        <f t="shared" ca="1" si="2"/>
        <v>0</v>
      </c>
      <c r="FB29" s="420">
        <f t="shared" ref="FB29" ca="1" si="4154">IF(EO29&lt;&gt;"",SUMPRODUCT((FA28:FA31=FA29)*(EY28:EY31=EY29)*(EU28:EU31&gt;EU29)*1),0)</f>
        <v>0</v>
      </c>
      <c r="FC29" s="420">
        <f t="shared" ca="1" si="222"/>
        <v>1</v>
      </c>
      <c r="FD29" s="420">
        <f ca="1">SUMPRODUCT((OFFSET('Game Board'!F8:F55,0,DW1)=EP29)*(OFFSET('Game Board'!I8:I55,0,DW1)=EP30)*(OFFSET('Game Board'!G8:G55,0,DW1)&gt;OFFSET('Game Board'!H8:H55,0,DW1))*1)+SUMPRODUCT((OFFSET('Game Board'!I8:I55,0,DW1)=EP29)*(OFFSET('Game Board'!F8:F55,0,DW1)=EP30)*(OFFSET('Game Board'!H8:H55,0,DW1)&gt;OFFSET('Game Board'!G8:G55,0,DW1))*1)+SUMPRODUCT((OFFSET('Game Board'!F8:F55,0,DW1)=EP29)*(OFFSET('Game Board'!I8:I55,0,DW1)=EP31)*(OFFSET('Game Board'!G8:G55,0,DW1)&gt;OFFSET('Game Board'!H8:H55,0,DW1))*1)+SUMPRODUCT((OFFSET('Game Board'!I8:I55,0,DW1)=EP29)*(OFFSET('Game Board'!F8:F55,0,DW1)=EP31)*(OFFSET('Game Board'!H8:H55,0,DW1)&gt;OFFSET('Game Board'!G8:G55,0,DW1))*1)</f>
        <v>0</v>
      </c>
      <c r="FE29" s="420">
        <f ca="1">SUMPRODUCT((OFFSET('Game Board'!F8:F55,0,DW1)=EP29)*(OFFSET('Game Board'!I8:I55,0,DW1)=EP30)*(OFFSET('Game Board'!G8:G55,0,DW1)=OFFSET('Game Board'!H8:H55,0,DW1))*1)+SUMPRODUCT((OFFSET('Game Board'!I8:I55,0,DW1)=EP29)*(OFFSET('Game Board'!F8:F55,0,DW1)=EP30)*(OFFSET('Game Board'!G8:G55,0,DW1)=OFFSET('Game Board'!H8:H55,0,DW1))*1)+SUMPRODUCT((OFFSET('Game Board'!F8:F55,0,DW1)=EP29)*(OFFSET('Game Board'!I8:I55,0,DW1)=EP31)*(OFFSET('Game Board'!G8:G55,0,DW1)=OFFSET('Game Board'!H8:H55,0,DW1))*1)+SUMPRODUCT((OFFSET('Game Board'!I8:I55,0,DW1)=EP29)*(OFFSET('Game Board'!F8:F55,0,DW1)=EP31)*(OFFSET('Game Board'!G8:G55,0,DW1)=OFFSET('Game Board'!H8:H55,0,DW1))*1)</f>
        <v>0</v>
      </c>
      <c r="FF29" s="420">
        <f ca="1">SUMPRODUCT((OFFSET('Game Board'!F8:F55,0,DW1)=EP29)*(OFFSET('Game Board'!I8:I55,0,DW1)=EP30)*(OFFSET('Game Board'!G8:G55,0,DW1)&lt;OFFSET('Game Board'!H8:H55,0,DW1))*1)+SUMPRODUCT((OFFSET('Game Board'!I8:I55,0,DW1)=EP29)*(OFFSET('Game Board'!F8:F55,0,DW1)=EP30)*(OFFSET('Game Board'!H8:H55,0,DW1)&lt;OFFSET('Game Board'!G8:G55,0,DW1))*1)+SUMPRODUCT((OFFSET('Game Board'!F8:F55,0,DW1)=EP29)*(OFFSET('Game Board'!I8:I55,0,DW1)=EP31)*(OFFSET('Game Board'!G8:G55,0,DW1)&lt;OFFSET('Game Board'!H8:H55,0,DW1))*1)+SUMPRODUCT((OFFSET('Game Board'!I8:I55,0,DW1)=EP29)*(OFFSET('Game Board'!F8:F55,0,DW1)=EP31)*(OFFSET('Game Board'!H8:H55,0,DW1)&lt;OFFSET('Game Board'!G8:G55,0,DW1))*1)</f>
        <v>0</v>
      </c>
      <c r="FG29" s="420">
        <f ca="1">SUMIFS(OFFSET('Game Board'!G8:G55,0,DW1),OFFSET('Game Board'!F8:F55,0,DW1),EP29,OFFSET('Game Board'!I8:I55,0,DW1),EP30)+SUMIFS(OFFSET('Game Board'!G8:G55,0,DW1),OFFSET('Game Board'!F8:F55,0,DW1),EP29,OFFSET('Game Board'!I8:I55,0,DW1),EP31)+SUMIFS(OFFSET('Game Board'!H8:H55,0,DW1),OFFSET('Game Board'!I8:I55,0,DW1),EP29,OFFSET('Game Board'!F8:F55,0,DW1),EP30)+SUMIFS(OFFSET('Game Board'!H8:H55,0,DW1),OFFSET('Game Board'!I8:I55,0,DW1),EP29,OFFSET('Game Board'!F8:F55,0,DW1),EP31)</f>
        <v>0</v>
      </c>
      <c r="FH29" s="420">
        <f ca="1">SUMIFS(OFFSET('Game Board'!H8:H55,0,DW1),OFFSET('Game Board'!F8:F55,0,DW1),EP29,OFFSET('Game Board'!I8:I55,0,DW1),EP30)+SUMIFS(OFFSET('Game Board'!H8:H55,0,DW1),OFFSET('Game Board'!F8:F55,0,DW1),EP29,OFFSET('Game Board'!I8:I55,0,DW1),EP31)+SUMIFS(OFFSET('Game Board'!G8:G55,0,DW1),OFFSET('Game Board'!I8:I55,0,DW1),EP29,OFFSET('Game Board'!F8:F55,0,DW1),EP30)+SUMIFS(OFFSET('Game Board'!G8:G55,0,DW1),OFFSET('Game Board'!I8:I55,0,DW1),EP29,OFFSET('Game Board'!F8:F55,0,DW1),EP31)</f>
        <v>0</v>
      </c>
      <c r="FI29" s="420">
        <f t="shared" ca="1" si="223"/>
        <v>0</v>
      </c>
      <c r="FJ29" s="420">
        <f t="shared" ca="1" si="224"/>
        <v>0</v>
      </c>
      <c r="FK29" s="420">
        <f t="shared" ref="FK29" ca="1" si="4155">IF(EP29&lt;&gt;"",SUMPRODUCT((EN28:EN31=EN29)*(FJ28:FJ31&gt;FJ29)*1),0)</f>
        <v>0</v>
      </c>
      <c r="FL29" s="420">
        <f t="shared" ref="FL29" ca="1" si="4156">IF(EP29&lt;&gt;"",SUMPRODUCT((FK28:FK31=FK29)*(FI28:FI31&gt;FI29)*1),0)</f>
        <v>0</v>
      </c>
      <c r="FM29" s="420">
        <f t="shared" ca="1" si="225"/>
        <v>0</v>
      </c>
      <c r="FN29" s="420">
        <f t="shared" ref="FN29" ca="1" si="4157">IF(EP29&lt;&gt;"",SUMPRODUCT((FM28:FM31=FM29)*(FK28:FK31=FK29)*(FG28:FG31&gt;FG29)*1),0)</f>
        <v>0</v>
      </c>
      <c r="FO29" s="420">
        <f t="shared" ca="1" si="226"/>
        <v>1</v>
      </c>
      <c r="FP29" s="420">
        <v>0</v>
      </c>
      <c r="FQ29" s="420">
        <v>0</v>
      </c>
      <c r="FR29" s="420">
        <v>0</v>
      </c>
      <c r="FS29" s="420">
        <v>0</v>
      </c>
      <c r="FT29" s="420">
        <v>0</v>
      </c>
      <c r="FU29" s="420">
        <v>0</v>
      </c>
      <c r="FV29" s="420">
        <v>0</v>
      </c>
      <c r="FW29" s="420">
        <v>0</v>
      </c>
      <c r="FX29" s="420">
        <v>0</v>
      </c>
      <c r="FY29" s="420">
        <v>0</v>
      </c>
      <c r="FZ29" s="420">
        <v>0</v>
      </c>
      <c r="GA29" s="420">
        <f t="shared" ca="1" si="389"/>
        <v>1</v>
      </c>
      <c r="GB29" s="420">
        <f t="shared" ref="GB29" ca="1" si="4158">SUMPRODUCT((GA28:GA31=GA29)*(ED28:ED31&gt;ED29)*1)</f>
        <v>3</v>
      </c>
      <c r="GC29" s="420">
        <f t="shared" ca="1" si="227"/>
        <v>4</v>
      </c>
      <c r="GD29" s="420" t="str">
        <f t="shared" si="228"/>
        <v>Cameroon</v>
      </c>
      <c r="GE29" s="420">
        <f t="shared" ca="1" si="3"/>
        <v>0</v>
      </c>
      <c r="GF29" s="420">
        <f ca="1">SUMPRODUCT((OFFSET('Game Board'!G8:G55,0,GF1)&lt;&gt;"")*(OFFSET('Game Board'!F8:F55,0,GF1)=C29)*(OFFSET('Game Board'!G8:G55,0,GF1)&gt;OFFSET('Game Board'!H8:H55,0,GF1))*1)+SUMPRODUCT((OFFSET('Game Board'!G8:G55,0,GF1)&lt;&gt;"")*(OFFSET('Game Board'!I8:I55,0,GF1)=C29)*(OFFSET('Game Board'!H8:H55,0,GF1)&gt;OFFSET('Game Board'!G8:G55,0,GF1))*1)</f>
        <v>0</v>
      </c>
      <c r="GG29" s="420">
        <f ca="1">SUMPRODUCT((OFFSET('Game Board'!G8:G55,0,GF1)&lt;&gt;"")*(OFFSET('Game Board'!F8:F55,0,GF1)=C29)*(OFFSET('Game Board'!G8:G55,0,GF1)=OFFSET('Game Board'!H8:H55,0,GF1))*1)+SUMPRODUCT((OFFSET('Game Board'!G8:G55,0,GF1)&lt;&gt;"")*(OFFSET('Game Board'!I8:I55,0,GF1)=C29)*(OFFSET('Game Board'!G8:G55,0,GF1)=OFFSET('Game Board'!H8:H55,0,GF1))*1)</f>
        <v>0</v>
      </c>
      <c r="GH29" s="420">
        <f ca="1">SUMPRODUCT((OFFSET('Game Board'!G8:G55,0,GF1)&lt;&gt;"")*(OFFSET('Game Board'!F8:F55,0,GF1)=C29)*(OFFSET('Game Board'!G8:G55,0,GF1)&lt;OFFSET('Game Board'!H8:H55,0,GF1))*1)+SUMPRODUCT((OFFSET('Game Board'!G8:G55,0,GF1)&lt;&gt;"")*(OFFSET('Game Board'!I8:I55,0,GF1)=C29)*(OFFSET('Game Board'!H8:H55,0,GF1)&lt;OFFSET('Game Board'!G8:G55,0,GF1))*1)</f>
        <v>0</v>
      </c>
      <c r="GI29" s="420">
        <f ca="1">SUMIF(OFFSET('Game Board'!F8:F55,0,GF1),C29,OFFSET('Game Board'!G8:G55,0,GF1))+SUMIF(OFFSET('Game Board'!I8:I55,0,GF1),C29,OFFSET('Game Board'!H8:H55,0,GF1))</f>
        <v>0</v>
      </c>
      <c r="GJ29" s="420">
        <f ca="1">SUMIF(OFFSET('Game Board'!F8:F55,0,GF1),C29,OFFSET('Game Board'!H8:H55,0,GF1))+SUMIF(OFFSET('Game Board'!I8:I55,0,GF1),C29,OFFSET('Game Board'!G8:G55,0,GF1))</f>
        <v>0</v>
      </c>
      <c r="GK29" s="420">
        <f t="shared" ca="1" si="4"/>
        <v>0</v>
      </c>
      <c r="GL29" s="420">
        <f t="shared" ca="1" si="5"/>
        <v>0</v>
      </c>
      <c r="GM29" s="420">
        <f ca="1">INDEX(L4:L35,MATCH(GV29,C4:C35,0),0)</f>
        <v>1480</v>
      </c>
      <c r="GN29" s="424">
        <f>'Tournament Setup'!F31</f>
        <v>0</v>
      </c>
      <c r="GO29" s="420">
        <f t="shared" ref="GO29" ca="1" si="4159">RANK(GL29,GL28:GL31)</f>
        <v>1</v>
      </c>
      <c r="GP29" s="420">
        <f t="shared" ref="GP29" ca="1" si="4160">SUMPRODUCT((GO28:GO31=GO29)*(GK28:GK31&gt;GK29)*1)</f>
        <v>0</v>
      </c>
      <c r="GQ29" s="420">
        <f t="shared" ca="1" si="8"/>
        <v>1</v>
      </c>
      <c r="GR29" s="420">
        <f t="shared" ref="GR29" ca="1" si="4161">SUMPRODUCT((GO28:GO31=GO29)*(GK28:GK31=GK29)*(GI28:GI31&gt;GI29)*1)</f>
        <v>0</v>
      </c>
      <c r="GS29" s="420">
        <f t="shared" ca="1" si="10"/>
        <v>1</v>
      </c>
      <c r="GT29" s="420">
        <f t="shared" ref="GT29" ca="1" si="4162">RANK(GS29,GS28:GS31,1)+COUNTIF(GS28:GS29,GS29)-1</f>
        <v>2</v>
      </c>
      <c r="GU29" s="420">
        <v>2</v>
      </c>
      <c r="GV29" s="420" t="str">
        <f t="shared" ref="GV29" ca="1" si="4163">INDEX(GD28:GD31,MATCH(GU29,GT28:GT31,0),0)</f>
        <v>Cameroon</v>
      </c>
      <c r="GW29" s="420">
        <f t="shared" ref="GW29" ca="1" si="4164">INDEX(GS28:GS31,MATCH(GV29,GD28:GD31,0),0)</f>
        <v>1</v>
      </c>
      <c r="GX29" s="420" t="str">
        <f t="shared" ref="GX29" ca="1" si="4165">IF(GX28&lt;&gt;"",GV29,"")</f>
        <v>Cameroon</v>
      </c>
      <c r="GY29" s="420" t="str">
        <f t="shared" ref="GY29" ca="1" si="4166">IF(GW30=2,GV29,"")</f>
        <v/>
      </c>
      <c r="HA29" s="420">
        <f ca="1">SUMPRODUCT((OFFSET('Game Board'!F8:F55,0,GF1)=GX29)*(OFFSET('Game Board'!I8:I55,0,GF1)=GX28)*(OFFSET('Game Board'!G8:G55,0,GF1)&gt;OFFSET('Game Board'!H8:H55,0,GF1))*1)+SUMPRODUCT((OFFSET('Game Board'!I8:I55,0,GF1)=GX29)*(OFFSET('Game Board'!F8:F55,0,GF1)=GX28)*(OFFSET('Game Board'!H8:H55,0,GF1)&gt;OFFSET('Game Board'!G8:G55,0,GF1))*1)+SUMPRODUCT((OFFSET('Game Board'!F8:F55,0,GF1)=GX29)*(OFFSET('Game Board'!I8:I55,0,GF1)=GX30)*(OFFSET('Game Board'!G8:G55,0,GF1)&gt;OFFSET('Game Board'!H8:H55,0,GF1))*1)+SUMPRODUCT((OFFSET('Game Board'!I8:I55,0,GF1)=GX29)*(OFFSET('Game Board'!F8:F55,0,GF1)=GX30)*(OFFSET('Game Board'!H8:H55,0,GF1)&gt;OFFSET('Game Board'!G8:G55,0,GF1))*1)+SUMPRODUCT((OFFSET('Game Board'!F8:F55,0,GF1)=GX29)*(OFFSET('Game Board'!I8:I55,0,GF1)=GX31)*(OFFSET('Game Board'!G8:G55,0,GF1)&gt;OFFSET('Game Board'!H8:H55,0,GF1))*1)+SUMPRODUCT((OFFSET('Game Board'!I8:I55,0,GF1)=GX29)*(OFFSET('Game Board'!F8:F55,0,GF1)=GX31)*(OFFSET('Game Board'!H8:H55,0,GF1)&gt;OFFSET('Game Board'!G8:G55,0,GF1))*1)</f>
        <v>0</v>
      </c>
      <c r="HB29" s="420">
        <f ca="1">SUMPRODUCT((OFFSET('Game Board'!F8:F55,0,GF1)=GX29)*(OFFSET('Game Board'!I8:I55,0,GF1)=GX28)*(OFFSET('Game Board'!G8:G55,0,GF1)=OFFSET('Game Board'!H8:H55,0,GF1))*1)+SUMPRODUCT((OFFSET('Game Board'!I8:I55,0,GF1)=GX29)*(OFFSET('Game Board'!F8:F55,0,GF1)=GX28)*(OFFSET('Game Board'!G8:G55,0,GF1)=OFFSET('Game Board'!H8:H55,0,GF1))*1)+SUMPRODUCT((OFFSET('Game Board'!F8:F55,0,GF1)=GX29)*(OFFSET('Game Board'!I8:I55,0,GF1)=GX30)*(OFFSET('Game Board'!G8:G55,0,GF1)=OFFSET('Game Board'!H8:H55,0,GF1))*1)+SUMPRODUCT((OFFSET('Game Board'!I8:I55,0,GF1)=GX29)*(OFFSET('Game Board'!F8:F55,0,GF1)=GX30)*(OFFSET('Game Board'!G8:G55,0,GF1)=OFFSET('Game Board'!H8:H55,0,GF1))*1)+SUMPRODUCT((OFFSET('Game Board'!F8:F55,0,GF1)=GX29)*(OFFSET('Game Board'!I8:I55,0,GF1)=GX31)*(OFFSET('Game Board'!G8:G55,0,GF1)=OFFSET('Game Board'!H8:H55,0,GF1))*1)+SUMPRODUCT((OFFSET('Game Board'!I8:I55,0,GF1)=GX29)*(OFFSET('Game Board'!F8:F55,0,GF1)=GX31)*(OFFSET('Game Board'!G8:G55,0,GF1)=OFFSET('Game Board'!H8:H55,0,GF1))*1)</f>
        <v>3</v>
      </c>
      <c r="HC29" s="420">
        <f ca="1">SUMPRODUCT((OFFSET('Game Board'!F8:F55,0,GF1)=GX29)*(OFFSET('Game Board'!I8:I55,0,GF1)=GX28)*(OFFSET('Game Board'!G8:G55,0,GF1)&lt;OFFSET('Game Board'!H8:H55,0,GF1))*1)+SUMPRODUCT((OFFSET('Game Board'!I8:I55,0,GF1)=GX29)*(OFFSET('Game Board'!F8:F55,0,GF1)=GX28)*(OFFSET('Game Board'!H8:H55,0,GF1)&lt;OFFSET('Game Board'!G8:G55,0,GF1))*1)+SUMPRODUCT((OFFSET('Game Board'!F8:F55,0,GF1)=GX29)*(OFFSET('Game Board'!I8:I55,0,GF1)=GX30)*(OFFSET('Game Board'!G8:G55,0,GF1)&lt;OFFSET('Game Board'!H8:H55,0,GF1))*1)+SUMPRODUCT((OFFSET('Game Board'!I8:I55,0,GF1)=GX29)*(OFFSET('Game Board'!F8:F55,0,GF1)=GX30)*(OFFSET('Game Board'!H8:H55,0,GF1)&lt;OFFSET('Game Board'!G8:G55,0,GF1))*1)+SUMPRODUCT((OFFSET('Game Board'!F8:F55,0,GF1)=GX29)*(OFFSET('Game Board'!I8:I55,0,GF1)=GX31)*(OFFSET('Game Board'!G8:G55,0,GF1)&lt;OFFSET('Game Board'!H8:H55,0,GF1))*1)+SUMPRODUCT((OFFSET('Game Board'!I8:I55,0,GF1)=GX29)*(OFFSET('Game Board'!F8:F55,0,GF1)=GX31)*(OFFSET('Game Board'!H8:H55,0,GF1)&lt;OFFSET('Game Board'!G8:G55,0,GF1))*1)</f>
        <v>0</v>
      </c>
      <c r="HD29" s="420">
        <f ca="1">SUMIFS(OFFSET('Game Board'!G8:G55,0,GF1),OFFSET('Game Board'!F8:F55,0,GF1),GX29,OFFSET('Game Board'!I8:I55,0,GF1),GX28)+SUMIFS(OFFSET('Game Board'!G8:G55,0,GF1),OFFSET('Game Board'!F8:F55,0,GF1),GX29,OFFSET('Game Board'!I8:I55,0,GF1),GX30)+SUMIFS(OFFSET('Game Board'!G8:G55,0,GF1),OFFSET('Game Board'!F8:F55,0,GF1),GX29,OFFSET('Game Board'!I8:I55,0,GF1),GX31)+SUMIFS(OFFSET('Game Board'!H8:H55,0,GF1),OFFSET('Game Board'!I8:I55,0,GF1),GX29,OFFSET('Game Board'!F8:F55,0,GF1),GX28)+SUMIFS(OFFSET('Game Board'!H8:H55,0,GF1),OFFSET('Game Board'!I8:I55,0,GF1),GX29,OFFSET('Game Board'!F8:F55,0,GF1),GX30)+SUMIFS(OFFSET('Game Board'!H8:H55,0,GF1),OFFSET('Game Board'!I8:I55,0,GF1),GX29,OFFSET('Game Board'!F8:F55,0,GF1),GX31)</f>
        <v>0</v>
      </c>
      <c r="HE29" s="420">
        <f ca="1">SUMIFS(OFFSET('Game Board'!H8:H55,0,GF1),OFFSET('Game Board'!F8:F55,0,GF1),GX29,OFFSET('Game Board'!I8:I55,0,GF1),GX28)+SUMIFS(OFFSET('Game Board'!H8:H55,0,GF1),OFFSET('Game Board'!F8:F55,0,GF1),GX29,OFFSET('Game Board'!I8:I55,0,GF1),GX30)+SUMIFS(OFFSET('Game Board'!H8:H55,0,GF1),OFFSET('Game Board'!F8:F55,0,GF1),GX29,OFFSET('Game Board'!I8:I55,0,GF1),GX31)+SUMIFS(OFFSET('Game Board'!G8:G55,0,GF1),OFFSET('Game Board'!I8:I55,0,GF1),GX29,OFFSET('Game Board'!F8:F55,0,GF1),GX28)+SUMIFS(OFFSET('Game Board'!G8:G55,0,GF1),OFFSET('Game Board'!I8:I55,0,GF1),GX29,OFFSET('Game Board'!F8:F55,0,GF1),GX30)+SUMIFS(OFFSET('Game Board'!G8:G55,0,GF1),OFFSET('Game Board'!I8:I55,0,GF1),GX29,OFFSET('Game Board'!F8:F55,0,GF1),GX31)</f>
        <v>0</v>
      </c>
      <c r="HF29" s="420">
        <f t="shared" ca="1" si="15"/>
        <v>0</v>
      </c>
      <c r="HG29" s="420">
        <f t="shared" ca="1" si="16"/>
        <v>3</v>
      </c>
      <c r="HH29" s="420">
        <f t="shared" ref="HH29" ca="1" si="4167">IF(GX29&lt;&gt;"",SUMPRODUCT((GW28:GW31=GW29)*(HG28:HG31&gt;HG29)*1),0)</f>
        <v>0</v>
      </c>
      <c r="HI29" s="420">
        <f t="shared" ref="HI29" ca="1" si="4168">IF(GX29&lt;&gt;"",SUMPRODUCT((HH28:HH31=HH29)*(HF28:HF31&gt;HF29)*1),0)</f>
        <v>0</v>
      </c>
      <c r="HJ29" s="420">
        <f t="shared" ca="1" si="19"/>
        <v>0</v>
      </c>
      <c r="HK29" s="420">
        <f t="shared" ref="HK29" ca="1" si="4169">IF(GX29&lt;&gt;"",SUMPRODUCT((HJ28:HJ31=HJ29)*(HH28:HH31=HH29)*(HD28:HD31&gt;HD29)*1),0)</f>
        <v>0</v>
      </c>
      <c r="HL29" s="420">
        <f t="shared" ca="1" si="21"/>
        <v>1</v>
      </c>
      <c r="HM29" s="420">
        <f ca="1">SUMPRODUCT((OFFSET('Game Board'!F8:F55,0,GF1)=GY29)*(OFFSET('Game Board'!I8:I55,0,GF1)=GY30)*(OFFSET('Game Board'!G8:G55,0,GF1)&gt;OFFSET('Game Board'!H8:H55,0,GF1))*1)+SUMPRODUCT((OFFSET('Game Board'!I8:I55,0,GF1)=GY29)*(OFFSET('Game Board'!F8:F55,0,GF1)=GY30)*(OFFSET('Game Board'!H8:H55,0,GF1)&gt;OFFSET('Game Board'!G8:G55,0,GF1))*1)+SUMPRODUCT((OFFSET('Game Board'!F8:F55,0,GF1)=GY29)*(OFFSET('Game Board'!I8:I55,0,GF1)=GY31)*(OFFSET('Game Board'!G8:G55,0,GF1)&gt;OFFSET('Game Board'!H8:H55,0,GF1))*1)+SUMPRODUCT((OFFSET('Game Board'!I8:I55,0,GF1)=GY29)*(OFFSET('Game Board'!F8:F55,0,GF1)=GY31)*(OFFSET('Game Board'!H8:H55,0,GF1)&gt;OFFSET('Game Board'!G8:G55,0,GF1))*1)</f>
        <v>0</v>
      </c>
      <c r="HN29" s="420">
        <f ca="1">SUMPRODUCT((OFFSET('Game Board'!F8:F55,0,GF1)=GY29)*(OFFSET('Game Board'!I8:I55,0,GF1)=GY30)*(OFFSET('Game Board'!G8:G55,0,GF1)=OFFSET('Game Board'!H8:H55,0,GF1))*1)+SUMPRODUCT((OFFSET('Game Board'!I8:I55,0,GF1)=GY29)*(OFFSET('Game Board'!F8:F55,0,GF1)=GY30)*(OFFSET('Game Board'!G8:G55,0,GF1)=OFFSET('Game Board'!H8:H55,0,GF1))*1)+SUMPRODUCT((OFFSET('Game Board'!F8:F55,0,GF1)=GY29)*(OFFSET('Game Board'!I8:I55,0,GF1)=GY31)*(OFFSET('Game Board'!G8:G55,0,GF1)=OFFSET('Game Board'!H8:H55,0,GF1))*1)+SUMPRODUCT((OFFSET('Game Board'!I8:I55,0,GF1)=GY29)*(OFFSET('Game Board'!F8:F55,0,GF1)=GY31)*(OFFSET('Game Board'!G8:G55,0,GF1)=OFFSET('Game Board'!H8:H55,0,GF1))*1)</f>
        <v>0</v>
      </c>
      <c r="HO29" s="420">
        <f ca="1">SUMPRODUCT((OFFSET('Game Board'!F8:F55,0,GF1)=GY29)*(OFFSET('Game Board'!I8:I55,0,GF1)=GY30)*(OFFSET('Game Board'!G8:G55,0,GF1)&lt;OFFSET('Game Board'!H8:H55,0,GF1))*1)+SUMPRODUCT((OFFSET('Game Board'!I8:I55,0,GF1)=GY29)*(OFFSET('Game Board'!F8:F55,0,GF1)=GY30)*(OFFSET('Game Board'!H8:H55,0,GF1)&lt;OFFSET('Game Board'!G8:G55,0,GF1))*1)+SUMPRODUCT((OFFSET('Game Board'!F8:F55,0,GF1)=GY29)*(OFFSET('Game Board'!I8:I55,0,GF1)=GY31)*(OFFSET('Game Board'!G8:G55,0,GF1)&lt;OFFSET('Game Board'!H8:H55,0,GF1))*1)+SUMPRODUCT((OFFSET('Game Board'!I8:I55,0,GF1)=GY29)*(OFFSET('Game Board'!F8:F55,0,GF1)=GY31)*(OFFSET('Game Board'!H8:H55,0,GF1)&lt;OFFSET('Game Board'!G8:G55,0,GF1))*1)</f>
        <v>0</v>
      </c>
      <c r="HP29" s="420">
        <f ca="1">SUMIFS(OFFSET('Game Board'!G8:G55,0,GF1),OFFSET('Game Board'!F8:F55,0,GF1),GY29,OFFSET('Game Board'!I8:I55,0,GF1),GY30)+SUMIFS(OFFSET('Game Board'!G8:G55,0,GF1),OFFSET('Game Board'!F8:F55,0,GF1),GY29,OFFSET('Game Board'!I8:I55,0,GF1),GY31)+SUMIFS(OFFSET('Game Board'!H8:H55,0,GF1),OFFSET('Game Board'!I8:I55,0,GF1),GY29,OFFSET('Game Board'!F8:F55,0,GF1),GY30)+SUMIFS(OFFSET('Game Board'!H8:H55,0,GF1),OFFSET('Game Board'!I8:I55,0,GF1),GY29,OFFSET('Game Board'!F8:F55,0,GF1),GY31)</f>
        <v>0</v>
      </c>
      <c r="HQ29" s="420">
        <f ca="1">SUMIFS(OFFSET('Game Board'!H8:H55,0,GF1),OFFSET('Game Board'!F8:F55,0,GF1),GY29,OFFSET('Game Board'!I8:I55,0,GF1),GY30)+SUMIFS(OFFSET('Game Board'!H8:H55,0,GF1),OFFSET('Game Board'!F8:F55,0,GF1),GY29,OFFSET('Game Board'!I8:I55,0,GF1),GY31)+SUMIFS(OFFSET('Game Board'!G8:G55,0,GF1),OFFSET('Game Board'!I8:I55,0,GF1),GY29,OFFSET('Game Board'!F8:F55,0,GF1),GY30)+SUMIFS(OFFSET('Game Board'!G8:G55,0,GF1),OFFSET('Game Board'!I8:I55,0,GF1),GY29,OFFSET('Game Board'!F8:F55,0,GF1),GY31)</f>
        <v>0</v>
      </c>
      <c r="HR29" s="420">
        <f t="shared" ca="1" si="240"/>
        <v>0</v>
      </c>
      <c r="HS29" s="420">
        <f t="shared" ca="1" si="241"/>
        <v>0</v>
      </c>
      <c r="HT29" s="420">
        <f t="shared" ref="HT29" ca="1" si="4170">IF(GY29&lt;&gt;"",SUMPRODUCT((GW28:GW31=GW29)*(HS28:HS31&gt;HS29)*1),0)</f>
        <v>0</v>
      </c>
      <c r="HU29" s="420">
        <f t="shared" ref="HU29" ca="1" si="4171">IF(GY29&lt;&gt;"",SUMPRODUCT((HT28:HT31=HT29)*(HR28:HR31&gt;HR29)*1),0)</f>
        <v>0</v>
      </c>
      <c r="HV29" s="420">
        <f t="shared" ca="1" si="244"/>
        <v>0</v>
      </c>
      <c r="HW29" s="420">
        <f t="shared" ref="HW29" ca="1" si="4172">IF(GY29&lt;&gt;"",SUMPRODUCT((HV28:HV31=HV29)*(HT28:HT31=HT29)*(HP28:HP31&gt;HP29)*1),0)</f>
        <v>0</v>
      </c>
      <c r="HX29" s="420">
        <f t="shared" ca="1" si="22"/>
        <v>1</v>
      </c>
      <c r="HY29" s="420">
        <v>0</v>
      </c>
      <c r="HZ29" s="420">
        <v>0</v>
      </c>
      <c r="IA29" s="420">
        <v>0</v>
      </c>
      <c r="IB29" s="420">
        <v>0</v>
      </c>
      <c r="IC29" s="420">
        <v>0</v>
      </c>
      <c r="ID29" s="420">
        <v>0</v>
      </c>
      <c r="IE29" s="420">
        <v>0</v>
      </c>
      <c r="IF29" s="420">
        <v>0</v>
      </c>
      <c r="IG29" s="420">
        <v>0</v>
      </c>
      <c r="IH29" s="420">
        <v>0</v>
      </c>
      <c r="II29" s="420">
        <v>0</v>
      </c>
      <c r="IJ29" s="420">
        <f t="shared" ca="1" si="23"/>
        <v>1</v>
      </c>
      <c r="IK29" s="420">
        <f t="shared" ref="IK29" ca="1" si="4173">SUMPRODUCT((IJ28:IJ31=IJ29)*(GM28:GM31&gt;GM29)*1)</f>
        <v>3</v>
      </c>
      <c r="IL29" s="420">
        <f t="shared" ca="1" si="25"/>
        <v>4</v>
      </c>
      <c r="IM29" s="420" t="str">
        <f t="shared" si="247"/>
        <v>Cameroon</v>
      </c>
      <c r="IN29" s="420">
        <f t="shared" ca="1" si="26"/>
        <v>0</v>
      </c>
      <c r="IO29" s="420">
        <f ca="1">SUMPRODUCT((OFFSET('Game Board'!G8:G55,0,IO1)&lt;&gt;"")*(OFFSET('Game Board'!F8:F55,0,IO1)=C29)*(OFFSET('Game Board'!G8:G55,0,IO1)&gt;OFFSET('Game Board'!H8:H55,0,IO1))*1)+SUMPRODUCT((OFFSET('Game Board'!G8:G55,0,IO1)&lt;&gt;"")*(OFFSET('Game Board'!I8:I55,0,IO1)=C29)*(OFFSET('Game Board'!H8:H55,0,IO1)&gt;OFFSET('Game Board'!G8:G55,0,IO1))*1)</f>
        <v>0</v>
      </c>
      <c r="IP29" s="420">
        <f ca="1">SUMPRODUCT((OFFSET('Game Board'!G8:G55,0,IO1)&lt;&gt;"")*(OFFSET('Game Board'!F8:F55,0,IO1)=C29)*(OFFSET('Game Board'!G8:G55,0,IO1)=OFFSET('Game Board'!H8:H55,0,IO1))*1)+SUMPRODUCT((OFFSET('Game Board'!G8:G55,0,IO1)&lt;&gt;"")*(OFFSET('Game Board'!I8:I55,0,IO1)=C29)*(OFFSET('Game Board'!G8:G55,0,IO1)=OFFSET('Game Board'!H8:H55,0,IO1))*1)</f>
        <v>0</v>
      </c>
      <c r="IQ29" s="420">
        <f ca="1">SUMPRODUCT((OFFSET('Game Board'!G8:G55,0,IO1)&lt;&gt;"")*(OFFSET('Game Board'!F8:F55,0,IO1)=C29)*(OFFSET('Game Board'!G8:G55,0,IO1)&lt;OFFSET('Game Board'!H8:H55,0,IO1))*1)+SUMPRODUCT((OFFSET('Game Board'!G8:G55,0,IO1)&lt;&gt;"")*(OFFSET('Game Board'!I8:I55,0,IO1)=C29)*(OFFSET('Game Board'!H8:H55,0,IO1)&lt;OFFSET('Game Board'!G8:G55,0,IO1))*1)</f>
        <v>0</v>
      </c>
      <c r="IR29" s="420">
        <f ca="1">SUMIF(OFFSET('Game Board'!F8:F55,0,IO1),C29,OFFSET('Game Board'!G8:G55,0,IO1))+SUMIF(OFFSET('Game Board'!I8:I55,0,IO1),C29,OFFSET('Game Board'!H8:H55,0,IO1))</f>
        <v>0</v>
      </c>
      <c r="IS29" s="420">
        <f ca="1">SUMIF(OFFSET('Game Board'!F8:F55,0,IO1),C29,OFFSET('Game Board'!H8:H55,0,IO1))+SUMIF(OFFSET('Game Board'!I8:I55,0,IO1),C29,OFFSET('Game Board'!G8:G55,0,IO1))</f>
        <v>0</v>
      </c>
      <c r="IT29" s="420">
        <f t="shared" ca="1" si="27"/>
        <v>0</v>
      </c>
      <c r="IU29" s="420">
        <f t="shared" ca="1" si="28"/>
        <v>0</v>
      </c>
      <c r="IV29" s="420">
        <f ca="1">INDEX(L4:L35,MATCH(JE29,C4:C35,0),0)</f>
        <v>1480</v>
      </c>
      <c r="IW29" s="424">
        <f>'Tournament Setup'!F31</f>
        <v>0</v>
      </c>
      <c r="IX29" s="420">
        <f t="shared" ref="IX29" ca="1" si="4174">RANK(IU29,IU28:IU31)</f>
        <v>1</v>
      </c>
      <c r="IY29" s="420">
        <f t="shared" ref="IY29" ca="1" si="4175">SUMPRODUCT((IX28:IX31=IX29)*(IT28:IT31&gt;IT29)*1)</f>
        <v>0</v>
      </c>
      <c r="IZ29" s="420">
        <f t="shared" ca="1" si="31"/>
        <v>1</v>
      </c>
      <c r="JA29" s="420">
        <f t="shared" ref="JA29" ca="1" si="4176">SUMPRODUCT((IX28:IX31=IX29)*(IT28:IT31=IT29)*(IR28:IR31&gt;IR29)*1)</f>
        <v>0</v>
      </c>
      <c r="JB29" s="420">
        <f t="shared" ca="1" si="33"/>
        <v>1</v>
      </c>
      <c r="JC29" s="420">
        <f t="shared" ref="JC29" ca="1" si="4177">RANK(JB29,JB28:JB31,1)+COUNTIF(JB28:JB29,JB29)-1</f>
        <v>2</v>
      </c>
      <c r="JD29" s="420">
        <v>2</v>
      </c>
      <c r="JE29" s="420" t="str">
        <f t="shared" ref="JE29" ca="1" si="4178">INDEX(IM28:IM31,MATCH(JD29,JC28:JC31,0),0)</f>
        <v>Cameroon</v>
      </c>
      <c r="JF29" s="420">
        <f t="shared" ref="JF29" ca="1" si="4179">INDEX(JB28:JB31,MATCH(JE29,IM28:IM31,0),0)</f>
        <v>1</v>
      </c>
      <c r="JG29" s="420" t="str">
        <f t="shared" ref="JG29" ca="1" si="4180">IF(JG28&lt;&gt;"",JE29,"")</f>
        <v>Cameroon</v>
      </c>
      <c r="JH29" s="420" t="str">
        <f t="shared" ref="JH29" ca="1" si="4181">IF(JF30=2,JE29,"")</f>
        <v/>
      </c>
      <c r="JJ29" s="420">
        <f ca="1">SUMPRODUCT((OFFSET('Game Board'!F8:F55,0,IO1)=JG29)*(OFFSET('Game Board'!I8:I55,0,IO1)=JG28)*(OFFSET('Game Board'!G8:G55,0,IO1)&gt;OFFSET('Game Board'!H8:H55,0,IO1))*1)+SUMPRODUCT((OFFSET('Game Board'!I8:I55,0,IO1)=JG29)*(OFFSET('Game Board'!F8:F55,0,IO1)=JG28)*(OFFSET('Game Board'!H8:H55,0,IO1)&gt;OFFSET('Game Board'!G8:G55,0,IO1))*1)+SUMPRODUCT((OFFSET('Game Board'!F8:F55,0,IO1)=JG29)*(OFFSET('Game Board'!I8:I55,0,IO1)=JG30)*(OFFSET('Game Board'!G8:G55,0,IO1)&gt;OFFSET('Game Board'!H8:H55,0,IO1))*1)+SUMPRODUCT((OFFSET('Game Board'!I8:I55,0,IO1)=JG29)*(OFFSET('Game Board'!F8:F55,0,IO1)=JG30)*(OFFSET('Game Board'!H8:H55,0,IO1)&gt;OFFSET('Game Board'!G8:G55,0,IO1))*1)+SUMPRODUCT((OFFSET('Game Board'!F8:F55,0,IO1)=JG29)*(OFFSET('Game Board'!I8:I55,0,IO1)=JG31)*(OFFSET('Game Board'!G8:G55,0,IO1)&gt;OFFSET('Game Board'!H8:H55,0,IO1))*1)+SUMPRODUCT((OFFSET('Game Board'!I8:I55,0,IO1)=JG29)*(OFFSET('Game Board'!F8:F55,0,IO1)=JG31)*(OFFSET('Game Board'!H8:H55,0,IO1)&gt;OFFSET('Game Board'!G8:G55,0,IO1))*1)</f>
        <v>0</v>
      </c>
      <c r="JK29" s="420">
        <f ca="1">SUMPRODUCT((OFFSET('Game Board'!F8:F55,0,IO1)=JG29)*(OFFSET('Game Board'!I8:I55,0,IO1)=JG28)*(OFFSET('Game Board'!G8:G55,0,IO1)=OFFSET('Game Board'!H8:H55,0,IO1))*1)+SUMPRODUCT((OFFSET('Game Board'!I8:I55,0,IO1)=JG29)*(OFFSET('Game Board'!F8:F55,0,IO1)=JG28)*(OFFSET('Game Board'!G8:G55,0,IO1)=OFFSET('Game Board'!H8:H55,0,IO1))*1)+SUMPRODUCT((OFFSET('Game Board'!F8:F55,0,IO1)=JG29)*(OFFSET('Game Board'!I8:I55,0,IO1)=JG30)*(OFFSET('Game Board'!G8:G55,0,IO1)=OFFSET('Game Board'!H8:H55,0,IO1))*1)+SUMPRODUCT((OFFSET('Game Board'!I8:I55,0,IO1)=JG29)*(OFFSET('Game Board'!F8:F55,0,IO1)=JG30)*(OFFSET('Game Board'!G8:G55,0,IO1)=OFFSET('Game Board'!H8:H55,0,IO1))*1)+SUMPRODUCT((OFFSET('Game Board'!F8:F55,0,IO1)=JG29)*(OFFSET('Game Board'!I8:I55,0,IO1)=JG31)*(OFFSET('Game Board'!G8:G55,0,IO1)=OFFSET('Game Board'!H8:H55,0,IO1))*1)+SUMPRODUCT((OFFSET('Game Board'!I8:I55,0,IO1)=JG29)*(OFFSET('Game Board'!F8:F55,0,IO1)=JG31)*(OFFSET('Game Board'!G8:G55,0,IO1)=OFFSET('Game Board'!H8:H55,0,IO1))*1)</f>
        <v>3</v>
      </c>
      <c r="JL29" s="420">
        <f ca="1">SUMPRODUCT((OFFSET('Game Board'!F8:F55,0,IO1)=JG29)*(OFFSET('Game Board'!I8:I55,0,IO1)=JG28)*(OFFSET('Game Board'!G8:G55,0,IO1)&lt;OFFSET('Game Board'!H8:H55,0,IO1))*1)+SUMPRODUCT((OFFSET('Game Board'!I8:I55,0,IO1)=JG29)*(OFFSET('Game Board'!F8:F55,0,IO1)=JG28)*(OFFSET('Game Board'!H8:H55,0,IO1)&lt;OFFSET('Game Board'!G8:G55,0,IO1))*1)+SUMPRODUCT((OFFSET('Game Board'!F8:F55,0,IO1)=JG29)*(OFFSET('Game Board'!I8:I55,0,IO1)=JG30)*(OFFSET('Game Board'!G8:G55,0,IO1)&lt;OFFSET('Game Board'!H8:H55,0,IO1))*1)+SUMPRODUCT((OFFSET('Game Board'!I8:I55,0,IO1)=JG29)*(OFFSET('Game Board'!F8:F55,0,IO1)=JG30)*(OFFSET('Game Board'!H8:H55,0,IO1)&lt;OFFSET('Game Board'!G8:G55,0,IO1))*1)+SUMPRODUCT((OFFSET('Game Board'!F8:F55,0,IO1)=JG29)*(OFFSET('Game Board'!I8:I55,0,IO1)=JG31)*(OFFSET('Game Board'!G8:G55,0,IO1)&lt;OFFSET('Game Board'!H8:H55,0,IO1))*1)+SUMPRODUCT((OFFSET('Game Board'!I8:I55,0,IO1)=JG29)*(OFFSET('Game Board'!F8:F55,0,IO1)=JG31)*(OFFSET('Game Board'!H8:H55,0,IO1)&lt;OFFSET('Game Board'!G8:G55,0,IO1))*1)</f>
        <v>0</v>
      </c>
      <c r="JM29" s="420">
        <f ca="1">SUMIFS(OFFSET('Game Board'!G8:G55,0,IO1),OFFSET('Game Board'!F8:F55,0,IO1),JG29,OFFSET('Game Board'!I8:I55,0,IO1),JG28)+SUMIFS(OFFSET('Game Board'!G8:G55,0,IO1),OFFSET('Game Board'!F8:F55,0,IO1),JG29,OFFSET('Game Board'!I8:I55,0,IO1),JG30)+SUMIFS(OFFSET('Game Board'!G8:G55,0,IO1),OFFSET('Game Board'!F8:F55,0,IO1),JG29,OFFSET('Game Board'!I8:I55,0,IO1),JG31)+SUMIFS(OFFSET('Game Board'!H8:H55,0,IO1),OFFSET('Game Board'!I8:I55,0,IO1),JG29,OFFSET('Game Board'!F8:F55,0,IO1),JG28)+SUMIFS(OFFSET('Game Board'!H8:H55,0,IO1),OFFSET('Game Board'!I8:I55,0,IO1),JG29,OFFSET('Game Board'!F8:F55,0,IO1),JG30)+SUMIFS(OFFSET('Game Board'!H8:H55,0,IO1),OFFSET('Game Board'!I8:I55,0,IO1),JG29,OFFSET('Game Board'!F8:F55,0,IO1),JG31)</f>
        <v>0</v>
      </c>
      <c r="JN29" s="420">
        <f ca="1">SUMIFS(OFFSET('Game Board'!H8:H55,0,IO1),OFFSET('Game Board'!F8:F55,0,IO1),JG29,OFFSET('Game Board'!I8:I55,0,IO1),JG28)+SUMIFS(OFFSET('Game Board'!H8:H55,0,IO1),OFFSET('Game Board'!F8:F55,0,IO1),JG29,OFFSET('Game Board'!I8:I55,0,IO1),JG30)+SUMIFS(OFFSET('Game Board'!H8:H55,0,IO1),OFFSET('Game Board'!F8:F55,0,IO1),JG29,OFFSET('Game Board'!I8:I55,0,IO1),JG31)+SUMIFS(OFFSET('Game Board'!G8:G55,0,IO1),OFFSET('Game Board'!I8:I55,0,IO1),JG29,OFFSET('Game Board'!F8:F55,0,IO1),JG28)+SUMIFS(OFFSET('Game Board'!G8:G55,0,IO1),OFFSET('Game Board'!I8:I55,0,IO1),JG29,OFFSET('Game Board'!F8:F55,0,IO1),JG30)+SUMIFS(OFFSET('Game Board'!G8:G55,0,IO1),OFFSET('Game Board'!I8:I55,0,IO1),JG29,OFFSET('Game Board'!F8:F55,0,IO1),JG31)</f>
        <v>0</v>
      </c>
      <c r="JO29" s="420">
        <f t="shared" ca="1" si="38"/>
        <v>0</v>
      </c>
      <c r="JP29" s="420">
        <f t="shared" ca="1" si="39"/>
        <v>3</v>
      </c>
      <c r="JQ29" s="420">
        <f t="shared" ref="JQ29" ca="1" si="4182">IF(JG29&lt;&gt;"",SUMPRODUCT((JF28:JF31=JF29)*(JP28:JP31&gt;JP29)*1),0)</f>
        <v>0</v>
      </c>
      <c r="JR29" s="420">
        <f t="shared" ref="JR29" ca="1" si="4183">IF(JG29&lt;&gt;"",SUMPRODUCT((JQ28:JQ31=JQ29)*(JO28:JO31&gt;JO29)*1),0)</f>
        <v>0</v>
      </c>
      <c r="JS29" s="420">
        <f t="shared" ca="1" si="42"/>
        <v>0</v>
      </c>
      <c r="JT29" s="420">
        <f t="shared" ref="JT29" ca="1" si="4184">IF(JG29&lt;&gt;"",SUMPRODUCT((JS28:JS31=JS29)*(JQ28:JQ31=JQ29)*(JM28:JM31&gt;JM29)*1),0)</f>
        <v>0</v>
      </c>
      <c r="JU29" s="420">
        <f t="shared" ca="1" si="44"/>
        <v>1</v>
      </c>
      <c r="JV29" s="420">
        <f ca="1">SUMPRODUCT((OFFSET('Game Board'!F8:F55,0,IO1)=JH29)*(OFFSET('Game Board'!I8:I55,0,IO1)=JH30)*(OFFSET('Game Board'!G8:G55,0,IO1)&gt;OFFSET('Game Board'!H8:H55,0,IO1))*1)+SUMPRODUCT((OFFSET('Game Board'!I8:I55,0,IO1)=JH29)*(OFFSET('Game Board'!F8:F55,0,IO1)=JH30)*(OFFSET('Game Board'!H8:H55,0,IO1)&gt;OFFSET('Game Board'!G8:G55,0,IO1))*1)+SUMPRODUCT((OFFSET('Game Board'!F8:F55,0,IO1)=JH29)*(OFFSET('Game Board'!I8:I55,0,IO1)=JH31)*(OFFSET('Game Board'!G8:G55,0,IO1)&gt;OFFSET('Game Board'!H8:H55,0,IO1))*1)+SUMPRODUCT((OFFSET('Game Board'!I8:I55,0,IO1)=JH29)*(OFFSET('Game Board'!F8:F55,0,IO1)=JH31)*(OFFSET('Game Board'!H8:H55,0,IO1)&gt;OFFSET('Game Board'!G8:G55,0,IO1))*1)</f>
        <v>0</v>
      </c>
      <c r="JW29" s="420">
        <f ca="1">SUMPRODUCT((OFFSET('Game Board'!F8:F55,0,IO1)=JH29)*(OFFSET('Game Board'!I8:I55,0,IO1)=JH30)*(OFFSET('Game Board'!G8:G55,0,IO1)=OFFSET('Game Board'!H8:H55,0,IO1))*1)+SUMPRODUCT((OFFSET('Game Board'!I8:I55,0,IO1)=JH29)*(OFFSET('Game Board'!F8:F55,0,IO1)=JH30)*(OFFSET('Game Board'!G8:G55,0,IO1)=OFFSET('Game Board'!H8:H55,0,IO1))*1)+SUMPRODUCT((OFFSET('Game Board'!F8:F55,0,IO1)=JH29)*(OFFSET('Game Board'!I8:I55,0,IO1)=JH31)*(OFFSET('Game Board'!G8:G55,0,IO1)=OFFSET('Game Board'!H8:H55,0,IO1))*1)+SUMPRODUCT((OFFSET('Game Board'!I8:I55,0,IO1)=JH29)*(OFFSET('Game Board'!F8:F55,0,IO1)=JH31)*(OFFSET('Game Board'!G8:G55,0,IO1)=OFFSET('Game Board'!H8:H55,0,IO1))*1)</f>
        <v>0</v>
      </c>
      <c r="JX29" s="420">
        <f ca="1">SUMPRODUCT((OFFSET('Game Board'!F8:F55,0,IO1)=JH29)*(OFFSET('Game Board'!I8:I55,0,IO1)=JH30)*(OFFSET('Game Board'!G8:G55,0,IO1)&lt;OFFSET('Game Board'!H8:H55,0,IO1))*1)+SUMPRODUCT((OFFSET('Game Board'!I8:I55,0,IO1)=JH29)*(OFFSET('Game Board'!F8:F55,0,IO1)=JH30)*(OFFSET('Game Board'!H8:H55,0,IO1)&lt;OFFSET('Game Board'!G8:G55,0,IO1))*1)+SUMPRODUCT((OFFSET('Game Board'!F8:F55,0,IO1)=JH29)*(OFFSET('Game Board'!I8:I55,0,IO1)=JH31)*(OFFSET('Game Board'!G8:G55,0,IO1)&lt;OFFSET('Game Board'!H8:H55,0,IO1))*1)+SUMPRODUCT((OFFSET('Game Board'!I8:I55,0,IO1)=JH29)*(OFFSET('Game Board'!F8:F55,0,IO1)=JH31)*(OFFSET('Game Board'!H8:H55,0,IO1)&lt;OFFSET('Game Board'!G8:G55,0,IO1))*1)</f>
        <v>0</v>
      </c>
      <c r="JY29" s="420">
        <f ca="1">SUMIFS(OFFSET('Game Board'!G8:G55,0,IO1),OFFSET('Game Board'!F8:F55,0,IO1),JH29,OFFSET('Game Board'!I8:I55,0,IO1),JH30)+SUMIFS(OFFSET('Game Board'!G8:G55,0,IO1),OFFSET('Game Board'!F8:F55,0,IO1),JH29,OFFSET('Game Board'!I8:I55,0,IO1),JH31)+SUMIFS(OFFSET('Game Board'!H8:H55,0,IO1),OFFSET('Game Board'!I8:I55,0,IO1),JH29,OFFSET('Game Board'!F8:F55,0,IO1),JH30)+SUMIFS(OFFSET('Game Board'!H8:H55,0,IO1),OFFSET('Game Board'!I8:I55,0,IO1),JH29,OFFSET('Game Board'!F8:F55,0,IO1),JH31)</f>
        <v>0</v>
      </c>
      <c r="JZ29" s="420">
        <f ca="1">SUMIFS(OFFSET('Game Board'!H8:H55,0,IO1),OFFSET('Game Board'!F8:F55,0,IO1),JH29,OFFSET('Game Board'!I8:I55,0,IO1),JH30)+SUMIFS(OFFSET('Game Board'!H8:H55,0,IO1),OFFSET('Game Board'!F8:F55,0,IO1),JH29,OFFSET('Game Board'!I8:I55,0,IO1),JH31)+SUMIFS(OFFSET('Game Board'!G8:G55,0,IO1),OFFSET('Game Board'!I8:I55,0,IO1),JH29,OFFSET('Game Board'!F8:F55,0,IO1),JH30)+SUMIFS(OFFSET('Game Board'!G8:G55,0,IO1),OFFSET('Game Board'!I8:I55,0,IO1),JH29,OFFSET('Game Board'!F8:F55,0,IO1),JH31)</f>
        <v>0</v>
      </c>
      <c r="KA29" s="420">
        <f t="shared" ca="1" si="259"/>
        <v>0</v>
      </c>
      <c r="KB29" s="420">
        <f t="shared" ca="1" si="260"/>
        <v>0</v>
      </c>
      <c r="KC29" s="420">
        <f t="shared" ref="KC29" ca="1" si="4185">IF(JH29&lt;&gt;"",SUMPRODUCT((JF28:JF31=JF29)*(KB28:KB31&gt;KB29)*1),0)</f>
        <v>0</v>
      </c>
      <c r="KD29" s="420">
        <f t="shared" ref="KD29" ca="1" si="4186">IF(JH29&lt;&gt;"",SUMPRODUCT((KC28:KC31=KC29)*(KA28:KA31&gt;KA29)*1),0)</f>
        <v>0</v>
      </c>
      <c r="KE29" s="420">
        <f t="shared" ca="1" si="263"/>
        <v>0</v>
      </c>
      <c r="KF29" s="420">
        <f t="shared" ref="KF29" ca="1" si="4187">IF(JH29&lt;&gt;"",SUMPRODUCT((KE28:KE31=KE29)*(KC28:KC31=KC29)*(JY28:JY31&gt;JY29)*1),0)</f>
        <v>0</v>
      </c>
      <c r="KG29" s="420">
        <f t="shared" ca="1" si="45"/>
        <v>1</v>
      </c>
      <c r="KH29" s="420">
        <v>0</v>
      </c>
      <c r="KI29" s="420">
        <v>0</v>
      </c>
      <c r="KJ29" s="420">
        <v>0</v>
      </c>
      <c r="KK29" s="420">
        <v>0</v>
      </c>
      <c r="KL29" s="420">
        <v>0</v>
      </c>
      <c r="KM29" s="420">
        <v>0</v>
      </c>
      <c r="KN29" s="420">
        <v>0</v>
      </c>
      <c r="KO29" s="420">
        <v>0</v>
      </c>
      <c r="KP29" s="420">
        <v>0</v>
      </c>
      <c r="KQ29" s="420">
        <v>0</v>
      </c>
      <c r="KR29" s="420">
        <v>0</v>
      </c>
      <c r="KS29" s="420">
        <f t="shared" ca="1" si="46"/>
        <v>1</v>
      </c>
      <c r="KT29" s="420">
        <f t="shared" ref="KT29" ca="1" si="4188">SUMPRODUCT((KS28:KS31=KS29)*(IV28:IV31&gt;IV29)*1)</f>
        <v>3</v>
      </c>
      <c r="KU29" s="420">
        <f t="shared" ca="1" si="48"/>
        <v>4</v>
      </c>
      <c r="KV29" s="420" t="str">
        <f t="shared" si="266"/>
        <v>Cameroon</v>
      </c>
      <c r="KW29" s="420">
        <f t="shared" ca="1" si="49"/>
        <v>0</v>
      </c>
      <c r="KX29" s="420">
        <f ca="1">SUMPRODUCT((OFFSET('Game Board'!G8:G55,0,KX1)&lt;&gt;"")*(OFFSET('Game Board'!F8:F55,0,KX1)=C29)*(OFFSET('Game Board'!G8:G55,0,KX1)&gt;OFFSET('Game Board'!H8:H55,0,KX1))*1)+SUMPRODUCT((OFFSET('Game Board'!G8:G55,0,KX1)&lt;&gt;"")*(OFFSET('Game Board'!I8:I55,0,KX1)=C29)*(OFFSET('Game Board'!H8:H55,0,KX1)&gt;OFFSET('Game Board'!G8:G55,0,KX1))*1)</f>
        <v>0</v>
      </c>
      <c r="KY29" s="420">
        <f ca="1">SUMPRODUCT((OFFSET('Game Board'!G8:G55,0,KX1)&lt;&gt;"")*(OFFSET('Game Board'!F8:F55,0,KX1)=C29)*(OFFSET('Game Board'!G8:G55,0,KX1)=OFFSET('Game Board'!H8:H55,0,KX1))*1)+SUMPRODUCT((OFFSET('Game Board'!G8:G55,0,KX1)&lt;&gt;"")*(OFFSET('Game Board'!I8:I55,0,KX1)=C29)*(OFFSET('Game Board'!G8:G55,0,KX1)=OFFSET('Game Board'!H8:H55,0,KX1))*1)</f>
        <v>0</v>
      </c>
      <c r="KZ29" s="420">
        <f ca="1">SUMPRODUCT((OFFSET('Game Board'!G8:G55,0,KX1)&lt;&gt;"")*(OFFSET('Game Board'!F8:F55,0,KX1)=C29)*(OFFSET('Game Board'!G8:G55,0,KX1)&lt;OFFSET('Game Board'!H8:H55,0,KX1))*1)+SUMPRODUCT((OFFSET('Game Board'!G8:G55,0,KX1)&lt;&gt;"")*(OFFSET('Game Board'!I8:I55,0,KX1)=C29)*(OFFSET('Game Board'!H8:H55,0,KX1)&lt;OFFSET('Game Board'!G8:G55,0,KX1))*1)</f>
        <v>0</v>
      </c>
      <c r="LA29" s="420">
        <f ca="1">SUMIF(OFFSET('Game Board'!F8:F55,0,KX1),C29,OFFSET('Game Board'!G8:G55,0,KX1))+SUMIF(OFFSET('Game Board'!I8:I55,0,KX1),C29,OFFSET('Game Board'!H8:H55,0,KX1))</f>
        <v>0</v>
      </c>
      <c r="LB29" s="420">
        <f ca="1">SUMIF(OFFSET('Game Board'!F8:F55,0,KX1),C29,OFFSET('Game Board'!H8:H55,0,KX1))+SUMIF(OFFSET('Game Board'!I8:I55,0,KX1),C29,OFFSET('Game Board'!G8:G55,0,KX1))</f>
        <v>0</v>
      </c>
      <c r="LC29" s="420">
        <f t="shared" ca="1" si="50"/>
        <v>0</v>
      </c>
      <c r="LD29" s="420">
        <f t="shared" ca="1" si="51"/>
        <v>0</v>
      </c>
      <c r="LE29" s="420">
        <f ca="1">INDEX(L4:L35,MATCH(LN29,C4:C35,0),0)</f>
        <v>1480</v>
      </c>
      <c r="LF29" s="424">
        <f>'Tournament Setup'!F31</f>
        <v>0</v>
      </c>
      <c r="LG29" s="420">
        <f t="shared" ref="LG29" ca="1" si="4189">RANK(LD29,LD28:LD31)</f>
        <v>1</v>
      </c>
      <c r="LH29" s="420">
        <f t="shared" ref="LH29" ca="1" si="4190">SUMPRODUCT((LG28:LG31=LG29)*(LC28:LC31&gt;LC29)*1)</f>
        <v>0</v>
      </c>
      <c r="LI29" s="420">
        <f t="shared" ca="1" si="54"/>
        <v>1</v>
      </c>
      <c r="LJ29" s="420">
        <f t="shared" ref="LJ29" ca="1" si="4191">SUMPRODUCT((LG28:LG31=LG29)*(LC28:LC31=LC29)*(LA28:LA31&gt;LA29)*1)</f>
        <v>0</v>
      </c>
      <c r="LK29" s="420">
        <f t="shared" ca="1" si="56"/>
        <v>1</v>
      </c>
      <c r="LL29" s="420">
        <f t="shared" ref="LL29" ca="1" si="4192">RANK(LK29,LK28:LK31,1)+COUNTIF(LK28:LK29,LK29)-1</f>
        <v>2</v>
      </c>
      <c r="LM29" s="420">
        <v>2</v>
      </c>
      <c r="LN29" s="420" t="str">
        <f t="shared" ref="LN29" ca="1" si="4193">INDEX(KV28:KV31,MATCH(LM29,LL28:LL31,0),0)</f>
        <v>Cameroon</v>
      </c>
      <c r="LO29" s="420">
        <f t="shared" ref="LO29" ca="1" si="4194">INDEX(LK28:LK31,MATCH(LN29,KV28:KV31,0),0)</f>
        <v>1</v>
      </c>
      <c r="LP29" s="420" t="str">
        <f t="shared" ref="LP29" ca="1" si="4195">IF(LP28&lt;&gt;"",LN29,"")</f>
        <v>Cameroon</v>
      </c>
      <c r="LQ29" s="420" t="str">
        <f t="shared" ref="LQ29" ca="1" si="4196">IF(LO30=2,LN29,"")</f>
        <v/>
      </c>
      <c r="LS29" s="420">
        <f ca="1">SUMPRODUCT((OFFSET('Game Board'!F8:F55,0,KX1)=LP29)*(OFFSET('Game Board'!I8:I55,0,KX1)=LP28)*(OFFSET('Game Board'!G8:G55,0,KX1)&gt;OFFSET('Game Board'!H8:H55,0,KX1))*1)+SUMPRODUCT((OFFSET('Game Board'!I8:I55,0,KX1)=LP29)*(OFFSET('Game Board'!F8:F55,0,KX1)=LP28)*(OFFSET('Game Board'!H8:H55,0,KX1)&gt;OFFSET('Game Board'!G8:G55,0,KX1))*1)+SUMPRODUCT((OFFSET('Game Board'!F8:F55,0,KX1)=LP29)*(OFFSET('Game Board'!I8:I55,0,KX1)=LP30)*(OFFSET('Game Board'!G8:G55,0,KX1)&gt;OFFSET('Game Board'!H8:H55,0,KX1))*1)+SUMPRODUCT((OFFSET('Game Board'!I8:I55,0,KX1)=LP29)*(OFFSET('Game Board'!F8:F55,0,KX1)=LP30)*(OFFSET('Game Board'!H8:H55,0,KX1)&gt;OFFSET('Game Board'!G8:G55,0,KX1))*1)+SUMPRODUCT((OFFSET('Game Board'!F8:F55,0,KX1)=LP29)*(OFFSET('Game Board'!I8:I55,0,KX1)=LP31)*(OFFSET('Game Board'!G8:G55,0,KX1)&gt;OFFSET('Game Board'!H8:H55,0,KX1))*1)+SUMPRODUCT((OFFSET('Game Board'!I8:I55,0,KX1)=LP29)*(OFFSET('Game Board'!F8:F55,0,KX1)=LP31)*(OFFSET('Game Board'!H8:H55,0,KX1)&gt;OFFSET('Game Board'!G8:G55,0,KX1))*1)</f>
        <v>0</v>
      </c>
      <c r="LT29" s="420">
        <f ca="1">SUMPRODUCT((OFFSET('Game Board'!F8:F55,0,KX1)=LP29)*(OFFSET('Game Board'!I8:I55,0,KX1)=LP28)*(OFFSET('Game Board'!G8:G55,0,KX1)=OFFSET('Game Board'!H8:H55,0,KX1))*1)+SUMPRODUCT((OFFSET('Game Board'!I8:I55,0,KX1)=LP29)*(OFFSET('Game Board'!F8:F55,0,KX1)=LP28)*(OFFSET('Game Board'!G8:G55,0,KX1)=OFFSET('Game Board'!H8:H55,0,KX1))*1)+SUMPRODUCT((OFFSET('Game Board'!F8:F55,0,KX1)=LP29)*(OFFSET('Game Board'!I8:I55,0,KX1)=LP30)*(OFFSET('Game Board'!G8:G55,0,KX1)=OFFSET('Game Board'!H8:H55,0,KX1))*1)+SUMPRODUCT((OFFSET('Game Board'!I8:I55,0,KX1)=LP29)*(OFFSET('Game Board'!F8:F55,0,KX1)=LP30)*(OFFSET('Game Board'!G8:G55,0,KX1)=OFFSET('Game Board'!H8:H55,0,KX1))*1)+SUMPRODUCT((OFFSET('Game Board'!F8:F55,0,KX1)=LP29)*(OFFSET('Game Board'!I8:I55,0,KX1)=LP31)*(OFFSET('Game Board'!G8:G55,0,KX1)=OFFSET('Game Board'!H8:H55,0,KX1))*1)+SUMPRODUCT((OFFSET('Game Board'!I8:I55,0,KX1)=LP29)*(OFFSET('Game Board'!F8:F55,0,KX1)=LP31)*(OFFSET('Game Board'!G8:G55,0,KX1)=OFFSET('Game Board'!H8:H55,0,KX1))*1)</f>
        <v>3</v>
      </c>
      <c r="LU29" s="420">
        <f ca="1">SUMPRODUCT((OFFSET('Game Board'!F8:F55,0,KX1)=LP29)*(OFFSET('Game Board'!I8:I55,0,KX1)=LP28)*(OFFSET('Game Board'!G8:G55,0,KX1)&lt;OFFSET('Game Board'!H8:H55,0,KX1))*1)+SUMPRODUCT((OFFSET('Game Board'!I8:I55,0,KX1)=LP29)*(OFFSET('Game Board'!F8:F55,0,KX1)=LP28)*(OFFSET('Game Board'!H8:H55,0,KX1)&lt;OFFSET('Game Board'!G8:G55,0,KX1))*1)+SUMPRODUCT((OFFSET('Game Board'!F8:F55,0,KX1)=LP29)*(OFFSET('Game Board'!I8:I55,0,KX1)=LP30)*(OFFSET('Game Board'!G8:G55,0,KX1)&lt;OFFSET('Game Board'!H8:H55,0,KX1))*1)+SUMPRODUCT((OFFSET('Game Board'!I8:I55,0,KX1)=LP29)*(OFFSET('Game Board'!F8:F55,0,KX1)=LP30)*(OFFSET('Game Board'!H8:H55,0,KX1)&lt;OFFSET('Game Board'!G8:G55,0,KX1))*1)+SUMPRODUCT((OFFSET('Game Board'!F8:F55,0,KX1)=LP29)*(OFFSET('Game Board'!I8:I55,0,KX1)=LP31)*(OFFSET('Game Board'!G8:G55,0,KX1)&lt;OFFSET('Game Board'!H8:H55,0,KX1))*1)+SUMPRODUCT((OFFSET('Game Board'!I8:I55,0,KX1)=LP29)*(OFFSET('Game Board'!F8:F55,0,KX1)=LP31)*(OFFSET('Game Board'!H8:H55,0,KX1)&lt;OFFSET('Game Board'!G8:G55,0,KX1))*1)</f>
        <v>0</v>
      </c>
      <c r="LV29" s="420">
        <f ca="1">SUMIFS(OFFSET('Game Board'!G8:G55,0,KX1),OFFSET('Game Board'!F8:F55,0,KX1),LP29,OFFSET('Game Board'!I8:I55,0,KX1),LP28)+SUMIFS(OFFSET('Game Board'!G8:G55,0,KX1),OFFSET('Game Board'!F8:F55,0,KX1),LP29,OFFSET('Game Board'!I8:I55,0,KX1),LP30)+SUMIFS(OFFSET('Game Board'!G8:G55,0,KX1),OFFSET('Game Board'!F8:F55,0,KX1),LP29,OFFSET('Game Board'!I8:I55,0,KX1),LP31)+SUMIFS(OFFSET('Game Board'!H8:H55,0,KX1),OFFSET('Game Board'!I8:I55,0,KX1),LP29,OFFSET('Game Board'!F8:F55,0,KX1),LP28)+SUMIFS(OFFSET('Game Board'!H8:H55,0,KX1),OFFSET('Game Board'!I8:I55,0,KX1),LP29,OFFSET('Game Board'!F8:F55,0,KX1),LP30)+SUMIFS(OFFSET('Game Board'!H8:H55,0,KX1),OFFSET('Game Board'!I8:I55,0,KX1),LP29,OFFSET('Game Board'!F8:F55,0,KX1),LP31)</f>
        <v>0</v>
      </c>
      <c r="LW29" s="420">
        <f ca="1">SUMIFS(OFFSET('Game Board'!H8:H55,0,KX1),OFFSET('Game Board'!F8:F55,0,KX1),LP29,OFFSET('Game Board'!I8:I55,0,KX1),LP28)+SUMIFS(OFFSET('Game Board'!H8:H55,0,KX1),OFFSET('Game Board'!F8:F55,0,KX1),LP29,OFFSET('Game Board'!I8:I55,0,KX1),LP30)+SUMIFS(OFFSET('Game Board'!H8:H55,0,KX1),OFFSET('Game Board'!F8:F55,0,KX1),LP29,OFFSET('Game Board'!I8:I55,0,KX1),LP31)+SUMIFS(OFFSET('Game Board'!G8:G55,0,KX1),OFFSET('Game Board'!I8:I55,0,KX1),LP29,OFFSET('Game Board'!F8:F55,0,KX1),LP28)+SUMIFS(OFFSET('Game Board'!G8:G55,0,KX1),OFFSET('Game Board'!I8:I55,0,KX1),LP29,OFFSET('Game Board'!F8:F55,0,KX1),LP30)+SUMIFS(OFFSET('Game Board'!G8:G55,0,KX1),OFFSET('Game Board'!I8:I55,0,KX1),LP29,OFFSET('Game Board'!F8:F55,0,KX1),LP31)</f>
        <v>0</v>
      </c>
      <c r="LX29" s="420">
        <f t="shared" ca="1" si="61"/>
        <v>0</v>
      </c>
      <c r="LY29" s="420">
        <f t="shared" ca="1" si="62"/>
        <v>3</v>
      </c>
      <c r="LZ29" s="420">
        <f t="shared" ref="LZ29" ca="1" si="4197">IF(LP29&lt;&gt;"",SUMPRODUCT((LO28:LO31=LO29)*(LY28:LY31&gt;LY29)*1),0)</f>
        <v>0</v>
      </c>
      <c r="MA29" s="420">
        <f t="shared" ref="MA29" ca="1" si="4198">IF(LP29&lt;&gt;"",SUMPRODUCT((LZ28:LZ31=LZ29)*(LX28:LX31&gt;LX29)*1),0)</f>
        <v>0</v>
      </c>
      <c r="MB29" s="420">
        <f t="shared" ca="1" si="65"/>
        <v>0</v>
      </c>
      <c r="MC29" s="420">
        <f t="shared" ref="MC29" ca="1" si="4199">IF(LP29&lt;&gt;"",SUMPRODUCT((MB28:MB31=MB29)*(LZ28:LZ31=LZ29)*(LV28:LV31&gt;LV29)*1),0)</f>
        <v>0</v>
      </c>
      <c r="MD29" s="420">
        <f t="shared" ca="1" si="67"/>
        <v>1</v>
      </c>
      <c r="ME29" s="420">
        <f ca="1">SUMPRODUCT((OFFSET('Game Board'!F8:F55,0,KX1)=LQ29)*(OFFSET('Game Board'!I8:I55,0,KX1)=LQ30)*(OFFSET('Game Board'!G8:G55,0,KX1)&gt;OFFSET('Game Board'!H8:H55,0,KX1))*1)+SUMPRODUCT((OFFSET('Game Board'!I8:I55,0,KX1)=LQ29)*(OFFSET('Game Board'!F8:F55,0,KX1)=LQ30)*(OFFSET('Game Board'!H8:H55,0,KX1)&gt;OFFSET('Game Board'!G8:G55,0,KX1))*1)+SUMPRODUCT((OFFSET('Game Board'!F8:F55,0,KX1)=LQ29)*(OFFSET('Game Board'!I8:I55,0,KX1)=LQ31)*(OFFSET('Game Board'!G8:G55,0,KX1)&gt;OFFSET('Game Board'!H8:H55,0,KX1))*1)+SUMPRODUCT((OFFSET('Game Board'!I8:I55,0,KX1)=LQ29)*(OFFSET('Game Board'!F8:F55,0,KX1)=LQ31)*(OFFSET('Game Board'!H8:H55,0,KX1)&gt;OFFSET('Game Board'!G8:G55,0,KX1))*1)</f>
        <v>0</v>
      </c>
      <c r="MF29" s="420">
        <f ca="1">SUMPRODUCT((OFFSET('Game Board'!F8:F55,0,KX1)=LQ29)*(OFFSET('Game Board'!I8:I55,0,KX1)=LQ30)*(OFFSET('Game Board'!G8:G55,0,KX1)=OFFSET('Game Board'!H8:H55,0,KX1))*1)+SUMPRODUCT((OFFSET('Game Board'!I8:I55,0,KX1)=LQ29)*(OFFSET('Game Board'!F8:F55,0,KX1)=LQ30)*(OFFSET('Game Board'!G8:G55,0,KX1)=OFFSET('Game Board'!H8:H55,0,KX1))*1)+SUMPRODUCT((OFFSET('Game Board'!F8:F55,0,KX1)=LQ29)*(OFFSET('Game Board'!I8:I55,0,KX1)=LQ31)*(OFFSET('Game Board'!G8:G55,0,KX1)=OFFSET('Game Board'!H8:H55,0,KX1))*1)+SUMPRODUCT((OFFSET('Game Board'!I8:I55,0,KX1)=LQ29)*(OFFSET('Game Board'!F8:F55,0,KX1)=LQ31)*(OFFSET('Game Board'!G8:G55,0,KX1)=OFFSET('Game Board'!H8:H55,0,KX1))*1)</f>
        <v>0</v>
      </c>
      <c r="MG29" s="420">
        <f ca="1">SUMPRODUCT((OFFSET('Game Board'!F8:F55,0,KX1)=LQ29)*(OFFSET('Game Board'!I8:I55,0,KX1)=LQ30)*(OFFSET('Game Board'!G8:G55,0,KX1)&lt;OFFSET('Game Board'!H8:H55,0,KX1))*1)+SUMPRODUCT((OFFSET('Game Board'!I8:I55,0,KX1)=LQ29)*(OFFSET('Game Board'!F8:F55,0,KX1)=LQ30)*(OFFSET('Game Board'!H8:H55,0,KX1)&lt;OFFSET('Game Board'!G8:G55,0,KX1))*1)+SUMPRODUCT((OFFSET('Game Board'!F8:F55,0,KX1)=LQ29)*(OFFSET('Game Board'!I8:I55,0,KX1)=LQ31)*(OFFSET('Game Board'!G8:G55,0,KX1)&lt;OFFSET('Game Board'!H8:H55,0,KX1))*1)+SUMPRODUCT((OFFSET('Game Board'!I8:I55,0,KX1)=LQ29)*(OFFSET('Game Board'!F8:F55,0,KX1)=LQ31)*(OFFSET('Game Board'!H8:H55,0,KX1)&lt;OFFSET('Game Board'!G8:G55,0,KX1))*1)</f>
        <v>0</v>
      </c>
      <c r="MH29" s="420">
        <f ca="1">SUMIFS(OFFSET('Game Board'!G8:G55,0,KX1),OFFSET('Game Board'!F8:F55,0,KX1),LQ29,OFFSET('Game Board'!I8:I55,0,KX1),LQ30)+SUMIFS(OFFSET('Game Board'!G8:G55,0,KX1),OFFSET('Game Board'!F8:F55,0,KX1),LQ29,OFFSET('Game Board'!I8:I55,0,KX1),LQ31)+SUMIFS(OFFSET('Game Board'!H8:H55,0,KX1),OFFSET('Game Board'!I8:I55,0,KX1),LQ29,OFFSET('Game Board'!F8:F55,0,KX1),LQ30)+SUMIFS(OFFSET('Game Board'!H8:H55,0,KX1),OFFSET('Game Board'!I8:I55,0,KX1),LQ29,OFFSET('Game Board'!F8:F55,0,KX1),LQ31)</f>
        <v>0</v>
      </c>
      <c r="MI29" s="420">
        <f ca="1">SUMIFS(OFFSET('Game Board'!H8:H55,0,KX1),OFFSET('Game Board'!F8:F55,0,KX1),LQ29,OFFSET('Game Board'!I8:I55,0,KX1),LQ30)+SUMIFS(OFFSET('Game Board'!H8:H55,0,KX1),OFFSET('Game Board'!F8:F55,0,KX1),LQ29,OFFSET('Game Board'!I8:I55,0,KX1),LQ31)+SUMIFS(OFFSET('Game Board'!G8:G55,0,KX1),OFFSET('Game Board'!I8:I55,0,KX1),LQ29,OFFSET('Game Board'!F8:F55,0,KX1),LQ30)+SUMIFS(OFFSET('Game Board'!G8:G55,0,KX1),OFFSET('Game Board'!I8:I55,0,KX1),LQ29,OFFSET('Game Board'!F8:F55,0,KX1),LQ31)</f>
        <v>0</v>
      </c>
      <c r="MJ29" s="420">
        <f t="shared" ca="1" si="278"/>
        <v>0</v>
      </c>
      <c r="MK29" s="420">
        <f t="shared" ca="1" si="279"/>
        <v>0</v>
      </c>
      <c r="ML29" s="420">
        <f t="shared" ref="ML29" ca="1" si="4200">IF(LQ29&lt;&gt;"",SUMPRODUCT((LO28:LO31=LO29)*(MK28:MK31&gt;MK29)*1),0)</f>
        <v>0</v>
      </c>
      <c r="MM29" s="420">
        <f t="shared" ref="MM29" ca="1" si="4201">IF(LQ29&lt;&gt;"",SUMPRODUCT((ML28:ML31=ML29)*(MJ28:MJ31&gt;MJ29)*1),0)</f>
        <v>0</v>
      </c>
      <c r="MN29" s="420">
        <f t="shared" ca="1" si="282"/>
        <v>0</v>
      </c>
      <c r="MO29" s="420">
        <f t="shared" ref="MO29" ca="1" si="4202">IF(LQ29&lt;&gt;"",SUMPRODUCT((MN28:MN31=MN29)*(ML28:ML31=ML29)*(MH28:MH31&gt;MH29)*1),0)</f>
        <v>0</v>
      </c>
      <c r="MP29" s="420">
        <f t="shared" ca="1" si="68"/>
        <v>1</v>
      </c>
      <c r="MQ29" s="420">
        <v>0</v>
      </c>
      <c r="MR29" s="420">
        <v>0</v>
      </c>
      <c r="MS29" s="420">
        <v>0</v>
      </c>
      <c r="MT29" s="420">
        <v>0</v>
      </c>
      <c r="MU29" s="420">
        <v>0</v>
      </c>
      <c r="MV29" s="420">
        <v>0</v>
      </c>
      <c r="MW29" s="420">
        <v>0</v>
      </c>
      <c r="MX29" s="420">
        <v>0</v>
      </c>
      <c r="MY29" s="420">
        <v>0</v>
      </c>
      <c r="MZ29" s="420">
        <v>0</v>
      </c>
      <c r="NA29" s="420">
        <v>0</v>
      </c>
      <c r="NB29" s="420">
        <f t="shared" ca="1" si="69"/>
        <v>1</v>
      </c>
      <c r="NC29" s="420">
        <f t="shared" ref="NC29" ca="1" si="4203">SUMPRODUCT((NB28:NB31=NB29)*(LE28:LE31&gt;LE29)*1)</f>
        <v>3</v>
      </c>
      <c r="ND29" s="420">
        <f t="shared" ca="1" si="71"/>
        <v>4</v>
      </c>
      <c r="NE29" s="420" t="str">
        <f t="shared" si="285"/>
        <v>Cameroon</v>
      </c>
      <c r="NF29" s="420">
        <f t="shared" ca="1" si="72"/>
        <v>0</v>
      </c>
      <c r="NG29" s="420">
        <f ca="1">SUMPRODUCT((OFFSET('Game Board'!G8:G55,0,NG1)&lt;&gt;"")*(OFFSET('Game Board'!F8:F55,0,NG1)=C29)*(OFFSET('Game Board'!G8:G55,0,NG1)&gt;OFFSET('Game Board'!H8:H55,0,NG1))*1)+SUMPRODUCT((OFFSET('Game Board'!G8:G55,0,NG1)&lt;&gt;"")*(OFFSET('Game Board'!I8:I55,0,NG1)=C29)*(OFFSET('Game Board'!H8:H55,0,NG1)&gt;OFFSET('Game Board'!G8:G55,0,NG1))*1)</f>
        <v>0</v>
      </c>
      <c r="NH29" s="420">
        <f ca="1">SUMPRODUCT((OFFSET('Game Board'!G8:G55,0,NG1)&lt;&gt;"")*(OFFSET('Game Board'!F8:F55,0,NG1)=C29)*(OFFSET('Game Board'!G8:G55,0,NG1)=OFFSET('Game Board'!H8:H55,0,NG1))*1)+SUMPRODUCT((OFFSET('Game Board'!G8:G55,0,NG1)&lt;&gt;"")*(OFFSET('Game Board'!I8:I55,0,NG1)=C29)*(OFFSET('Game Board'!G8:G55,0,NG1)=OFFSET('Game Board'!H8:H55,0,NG1))*1)</f>
        <v>0</v>
      </c>
      <c r="NI29" s="420">
        <f ca="1">SUMPRODUCT((OFFSET('Game Board'!G8:G55,0,NG1)&lt;&gt;"")*(OFFSET('Game Board'!F8:F55,0,NG1)=C29)*(OFFSET('Game Board'!G8:G55,0,NG1)&lt;OFFSET('Game Board'!H8:H55,0,NG1))*1)+SUMPRODUCT((OFFSET('Game Board'!G8:G55,0,NG1)&lt;&gt;"")*(OFFSET('Game Board'!I8:I55,0,NG1)=C29)*(OFFSET('Game Board'!H8:H55,0,NG1)&lt;OFFSET('Game Board'!G8:G55,0,NG1))*1)</f>
        <v>0</v>
      </c>
      <c r="NJ29" s="420">
        <f ca="1">SUMIF(OFFSET('Game Board'!F8:F55,0,NG1),C29,OFFSET('Game Board'!G8:G55,0,NG1))+SUMIF(OFFSET('Game Board'!I8:I55,0,NG1),C29,OFFSET('Game Board'!H8:H55,0,NG1))</f>
        <v>0</v>
      </c>
      <c r="NK29" s="420">
        <f ca="1">SUMIF(OFFSET('Game Board'!F8:F55,0,NG1),C29,OFFSET('Game Board'!H8:H55,0,NG1))+SUMIF(OFFSET('Game Board'!I8:I55,0,NG1),C29,OFFSET('Game Board'!G8:G55,0,NG1))</f>
        <v>0</v>
      </c>
      <c r="NL29" s="420">
        <f t="shared" ca="1" si="73"/>
        <v>0</v>
      </c>
      <c r="NM29" s="420">
        <f t="shared" ca="1" si="74"/>
        <v>0</v>
      </c>
      <c r="NN29" s="420">
        <f ca="1">INDEX(L4:L35,MATCH(NW29,C4:C35,0),0)</f>
        <v>1480</v>
      </c>
      <c r="NO29" s="424">
        <f>'Tournament Setup'!F31</f>
        <v>0</v>
      </c>
      <c r="NP29" s="420">
        <f t="shared" ref="NP29" ca="1" si="4204">RANK(NM29,NM28:NM31)</f>
        <v>1</v>
      </c>
      <c r="NQ29" s="420">
        <f t="shared" ref="NQ29" ca="1" si="4205">SUMPRODUCT((NP28:NP31=NP29)*(NL28:NL31&gt;NL29)*1)</f>
        <v>0</v>
      </c>
      <c r="NR29" s="420">
        <f t="shared" ca="1" si="77"/>
        <v>1</v>
      </c>
      <c r="NS29" s="420">
        <f t="shared" ref="NS29" ca="1" si="4206">SUMPRODUCT((NP28:NP31=NP29)*(NL28:NL31=NL29)*(NJ28:NJ31&gt;NJ29)*1)</f>
        <v>0</v>
      </c>
      <c r="NT29" s="420">
        <f t="shared" ca="1" si="79"/>
        <v>1</v>
      </c>
      <c r="NU29" s="420">
        <f t="shared" ref="NU29" ca="1" si="4207">RANK(NT29,NT28:NT31,1)+COUNTIF(NT28:NT29,NT29)-1</f>
        <v>2</v>
      </c>
      <c r="NV29" s="420">
        <v>2</v>
      </c>
      <c r="NW29" s="420" t="str">
        <f t="shared" ref="NW29" ca="1" si="4208">INDEX(NE28:NE31,MATCH(NV29,NU28:NU31,0),0)</f>
        <v>Cameroon</v>
      </c>
      <c r="NX29" s="420">
        <f t="shared" ref="NX29" ca="1" si="4209">INDEX(NT28:NT31,MATCH(NW29,NE28:NE31,0),0)</f>
        <v>1</v>
      </c>
      <c r="NY29" s="420" t="str">
        <f t="shared" ref="NY29" ca="1" si="4210">IF(NY28&lt;&gt;"",NW29,"")</f>
        <v>Cameroon</v>
      </c>
      <c r="NZ29" s="420" t="str">
        <f t="shared" ref="NZ29" ca="1" si="4211">IF(NX30=2,NW29,"")</f>
        <v/>
      </c>
      <c r="OB29" s="420">
        <f ca="1">SUMPRODUCT((OFFSET('Game Board'!F8:F55,0,NG1)=NY29)*(OFFSET('Game Board'!I8:I55,0,NG1)=NY28)*(OFFSET('Game Board'!G8:G55,0,NG1)&gt;OFFSET('Game Board'!H8:H55,0,NG1))*1)+SUMPRODUCT((OFFSET('Game Board'!I8:I55,0,NG1)=NY29)*(OFFSET('Game Board'!F8:F55,0,NG1)=NY28)*(OFFSET('Game Board'!H8:H55,0,NG1)&gt;OFFSET('Game Board'!G8:G55,0,NG1))*1)+SUMPRODUCT((OFFSET('Game Board'!F8:F55,0,NG1)=NY29)*(OFFSET('Game Board'!I8:I55,0,NG1)=NY30)*(OFFSET('Game Board'!G8:G55,0,NG1)&gt;OFFSET('Game Board'!H8:H55,0,NG1))*1)+SUMPRODUCT((OFFSET('Game Board'!I8:I55,0,NG1)=NY29)*(OFFSET('Game Board'!F8:F55,0,NG1)=NY30)*(OFFSET('Game Board'!H8:H55,0,NG1)&gt;OFFSET('Game Board'!G8:G55,0,NG1))*1)+SUMPRODUCT((OFFSET('Game Board'!F8:F55,0,NG1)=NY29)*(OFFSET('Game Board'!I8:I55,0,NG1)=NY31)*(OFFSET('Game Board'!G8:G55,0,NG1)&gt;OFFSET('Game Board'!H8:H55,0,NG1))*1)+SUMPRODUCT((OFFSET('Game Board'!I8:I55,0,NG1)=NY29)*(OFFSET('Game Board'!F8:F55,0,NG1)=NY31)*(OFFSET('Game Board'!H8:H55,0,NG1)&gt;OFFSET('Game Board'!G8:G55,0,NG1))*1)</f>
        <v>0</v>
      </c>
      <c r="OC29" s="420">
        <f ca="1">SUMPRODUCT((OFFSET('Game Board'!F8:F55,0,NG1)=NY29)*(OFFSET('Game Board'!I8:I55,0,NG1)=NY28)*(OFFSET('Game Board'!G8:G55,0,NG1)=OFFSET('Game Board'!H8:H55,0,NG1))*1)+SUMPRODUCT((OFFSET('Game Board'!I8:I55,0,NG1)=NY29)*(OFFSET('Game Board'!F8:F55,0,NG1)=NY28)*(OFFSET('Game Board'!G8:G55,0,NG1)=OFFSET('Game Board'!H8:H55,0,NG1))*1)+SUMPRODUCT((OFFSET('Game Board'!F8:F55,0,NG1)=NY29)*(OFFSET('Game Board'!I8:I55,0,NG1)=NY30)*(OFFSET('Game Board'!G8:G55,0,NG1)=OFFSET('Game Board'!H8:H55,0,NG1))*1)+SUMPRODUCT((OFFSET('Game Board'!I8:I55,0,NG1)=NY29)*(OFFSET('Game Board'!F8:F55,0,NG1)=NY30)*(OFFSET('Game Board'!G8:G55,0,NG1)=OFFSET('Game Board'!H8:H55,0,NG1))*1)+SUMPRODUCT((OFFSET('Game Board'!F8:F55,0,NG1)=NY29)*(OFFSET('Game Board'!I8:I55,0,NG1)=NY31)*(OFFSET('Game Board'!G8:G55,0,NG1)=OFFSET('Game Board'!H8:H55,0,NG1))*1)+SUMPRODUCT((OFFSET('Game Board'!I8:I55,0,NG1)=NY29)*(OFFSET('Game Board'!F8:F55,0,NG1)=NY31)*(OFFSET('Game Board'!G8:G55,0,NG1)=OFFSET('Game Board'!H8:H55,0,NG1))*1)</f>
        <v>3</v>
      </c>
      <c r="OD29" s="420">
        <f ca="1">SUMPRODUCT((OFFSET('Game Board'!F8:F55,0,NG1)=NY29)*(OFFSET('Game Board'!I8:I55,0,NG1)=NY28)*(OFFSET('Game Board'!G8:G55,0,NG1)&lt;OFFSET('Game Board'!H8:H55,0,NG1))*1)+SUMPRODUCT((OFFSET('Game Board'!I8:I55,0,NG1)=NY29)*(OFFSET('Game Board'!F8:F55,0,NG1)=NY28)*(OFFSET('Game Board'!H8:H55,0,NG1)&lt;OFFSET('Game Board'!G8:G55,0,NG1))*1)+SUMPRODUCT((OFFSET('Game Board'!F8:F55,0,NG1)=NY29)*(OFFSET('Game Board'!I8:I55,0,NG1)=NY30)*(OFFSET('Game Board'!G8:G55,0,NG1)&lt;OFFSET('Game Board'!H8:H55,0,NG1))*1)+SUMPRODUCT((OFFSET('Game Board'!I8:I55,0,NG1)=NY29)*(OFFSET('Game Board'!F8:F55,0,NG1)=NY30)*(OFFSET('Game Board'!H8:H55,0,NG1)&lt;OFFSET('Game Board'!G8:G55,0,NG1))*1)+SUMPRODUCT((OFFSET('Game Board'!F8:F55,0,NG1)=NY29)*(OFFSET('Game Board'!I8:I55,0,NG1)=NY31)*(OFFSET('Game Board'!G8:G55,0,NG1)&lt;OFFSET('Game Board'!H8:H55,0,NG1))*1)+SUMPRODUCT((OFFSET('Game Board'!I8:I55,0,NG1)=NY29)*(OFFSET('Game Board'!F8:F55,0,NG1)=NY31)*(OFFSET('Game Board'!H8:H55,0,NG1)&lt;OFFSET('Game Board'!G8:G55,0,NG1))*1)</f>
        <v>0</v>
      </c>
      <c r="OE29" s="420">
        <f ca="1">SUMIFS(OFFSET('Game Board'!G8:G55,0,NG1),OFFSET('Game Board'!F8:F55,0,NG1),NY29,OFFSET('Game Board'!I8:I55,0,NG1),NY28)+SUMIFS(OFFSET('Game Board'!G8:G55,0,NG1),OFFSET('Game Board'!F8:F55,0,NG1),NY29,OFFSET('Game Board'!I8:I55,0,NG1),NY30)+SUMIFS(OFFSET('Game Board'!G8:G55,0,NG1),OFFSET('Game Board'!F8:F55,0,NG1),NY29,OFFSET('Game Board'!I8:I55,0,NG1),NY31)+SUMIFS(OFFSET('Game Board'!H8:H55,0,NG1),OFFSET('Game Board'!I8:I55,0,NG1),NY29,OFFSET('Game Board'!F8:F55,0,NG1),NY28)+SUMIFS(OFFSET('Game Board'!H8:H55,0,NG1),OFFSET('Game Board'!I8:I55,0,NG1),NY29,OFFSET('Game Board'!F8:F55,0,NG1),NY30)+SUMIFS(OFFSET('Game Board'!H8:H55,0,NG1),OFFSET('Game Board'!I8:I55,0,NG1),NY29,OFFSET('Game Board'!F8:F55,0,NG1),NY31)</f>
        <v>0</v>
      </c>
      <c r="OF29" s="420">
        <f ca="1">SUMIFS(OFFSET('Game Board'!H8:H55,0,NG1),OFFSET('Game Board'!F8:F55,0,NG1),NY29,OFFSET('Game Board'!I8:I55,0,NG1),NY28)+SUMIFS(OFFSET('Game Board'!H8:H55,0,NG1),OFFSET('Game Board'!F8:F55,0,NG1),NY29,OFFSET('Game Board'!I8:I55,0,NG1),NY30)+SUMIFS(OFFSET('Game Board'!H8:H55,0,NG1),OFFSET('Game Board'!F8:F55,0,NG1),NY29,OFFSET('Game Board'!I8:I55,0,NG1),NY31)+SUMIFS(OFFSET('Game Board'!G8:G55,0,NG1),OFFSET('Game Board'!I8:I55,0,NG1),NY29,OFFSET('Game Board'!F8:F55,0,NG1),NY28)+SUMIFS(OFFSET('Game Board'!G8:G55,0,NG1),OFFSET('Game Board'!I8:I55,0,NG1),NY29,OFFSET('Game Board'!F8:F55,0,NG1),NY30)+SUMIFS(OFFSET('Game Board'!G8:G55,0,NG1),OFFSET('Game Board'!I8:I55,0,NG1),NY29,OFFSET('Game Board'!F8:F55,0,NG1),NY31)</f>
        <v>0</v>
      </c>
      <c r="OG29" s="420">
        <f t="shared" ca="1" si="84"/>
        <v>0</v>
      </c>
      <c r="OH29" s="420">
        <f t="shared" ca="1" si="85"/>
        <v>3</v>
      </c>
      <c r="OI29" s="420">
        <f t="shared" ref="OI29" ca="1" si="4212">IF(NY29&lt;&gt;"",SUMPRODUCT((NX28:NX31=NX29)*(OH28:OH31&gt;OH29)*1),0)</f>
        <v>0</v>
      </c>
      <c r="OJ29" s="420">
        <f t="shared" ref="OJ29" ca="1" si="4213">IF(NY29&lt;&gt;"",SUMPRODUCT((OI28:OI31=OI29)*(OG28:OG31&gt;OG29)*1),0)</f>
        <v>0</v>
      </c>
      <c r="OK29" s="420">
        <f t="shared" ca="1" si="88"/>
        <v>0</v>
      </c>
      <c r="OL29" s="420">
        <f t="shared" ref="OL29" ca="1" si="4214">IF(NY29&lt;&gt;"",SUMPRODUCT((OK28:OK31=OK29)*(OI28:OI31=OI29)*(OE28:OE31&gt;OE29)*1),0)</f>
        <v>0</v>
      </c>
      <c r="OM29" s="420">
        <f t="shared" ca="1" si="90"/>
        <v>1</v>
      </c>
      <c r="ON29" s="420">
        <f ca="1">SUMPRODUCT((OFFSET('Game Board'!F8:F55,0,NG1)=NZ29)*(OFFSET('Game Board'!I8:I55,0,NG1)=NZ30)*(OFFSET('Game Board'!G8:G55,0,NG1)&gt;OFFSET('Game Board'!H8:H55,0,NG1))*1)+SUMPRODUCT((OFFSET('Game Board'!I8:I55,0,NG1)=NZ29)*(OFFSET('Game Board'!F8:F55,0,NG1)=NZ30)*(OFFSET('Game Board'!H8:H55,0,NG1)&gt;OFFSET('Game Board'!G8:G55,0,NG1))*1)+SUMPRODUCT((OFFSET('Game Board'!F8:F55,0,NG1)=NZ29)*(OFFSET('Game Board'!I8:I55,0,NG1)=NZ31)*(OFFSET('Game Board'!G8:G55,0,NG1)&gt;OFFSET('Game Board'!H8:H55,0,NG1))*1)+SUMPRODUCT((OFFSET('Game Board'!I8:I55,0,NG1)=NZ29)*(OFFSET('Game Board'!F8:F55,0,NG1)=NZ31)*(OFFSET('Game Board'!H8:H55,0,NG1)&gt;OFFSET('Game Board'!G8:G55,0,NG1))*1)</f>
        <v>0</v>
      </c>
      <c r="OO29" s="420">
        <f ca="1">SUMPRODUCT((OFFSET('Game Board'!F8:F55,0,NG1)=NZ29)*(OFFSET('Game Board'!I8:I55,0,NG1)=NZ30)*(OFFSET('Game Board'!G8:G55,0,NG1)=OFFSET('Game Board'!H8:H55,0,NG1))*1)+SUMPRODUCT((OFFSET('Game Board'!I8:I55,0,NG1)=NZ29)*(OFFSET('Game Board'!F8:F55,0,NG1)=NZ30)*(OFFSET('Game Board'!G8:G55,0,NG1)=OFFSET('Game Board'!H8:H55,0,NG1))*1)+SUMPRODUCT((OFFSET('Game Board'!F8:F55,0,NG1)=NZ29)*(OFFSET('Game Board'!I8:I55,0,NG1)=NZ31)*(OFFSET('Game Board'!G8:G55,0,NG1)=OFFSET('Game Board'!H8:H55,0,NG1))*1)+SUMPRODUCT((OFFSET('Game Board'!I8:I55,0,NG1)=NZ29)*(OFFSET('Game Board'!F8:F55,0,NG1)=NZ31)*(OFFSET('Game Board'!G8:G55,0,NG1)=OFFSET('Game Board'!H8:H55,0,NG1))*1)</f>
        <v>0</v>
      </c>
      <c r="OP29" s="420">
        <f ca="1">SUMPRODUCT((OFFSET('Game Board'!F8:F55,0,NG1)=NZ29)*(OFFSET('Game Board'!I8:I55,0,NG1)=NZ30)*(OFFSET('Game Board'!G8:G55,0,NG1)&lt;OFFSET('Game Board'!H8:H55,0,NG1))*1)+SUMPRODUCT((OFFSET('Game Board'!I8:I55,0,NG1)=NZ29)*(OFFSET('Game Board'!F8:F55,0,NG1)=NZ30)*(OFFSET('Game Board'!H8:H55,0,NG1)&lt;OFFSET('Game Board'!G8:G55,0,NG1))*1)+SUMPRODUCT((OFFSET('Game Board'!F8:F55,0,NG1)=NZ29)*(OFFSET('Game Board'!I8:I55,0,NG1)=NZ31)*(OFFSET('Game Board'!G8:G55,0,NG1)&lt;OFFSET('Game Board'!H8:H55,0,NG1))*1)+SUMPRODUCT((OFFSET('Game Board'!I8:I55,0,NG1)=NZ29)*(OFFSET('Game Board'!F8:F55,0,NG1)=NZ31)*(OFFSET('Game Board'!H8:H55,0,NG1)&lt;OFFSET('Game Board'!G8:G55,0,NG1))*1)</f>
        <v>0</v>
      </c>
      <c r="OQ29" s="420">
        <f ca="1">SUMIFS(OFFSET('Game Board'!G8:G55,0,NG1),OFFSET('Game Board'!F8:F55,0,NG1),NZ29,OFFSET('Game Board'!I8:I55,0,NG1),NZ30)+SUMIFS(OFFSET('Game Board'!G8:G55,0,NG1),OFFSET('Game Board'!F8:F55,0,NG1),NZ29,OFFSET('Game Board'!I8:I55,0,NG1),NZ31)+SUMIFS(OFFSET('Game Board'!H8:H55,0,NG1),OFFSET('Game Board'!I8:I55,0,NG1),NZ29,OFFSET('Game Board'!F8:F55,0,NG1),NZ30)+SUMIFS(OFFSET('Game Board'!H8:H55,0,NG1),OFFSET('Game Board'!I8:I55,0,NG1),NZ29,OFFSET('Game Board'!F8:F55,0,NG1),NZ31)</f>
        <v>0</v>
      </c>
      <c r="OR29" s="420">
        <f ca="1">SUMIFS(OFFSET('Game Board'!H8:H55,0,NG1),OFFSET('Game Board'!F8:F55,0,NG1),NZ29,OFFSET('Game Board'!I8:I55,0,NG1),NZ30)+SUMIFS(OFFSET('Game Board'!H8:H55,0,NG1),OFFSET('Game Board'!F8:F55,0,NG1),NZ29,OFFSET('Game Board'!I8:I55,0,NG1),NZ31)+SUMIFS(OFFSET('Game Board'!G8:G55,0,NG1),OFFSET('Game Board'!I8:I55,0,NG1),NZ29,OFFSET('Game Board'!F8:F55,0,NG1),NZ30)+SUMIFS(OFFSET('Game Board'!G8:G55,0,NG1),OFFSET('Game Board'!I8:I55,0,NG1),NZ29,OFFSET('Game Board'!F8:F55,0,NG1),NZ31)</f>
        <v>0</v>
      </c>
      <c r="OS29" s="420">
        <f t="shared" ca="1" si="297"/>
        <v>0</v>
      </c>
      <c r="OT29" s="420">
        <f t="shared" ca="1" si="298"/>
        <v>0</v>
      </c>
      <c r="OU29" s="420">
        <f t="shared" ref="OU29" ca="1" si="4215">IF(NZ29&lt;&gt;"",SUMPRODUCT((NX28:NX31=NX29)*(OT28:OT31&gt;OT29)*1),0)</f>
        <v>0</v>
      </c>
      <c r="OV29" s="420">
        <f t="shared" ref="OV29" ca="1" si="4216">IF(NZ29&lt;&gt;"",SUMPRODUCT((OU28:OU31=OU29)*(OS28:OS31&gt;OS29)*1),0)</f>
        <v>0</v>
      </c>
      <c r="OW29" s="420">
        <f t="shared" ca="1" si="301"/>
        <v>0</v>
      </c>
      <c r="OX29" s="420">
        <f t="shared" ref="OX29" ca="1" si="4217">IF(NZ29&lt;&gt;"",SUMPRODUCT((OW28:OW31=OW29)*(OU28:OU31=OU29)*(OQ28:OQ31&gt;OQ29)*1),0)</f>
        <v>0</v>
      </c>
      <c r="OY29" s="420">
        <f t="shared" ca="1" si="91"/>
        <v>1</v>
      </c>
      <c r="OZ29" s="420">
        <v>0</v>
      </c>
      <c r="PA29" s="420">
        <v>0</v>
      </c>
      <c r="PB29" s="420">
        <v>0</v>
      </c>
      <c r="PC29" s="420">
        <v>0</v>
      </c>
      <c r="PD29" s="420">
        <v>0</v>
      </c>
      <c r="PE29" s="420">
        <v>0</v>
      </c>
      <c r="PF29" s="420">
        <v>0</v>
      </c>
      <c r="PG29" s="420">
        <v>0</v>
      </c>
      <c r="PH29" s="420">
        <v>0</v>
      </c>
      <c r="PI29" s="420">
        <v>0</v>
      </c>
      <c r="PJ29" s="420">
        <v>0</v>
      </c>
      <c r="PK29" s="420">
        <f t="shared" ca="1" si="92"/>
        <v>1</v>
      </c>
      <c r="PL29" s="420">
        <f t="shared" ref="PL29" ca="1" si="4218">SUMPRODUCT((PK28:PK31=PK29)*(NN28:NN31&gt;NN29)*1)</f>
        <v>3</v>
      </c>
      <c r="PM29" s="420">
        <f t="shared" ca="1" si="94"/>
        <v>4</v>
      </c>
      <c r="PN29" s="420" t="str">
        <f t="shared" si="304"/>
        <v>Cameroon</v>
      </c>
      <c r="PO29" s="420">
        <f t="shared" ca="1" si="95"/>
        <v>0</v>
      </c>
      <c r="PP29" s="420">
        <f ca="1">SUMPRODUCT((OFFSET('Game Board'!G8:G55,0,PP1)&lt;&gt;"")*(OFFSET('Game Board'!F8:F55,0,PP1)=C29)*(OFFSET('Game Board'!G8:G55,0,PP1)&gt;OFFSET('Game Board'!H8:H55,0,PP1))*1)+SUMPRODUCT((OFFSET('Game Board'!G8:G55,0,PP1)&lt;&gt;"")*(OFFSET('Game Board'!I8:I55,0,PP1)=C29)*(OFFSET('Game Board'!H8:H55,0,PP1)&gt;OFFSET('Game Board'!G8:G55,0,PP1))*1)</f>
        <v>0</v>
      </c>
      <c r="PQ29" s="420">
        <f ca="1">SUMPRODUCT((OFFSET('Game Board'!G8:G55,0,PP1)&lt;&gt;"")*(OFFSET('Game Board'!F8:F55,0,PP1)=C29)*(OFFSET('Game Board'!G8:G55,0,PP1)=OFFSET('Game Board'!H8:H55,0,PP1))*1)+SUMPRODUCT((OFFSET('Game Board'!G8:G55,0,PP1)&lt;&gt;"")*(OFFSET('Game Board'!I8:I55,0,PP1)=C29)*(OFFSET('Game Board'!G8:G55,0,PP1)=OFFSET('Game Board'!H8:H55,0,PP1))*1)</f>
        <v>0</v>
      </c>
      <c r="PR29" s="420">
        <f ca="1">SUMPRODUCT((OFFSET('Game Board'!G8:G55,0,PP1)&lt;&gt;"")*(OFFSET('Game Board'!F8:F55,0,PP1)=C29)*(OFFSET('Game Board'!G8:G55,0,PP1)&lt;OFFSET('Game Board'!H8:H55,0,PP1))*1)+SUMPRODUCT((OFFSET('Game Board'!G8:G55,0,PP1)&lt;&gt;"")*(OFFSET('Game Board'!I8:I55,0,PP1)=C29)*(OFFSET('Game Board'!H8:H55,0,PP1)&lt;OFFSET('Game Board'!G8:G55,0,PP1))*1)</f>
        <v>0</v>
      </c>
      <c r="PS29" s="420">
        <f ca="1">SUMIF(OFFSET('Game Board'!F8:F55,0,PP1),C29,OFFSET('Game Board'!G8:G55,0,PP1))+SUMIF(OFFSET('Game Board'!I8:I55,0,PP1),C29,OFFSET('Game Board'!H8:H55,0,PP1))</f>
        <v>0</v>
      </c>
      <c r="PT29" s="420">
        <f ca="1">SUMIF(OFFSET('Game Board'!F8:F55,0,PP1),C29,OFFSET('Game Board'!H8:H55,0,PP1))+SUMIF(OFFSET('Game Board'!I8:I55,0,PP1),C29,OFFSET('Game Board'!G8:G55,0,PP1))</f>
        <v>0</v>
      </c>
      <c r="PU29" s="420">
        <f t="shared" ca="1" si="96"/>
        <v>0</v>
      </c>
      <c r="PV29" s="420">
        <f t="shared" ca="1" si="97"/>
        <v>0</v>
      </c>
      <c r="PW29" s="420">
        <f ca="1">INDEX(L4:L35,MATCH(QF29,C4:C35,0),0)</f>
        <v>1480</v>
      </c>
      <c r="PX29" s="424">
        <f>'Tournament Setup'!F31</f>
        <v>0</v>
      </c>
      <c r="PY29" s="420">
        <f t="shared" ref="PY29" ca="1" si="4219">RANK(PV29,PV28:PV31)</f>
        <v>1</v>
      </c>
      <c r="PZ29" s="420">
        <f t="shared" ref="PZ29" ca="1" si="4220">SUMPRODUCT((PY28:PY31=PY29)*(PU28:PU31&gt;PU29)*1)</f>
        <v>0</v>
      </c>
      <c r="QA29" s="420">
        <f t="shared" ca="1" si="100"/>
        <v>1</v>
      </c>
      <c r="QB29" s="420">
        <f t="shared" ref="QB29" ca="1" si="4221">SUMPRODUCT((PY28:PY31=PY29)*(PU28:PU31=PU29)*(PS28:PS31&gt;PS29)*1)</f>
        <v>0</v>
      </c>
      <c r="QC29" s="420">
        <f t="shared" ca="1" si="102"/>
        <v>1</v>
      </c>
      <c r="QD29" s="420">
        <f t="shared" ref="QD29" ca="1" si="4222">RANK(QC29,QC28:QC31,1)+COUNTIF(QC28:QC29,QC29)-1</f>
        <v>2</v>
      </c>
      <c r="QE29" s="420">
        <v>2</v>
      </c>
      <c r="QF29" s="420" t="str">
        <f t="shared" ref="QF29" ca="1" si="4223">INDEX(PN28:PN31,MATCH(QE29,QD28:QD31,0),0)</f>
        <v>Cameroon</v>
      </c>
      <c r="QG29" s="420">
        <f t="shared" ref="QG29" ca="1" si="4224">INDEX(QC28:QC31,MATCH(QF29,PN28:PN31,0),0)</f>
        <v>1</v>
      </c>
      <c r="QH29" s="420" t="str">
        <f t="shared" ref="QH29" ca="1" si="4225">IF(QH28&lt;&gt;"",QF29,"")</f>
        <v>Cameroon</v>
      </c>
      <c r="QI29" s="420" t="str">
        <f t="shared" ref="QI29" ca="1" si="4226">IF(QG30=2,QF29,"")</f>
        <v/>
      </c>
      <c r="QK29" s="420">
        <f ca="1">SUMPRODUCT((OFFSET('Game Board'!F8:F55,0,PP1)=QH29)*(OFFSET('Game Board'!I8:I55,0,PP1)=QH28)*(OFFSET('Game Board'!G8:G55,0,PP1)&gt;OFFSET('Game Board'!H8:H55,0,PP1))*1)+SUMPRODUCT((OFFSET('Game Board'!I8:I55,0,PP1)=QH29)*(OFFSET('Game Board'!F8:F55,0,PP1)=QH28)*(OFFSET('Game Board'!H8:H55,0,PP1)&gt;OFFSET('Game Board'!G8:G55,0,PP1))*1)+SUMPRODUCT((OFFSET('Game Board'!F8:F55,0,PP1)=QH29)*(OFFSET('Game Board'!I8:I55,0,PP1)=QH30)*(OFFSET('Game Board'!G8:G55,0,PP1)&gt;OFFSET('Game Board'!H8:H55,0,PP1))*1)+SUMPRODUCT((OFFSET('Game Board'!I8:I55,0,PP1)=QH29)*(OFFSET('Game Board'!F8:F55,0,PP1)=QH30)*(OFFSET('Game Board'!H8:H55,0,PP1)&gt;OFFSET('Game Board'!G8:G55,0,PP1))*1)+SUMPRODUCT((OFFSET('Game Board'!F8:F55,0,PP1)=QH29)*(OFFSET('Game Board'!I8:I55,0,PP1)=QH31)*(OFFSET('Game Board'!G8:G55,0,PP1)&gt;OFFSET('Game Board'!H8:H55,0,PP1))*1)+SUMPRODUCT((OFFSET('Game Board'!I8:I55,0,PP1)=QH29)*(OFFSET('Game Board'!F8:F55,0,PP1)=QH31)*(OFFSET('Game Board'!H8:H55,0,PP1)&gt;OFFSET('Game Board'!G8:G55,0,PP1))*1)</f>
        <v>0</v>
      </c>
      <c r="QL29" s="420">
        <f ca="1">SUMPRODUCT((OFFSET('Game Board'!F8:F55,0,PP1)=QH29)*(OFFSET('Game Board'!I8:I55,0,PP1)=QH28)*(OFFSET('Game Board'!G8:G55,0,PP1)=OFFSET('Game Board'!H8:H55,0,PP1))*1)+SUMPRODUCT((OFFSET('Game Board'!I8:I55,0,PP1)=QH29)*(OFFSET('Game Board'!F8:F55,0,PP1)=QH28)*(OFFSET('Game Board'!G8:G55,0,PP1)=OFFSET('Game Board'!H8:H55,0,PP1))*1)+SUMPRODUCT((OFFSET('Game Board'!F8:F55,0,PP1)=QH29)*(OFFSET('Game Board'!I8:I55,0,PP1)=QH30)*(OFFSET('Game Board'!G8:G55,0,PP1)=OFFSET('Game Board'!H8:H55,0,PP1))*1)+SUMPRODUCT((OFFSET('Game Board'!I8:I55,0,PP1)=QH29)*(OFFSET('Game Board'!F8:F55,0,PP1)=QH30)*(OFFSET('Game Board'!G8:G55,0,PP1)=OFFSET('Game Board'!H8:H55,0,PP1))*1)+SUMPRODUCT((OFFSET('Game Board'!F8:F55,0,PP1)=QH29)*(OFFSET('Game Board'!I8:I55,0,PP1)=QH31)*(OFFSET('Game Board'!G8:G55,0,PP1)=OFFSET('Game Board'!H8:H55,0,PP1))*1)+SUMPRODUCT((OFFSET('Game Board'!I8:I55,0,PP1)=QH29)*(OFFSET('Game Board'!F8:F55,0,PP1)=QH31)*(OFFSET('Game Board'!G8:G55,0,PP1)=OFFSET('Game Board'!H8:H55,0,PP1))*1)</f>
        <v>3</v>
      </c>
      <c r="QM29" s="420">
        <f ca="1">SUMPRODUCT((OFFSET('Game Board'!F8:F55,0,PP1)=QH29)*(OFFSET('Game Board'!I8:I55,0,PP1)=QH28)*(OFFSET('Game Board'!G8:G55,0,PP1)&lt;OFFSET('Game Board'!H8:H55,0,PP1))*1)+SUMPRODUCT((OFFSET('Game Board'!I8:I55,0,PP1)=QH29)*(OFFSET('Game Board'!F8:F55,0,PP1)=QH28)*(OFFSET('Game Board'!H8:H55,0,PP1)&lt;OFFSET('Game Board'!G8:G55,0,PP1))*1)+SUMPRODUCT((OFFSET('Game Board'!F8:F55,0,PP1)=QH29)*(OFFSET('Game Board'!I8:I55,0,PP1)=QH30)*(OFFSET('Game Board'!G8:G55,0,PP1)&lt;OFFSET('Game Board'!H8:H55,0,PP1))*1)+SUMPRODUCT((OFFSET('Game Board'!I8:I55,0,PP1)=QH29)*(OFFSET('Game Board'!F8:F55,0,PP1)=QH30)*(OFFSET('Game Board'!H8:H55,0,PP1)&lt;OFFSET('Game Board'!G8:G55,0,PP1))*1)+SUMPRODUCT((OFFSET('Game Board'!F8:F55,0,PP1)=QH29)*(OFFSET('Game Board'!I8:I55,0,PP1)=QH31)*(OFFSET('Game Board'!G8:G55,0,PP1)&lt;OFFSET('Game Board'!H8:H55,0,PP1))*1)+SUMPRODUCT((OFFSET('Game Board'!I8:I55,0,PP1)=QH29)*(OFFSET('Game Board'!F8:F55,0,PP1)=QH31)*(OFFSET('Game Board'!H8:H55,0,PP1)&lt;OFFSET('Game Board'!G8:G55,0,PP1))*1)</f>
        <v>0</v>
      </c>
      <c r="QN29" s="420">
        <f ca="1">SUMIFS(OFFSET('Game Board'!G8:G55,0,PP1),OFFSET('Game Board'!F8:F55,0,PP1),QH29,OFFSET('Game Board'!I8:I55,0,PP1),QH28)+SUMIFS(OFFSET('Game Board'!G8:G55,0,PP1),OFFSET('Game Board'!F8:F55,0,PP1),QH29,OFFSET('Game Board'!I8:I55,0,PP1),QH30)+SUMIFS(OFFSET('Game Board'!G8:G55,0,PP1),OFFSET('Game Board'!F8:F55,0,PP1),QH29,OFFSET('Game Board'!I8:I55,0,PP1),QH31)+SUMIFS(OFFSET('Game Board'!H8:H55,0,PP1),OFFSET('Game Board'!I8:I55,0,PP1),QH29,OFFSET('Game Board'!F8:F55,0,PP1),QH28)+SUMIFS(OFFSET('Game Board'!H8:H55,0,PP1),OFFSET('Game Board'!I8:I55,0,PP1),QH29,OFFSET('Game Board'!F8:F55,0,PP1),QH30)+SUMIFS(OFFSET('Game Board'!H8:H55,0,PP1),OFFSET('Game Board'!I8:I55,0,PP1),QH29,OFFSET('Game Board'!F8:F55,0,PP1),QH31)</f>
        <v>0</v>
      </c>
      <c r="QO29" s="420">
        <f ca="1">SUMIFS(OFFSET('Game Board'!H8:H55,0,PP1),OFFSET('Game Board'!F8:F55,0,PP1),QH29,OFFSET('Game Board'!I8:I55,0,PP1),QH28)+SUMIFS(OFFSET('Game Board'!H8:H55,0,PP1),OFFSET('Game Board'!F8:F55,0,PP1),QH29,OFFSET('Game Board'!I8:I55,0,PP1),QH30)+SUMIFS(OFFSET('Game Board'!H8:H55,0,PP1),OFFSET('Game Board'!F8:F55,0,PP1),QH29,OFFSET('Game Board'!I8:I55,0,PP1),QH31)+SUMIFS(OFFSET('Game Board'!G8:G55,0,PP1),OFFSET('Game Board'!I8:I55,0,PP1),QH29,OFFSET('Game Board'!F8:F55,0,PP1),QH28)+SUMIFS(OFFSET('Game Board'!G8:G55,0,PP1),OFFSET('Game Board'!I8:I55,0,PP1),QH29,OFFSET('Game Board'!F8:F55,0,PP1),QH30)+SUMIFS(OFFSET('Game Board'!G8:G55,0,PP1),OFFSET('Game Board'!I8:I55,0,PP1),QH29,OFFSET('Game Board'!F8:F55,0,PP1),QH31)</f>
        <v>0</v>
      </c>
      <c r="QP29" s="420">
        <f t="shared" ca="1" si="107"/>
        <v>0</v>
      </c>
      <c r="QQ29" s="420">
        <f t="shared" ca="1" si="108"/>
        <v>3</v>
      </c>
      <c r="QR29" s="420">
        <f t="shared" ref="QR29" ca="1" si="4227">IF(QH29&lt;&gt;"",SUMPRODUCT((QG28:QG31=QG29)*(QQ28:QQ31&gt;QQ29)*1),0)</f>
        <v>0</v>
      </c>
      <c r="QS29" s="420">
        <f t="shared" ref="QS29" ca="1" si="4228">IF(QH29&lt;&gt;"",SUMPRODUCT((QR28:QR31=QR29)*(QP28:QP31&gt;QP29)*1),0)</f>
        <v>0</v>
      </c>
      <c r="QT29" s="420">
        <f t="shared" ca="1" si="111"/>
        <v>0</v>
      </c>
      <c r="QU29" s="420">
        <f t="shared" ref="QU29" ca="1" si="4229">IF(QH29&lt;&gt;"",SUMPRODUCT((QT28:QT31=QT29)*(QR28:QR31=QR29)*(QN28:QN31&gt;QN29)*1),0)</f>
        <v>0</v>
      </c>
      <c r="QV29" s="420">
        <f t="shared" ca="1" si="113"/>
        <v>1</v>
      </c>
      <c r="QW29" s="420">
        <f ca="1">SUMPRODUCT((OFFSET('Game Board'!F8:F55,0,PP1)=QI29)*(OFFSET('Game Board'!I8:I55,0,PP1)=QI30)*(OFFSET('Game Board'!G8:G55,0,PP1)&gt;OFFSET('Game Board'!H8:H55,0,PP1))*1)+SUMPRODUCT((OFFSET('Game Board'!I8:I55,0,PP1)=QI29)*(OFFSET('Game Board'!F8:F55,0,PP1)=QI30)*(OFFSET('Game Board'!H8:H55,0,PP1)&gt;OFFSET('Game Board'!G8:G55,0,PP1))*1)+SUMPRODUCT((OFFSET('Game Board'!F8:F55,0,PP1)=QI29)*(OFFSET('Game Board'!I8:I55,0,PP1)=QI31)*(OFFSET('Game Board'!G8:G55,0,PP1)&gt;OFFSET('Game Board'!H8:H55,0,PP1))*1)+SUMPRODUCT((OFFSET('Game Board'!I8:I55,0,PP1)=QI29)*(OFFSET('Game Board'!F8:F55,0,PP1)=QI31)*(OFFSET('Game Board'!H8:H55,0,PP1)&gt;OFFSET('Game Board'!G8:G55,0,PP1))*1)</f>
        <v>0</v>
      </c>
      <c r="QX29" s="420">
        <f ca="1">SUMPRODUCT((OFFSET('Game Board'!F8:F55,0,PP1)=QI29)*(OFFSET('Game Board'!I8:I55,0,PP1)=QI30)*(OFFSET('Game Board'!G8:G55,0,PP1)=OFFSET('Game Board'!H8:H55,0,PP1))*1)+SUMPRODUCT((OFFSET('Game Board'!I8:I55,0,PP1)=QI29)*(OFFSET('Game Board'!F8:F55,0,PP1)=QI30)*(OFFSET('Game Board'!G8:G55,0,PP1)=OFFSET('Game Board'!H8:H55,0,PP1))*1)+SUMPRODUCT((OFFSET('Game Board'!F8:F55,0,PP1)=QI29)*(OFFSET('Game Board'!I8:I55,0,PP1)=QI31)*(OFFSET('Game Board'!G8:G55,0,PP1)=OFFSET('Game Board'!H8:H55,0,PP1))*1)+SUMPRODUCT((OFFSET('Game Board'!I8:I55,0,PP1)=QI29)*(OFFSET('Game Board'!F8:F55,0,PP1)=QI31)*(OFFSET('Game Board'!G8:G55,0,PP1)=OFFSET('Game Board'!H8:H55,0,PP1))*1)</f>
        <v>0</v>
      </c>
      <c r="QY29" s="420">
        <f ca="1">SUMPRODUCT((OFFSET('Game Board'!F8:F55,0,PP1)=QI29)*(OFFSET('Game Board'!I8:I55,0,PP1)=QI30)*(OFFSET('Game Board'!G8:G55,0,PP1)&lt;OFFSET('Game Board'!H8:H55,0,PP1))*1)+SUMPRODUCT((OFFSET('Game Board'!I8:I55,0,PP1)=QI29)*(OFFSET('Game Board'!F8:F55,0,PP1)=QI30)*(OFFSET('Game Board'!H8:H55,0,PP1)&lt;OFFSET('Game Board'!G8:G55,0,PP1))*1)+SUMPRODUCT((OFFSET('Game Board'!F8:F55,0,PP1)=QI29)*(OFFSET('Game Board'!I8:I55,0,PP1)=QI31)*(OFFSET('Game Board'!G8:G55,0,PP1)&lt;OFFSET('Game Board'!H8:H55,0,PP1))*1)+SUMPRODUCT((OFFSET('Game Board'!I8:I55,0,PP1)=QI29)*(OFFSET('Game Board'!F8:F55,0,PP1)=QI31)*(OFFSET('Game Board'!H8:H55,0,PP1)&lt;OFFSET('Game Board'!G8:G55,0,PP1))*1)</f>
        <v>0</v>
      </c>
      <c r="QZ29" s="420">
        <f ca="1">SUMIFS(OFFSET('Game Board'!G8:G55,0,PP1),OFFSET('Game Board'!F8:F55,0,PP1),QI29,OFFSET('Game Board'!I8:I55,0,PP1),QI30)+SUMIFS(OFFSET('Game Board'!G8:G55,0,PP1),OFFSET('Game Board'!F8:F55,0,PP1),QI29,OFFSET('Game Board'!I8:I55,0,PP1),QI31)+SUMIFS(OFFSET('Game Board'!H8:H55,0,PP1),OFFSET('Game Board'!I8:I55,0,PP1),QI29,OFFSET('Game Board'!F8:F55,0,PP1),QI30)+SUMIFS(OFFSET('Game Board'!H8:H55,0,PP1),OFFSET('Game Board'!I8:I55,0,PP1),QI29,OFFSET('Game Board'!F8:F55,0,PP1),QI31)</f>
        <v>0</v>
      </c>
      <c r="RA29" s="420">
        <f ca="1">SUMIFS(OFFSET('Game Board'!H8:H55,0,PP1),OFFSET('Game Board'!F8:F55,0,PP1),QI29,OFFSET('Game Board'!I8:I55,0,PP1),QI30)+SUMIFS(OFFSET('Game Board'!H8:H55,0,PP1),OFFSET('Game Board'!F8:F55,0,PP1),QI29,OFFSET('Game Board'!I8:I55,0,PP1),QI31)+SUMIFS(OFFSET('Game Board'!G8:G55,0,PP1),OFFSET('Game Board'!I8:I55,0,PP1),QI29,OFFSET('Game Board'!F8:F55,0,PP1),QI30)+SUMIFS(OFFSET('Game Board'!G8:G55,0,PP1),OFFSET('Game Board'!I8:I55,0,PP1),QI29,OFFSET('Game Board'!F8:F55,0,PP1),QI31)</f>
        <v>0</v>
      </c>
      <c r="RB29" s="420">
        <f t="shared" ca="1" si="316"/>
        <v>0</v>
      </c>
      <c r="RC29" s="420">
        <f t="shared" ca="1" si="317"/>
        <v>0</v>
      </c>
      <c r="RD29" s="420">
        <f t="shared" ref="RD29" ca="1" si="4230">IF(QI29&lt;&gt;"",SUMPRODUCT((QG28:QG31=QG29)*(RC28:RC31&gt;RC29)*1),0)</f>
        <v>0</v>
      </c>
      <c r="RE29" s="420">
        <f t="shared" ref="RE29" ca="1" si="4231">IF(QI29&lt;&gt;"",SUMPRODUCT((RD28:RD31=RD29)*(RB28:RB31&gt;RB29)*1),0)</f>
        <v>0</v>
      </c>
      <c r="RF29" s="420">
        <f t="shared" ca="1" si="320"/>
        <v>0</v>
      </c>
      <c r="RG29" s="420">
        <f t="shared" ref="RG29" ca="1" si="4232">IF(QI29&lt;&gt;"",SUMPRODUCT((RF28:RF31=RF29)*(RD28:RD31=RD29)*(QZ28:QZ31&gt;QZ29)*1),0)</f>
        <v>0</v>
      </c>
      <c r="RH29" s="420">
        <f t="shared" ca="1" si="114"/>
        <v>1</v>
      </c>
      <c r="RI29" s="420">
        <v>0</v>
      </c>
      <c r="RJ29" s="420">
        <v>0</v>
      </c>
      <c r="RK29" s="420">
        <v>0</v>
      </c>
      <c r="RL29" s="420">
        <v>0</v>
      </c>
      <c r="RM29" s="420">
        <v>0</v>
      </c>
      <c r="RN29" s="420">
        <v>0</v>
      </c>
      <c r="RO29" s="420">
        <v>0</v>
      </c>
      <c r="RP29" s="420">
        <v>0</v>
      </c>
      <c r="RQ29" s="420">
        <v>0</v>
      </c>
      <c r="RR29" s="420">
        <v>0</v>
      </c>
      <c r="RS29" s="420">
        <v>0</v>
      </c>
      <c r="RT29" s="420">
        <f t="shared" ca="1" si="115"/>
        <v>1</v>
      </c>
      <c r="RU29" s="420">
        <f t="shared" ref="RU29" ca="1" si="4233">SUMPRODUCT((RT28:RT31=RT29)*(PW28:PW31&gt;PW29)*1)</f>
        <v>3</v>
      </c>
      <c r="RV29" s="420">
        <f t="shared" ca="1" si="117"/>
        <v>4</v>
      </c>
      <c r="RW29" s="420" t="str">
        <f t="shared" si="323"/>
        <v>Cameroon</v>
      </c>
      <c r="RX29" s="420">
        <f t="shared" ca="1" si="118"/>
        <v>0</v>
      </c>
      <c r="RY29" s="420">
        <f ca="1">SUMPRODUCT((OFFSET('Game Board'!G8:G55,0,RY1)&lt;&gt;"")*(OFFSET('Game Board'!F8:F55,0,RY1)=C29)*(OFFSET('Game Board'!G8:G55,0,RY1)&gt;OFFSET('Game Board'!H8:H55,0,RY1))*1)+SUMPRODUCT((OFFSET('Game Board'!G8:G55,0,RY1)&lt;&gt;"")*(OFFSET('Game Board'!I8:I55,0,RY1)=C29)*(OFFSET('Game Board'!H8:H55,0,RY1)&gt;OFFSET('Game Board'!G8:G55,0,RY1))*1)</f>
        <v>0</v>
      </c>
      <c r="RZ29" s="420">
        <f ca="1">SUMPRODUCT((OFFSET('Game Board'!G8:G55,0,RY1)&lt;&gt;"")*(OFFSET('Game Board'!F8:F55,0,RY1)=C29)*(OFFSET('Game Board'!G8:G55,0,RY1)=OFFSET('Game Board'!H8:H55,0,RY1))*1)+SUMPRODUCT((OFFSET('Game Board'!G8:G55,0,RY1)&lt;&gt;"")*(OFFSET('Game Board'!I8:I55,0,RY1)=C29)*(OFFSET('Game Board'!G8:G55,0,RY1)=OFFSET('Game Board'!H8:H55,0,RY1))*1)</f>
        <v>0</v>
      </c>
      <c r="SA29" s="420">
        <f ca="1">SUMPRODUCT((OFFSET('Game Board'!G8:G55,0,RY1)&lt;&gt;"")*(OFFSET('Game Board'!F8:F55,0,RY1)=C29)*(OFFSET('Game Board'!G8:G55,0,RY1)&lt;OFFSET('Game Board'!H8:H55,0,RY1))*1)+SUMPRODUCT((OFFSET('Game Board'!G8:G55,0,RY1)&lt;&gt;"")*(OFFSET('Game Board'!I8:I55,0,RY1)=C29)*(OFFSET('Game Board'!H8:H55,0,RY1)&lt;OFFSET('Game Board'!G8:G55,0,RY1))*1)</f>
        <v>0</v>
      </c>
      <c r="SB29" s="420">
        <f ca="1">SUMIF(OFFSET('Game Board'!F8:F55,0,RY1),C29,OFFSET('Game Board'!G8:G55,0,RY1))+SUMIF(OFFSET('Game Board'!I8:I55,0,RY1),C29,OFFSET('Game Board'!H8:H55,0,RY1))</f>
        <v>0</v>
      </c>
      <c r="SC29" s="420">
        <f ca="1">SUMIF(OFFSET('Game Board'!F8:F55,0,RY1),C29,OFFSET('Game Board'!H8:H55,0,RY1))+SUMIF(OFFSET('Game Board'!I8:I55,0,RY1),C29,OFFSET('Game Board'!G8:G55,0,RY1))</f>
        <v>0</v>
      </c>
      <c r="SD29" s="420">
        <f t="shared" ca="1" si="119"/>
        <v>0</v>
      </c>
      <c r="SE29" s="420">
        <f t="shared" ca="1" si="120"/>
        <v>0</v>
      </c>
      <c r="SF29" s="420">
        <f ca="1">INDEX(L4:L35,MATCH(SO29,C4:C35,0),0)</f>
        <v>1480</v>
      </c>
      <c r="SG29" s="424">
        <f>'Tournament Setup'!F31</f>
        <v>0</v>
      </c>
      <c r="SH29" s="420">
        <f t="shared" ref="SH29" ca="1" si="4234">RANK(SE29,SE28:SE31)</f>
        <v>1</v>
      </c>
      <c r="SI29" s="420">
        <f t="shared" ref="SI29" ca="1" si="4235">SUMPRODUCT((SH28:SH31=SH29)*(SD28:SD31&gt;SD29)*1)</f>
        <v>0</v>
      </c>
      <c r="SJ29" s="420">
        <f t="shared" ca="1" si="123"/>
        <v>1</v>
      </c>
      <c r="SK29" s="420">
        <f t="shared" ref="SK29" ca="1" si="4236">SUMPRODUCT((SH28:SH31=SH29)*(SD28:SD31=SD29)*(SB28:SB31&gt;SB29)*1)</f>
        <v>0</v>
      </c>
      <c r="SL29" s="420">
        <f t="shared" ca="1" si="125"/>
        <v>1</v>
      </c>
      <c r="SM29" s="420">
        <f t="shared" ref="SM29" ca="1" si="4237">RANK(SL29,SL28:SL31,1)+COUNTIF(SL28:SL29,SL29)-1</f>
        <v>2</v>
      </c>
      <c r="SN29" s="420">
        <v>2</v>
      </c>
      <c r="SO29" s="420" t="str">
        <f t="shared" ref="SO29" ca="1" si="4238">INDEX(RW28:RW31,MATCH(SN29,SM28:SM31,0),0)</f>
        <v>Cameroon</v>
      </c>
      <c r="SP29" s="420">
        <f t="shared" ref="SP29" ca="1" si="4239">INDEX(SL28:SL31,MATCH(SO29,RW28:RW31,0),0)</f>
        <v>1</v>
      </c>
      <c r="SQ29" s="420" t="str">
        <f t="shared" ref="SQ29" ca="1" si="4240">IF(SQ28&lt;&gt;"",SO29,"")</f>
        <v>Cameroon</v>
      </c>
      <c r="SR29" s="420" t="str">
        <f t="shared" ref="SR29" ca="1" si="4241">IF(SP30=2,SO29,"")</f>
        <v/>
      </c>
      <c r="ST29" s="420">
        <f ca="1">SUMPRODUCT((OFFSET('Game Board'!F8:F55,0,RY1)=SQ29)*(OFFSET('Game Board'!I8:I55,0,RY1)=SQ28)*(OFFSET('Game Board'!G8:G55,0,RY1)&gt;OFFSET('Game Board'!H8:H55,0,RY1))*1)+SUMPRODUCT((OFFSET('Game Board'!I8:I55,0,RY1)=SQ29)*(OFFSET('Game Board'!F8:F55,0,RY1)=SQ28)*(OFFSET('Game Board'!H8:H55,0,RY1)&gt;OFFSET('Game Board'!G8:G55,0,RY1))*1)+SUMPRODUCT((OFFSET('Game Board'!F8:F55,0,RY1)=SQ29)*(OFFSET('Game Board'!I8:I55,0,RY1)=SQ30)*(OFFSET('Game Board'!G8:G55,0,RY1)&gt;OFFSET('Game Board'!H8:H55,0,RY1))*1)+SUMPRODUCT((OFFSET('Game Board'!I8:I55,0,RY1)=SQ29)*(OFFSET('Game Board'!F8:F55,0,RY1)=SQ30)*(OFFSET('Game Board'!H8:H55,0,RY1)&gt;OFFSET('Game Board'!G8:G55,0,RY1))*1)+SUMPRODUCT((OFFSET('Game Board'!F8:F55,0,RY1)=SQ29)*(OFFSET('Game Board'!I8:I55,0,RY1)=SQ31)*(OFFSET('Game Board'!G8:G55,0,RY1)&gt;OFFSET('Game Board'!H8:H55,0,RY1))*1)+SUMPRODUCT((OFFSET('Game Board'!I8:I55,0,RY1)=SQ29)*(OFFSET('Game Board'!F8:F55,0,RY1)=SQ31)*(OFFSET('Game Board'!H8:H55,0,RY1)&gt;OFFSET('Game Board'!G8:G55,0,RY1))*1)</f>
        <v>0</v>
      </c>
      <c r="SU29" s="420">
        <f ca="1">SUMPRODUCT((OFFSET('Game Board'!F8:F55,0,RY1)=SQ29)*(OFFSET('Game Board'!I8:I55,0,RY1)=SQ28)*(OFFSET('Game Board'!G8:G55,0,RY1)=OFFSET('Game Board'!H8:H55,0,RY1))*1)+SUMPRODUCT((OFFSET('Game Board'!I8:I55,0,RY1)=SQ29)*(OFFSET('Game Board'!F8:F55,0,RY1)=SQ28)*(OFFSET('Game Board'!G8:G55,0,RY1)=OFFSET('Game Board'!H8:H55,0,RY1))*1)+SUMPRODUCT((OFFSET('Game Board'!F8:F55,0,RY1)=SQ29)*(OFFSET('Game Board'!I8:I55,0,RY1)=SQ30)*(OFFSET('Game Board'!G8:G55,0,RY1)=OFFSET('Game Board'!H8:H55,0,RY1))*1)+SUMPRODUCT((OFFSET('Game Board'!I8:I55,0,RY1)=SQ29)*(OFFSET('Game Board'!F8:F55,0,RY1)=SQ30)*(OFFSET('Game Board'!G8:G55,0,RY1)=OFFSET('Game Board'!H8:H55,0,RY1))*1)+SUMPRODUCT((OFFSET('Game Board'!F8:F55,0,RY1)=SQ29)*(OFFSET('Game Board'!I8:I55,0,RY1)=SQ31)*(OFFSET('Game Board'!G8:G55,0,RY1)=OFFSET('Game Board'!H8:H55,0,RY1))*1)+SUMPRODUCT((OFFSET('Game Board'!I8:I55,0,RY1)=SQ29)*(OFFSET('Game Board'!F8:F55,0,RY1)=SQ31)*(OFFSET('Game Board'!G8:G55,0,RY1)=OFFSET('Game Board'!H8:H55,0,RY1))*1)</f>
        <v>3</v>
      </c>
      <c r="SV29" s="420">
        <f ca="1">SUMPRODUCT((OFFSET('Game Board'!F8:F55,0,RY1)=SQ29)*(OFFSET('Game Board'!I8:I55,0,RY1)=SQ28)*(OFFSET('Game Board'!G8:G55,0,RY1)&lt;OFFSET('Game Board'!H8:H55,0,RY1))*1)+SUMPRODUCT((OFFSET('Game Board'!I8:I55,0,RY1)=SQ29)*(OFFSET('Game Board'!F8:F55,0,RY1)=SQ28)*(OFFSET('Game Board'!H8:H55,0,RY1)&lt;OFFSET('Game Board'!G8:G55,0,RY1))*1)+SUMPRODUCT((OFFSET('Game Board'!F8:F55,0,RY1)=SQ29)*(OFFSET('Game Board'!I8:I55,0,RY1)=SQ30)*(OFFSET('Game Board'!G8:G55,0,RY1)&lt;OFFSET('Game Board'!H8:H55,0,RY1))*1)+SUMPRODUCT((OFFSET('Game Board'!I8:I55,0,RY1)=SQ29)*(OFFSET('Game Board'!F8:F55,0,RY1)=SQ30)*(OFFSET('Game Board'!H8:H55,0,RY1)&lt;OFFSET('Game Board'!G8:G55,0,RY1))*1)+SUMPRODUCT((OFFSET('Game Board'!F8:F55,0,RY1)=SQ29)*(OFFSET('Game Board'!I8:I55,0,RY1)=SQ31)*(OFFSET('Game Board'!G8:G55,0,RY1)&lt;OFFSET('Game Board'!H8:H55,0,RY1))*1)+SUMPRODUCT((OFFSET('Game Board'!I8:I55,0,RY1)=SQ29)*(OFFSET('Game Board'!F8:F55,0,RY1)=SQ31)*(OFFSET('Game Board'!H8:H55,0,RY1)&lt;OFFSET('Game Board'!G8:G55,0,RY1))*1)</f>
        <v>0</v>
      </c>
      <c r="SW29" s="420">
        <f ca="1">SUMIFS(OFFSET('Game Board'!G8:G55,0,RY1),OFFSET('Game Board'!F8:F55,0,RY1),SQ29,OFFSET('Game Board'!I8:I55,0,RY1),SQ28)+SUMIFS(OFFSET('Game Board'!G8:G55,0,RY1),OFFSET('Game Board'!F8:F55,0,RY1),SQ29,OFFSET('Game Board'!I8:I55,0,RY1),SQ30)+SUMIFS(OFFSET('Game Board'!G8:G55,0,RY1),OFFSET('Game Board'!F8:F55,0,RY1),SQ29,OFFSET('Game Board'!I8:I55,0,RY1),SQ31)+SUMIFS(OFFSET('Game Board'!H8:H55,0,RY1),OFFSET('Game Board'!I8:I55,0,RY1),SQ29,OFFSET('Game Board'!F8:F55,0,RY1),SQ28)+SUMIFS(OFFSET('Game Board'!H8:H55,0,RY1),OFFSET('Game Board'!I8:I55,0,RY1),SQ29,OFFSET('Game Board'!F8:F55,0,RY1),SQ30)+SUMIFS(OFFSET('Game Board'!H8:H55,0,RY1),OFFSET('Game Board'!I8:I55,0,RY1),SQ29,OFFSET('Game Board'!F8:F55,0,RY1),SQ31)</f>
        <v>0</v>
      </c>
      <c r="SX29" s="420">
        <f ca="1">SUMIFS(OFFSET('Game Board'!H8:H55,0,RY1),OFFSET('Game Board'!F8:F55,0,RY1),SQ29,OFFSET('Game Board'!I8:I55,0,RY1),SQ28)+SUMIFS(OFFSET('Game Board'!H8:H55,0,RY1),OFFSET('Game Board'!F8:F55,0,RY1),SQ29,OFFSET('Game Board'!I8:I55,0,RY1),SQ30)+SUMIFS(OFFSET('Game Board'!H8:H55,0,RY1),OFFSET('Game Board'!F8:F55,0,RY1),SQ29,OFFSET('Game Board'!I8:I55,0,RY1),SQ31)+SUMIFS(OFFSET('Game Board'!G8:G55,0,RY1),OFFSET('Game Board'!I8:I55,0,RY1),SQ29,OFFSET('Game Board'!F8:F55,0,RY1),SQ28)+SUMIFS(OFFSET('Game Board'!G8:G55,0,RY1),OFFSET('Game Board'!I8:I55,0,RY1),SQ29,OFFSET('Game Board'!F8:F55,0,RY1),SQ30)+SUMIFS(OFFSET('Game Board'!G8:G55,0,RY1),OFFSET('Game Board'!I8:I55,0,RY1),SQ29,OFFSET('Game Board'!F8:F55,0,RY1),SQ31)</f>
        <v>0</v>
      </c>
      <c r="SY29" s="420">
        <f t="shared" ca="1" si="130"/>
        <v>0</v>
      </c>
      <c r="SZ29" s="420">
        <f t="shared" ca="1" si="131"/>
        <v>3</v>
      </c>
      <c r="TA29" s="420">
        <f t="shared" ref="TA29" ca="1" si="4242">IF(SQ29&lt;&gt;"",SUMPRODUCT((SP28:SP31=SP29)*(SZ28:SZ31&gt;SZ29)*1),0)</f>
        <v>0</v>
      </c>
      <c r="TB29" s="420">
        <f t="shared" ref="TB29" ca="1" si="4243">IF(SQ29&lt;&gt;"",SUMPRODUCT((TA28:TA31=TA29)*(SY28:SY31&gt;SY29)*1),0)</f>
        <v>0</v>
      </c>
      <c r="TC29" s="420">
        <f t="shared" ca="1" si="134"/>
        <v>0</v>
      </c>
      <c r="TD29" s="420">
        <f t="shared" ref="TD29" ca="1" si="4244">IF(SQ29&lt;&gt;"",SUMPRODUCT((TC28:TC31=TC29)*(TA28:TA31=TA29)*(SW28:SW31&gt;SW29)*1),0)</f>
        <v>0</v>
      </c>
      <c r="TE29" s="420">
        <f t="shared" ca="1" si="136"/>
        <v>1</v>
      </c>
      <c r="TF29" s="420">
        <f ca="1">SUMPRODUCT((OFFSET('Game Board'!F8:F55,0,RY1)=SR29)*(OFFSET('Game Board'!I8:I55,0,RY1)=SR30)*(OFFSET('Game Board'!G8:G55,0,RY1)&gt;OFFSET('Game Board'!H8:H55,0,RY1))*1)+SUMPRODUCT((OFFSET('Game Board'!I8:I55,0,RY1)=SR29)*(OFFSET('Game Board'!F8:F55,0,RY1)=SR30)*(OFFSET('Game Board'!H8:H55,0,RY1)&gt;OFFSET('Game Board'!G8:G55,0,RY1))*1)+SUMPRODUCT((OFFSET('Game Board'!F8:F55,0,RY1)=SR29)*(OFFSET('Game Board'!I8:I55,0,RY1)=SR31)*(OFFSET('Game Board'!G8:G55,0,RY1)&gt;OFFSET('Game Board'!H8:H55,0,RY1))*1)+SUMPRODUCT((OFFSET('Game Board'!I8:I55,0,RY1)=SR29)*(OFFSET('Game Board'!F8:F55,0,RY1)=SR31)*(OFFSET('Game Board'!H8:H55,0,RY1)&gt;OFFSET('Game Board'!G8:G55,0,RY1))*1)</f>
        <v>0</v>
      </c>
      <c r="TG29" s="420">
        <f ca="1">SUMPRODUCT((OFFSET('Game Board'!F8:F55,0,RY1)=SR29)*(OFFSET('Game Board'!I8:I55,0,RY1)=SR30)*(OFFSET('Game Board'!G8:G55,0,RY1)=OFFSET('Game Board'!H8:H55,0,RY1))*1)+SUMPRODUCT((OFFSET('Game Board'!I8:I55,0,RY1)=SR29)*(OFFSET('Game Board'!F8:F55,0,RY1)=SR30)*(OFFSET('Game Board'!G8:G55,0,RY1)=OFFSET('Game Board'!H8:H55,0,RY1))*1)+SUMPRODUCT((OFFSET('Game Board'!F8:F55,0,RY1)=SR29)*(OFFSET('Game Board'!I8:I55,0,RY1)=SR31)*(OFFSET('Game Board'!G8:G55,0,RY1)=OFFSET('Game Board'!H8:H55,0,RY1))*1)+SUMPRODUCT((OFFSET('Game Board'!I8:I55,0,RY1)=SR29)*(OFFSET('Game Board'!F8:F55,0,RY1)=SR31)*(OFFSET('Game Board'!G8:G55,0,RY1)=OFFSET('Game Board'!H8:H55,0,RY1))*1)</f>
        <v>0</v>
      </c>
      <c r="TH29" s="420">
        <f ca="1">SUMPRODUCT((OFFSET('Game Board'!F8:F55,0,RY1)=SR29)*(OFFSET('Game Board'!I8:I55,0,RY1)=SR30)*(OFFSET('Game Board'!G8:G55,0,RY1)&lt;OFFSET('Game Board'!H8:H55,0,RY1))*1)+SUMPRODUCT((OFFSET('Game Board'!I8:I55,0,RY1)=SR29)*(OFFSET('Game Board'!F8:F55,0,RY1)=SR30)*(OFFSET('Game Board'!H8:H55,0,RY1)&lt;OFFSET('Game Board'!G8:G55,0,RY1))*1)+SUMPRODUCT((OFFSET('Game Board'!F8:F55,0,RY1)=SR29)*(OFFSET('Game Board'!I8:I55,0,RY1)=SR31)*(OFFSET('Game Board'!G8:G55,0,RY1)&lt;OFFSET('Game Board'!H8:H55,0,RY1))*1)+SUMPRODUCT((OFFSET('Game Board'!I8:I55,0,RY1)=SR29)*(OFFSET('Game Board'!F8:F55,0,RY1)=SR31)*(OFFSET('Game Board'!H8:H55,0,RY1)&lt;OFFSET('Game Board'!G8:G55,0,RY1))*1)</f>
        <v>0</v>
      </c>
      <c r="TI29" s="420">
        <f ca="1">SUMIFS(OFFSET('Game Board'!G8:G55,0,RY1),OFFSET('Game Board'!F8:F55,0,RY1),SR29,OFFSET('Game Board'!I8:I55,0,RY1),SR30)+SUMIFS(OFFSET('Game Board'!G8:G55,0,RY1),OFFSET('Game Board'!F8:F55,0,RY1),SR29,OFFSET('Game Board'!I8:I55,0,RY1),SR31)+SUMIFS(OFFSET('Game Board'!H8:H55,0,RY1),OFFSET('Game Board'!I8:I55,0,RY1),SR29,OFFSET('Game Board'!F8:F55,0,RY1),SR30)+SUMIFS(OFFSET('Game Board'!H8:H55,0,RY1),OFFSET('Game Board'!I8:I55,0,RY1),SR29,OFFSET('Game Board'!F8:F55,0,RY1),SR31)</f>
        <v>0</v>
      </c>
      <c r="TJ29" s="420">
        <f ca="1">SUMIFS(OFFSET('Game Board'!H8:H55,0,RY1),OFFSET('Game Board'!F8:F55,0,RY1),SR29,OFFSET('Game Board'!I8:I55,0,RY1),SR30)+SUMIFS(OFFSET('Game Board'!H8:H55,0,RY1),OFFSET('Game Board'!F8:F55,0,RY1),SR29,OFFSET('Game Board'!I8:I55,0,RY1),SR31)+SUMIFS(OFFSET('Game Board'!G8:G55,0,RY1),OFFSET('Game Board'!I8:I55,0,RY1),SR29,OFFSET('Game Board'!F8:F55,0,RY1),SR30)+SUMIFS(OFFSET('Game Board'!G8:G55,0,RY1),OFFSET('Game Board'!I8:I55,0,RY1),SR29,OFFSET('Game Board'!F8:F55,0,RY1),SR31)</f>
        <v>0</v>
      </c>
      <c r="TK29" s="420">
        <f t="shared" ca="1" si="335"/>
        <v>0</v>
      </c>
      <c r="TL29" s="420">
        <f t="shared" ca="1" si="336"/>
        <v>0</v>
      </c>
      <c r="TM29" s="420">
        <f t="shared" ref="TM29" ca="1" si="4245">IF(SR29&lt;&gt;"",SUMPRODUCT((SP28:SP31=SP29)*(TL28:TL31&gt;TL29)*1),0)</f>
        <v>0</v>
      </c>
      <c r="TN29" s="420">
        <f t="shared" ref="TN29" ca="1" si="4246">IF(SR29&lt;&gt;"",SUMPRODUCT((TM28:TM31=TM29)*(TK28:TK31&gt;TK29)*1),0)</f>
        <v>0</v>
      </c>
      <c r="TO29" s="420">
        <f t="shared" ca="1" si="339"/>
        <v>0</v>
      </c>
      <c r="TP29" s="420">
        <f t="shared" ref="TP29" ca="1" si="4247">IF(SR29&lt;&gt;"",SUMPRODUCT((TO28:TO31=TO29)*(TM28:TM31=TM29)*(TI28:TI31&gt;TI29)*1),0)</f>
        <v>0</v>
      </c>
      <c r="TQ29" s="420">
        <f t="shared" ca="1" si="137"/>
        <v>1</v>
      </c>
      <c r="TR29" s="420">
        <v>0</v>
      </c>
      <c r="TS29" s="420">
        <v>0</v>
      </c>
      <c r="TT29" s="420">
        <v>0</v>
      </c>
      <c r="TU29" s="420">
        <v>0</v>
      </c>
      <c r="TV29" s="420">
        <v>0</v>
      </c>
      <c r="TW29" s="420">
        <v>0</v>
      </c>
      <c r="TX29" s="420">
        <v>0</v>
      </c>
      <c r="TY29" s="420">
        <v>0</v>
      </c>
      <c r="TZ29" s="420">
        <v>0</v>
      </c>
      <c r="UA29" s="420">
        <v>0</v>
      </c>
      <c r="UB29" s="420">
        <v>0</v>
      </c>
      <c r="UC29" s="420">
        <f t="shared" ca="1" si="138"/>
        <v>1</v>
      </c>
      <c r="UD29" s="420">
        <f t="shared" ref="UD29" ca="1" si="4248">SUMPRODUCT((UC28:UC31=UC29)*(SF28:SF31&gt;SF29)*1)</f>
        <v>3</v>
      </c>
      <c r="UE29" s="420">
        <f t="shared" ca="1" si="140"/>
        <v>4</v>
      </c>
      <c r="UF29" s="420" t="str">
        <f t="shared" si="342"/>
        <v>Cameroon</v>
      </c>
      <c r="UG29" s="420">
        <f t="shared" ca="1" si="141"/>
        <v>0</v>
      </c>
      <c r="UH29" s="420">
        <f ca="1">SUMPRODUCT((OFFSET('Game Board'!G8:G55,0,UH1)&lt;&gt;"")*(OFFSET('Game Board'!F8:F55,0,UH1)=C29)*(OFFSET('Game Board'!G8:G55,0,UH1)&gt;OFFSET('Game Board'!H8:H55,0,UH1))*1)+SUMPRODUCT((OFFSET('Game Board'!G8:G55,0,UH1)&lt;&gt;"")*(OFFSET('Game Board'!I8:I55,0,UH1)=C29)*(OFFSET('Game Board'!H8:H55,0,UH1)&gt;OFFSET('Game Board'!G8:G55,0,UH1))*1)</f>
        <v>0</v>
      </c>
      <c r="UI29" s="420">
        <f ca="1">SUMPRODUCT((OFFSET('Game Board'!G8:G55,0,UH1)&lt;&gt;"")*(OFFSET('Game Board'!F8:F55,0,UH1)=C29)*(OFFSET('Game Board'!G8:G55,0,UH1)=OFFSET('Game Board'!H8:H55,0,UH1))*1)+SUMPRODUCT((OFFSET('Game Board'!G8:G55,0,UH1)&lt;&gt;"")*(OFFSET('Game Board'!I8:I55,0,UH1)=C29)*(OFFSET('Game Board'!G8:G55,0,UH1)=OFFSET('Game Board'!H8:H55,0,UH1))*1)</f>
        <v>0</v>
      </c>
      <c r="UJ29" s="420">
        <f ca="1">SUMPRODUCT((OFFSET('Game Board'!G8:G55,0,UH1)&lt;&gt;"")*(OFFSET('Game Board'!F8:F55,0,UH1)=C29)*(OFFSET('Game Board'!G8:G55,0,UH1)&lt;OFFSET('Game Board'!H8:H55,0,UH1))*1)+SUMPRODUCT((OFFSET('Game Board'!G8:G55,0,UH1)&lt;&gt;"")*(OFFSET('Game Board'!I8:I55,0,UH1)=C29)*(OFFSET('Game Board'!H8:H55,0,UH1)&lt;OFFSET('Game Board'!G8:G55,0,UH1))*1)</f>
        <v>0</v>
      </c>
      <c r="UK29" s="420">
        <f ca="1">SUMIF(OFFSET('Game Board'!F8:F55,0,UH1),C29,OFFSET('Game Board'!G8:G55,0,UH1))+SUMIF(OFFSET('Game Board'!I8:I55,0,UH1),C29,OFFSET('Game Board'!H8:H55,0,UH1))</f>
        <v>0</v>
      </c>
      <c r="UL29" s="420">
        <f ca="1">SUMIF(OFFSET('Game Board'!F8:F55,0,UH1),C29,OFFSET('Game Board'!H8:H55,0,UH1))+SUMIF(OFFSET('Game Board'!I8:I55,0,UH1),C29,OFFSET('Game Board'!G8:G55,0,UH1))</f>
        <v>0</v>
      </c>
      <c r="UM29" s="420">
        <f t="shared" ca="1" si="142"/>
        <v>0</v>
      </c>
      <c r="UN29" s="420">
        <f t="shared" ca="1" si="143"/>
        <v>0</v>
      </c>
      <c r="UO29" s="420">
        <f ca="1">INDEX(L4:L35,MATCH(UX29,C4:C35,0),0)</f>
        <v>1480</v>
      </c>
      <c r="UP29" s="424">
        <f>'Tournament Setup'!F31</f>
        <v>0</v>
      </c>
      <c r="UQ29" s="420">
        <f t="shared" ref="UQ29" ca="1" si="4249">RANK(UN29,UN28:UN31)</f>
        <v>1</v>
      </c>
      <c r="UR29" s="420">
        <f t="shared" ref="UR29" ca="1" si="4250">SUMPRODUCT((UQ28:UQ31=UQ29)*(UM28:UM31&gt;UM29)*1)</f>
        <v>0</v>
      </c>
      <c r="US29" s="420">
        <f t="shared" ca="1" si="146"/>
        <v>1</v>
      </c>
      <c r="UT29" s="420">
        <f t="shared" ref="UT29" ca="1" si="4251">SUMPRODUCT((UQ28:UQ31=UQ29)*(UM28:UM31=UM29)*(UK28:UK31&gt;UK29)*1)</f>
        <v>0</v>
      </c>
      <c r="UU29" s="420">
        <f t="shared" ca="1" si="148"/>
        <v>1</v>
      </c>
      <c r="UV29" s="420">
        <f t="shared" ref="UV29" ca="1" si="4252">RANK(UU29,UU28:UU31,1)+COUNTIF(UU28:UU29,UU29)-1</f>
        <v>2</v>
      </c>
      <c r="UW29" s="420">
        <v>2</v>
      </c>
      <c r="UX29" s="420" t="str">
        <f t="shared" ref="UX29" ca="1" si="4253">INDEX(UF28:UF31,MATCH(UW29,UV28:UV31,0),0)</f>
        <v>Cameroon</v>
      </c>
      <c r="UY29" s="420">
        <f t="shared" ref="UY29" ca="1" si="4254">INDEX(UU28:UU31,MATCH(UX29,UF28:UF31,0),0)</f>
        <v>1</v>
      </c>
      <c r="UZ29" s="420" t="str">
        <f t="shared" ref="UZ29" ca="1" si="4255">IF(UZ28&lt;&gt;"",UX29,"")</f>
        <v>Cameroon</v>
      </c>
      <c r="VA29" s="420" t="str">
        <f t="shared" ref="VA29" ca="1" si="4256">IF(UY30=2,UX29,"")</f>
        <v/>
      </c>
      <c r="VC29" s="420">
        <f ca="1">SUMPRODUCT((OFFSET('Game Board'!F8:F55,0,UH1)=UZ29)*(OFFSET('Game Board'!I8:I55,0,UH1)=UZ28)*(OFFSET('Game Board'!G8:G55,0,UH1)&gt;OFFSET('Game Board'!H8:H55,0,UH1))*1)+SUMPRODUCT((OFFSET('Game Board'!I8:I55,0,UH1)=UZ29)*(OFFSET('Game Board'!F8:F55,0,UH1)=UZ28)*(OFFSET('Game Board'!H8:H55,0,UH1)&gt;OFFSET('Game Board'!G8:G55,0,UH1))*1)+SUMPRODUCT((OFFSET('Game Board'!F8:F55,0,UH1)=UZ29)*(OFFSET('Game Board'!I8:I55,0,UH1)=UZ30)*(OFFSET('Game Board'!G8:G55,0,UH1)&gt;OFFSET('Game Board'!H8:H55,0,UH1))*1)+SUMPRODUCT((OFFSET('Game Board'!I8:I55,0,UH1)=UZ29)*(OFFSET('Game Board'!F8:F55,0,UH1)=UZ30)*(OFFSET('Game Board'!H8:H55,0,UH1)&gt;OFFSET('Game Board'!G8:G55,0,UH1))*1)+SUMPRODUCT((OFFSET('Game Board'!F8:F55,0,UH1)=UZ29)*(OFFSET('Game Board'!I8:I55,0,UH1)=UZ31)*(OFFSET('Game Board'!G8:G55,0,UH1)&gt;OFFSET('Game Board'!H8:H55,0,UH1))*1)+SUMPRODUCT((OFFSET('Game Board'!I8:I55,0,UH1)=UZ29)*(OFFSET('Game Board'!F8:F55,0,UH1)=UZ31)*(OFFSET('Game Board'!H8:H55,0,UH1)&gt;OFFSET('Game Board'!G8:G55,0,UH1))*1)</f>
        <v>0</v>
      </c>
      <c r="VD29" s="420">
        <f ca="1">SUMPRODUCT((OFFSET('Game Board'!F8:F55,0,UH1)=UZ29)*(OFFSET('Game Board'!I8:I55,0,UH1)=UZ28)*(OFFSET('Game Board'!G8:G55,0,UH1)=OFFSET('Game Board'!H8:H55,0,UH1))*1)+SUMPRODUCT((OFFSET('Game Board'!I8:I55,0,UH1)=UZ29)*(OFFSET('Game Board'!F8:F55,0,UH1)=UZ28)*(OFFSET('Game Board'!G8:G55,0,UH1)=OFFSET('Game Board'!H8:H55,0,UH1))*1)+SUMPRODUCT((OFFSET('Game Board'!F8:F55,0,UH1)=UZ29)*(OFFSET('Game Board'!I8:I55,0,UH1)=UZ30)*(OFFSET('Game Board'!G8:G55,0,UH1)=OFFSET('Game Board'!H8:H55,0,UH1))*1)+SUMPRODUCT((OFFSET('Game Board'!I8:I55,0,UH1)=UZ29)*(OFFSET('Game Board'!F8:F55,0,UH1)=UZ30)*(OFFSET('Game Board'!G8:G55,0,UH1)=OFFSET('Game Board'!H8:H55,0,UH1))*1)+SUMPRODUCT((OFFSET('Game Board'!F8:F55,0,UH1)=UZ29)*(OFFSET('Game Board'!I8:I55,0,UH1)=UZ31)*(OFFSET('Game Board'!G8:G55,0,UH1)=OFFSET('Game Board'!H8:H55,0,UH1))*1)+SUMPRODUCT((OFFSET('Game Board'!I8:I55,0,UH1)=UZ29)*(OFFSET('Game Board'!F8:F55,0,UH1)=UZ31)*(OFFSET('Game Board'!G8:G55,0,UH1)=OFFSET('Game Board'!H8:H55,0,UH1))*1)</f>
        <v>3</v>
      </c>
      <c r="VE29" s="420">
        <f ca="1">SUMPRODUCT((OFFSET('Game Board'!F8:F55,0,UH1)=UZ29)*(OFFSET('Game Board'!I8:I55,0,UH1)=UZ28)*(OFFSET('Game Board'!G8:G55,0,UH1)&lt;OFFSET('Game Board'!H8:H55,0,UH1))*1)+SUMPRODUCT((OFFSET('Game Board'!I8:I55,0,UH1)=UZ29)*(OFFSET('Game Board'!F8:F55,0,UH1)=UZ28)*(OFFSET('Game Board'!H8:H55,0,UH1)&lt;OFFSET('Game Board'!G8:G55,0,UH1))*1)+SUMPRODUCT((OFFSET('Game Board'!F8:F55,0,UH1)=UZ29)*(OFFSET('Game Board'!I8:I55,0,UH1)=UZ30)*(OFFSET('Game Board'!G8:G55,0,UH1)&lt;OFFSET('Game Board'!H8:H55,0,UH1))*1)+SUMPRODUCT((OFFSET('Game Board'!I8:I55,0,UH1)=UZ29)*(OFFSET('Game Board'!F8:F55,0,UH1)=UZ30)*(OFFSET('Game Board'!H8:H55,0,UH1)&lt;OFFSET('Game Board'!G8:G55,0,UH1))*1)+SUMPRODUCT((OFFSET('Game Board'!F8:F55,0,UH1)=UZ29)*(OFFSET('Game Board'!I8:I55,0,UH1)=UZ31)*(OFFSET('Game Board'!G8:G55,0,UH1)&lt;OFFSET('Game Board'!H8:H55,0,UH1))*1)+SUMPRODUCT((OFFSET('Game Board'!I8:I55,0,UH1)=UZ29)*(OFFSET('Game Board'!F8:F55,0,UH1)=UZ31)*(OFFSET('Game Board'!H8:H55,0,UH1)&lt;OFFSET('Game Board'!G8:G55,0,UH1))*1)</f>
        <v>0</v>
      </c>
      <c r="VF29" s="420">
        <f ca="1">SUMIFS(OFFSET('Game Board'!G8:G55,0,UH1),OFFSET('Game Board'!F8:F55,0,UH1),UZ29,OFFSET('Game Board'!I8:I55,0,UH1),UZ28)+SUMIFS(OFFSET('Game Board'!G8:G55,0,UH1),OFFSET('Game Board'!F8:F55,0,UH1),UZ29,OFFSET('Game Board'!I8:I55,0,UH1),UZ30)+SUMIFS(OFFSET('Game Board'!G8:G55,0,UH1),OFFSET('Game Board'!F8:F55,0,UH1),UZ29,OFFSET('Game Board'!I8:I55,0,UH1),UZ31)+SUMIFS(OFFSET('Game Board'!H8:H55,0,UH1),OFFSET('Game Board'!I8:I55,0,UH1),UZ29,OFFSET('Game Board'!F8:F55,0,UH1),UZ28)+SUMIFS(OFFSET('Game Board'!H8:H55,0,UH1),OFFSET('Game Board'!I8:I55,0,UH1),UZ29,OFFSET('Game Board'!F8:F55,0,UH1),UZ30)+SUMIFS(OFFSET('Game Board'!H8:H55,0,UH1),OFFSET('Game Board'!I8:I55,0,UH1),UZ29,OFFSET('Game Board'!F8:F55,0,UH1),UZ31)</f>
        <v>0</v>
      </c>
      <c r="VG29" s="420">
        <f ca="1">SUMIFS(OFFSET('Game Board'!H8:H55,0,UH1),OFFSET('Game Board'!F8:F55,0,UH1),UZ29,OFFSET('Game Board'!I8:I55,0,UH1),UZ28)+SUMIFS(OFFSET('Game Board'!H8:H55,0,UH1),OFFSET('Game Board'!F8:F55,0,UH1),UZ29,OFFSET('Game Board'!I8:I55,0,UH1),UZ30)+SUMIFS(OFFSET('Game Board'!H8:H55,0,UH1),OFFSET('Game Board'!F8:F55,0,UH1),UZ29,OFFSET('Game Board'!I8:I55,0,UH1),UZ31)+SUMIFS(OFFSET('Game Board'!G8:G55,0,UH1),OFFSET('Game Board'!I8:I55,0,UH1),UZ29,OFFSET('Game Board'!F8:F55,0,UH1),UZ28)+SUMIFS(OFFSET('Game Board'!G8:G55,0,UH1),OFFSET('Game Board'!I8:I55,0,UH1),UZ29,OFFSET('Game Board'!F8:F55,0,UH1),UZ30)+SUMIFS(OFFSET('Game Board'!G8:G55,0,UH1),OFFSET('Game Board'!I8:I55,0,UH1),UZ29,OFFSET('Game Board'!F8:F55,0,UH1),UZ31)</f>
        <v>0</v>
      </c>
      <c r="VH29" s="420">
        <f t="shared" ca="1" si="153"/>
        <v>0</v>
      </c>
      <c r="VI29" s="420">
        <f t="shared" ca="1" si="154"/>
        <v>3</v>
      </c>
      <c r="VJ29" s="420">
        <f t="shared" ref="VJ29" ca="1" si="4257">IF(UZ29&lt;&gt;"",SUMPRODUCT((UY28:UY31=UY29)*(VI28:VI31&gt;VI29)*1),0)</f>
        <v>0</v>
      </c>
      <c r="VK29" s="420">
        <f t="shared" ref="VK29" ca="1" si="4258">IF(UZ29&lt;&gt;"",SUMPRODUCT((VJ28:VJ31=VJ29)*(VH28:VH31&gt;VH29)*1),0)</f>
        <v>0</v>
      </c>
      <c r="VL29" s="420">
        <f t="shared" ca="1" si="157"/>
        <v>0</v>
      </c>
      <c r="VM29" s="420">
        <f t="shared" ref="VM29" ca="1" si="4259">IF(UZ29&lt;&gt;"",SUMPRODUCT((VL28:VL31=VL29)*(VJ28:VJ31=VJ29)*(VF28:VF31&gt;VF29)*1),0)</f>
        <v>0</v>
      </c>
      <c r="VN29" s="420">
        <f t="shared" ca="1" si="159"/>
        <v>1</v>
      </c>
      <c r="VO29" s="420">
        <f ca="1">SUMPRODUCT((OFFSET('Game Board'!F8:F55,0,UH1)=VA29)*(OFFSET('Game Board'!I8:I55,0,UH1)=VA30)*(OFFSET('Game Board'!G8:G55,0,UH1)&gt;OFFSET('Game Board'!H8:H55,0,UH1))*1)+SUMPRODUCT((OFFSET('Game Board'!I8:I55,0,UH1)=VA29)*(OFFSET('Game Board'!F8:F55,0,UH1)=VA30)*(OFFSET('Game Board'!H8:H55,0,UH1)&gt;OFFSET('Game Board'!G8:G55,0,UH1))*1)+SUMPRODUCT((OFFSET('Game Board'!F8:F55,0,UH1)=VA29)*(OFFSET('Game Board'!I8:I55,0,UH1)=VA31)*(OFFSET('Game Board'!G8:G55,0,UH1)&gt;OFFSET('Game Board'!H8:H55,0,UH1))*1)+SUMPRODUCT((OFFSET('Game Board'!I8:I55,0,UH1)=VA29)*(OFFSET('Game Board'!F8:F55,0,UH1)=VA31)*(OFFSET('Game Board'!H8:H55,0,UH1)&gt;OFFSET('Game Board'!G8:G55,0,UH1))*1)</f>
        <v>0</v>
      </c>
      <c r="VP29" s="420">
        <f ca="1">SUMPRODUCT((OFFSET('Game Board'!F8:F55,0,UH1)=VA29)*(OFFSET('Game Board'!I8:I55,0,UH1)=VA30)*(OFFSET('Game Board'!G8:G55,0,UH1)=OFFSET('Game Board'!H8:H55,0,UH1))*1)+SUMPRODUCT((OFFSET('Game Board'!I8:I55,0,UH1)=VA29)*(OFFSET('Game Board'!F8:F55,0,UH1)=VA30)*(OFFSET('Game Board'!G8:G55,0,UH1)=OFFSET('Game Board'!H8:H55,0,UH1))*1)+SUMPRODUCT((OFFSET('Game Board'!F8:F55,0,UH1)=VA29)*(OFFSET('Game Board'!I8:I55,0,UH1)=VA31)*(OFFSET('Game Board'!G8:G55,0,UH1)=OFFSET('Game Board'!H8:H55,0,UH1))*1)+SUMPRODUCT((OFFSET('Game Board'!I8:I55,0,UH1)=VA29)*(OFFSET('Game Board'!F8:F55,0,UH1)=VA31)*(OFFSET('Game Board'!G8:G55,0,UH1)=OFFSET('Game Board'!H8:H55,0,UH1))*1)</f>
        <v>0</v>
      </c>
      <c r="VQ29" s="420">
        <f ca="1">SUMPRODUCT((OFFSET('Game Board'!F8:F55,0,UH1)=VA29)*(OFFSET('Game Board'!I8:I55,0,UH1)=VA30)*(OFFSET('Game Board'!G8:G55,0,UH1)&lt;OFFSET('Game Board'!H8:H55,0,UH1))*1)+SUMPRODUCT((OFFSET('Game Board'!I8:I55,0,UH1)=VA29)*(OFFSET('Game Board'!F8:F55,0,UH1)=VA30)*(OFFSET('Game Board'!H8:H55,0,UH1)&lt;OFFSET('Game Board'!G8:G55,0,UH1))*1)+SUMPRODUCT((OFFSET('Game Board'!F8:F55,0,UH1)=VA29)*(OFFSET('Game Board'!I8:I55,0,UH1)=VA31)*(OFFSET('Game Board'!G8:G55,0,UH1)&lt;OFFSET('Game Board'!H8:H55,0,UH1))*1)+SUMPRODUCT((OFFSET('Game Board'!I8:I55,0,UH1)=VA29)*(OFFSET('Game Board'!F8:F55,0,UH1)=VA31)*(OFFSET('Game Board'!H8:H55,0,UH1)&lt;OFFSET('Game Board'!G8:G55,0,UH1))*1)</f>
        <v>0</v>
      </c>
      <c r="VR29" s="420">
        <f ca="1">SUMIFS(OFFSET('Game Board'!G8:G55,0,UH1),OFFSET('Game Board'!F8:F55,0,UH1),VA29,OFFSET('Game Board'!I8:I55,0,UH1),VA30)+SUMIFS(OFFSET('Game Board'!G8:G55,0,UH1),OFFSET('Game Board'!F8:F55,0,UH1),VA29,OFFSET('Game Board'!I8:I55,0,UH1),VA31)+SUMIFS(OFFSET('Game Board'!H8:H55,0,UH1),OFFSET('Game Board'!I8:I55,0,UH1),VA29,OFFSET('Game Board'!F8:F55,0,UH1),VA30)+SUMIFS(OFFSET('Game Board'!H8:H55,0,UH1),OFFSET('Game Board'!I8:I55,0,UH1),VA29,OFFSET('Game Board'!F8:F55,0,UH1),VA31)</f>
        <v>0</v>
      </c>
      <c r="VS29" s="420">
        <f ca="1">SUMIFS(OFFSET('Game Board'!H8:H55,0,UH1),OFFSET('Game Board'!F8:F55,0,UH1),VA29,OFFSET('Game Board'!I8:I55,0,UH1),VA30)+SUMIFS(OFFSET('Game Board'!H8:H55,0,UH1),OFFSET('Game Board'!F8:F55,0,UH1),VA29,OFFSET('Game Board'!I8:I55,0,UH1),VA31)+SUMIFS(OFFSET('Game Board'!G8:G55,0,UH1),OFFSET('Game Board'!I8:I55,0,UH1),VA29,OFFSET('Game Board'!F8:F55,0,UH1),VA30)+SUMIFS(OFFSET('Game Board'!G8:G55,0,UH1),OFFSET('Game Board'!I8:I55,0,UH1),VA29,OFFSET('Game Board'!F8:F55,0,UH1),VA31)</f>
        <v>0</v>
      </c>
      <c r="VT29" s="420">
        <f t="shared" ca="1" si="354"/>
        <v>0</v>
      </c>
      <c r="VU29" s="420">
        <f t="shared" ca="1" si="355"/>
        <v>0</v>
      </c>
      <c r="VV29" s="420">
        <f t="shared" ref="VV29" ca="1" si="4260">IF(VA29&lt;&gt;"",SUMPRODUCT((UY28:UY31=UY29)*(VU28:VU31&gt;VU29)*1),0)</f>
        <v>0</v>
      </c>
      <c r="VW29" s="420">
        <f t="shared" ref="VW29" ca="1" si="4261">IF(VA29&lt;&gt;"",SUMPRODUCT((VV28:VV31=VV29)*(VT28:VT31&gt;VT29)*1),0)</f>
        <v>0</v>
      </c>
      <c r="VX29" s="420">
        <f t="shared" ca="1" si="358"/>
        <v>0</v>
      </c>
      <c r="VY29" s="420">
        <f t="shared" ref="VY29" ca="1" si="4262">IF(VA29&lt;&gt;"",SUMPRODUCT((VX28:VX31=VX29)*(VV28:VV31=VV29)*(VR28:VR31&gt;VR29)*1),0)</f>
        <v>0</v>
      </c>
      <c r="VZ29" s="420">
        <f t="shared" ca="1" si="160"/>
        <v>1</v>
      </c>
      <c r="WA29" s="420">
        <v>0</v>
      </c>
      <c r="WB29" s="420">
        <v>0</v>
      </c>
      <c r="WC29" s="420">
        <v>0</v>
      </c>
      <c r="WD29" s="420">
        <v>0</v>
      </c>
      <c r="WE29" s="420">
        <v>0</v>
      </c>
      <c r="WF29" s="420">
        <v>0</v>
      </c>
      <c r="WG29" s="420">
        <v>0</v>
      </c>
      <c r="WH29" s="420">
        <v>0</v>
      </c>
      <c r="WI29" s="420">
        <v>0</v>
      </c>
      <c r="WJ29" s="420">
        <v>0</v>
      </c>
      <c r="WK29" s="420">
        <v>0</v>
      </c>
      <c r="WL29" s="420">
        <f t="shared" ca="1" si="161"/>
        <v>1</v>
      </c>
      <c r="WM29" s="420">
        <f t="shared" ref="WM29" ca="1" si="4263">SUMPRODUCT((WL28:WL31=WL29)*(UO28:UO31&gt;UO29)*1)</f>
        <v>3</v>
      </c>
      <c r="WN29" s="420">
        <f t="shared" ca="1" si="163"/>
        <v>4</v>
      </c>
      <c r="WO29" s="420" t="str">
        <f t="shared" si="361"/>
        <v>Cameroon</v>
      </c>
      <c r="WP29" s="420">
        <f t="shared" ca="1" si="164"/>
        <v>0</v>
      </c>
      <c r="WQ29" s="420">
        <f ca="1">SUMPRODUCT((OFFSET('Game Board'!G8:G55,0,WQ1)&lt;&gt;"")*(OFFSET('Game Board'!F8:F55,0,WQ1)=C29)*(OFFSET('Game Board'!G8:G55,0,WQ1)&gt;OFFSET('Game Board'!H8:H55,0,WQ1))*1)+SUMPRODUCT((OFFSET('Game Board'!G8:G55,0,WQ1)&lt;&gt;"")*(OFFSET('Game Board'!I8:I55,0,WQ1)=C29)*(OFFSET('Game Board'!H8:H55,0,WQ1)&gt;OFFSET('Game Board'!G8:G55,0,WQ1))*1)</f>
        <v>0</v>
      </c>
      <c r="WR29" s="420">
        <f ca="1">SUMPRODUCT((OFFSET('Game Board'!G8:G55,0,WQ1)&lt;&gt;"")*(OFFSET('Game Board'!F8:F55,0,WQ1)=C29)*(OFFSET('Game Board'!G8:G55,0,WQ1)=OFFSET('Game Board'!H8:H55,0,WQ1))*1)+SUMPRODUCT((OFFSET('Game Board'!G8:G55,0,WQ1)&lt;&gt;"")*(OFFSET('Game Board'!I8:I55,0,WQ1)=C29)*(OFFSET('Game Board'!G8:G55,0,WQ1)=OFFSET('Game Board'!H8:H55,0,WQ1))*1)</f>
        <v>0</v>
      </c>
      <c r="WS29" s="420">
        <f ca="1">SUMPRODUCT((OFFSET('Game Board'!G8:G55,0,WQ1)&lt;&gt;"")*(OFFSET('Game Board'!F8:F55,0,WQ1)=C29)*(OFFSET('Game Board'!G8:G55,0,WQ1)&lt;OFFSET('Game Board'!H8:H55,0,WQ1))*1)+SUMPRODUCT((OFFSET('Game Board'!G8:G55,0,WQ1)&lt;&gt;"")*(OFFSET('Game Board'!I8:I55,0,WQ1)=C29)*(OFFSET('Game Board'!H8:H55,0,WQ1)&lt;OFFSET('Game Board'!G8:G55,0,WQ1))*1)</f>
        <v>0</v>
      </c>
      <c r="WT29" s="420">
        <f ca="1">SUMIF(OFFSET('Game Board'!F8:F55,0,WQ1),C29,OFFSET('Game Board'!G8:G55,0,WQ1))+SUMIF(OFFSET('Game Board'!I8:I55,0,WQ1),C29,OFFSET('Game Board'!H8:H55,0,WQ1))</f>
        <v>0</v>
      </c>
      <c r="WU29" s="420">
        <f ca="1">SUMIF(OFFSET('Game Board'!F8:F55,0,WQ1),C29,OFFSET('Game Board'!H8:H55,0,WQ1))+SUMIF(OFFSET('Game Board'!I8:I55,0,WQ1),C29,OFFSET('Game Board'!G8:G55,0,WQ1))</f>
        <v>0</v>
      </c>
      <c r="WV29" s="420">
        <f t="shared" ca="1" si="165"/>
        <v>0</v>
      </c>
      <c r="WW29" s="420">
        <f t="shared" ca="1" si="166"/>
        <v>0</v>
      </c>
      <c r="WX29" s="420">
        <f ca="1">INDEX(L4:L35,MATCH(XG29,C4:C35,0),0)</f>
        <v>1480</v>
      </c>
      <c r="WY29" s="424">
        <f>'Tournament Setup'!F31</f>
        <v>0</v>
      </c>
      <c r="WZ29" s="420">
        <f t="shared" ref="WZ29" ca="1" si="4264">RANK(WW29,WW28:WW31)</f>
        <v>1</v>
      </c>
      <c r="XA29" s="420">
        <f t="shared" ref="XA29" ca="1" si="4265">SUMPRODUCT((WZ28:WZ31=WZ29)*(WV28:WV31&gt;WV29)*1)</f>
        <v>0</v>
      </c>
      <c r="XB29" s="420">
        <f t="shared" ca="1" si="169"/>
        <v>1</v>
      </c>
      <c r="XC29" s="420">
        <f t="shared" ref="XC29" ca="1" si="4266">SUMPRODUCT((WZ28:WZ31=WZ29)*(WV28:WV31=WV29)*(WT28:WT31&gt;WT29)*1)</f>
        <v>0</v>
      </c>
      <c r="XD29" s="420">
        <f t="shared" ca="1" si="171"/>
        <v>1</v>
      </c>
      <c r="XE29" s="420">
        <f t="shared" ref="XE29" ca="1" si="4267">RANK(XD29,XD28:XD31,1)+COUNTIF(XD28:XD29,XD29)-1</f>
        <v>2</v>
      </c>
      <c r="XF29" s="420">
        <v>2</v>
      </c>
      <c r="XG29" s="420" t="str">
        <f t="shared" ref="XG29" ca="1" si="4268">INDEX(WO28:WO31,MATCH(XF29,XE28:XE31,0),0)</f>
        <v>Cameroon</v>
      </c>
      <c r="XH29" s="420">
        <f t="shared" ref="XH29" ca="1" si="4269">INDEX(XD28:XD31,MATCH(XG29,WO28:WO31,0),0)</f>
        <v>1</v>
      </c>
      <c r="XI29" s="420" t="str">
        <f t="shared" ref="XI29" ca="1" si="4270">IF(XI28&lt;&gt;"",XG29,"")</f>
        <v>Cameroon</v>
      </c>
      <c r="XJ29" s="420" t="str">
        <f t="shared" ref="XJ29" ca="1" si="4271">IF(XH30=2,XG29,"")</f>
        <v/>
      </c>
      <c r="XL29" s="420">
        <f ca="1">SUMPRODUCT((OFFSET('Game Board'!F8:F55,0,WQ1)=XI29)*(OFFSET('Game Board'!I8:I55,0,WQ1)=XI28)*(OFFSET('Game Board'!G8:G55,0,WQ1)&gt;OFFSET('Game Board'!H8:H55,0,WQ1))*1)+SUMPRODUCT((OFFSET('Game Board'!I8:I55,0,WQ1)=XI29)*(OFFSET('Game Board'!F8:F55,0,WQ1)=XI28)*(OFFSET('Game Board'!H8:H55,0,WQ1)&gt;OFFSET('Game Board'!G8:G55,0,WQ1))*1)+SUMPRODUCT((OFFSET('Game Board'!F8:F55,0,WQ1)=XI29)*(OFFSET('Game Board'!I8:I55,0,WQ1)=XI30)*(OFFSET('Game Board'!G8:G55,0,WQ1)&gt;OFFSET('Game Board'!H8:H55,0,WQ1))*1)+SUMPRODUCT((OFFSET('Game Board'!I8:I55,0,WQ1)=XI29)*(OFFSET('Game Board'!F8:F55,0,WQ1)=XI30)*(OFFSET('Game Board'!H8:H55,0,WQ1)&gt;OFFSET('Game Board'!G8:G55,0,WQ1))*1)+SUMPRODUCT((OFFSET('Game Board'!F8:F55,0,WQ1)=XI29)*(OFFSET('Game Board'!I8:I55,0,WQ1)=XI31)*(OFFSET('Game Board'!G8:G55,0,WQ1)&gt;OFFSET('Game Board'!H8:H55,0,WQ1))*1)+SUMPRODUCT((OFFSET('Game Board'!I8:I55,0,WQ1)=XI29)*(OFFSET('Game Board'!F8:F55,0,WQ1)=XI31)*(OFFSET('Game Board'!H8:H55,0,WQ1)&gt;OFFSET('Game Board'!G8:G55,0,WQ1))*1)</f>
        <v>0</v>
      </c>
      <c r="XM29" s="420">
        <f ca="1">SUMPRODUCT((OFFSET('Game Board'!F8:F55,0,WQ1)=XI29)*(OFFSET('Game Board'!I8:I55,0,WQ1)=XI28)*(OFFSET('Game Board'!G8:G55,0,WQ1)=OFFSET('Game Board'!H8:H55,0,WQ1))*1)+SUMPRODUCT((OFFSET('Game Board'!I8:I55,0,WQ1)=XI29)*(OFFSET('Game Board'!F8:F55,0,WQ1)=XI28)*(OFFSET('Game Board'!G8:G55,0,WQ1)=OFFSET('Game Board'!H8:H55,0,WQ1))*1)+SUMPRODUCT((OFFSET('Game Board'!F8:F55,0,WQ1)=XI29)*(OFFSET('Game Board'!I8:I55,0,WQ1)=XI30)*(OFFSET('Game Board'!G8:G55,0,WQ1)=OFFSET('Game Board'!H8:H55,0,WQ1))*1)+SUMPRODUCT((OFFSET('Game Board'!I8:I55,0,WQ1)=XI29)*(OFFSET('Game Board'!F8:F55,0,WQ1)=XI30)*(OFFSET('Game Board'!G8:G55,0,WQ1)=OFFSET('Game Board'!H8:H55,0,WQ1))*1)+SUMPRODUCT((OFFSET('Game Board'!F8:F55,0,WQ1)=XI29)*(OFFSET('Game Board'!I8:I55,0,WQ1)=XI31)*(OFFSET('Game Board'!G8:G55,0,WQ1)=OFFSET('Game Board'!H8:H55,0,WQ1))*1)+SUMPRODUCT((OFFSET('Game Board'!I8:I55,0,WQ1)=XI29)*(OFFSET('Game Board'!F8:F55,0,WQ1)=XI31)*(OFFSET('Game Board'!G8:G55,0,WQ1)=OFFSET('Game Board'!H8:H55,0,WQ1))*1)</f>
        <v>3</v>
      </c>
      <c r="XN29" s="420">
        <f ca="1">SUMPRODUCT((OFFSET('Game Board'!F8:F55,0,WQ1)=XI29)*(OFFSET('Game Board'!I8:I55,0,WQ1)=XI28)*(OFFSET('Game Board'!G8:G55,0,WQ1)&lt;OFFSET('Game Board'!H8:H55,0,WQ1))*1)+SUMPRODUCT((OFFSET('Game Board'!I8:I55,0,WQ1)=XI29)*(OFFSET('Game Board'!F8:F55,0,WQ1)=XI28)*(OFFSET('Game Board'!H8:H55,0,WQ1)&lt;OFFSET('Game Board'!G8:G55,0,WQ1))*1)+SUMPRODUCT((OFFSET('Game Board'!F8:F55,0,WQ1)=XI29)*(OFFSET('Game Board'!I8:I55,0,WQ1)=XI30)*(OFFSET('Game Board'!G8:G55,0,WQ1)&lt;OFFSET('Game Board'!H8:H55,0,WQ1))*1)+SUMPRODUCT((OFFSET('Game Board'!I8:I55,0,WQ1)=XI29)*(OFFSET('Game Board'!F8:F55,0,WQ1)=XI30)*(OFFSET('Game Board'!H8:H55,0,WQ1)&lt;OFFSET('Game Board'!G8:G55,0,WQ1))*1)+SUMPRODUCT((OFFSET('Game Board'!F8:F55,0,WQ1)=XI29)*(OFFSET('Game Board'!I8:I55,0,WQ1)=XI31)*(OFFSET('Game Board'!G8:G55,0,WQ1)&lt;OFFSET('Game Board'!H8:H55,0,WQ1))*1)+SUMPRODUCT((OFFSET('Game Board'!I8:I55,0,WQ1)=XI29)*(OFFSET('Game Board'!F8:F55,0,WQ1)=XI31)*(OFFSET('Game Board'!H8:H55,0,WQ1)&lt;OFFSET('Game Board'!G8:G55,0,WQ1))*1)</f>
        <v>0</v>
      </c>
      <c r="XO29" s="420">
        <f ca="1">SUMIFS(OFFSET('Game Board'!G8:G55,0,WQ1),OFFSET('Game Board'!F8:F55,0,WQ1),XI29,OFFSET('Game Board'!I8:I55,0,WQ1),XI28)+SUMIFS(OFFSET('Game Board'!G8:G55,0,WQ1),OFFSET('Game Board'!F8:F55,0,WQ1),XI29,OFFSET('Game Board'!I8:I55,0,WQ1),XI30)+SUMIFS(OFFSET('Game Board'!G8:G55,0,WQ1),OFFSET('Game Board'!F8:F55,0,WQ1),XI29,OFFSET('Game Board'!I8:I55,0,WQ1),XI31)+SUMIFS(OFFSET('Game Board'!H8:H55,0,WQ1),OFFSET('Game Board'!I8:I55,0,WQ1),XI29,OFFSET('Game Board'!F8:F55,0,WQ1),XI28)+SUMIFS(OFFSET('Game Board'!H8:H55,0,WQ1),OFFSET('Game Board'!I8:I55,0,WQ1),XI29,OFFSET('Game Board'!F8:F55,0,WQ1),XI30)+SUMIFS(OFFSET('Game Board'!H8:H55,0,WQ1),OFFSET('Game Board'!I8:I55,0,WQ1),XI29,OFFSET('Game Board'!F8:F55,0,WQ1),XI31)</f>
        <v>0</v>
      </c>
      <c r="XP29" s="420">
        <f ca="1">SUMIFS(OFFSET('Game Board'!H8:H55,0,WQ1),OFFSET('Game Board'!F8:F55,0,WQ1),XI29,OFFSET('Game Board'!I8:I55,0,WQ1),XI28)+SUMIFS(OFFSET('Game Board'!H8:H55,0,WQ1),OFFSET('Game Board'!F8:F55,0,WQ1),XI29,OFFSET('Game Board'!I8:I55,0,WQ1),XI30)+SUMIFS(OFFSET('Game Board'!H8:H55,0,WQ1),OFFSET('Game Board'!F8:F55,0,WQ1),XI29,OFFSET('Game Board'!I8:I55,0,WQ1),XI31)+SUMIFS(OFFSET('Game Board'!G8:G55,0,WQ1),OFFSET('Game Board'!I8:I55,0,WQ1),XI29,OFFSET('Game Board'!F8:F55,0,WQ1),XI28)+SUMIFS(OFFSET('Game Board'!G8:G55,0,WQ1),OFFSET('Game Board'!I8:I55,0,WQ1),XI29,OFFSET('Game Board'!F8:F55,0,WQ1),XI30)+SUMIFS(OFFSET('Game Board'!G8:G55,0,WQ1),OFFSET('Game Board'!I8:I55,0,WQ1),XI29,OFFSET('Game Board'!F8:F55,0,WQ1),XI31)</f>
        <v>0</v>
      </c>
      <c r="XQ29" s="420">
        <f t="shared" ca="1" si="176"/>
        <v>0</v>
      </c>
      <c r="XR29" s="420">
        <f t="shared" ca="1" si="177"/>
        <v>3</v>
      </c>
      <c r="XS29" s="420">
        <f t="shared" ref="XS29" ca="1" si="4272">IF(XI29&lt;&gt;"",SUMPRODUCT((XH28:XH31=XH29)*(XR28:XR31&gt;XR29)*1),0)</f>
        <v>0</v>
      </c>
      <c r="XT29" s="420">
        <f t="shared" ref="XT29" ca="1" si="4273">IF(XI29&lt;&gt;"",SUMPRODUCT((XS28:XS31=XS29)*(XQ28:XQ31&gt;XQ29)*1),0)</f>
        <v>0</v>
      </c>
      <c r="XU29" s="420">
        <f t="shared" ca="1" si="180"/>
        <v>0</v>
      </c>
      <c r="XV29" s="420">
        <f t="shared" ref="XV29" ca="1" si="4274">IF(XI29&lt;&gt;"",SUMPRODUCT((XU28:XU31=XU29)*(XS28:XS31=XS29)*(XO28:XO31&gt;XO29)*1),0)</f>
        <v>0</v>
      </c>
      <c r="XW29" s="420">
        <f t="shared" ca="1" si="182"/>
        <v>1</v>
      </c>
      <c r="XX29" s="420">
        <f ca="1">SUMPRODUCT((OFFSET('Game Board'!F8:F55,0,WQ1)=XJ29)*(OFFSET('Game Board'!I8:I55,0,WQ1)=XJ30)*(OFFSET('Game Board'!G8:G55,0,WQ1)&gt;OFFSET('Game Board'!H8:H55,0,WQ1))*1)+SUMPRODUCT((OFFSET('Game Board'!I8:I55,0,WQ1)=XJ29)*(OFFSET('Game Board'!F8:F55,0,WQ1)=XJ30)*(OFFSET('Game Board'!H8:H55,0,WQ1)&gt;OFFSET('Game Board'!G8:G55,0,WQ1))*1)+SUMPRODUCT((OFFSET('Game Board'!F8:F55,0,WQ1)=XJ29)*(OFFSET('Game Board'!I8:I55,0,WQ1)=XJ31)*(OFFSET('Game Board'!G8:G55,0,WQ1)&gt;OFFSET('Game Board'!H8:H55,0,WQ1))*1)+SUMPRODUCT((OFFSET('Game Board'!I8:I55,0,WQ1)=XJ29)*(OFFSET('Game Board'!F8:F55,0,WQ1)=XJ31)*(OFFSET('Game Board'!H8:H55,0,WQ1)&gt;OFFSET('Game Board'!G8:G55,0,WQ1))*1)</f>
        <v>0</v>
      </c>
      <c r="XY29" s="420">
        <f ca="1">SUMPRODUCT((OFFSET('Game Board'!F8:F55,0,WQ1)=XJ29)*(OFFSET('Game Board'!I8:I55,0,WQ1)=XJ30)*(OFFSET('Game Board'!G8:G55,0,WQ1)=OFFSET('Game Board'!H8:H55,0,WQ1))*1)+SUMPRODUCT((OFFSET('Game Board'!I8:I55,0,WQ1)=XJ29)*(OFFSET('Game Board'!F8:F55,0,WQ1)=XJ30)*(OFFSET('Game Board'!G8:G55,0,WQ1)=OFFSET('Game Board'!H8:H55,0,WQ1))*1)+SUMPRODUCT((OFFSET('Game Board'!F8:F55,0,WQ1)=XJ29)*(OFFSET('Game Board'!I8:I55,0,WQ1)=XJ31)*(OFFSET('Game Board'!G8:G55,0,WQ1)=OFFSET('Game Board'!H8:H55,0,WQ1))*1)+SUMPRODUCT((OFFSET('Game Board'!I8:I55,0,WQ1)=XJ29)*(OFFSET('Game Board'!F8:F55,0,WQ1)=XJ31)*(OFFSET('Game Board'!G8:G55,0,WQ1)=OFFSET('Game Board'!H8:H55,0,WQ1))*1)</f>
        <v>0</v>
      </c>
      <c r="XZ29" s="420">
        <f ca="1">SUMPRODUCT((OFFSET('Game Board'!F8:F55,0,WQ1)=XJ29)*(OFFSET('Game Board'!I8:I55,0,WQ1)=XJ30)*(OFFSET('Game Board'!G8:G55,0,WQ1)&lt;OFFSET('Game Board'!H8:H55,0,WQ1))*1)+SUMPRODUCT((OFFSET('Game Board'!I8:I55,0,WQ1)=XJ29)*(OFFSET('Game Board'!F8:F55,0,WQ1)=XJ30)*(OFFSET('Game Board'!H8:H55,0,WQ1)&lt;OFFSET('Game Board'!G8:G55,0,WQ1))*1)+SUMPRODUCT((OFFSET('Game Board'!F8:F55,0,WQ1)=XJ29)*(OFFSET('Game Board'!I8:I55,0,WQ1)=XJ31)*(OFFSET('Game Board'!G8:G55,0,WQ1)&lt;OFFSET('Game Board'!H8:H55,0,WQ1))*1)+SUMPRODUCT((OFFSET('Game Board'!I8:I55,0,WQ1)=XJ29)*(OFFSET('Game Board'!F8:F55,0,WQ1)=XJ31)*(OFFSET('Game Board'!H8:H55,0,WQ1)&lt;OFFSET('Game Board'!G8:G55,0,WQ1))*1)</f>
        <v>0</v>
      </c>
      <c r="YA29" s="420">
        <f ca="1">SUMIFS(OFFSET('Game Board'!G8:G55,0,WQ1),OFFSET('Game Board'!F8:F55,0,WQ1),XJ29,OFFSET('Game Board'!I8:I55,0,WQ1),XJ30)+SUMIFS(OFFSET('Game Board'!G8:G55,0,WQ1),OFFSET('Game Board'!F8:F55,0,WQ1),XJ29,OFFSET('Game Board'!I8:I55,0,WQ1),XJ31)+SUMIFS(OFFSET('Game Board'!H8:H55,0,WQ1),OFFSET('Game Board'!I8:I55,0,WQ1),XJ29,OFFSET('Game Board'!F8:F55,0,WQ1),XJ30)+SUMIFS(OFFSET('Game Board'!H8:H55,0,WQ1),OFFSET('Game Board'!I8:I55,0,WQ1),XJ29,OFFSET('Game Board'!F8:F55,0,WQ1),XJ31)</f>
        <v>0</v>
      </c>
      <c r="YB29" s="420">
        <f ca="1">SUMIFS(OFFSET('Game Board'!H8:H55,0,WQ1),OFFSET('Game Board'!F8:F55,0,WQ1),XJ29,OFFSET('Game Board'!I8:I55,0,WQ1),XJ30)+SUMIFS(OFFSET('Game Board'!H8:H55,0,WQ1),OFFSET('Game Board'!F8:F55,0,WQ1),XJ29,OFFSET('Game Board'!I8:I55,0,WQ1),XJ31)+SUMIFS(OFFSET('Game Board'!G8:G55,0,WQ1),OFFSET('Game Board'!I8:I55,0,WQ1),XJ29,OFFSET('Game Board'!F8:F55,0,WQ1),XJ30)+SUMIFS(OFFSET('Game Board'!G8:G55,0,WQ1),OFFSET('Game Board'!I8:I55,0,WQ1),XJ29,OFFSET('Game Board'!F8:F55,0,WQ1),XJ31)</f>
        <v>0</v>
      </c>
      <c r="YC29" s="420">
        <f t="shared" ca="1" si="373"/>
        <v>0</v>
      </c>
      <c r="YD29" s="420">
        <f t="shared" ca="1" si="374"/>
        <v>0</v>
      </c>
      <c r="YE29" s="420">
        <f t="shared" ref="YE29" ca="1" si="4275">IF(XJ29&lt;&gt;"",SUMPRODUCT((XH28:XH31=XH29)*(YD28:YD31&gt;YD29)*1),0)</f>
        <v>0</v>
      </c>
      <c r="YF29" s="420">
        <f t="shared" ref="YF29" ca="1" si="4276">IF(XJ29&lt;&gt;"",SUMPRODUCT((YE28:YE31=YE29)*(YC28:YC31&gt;YC29)*1),0)</f>
        <v>0</v>
      </c>
      <c r="YG29" s="420">
        <f t="shared" ca="1" si="377"/>
        <v>0</v>
      </c>
      <c r="YH29" s="420">
        <f t="shared" ref="YH29" ca="1" si="4277">IF(XJ29&lt;&gt;"",SUMPRODUCT((YG28:YG31=YG29)*(YE28:YE31=YE29)*(YA28:YA31&gt;YA29)*1),0)</f>
        <v>0</v>
      </c>
      <c r="YI29" s="420">
        <f t="shared" ca="1" si="183"/>
        <v>1</v>
      </c>
      <c r="YJ29" s="420">
        <v>0</v>
      </c>
      <c r="YK29" s="420">
        <v>0</v>
      </c>
      <c r="YL29" s="420">
        <v>0</v>
      </c>
      <c r="YM29" s="420">
        <v>0</v>
      </c>
      <c r="YN29" s="420">
        <v>0</v>
      </c>
      <c r="YO29" s="420">
        <v>0</v>
      </c>
      <c r="YP29" s="420">
        <v>0</v>
      </c>
      <c r="YQ29" s="420">
        <v>0</v>
      </c>
      <c r="YR29" s="420">
        <v>0</v>
      </c>
      <c r="YS29" s="420">
        <v>0</v>
      </c>
      <c r="YT29" s="420">
        <v>0</v>
      </c>
      <c r="YU29" s="420">
        <f t="shared" ca="1" si="184"/>
        <v>1</v>
      </c>
      <c r="YV29" s="420">
        <f t="shared" ref="YV29" ca="1" si="4278">SUMPRODUCT((YU28:YU31=YU29)*(WX28:WX31&gt;WX29)*1)</f>
        <v>3</v>
      </c>
      <c r="YW29" s="420">
        <f t="shared" ca="1" si="186"/>
        <v>4</v>
      </c>
      <c r="YX29" s="420" t="str">
        <f t="shared" si="380"/>
        <v>Cameroon</v>
      </c>
    </row>
    <row r="30" spans="1:674" x14ac:dyDescent="0.35">
      <c r="A30" s="420">
        <f>INDEX(M4:M35,MATCH(U30,C4:C35,0),0)</f>
        <v>1833</v>
      </c>
      <c r="B30" s="420">
        <f t="shared" si="815"/>
        <v>3</v>
      </c>
      <c r="C30" s="420" t="str">
        <f>'Tournament Setup'!D32</f>
        <v>Brazil</v>
      </c>
      <c r="D30" s="420">
        <f t="shared" si="187"/>
        <v>0</v>
      </c>
      <c r="E30" s="420">
        <f>SUMPRODUCT(('Game Board'!G8:G55&lt;&gt;"")*('Game Board'!F8:F55=C30)*('Game Board'!G8:G55&gt;'Game Board'!H8:H55)*1)+SUMPRODUCT(('Game Board'!G8:G55&lt;&gt;"")*('Game Board'!I8:I55=C30)*('Game Board'!H8:H55&gt;'Game Board'!G8:G55)*1)</f>
        <v>0</v>
      </c>
      <c r="F30" s="420">
        <f>SUMPRODUCT(('Game Board'!G8:G55&lt;&gt;"")*('Game Board'!F8:F55=C30)*('Game Board'!G8:G55='Game Board'!H8:H55)*1)+SUMPRODUCT(('Game Board'!G8:G55&lt;&gt;"")*('Game Board'!I8:I55=C30)*('Game Board'!G8:G55='Game Board'!H8:H55)*1)</f>
        <v>0</v>
      </c>
      <c r="G30" s="420">
        <f>SUMPRODUCT(('Game Board'!G8:G55&lt;&gt;"")*('Game Board'!F8:F55=C30)*('Game Board'!G8:G55&lt;'Game Board'!H8:H55)*1)+SUMPRODUCT(('Game Board'!G8:G55&lt;&gt;"")*('Game Board'!I8:I55=C30)*('Game Board'!H8:H55&lt;'Game Board'!G8:G55)*1)</f>
        <v>0</v>
      </c>
      <c r="H30" s="420">
        <f>SUMIF('Game Board'!F8:F55,C30,'Game Board'!G8:G55)+SUMIF('Game Board'!I8:I55,C30,'Game Board'!H8:H55)</f>
        <v>0</v>
      </c>
      <c r="I30" s="420">
        <f>SUMIF('Game Board'!F8:F55,C30,'Game Board'!H8:H55)+SUMIF('Game Board'!I8:I55,C30,'Game Board'!G8:G55)</f>
        <v>0</v>
      </c>
      <c r="J30" s="420">
        <f t="shared" si="188"/>
        <v>0</v>
      </c>
      <c r="K30" s="420">
        <f t="shared" si="189"/>
        <v>0</v>
      </c>
      <c r="L30" s="424">
        <f>'Tournament Setup'!E32</f>
        <v>1833</v>
      </c>
      <c r="M30" s="420">
        <f>IF('Tournament Setup'!F32&lt;&gt;"",-'Tournament Setup'!F32,'Tournament Setup'!E32)</f>
        <v>1833</v>
      </c>
      <c r="N30" s="420">
        <f>RANK(K30,K28:K31)</f>
        <v>1</v>
      </c>
      <c r="O30" s="420">
        <f>SUMPRODUCT((N28:N31=N30)*(J28:J31&gt;J30)*1)</f>
        <v>0</v>
      </c>
      <c r="P30" s="420">
        <f t="shared" si="190"/>
        <v>1</v>
      </c>
      <c r="Q30" s="420">
        <f>SUMPRODUCT((N28:N31=N30)*(J28:J31=J30)*(H28:H31&gt;H30)*1)</f>
        <v>0</v>
      </c>
      <c r="R30" s="420">
        <f t="shared" si="191"/>
        <v>1</v>
      </c>
      <c r="S30" s="420">
        <f>RANK(R30,R28:R31,1)+COUNTIF(R28:R30,R30)-1</f>
        <v>3</v>
      </c>
      <c r="T30" s="420">
        <v>3</v>
      </c>
      <c r="U30" s="420" t="str">
        <f t="shared" ref="U30" si="4279">INDEX(C28:C31,MATCH(T30,S28:S31,0),0)</f>
        <v>Brazil</v>
      </c>
      <c r="V30" s="420">
        <f t="shared" ref="V30" si="4280">INDEX(R28:R31,MATCH(U30,C28:C31,0),0)</f>
        <v>1</v>
      </c>
      <c r="W30" s="420" t="str">
        <f t="shared" ref="W30:W31" si="4281">IF(AND(W29&lt;&gt;"",V30=1),U30,"")</f>
        <v>Brazil</v>
      </c>
      <c r="X30" s="420" t="str">
        <f t="shared" ref="X30" si="4282">IF(X29&lt;&gt;"",U30,"")</f>
        <v/>
      </c>
      <c r="Y30" s="420" t="str">
        <f t="shared" ref="Y30" si="4283">IF(V31=3,U30,"")</f>
        <v/>
      </c>
      <c r="Z30" s="420">
        <f>SUMPRODUCT(('Game Board'!F8:F55=W30)*('Game Board'!I8:I55=W28)*('Game Board'!G8:G55&gt;'Game Board'!H8:H55)*1)+SUMPRODUCT(('Game Board'!I8:I55=W30)*('Game Board'!F8:F55=W28)*('Game Board'!H8:H55&gt;'Game Board'!G8:G55)*1)+SUMPRODUCT(('Game Board'!F8:F55=W30)*('Game Board'!I8:I55=W29)*('Game Board'!G8:G55&gt;'Game Board'!H8:H55)*1)+SUMPRODUCT(('Game Board'!I8:I55=W30)*('Game Board'!F8:F55=W29)*('Game Board'!H8:H55&gt;'Game Board'!G8:G55)*1)+SUMPRODUCT(('Game Board'!F8:F55=W30)*('Game Board'!I8:I55=W31)*('Game Board'!G8:G55&gt;'Game Board'!H8:H55)*1)+SUMPRODUCT(('Game Board'!I8:I55=W30)*('Game Board'!F8:F55=W31)*('Game Board'!H8:H55&gt;'Game Board'!G8:G55)*1)</f>
        <v>0</v>
      </c>
      <c r="AA30" s="420">
        <f>SUMPRODUCT(('Game Board'!F8:F55=W30)*('Game Board'!I8:I55=W28)*('Game Board'!G8:G55='Game Board'!H8:H55)*1)+SUMPRODUCT(('Game Board'!I8:I55=W30)*('Game Board'!F8:F55=W28)*('Game Board'!G8:G55='Game Board'!H8:H55)*1)+SUMPRODUCT(('Game Board'!F8:F55=W30)*('Game Board'!I8:I55=W29)*('Game Board'!G8:G55='Game Board'!H8:H55)*1)+SUMPRODUCT(('Game Board'!I8:I55=W30)*('Game Board'!F8:F55=W29)*('Game Board'!G8:G55='Game Board'!H8:H55)*1)+SUMPRODUCT(('Game Board'!F8:F55=W30)*('Game Board'!I8:I55=W31)*('Game Board'!G8:G55='Game Board'!H8:H55)*1)+SUMPRODUCT(('Game Board'!I8:I55=W30)*('Game Board'!F8:F55=W31)*('Game Board'!G8:G55='Game Board'!H8:H55)*1)</f>
        <v>3</v>
      </c>
      <c r="AB30" s="420">
        <f>SUMPRODUCT(('Game Board'!F8:F55=W30)*('Game Board'!I8:I55=W28)*('Game Board'!G8:G55&lt;'Game Board'!H8:H55)*1)+SUMPRODUCT(('Game Board'!I8:I55=W30)*('Game Board'!F8:F55=W28)*('Game Board'!H8:H55&lt;'Game Board'!G8:G55)*1)+SUMPRODUCT(('Game Board'!F8:F55=W30)*('Game Board'!I8:I55=W29)*('Game Board'!G8:G55&lt;'Game Board'!H8:H55)*1)+SUMPRODUCT(('Game Board'!I8:I55=W30)*('Game Board'!F8:F55=W29)*('Game Board'!H8:H55&lt;'Game Board'!G8:G55)*1)+SUMPRODUCT(('Game Board'!F8:F55=W30)*('Game Board'!I8:I55=W31)*('Game Board'!G8:G55&lt;'Game Board'!H8:H55)*1)+SUMPRODUCT(('Game Board'!I8:I55=W30)*('Game Board'!F8:F55=W31)*('Game Board'!H8:H55&lt;'Game Board'!G8:G55)*1)</f>
        <v>0</v>
      </c>
      <c r="AC30" s="420">
        <f>SUMIFS('Game Board'!G8:G55,'Game Board'!F8:F55,W30,'Game Board'!I8:I55,W28)+SUMIFS('Game Board'!G8:G55,'Game Board'!F8:F55,W30,'Game Board'!I8:I55,W29)+SUMIFS('Game Board'!G8:G55,'Game Board'!F8:F55,W30,'Game Board'!I8:I55,W31)+SUMIFS('Game Board'!H8:H55,'Game Board'!I8:I55,W30,'Game Board'!F8:F55,W28)+SUMIFS('Game Board'!H8:H55,'Game Board'!I8:I55,W30,'Game Board'!F8:F55,W29)+SUMIFS('Game Board'!H8:H55,'Game Board'!I8:I55,W30,'Game Board'!F8:F55,W31)</f>
        <v>0</v>
      </c>
      <c r="AD30" s="420">
        <f>SUMIFS('Game Board'!H8:H55,'Game Board'!F8:F55,W30,'Game Board'!I8:I55,W28)+SUMIFS('Game Board'!H8:H55,'Game Board'!F8:F55,W30,'Game Board'!I8:I55,W29)+SUMIFS('Game Board'!H8:H55,'Game Board'!F8:F55,W30,'Game Board'!I8:I55,W31)+SUMIFS('Game Board'!G8:G55,'Game Board'!I8:I55,W30,'Game Board'!F8:F55,W28)+SUMIFS('Game Board'!G8:G55,'Game Board'!I8:I55,W30,'Game Board'!F8:F55,W29)+SUMIFS('Game Board'!G8:G55,'Game Board'!I8:I55,W30,'Game Board'!F8:F55,W31)</f>
        <v>0</v>
      </c>
      <c r="AE30" s="420">
        <f t="shared" si="192"/>
        <v>0</v>
      </c>
      <c r="AF30" s="420">
        <f t="shared" si="193"/>
        <v>3</v>
      </c>
      <c r="AG30" s="420">
        <f t="shared" ref="AG30" si="4284">IF(W30&lt;&gt;"",SUMPRODUCT((V28:V31=V30)*(AF28:AF31&gt;AF30)*1),0)</f>
        <v>0</v>
      </c>
      <c r="AH30" s="420">
        <f t="shared" ref="AH30" si="4285">IF(W30&lt;&gt;"",SUMPRODUCT((AG28:AG31=AG30)*(AE28:AE31&gt;AE30)*1),0)</f>
        <v>0</v>
      </c>
      <c r="AI30" s="420">
        <f t="shared" si="0"/>
        <v>0</v>
      </c>
      <c r="AJ30" s="420">
        <f t="shared" ref="AJ30" si="4286">IF(W30&lt;&gt;"",SUMPRODUCT((AI28:AI31=AI30)*(AG28:AG31=AG30)*(AC28:AC31&gt;AC30)*1),0)</f>
        <v>0</v>
      </c>
      <c r="AK30" s="420">
        <f t="shared" si="194"/>
        <v>1</v>
      </c>
      <c r="AL30" s="420">
        <f>SUMPRODUCT(('Game Board'!F8:F55=X30)*('Game Board'!I8:I55=X29)*('Game Board'!G8:G55&gt;'Game Board'!H8:H55)*1)+SUMPRODUCT(('Game Board'!I8:I55=X30)*('Game Board'!F8:F55=X29)*('Game Board'!H8:H55&gt;'Game Board'!G8:G55)*1)+SUMPRODUCT(('Game Board'!F8:F55=X30)*('Game Board'!I8:I55=X31)*('Game Board'!G8:G55&gt;'Game Board'!H8:H55)*1)+SUMPRODUCT(('Game Board'!I8:I55=X30)*('Game Board'!F8:F55=X31)*('Game Board'!H8:H55&gt;'Game Board'!G8:G55)*1)</f>
        <v>0</v>
      </c>
      <c r="AM30" s="420">
        <f>SUMPRODUCT(('Game Board'!F8:F55=X30)*('Game Board'!I8:I55=X29)*('Game Board'!G8:G55='Game Board'!H8:H55)*1)+SUMPRODUCT(('Game Board'!I8:I55=X30)*('Game Board'!F8:F55=X29)*('Game Board'!G8:G55='Game Board'!H8:H55)*1)+SUMPRODUCT(('Game Board'!F8:F55=X30)*('Game Board'!I8:I55=X31)*('Game Board'!G8:G55='Game Board'!H8:H55)*1)+SUMPRODUCT(('Game Board'!I8:I55=X30)*('Game Board'!F8:F55=X31)*('Game Board'!G8:G55='Game Board'!H8:H55)*1)</f>
        <v>0</v>
      </c>
      <c r="AN30" s="420">
        <f>SUMPRODUCT(('Game Board'!F8:F55=X30)*('Game Board'!I8:I55=X29)*('Game Board'!G8:G55&lt;'Game Board'!H8:H55)*1)+SUMPRODUCT(('Game Board'!I8:I55=X30)*('Game Board'!F8:F55=X29)*('Game Board'!H8:H55&lt;'Game Board'!G8:G55)*1)+SUMPRODUCT(('Game Board'!F8:F55=X30)*('Game Board'!I8:I55=X31)*('Game Board'!G8:G55&lt;'Game Board'!H8:H55)*1)+SUMPRODUCT(('Game Board'!I8:I55=X30)*('Game Board'!F8:F55=X31)*('Game Board'!H8:H55&lt;'Game Board'!G8:G55)*1)</f>
        <v>0</v>
      </c>
      <c r="AO30" s="420">
        <f>SUMIFS('Game Board'!G8:G55,'Game Board'!F8:F55,X30,'Game Board'!I8:I55,X29)+SUMIFS('Game Board'!G8:G55,'Game Board'!F8:F55,X30,'Game Board'!I8:I55,X31)+SUMIFS('Game Board'!H8:H55,'Game Board'!I8:I55,X30,'Game Board'!F8:F55,X29)+SUMIFS('Game Board'!H8:H55,'Game Board'!I8:I55,X30,'Game Board'!F8:F55,X31)</f>
        <v>0</v>
      </c>
      <c r="AP30" s="420">
        <f>SUMIFS('Game Board'!H8:H55,'Game Board'!F8:F55,X30,'Game Board'!I8:I55,X29)+SUMIFS('Game Board'!H8:H55,'Game Board'!F8:F55,X30,'Game Board'!I8:I55,X31)+SUMIFS('Game Board'!G8:G55,'Game Board'!I8:I55,X30,'Game Board'!F8:F55,X29)+SUMIFS('Game Board'!G8:G55,'Game Board'!I8:I55,X30,'Game Board'!F8:F55,X31)</f>
        <v>0</v>
      </c>
      <c r="AQ30" s="420">
        <f t="shared" si="195"/>
        <v>0</v>
      </c>
      <c r="AR30" s="420">
        <f t="shared" si="196"/>
        <v>0</v>
      </c>
      <c r="AS30" s="420">
        <f t="shared" ref="AS30" si="4287">IF(X30&lt;&gt;"",SUMPRODUCT((V28:V31=V30)*(AR28:AR31&gt;AR30)*1),0)</f>
        <v>0</v>
      </c>
      <c r="AT30" s="420">
        <f t="shared" ref="AT30" si="4288">IF(X30&lt;&gt;"",SUMPRODUCT((AS28:AS31=AS30)*(AQ28:AQ31&gt;AQ30)*1),0)</f>
        <v>0</v>
      </c>
      <c r="AU30" s="420">
        <f t="shared" si="197"/>
        <v>0</v>
      </c>
      <c r="AV30" s="420">
        <f t="shared" ref="AV30" si="4289">IF(X30&lt;&gt;"",SUMPRODUCT((AU28:AU31=AU30)*(AS28:AS31=AS30)*(AO28:AO31&gt;AO30)*1),0)</f>
        <v>0</v>
      </c>
      <c r="AW30" s="420">
        <f t="shared" si="198"/>
        <v>1</v>
      </c>
      <c r="AX30" s="420">
        <f>SUMPRODUCT(('Game Board'!F8:F55=Y30)*('Game Board'!I8:I55=Y31)*('Game Board'!G8:G55&gt;'Game Board'!H8:H55)*1)+SUMPRODUCT(('Game Board'!I8:I55=Y30)*('Game Board'!F8:F55=Y31)*('Game Board'!H8:H55&gt;'Game Board'!G8:G55)*1)</f>
        <v>0</v>
      </c>
      <c r="AY30" s="420">
        <f>SUMPRODUCT(('Game Board'!F8:F55=Y30)*('Game Board'!I8:I55=Y31)*('Game Board'!G8:G55='Game Board'!H8:H55)*1)+SUMPRODUCT(('Game Board'!I8:I55=Y30)*('Game Board'!F8:F55=Y31)*('Game Board'!H8:H55='Game Board'!G8:G55)*1)</f>
        <v>0</v>
      </c>
      <c r="AZ30" s="420">
        <f>SUMPRODUCT(('Game Board'!F8:F55=Y30)*('Game Board'!I8:I55=Y31)*('Game Board'!G8:G55&lt;'Game Board'!H8:H55)*1)+SUMPRODUCT(('Game Board'!I8:I55=Y30)*('Game Board'!F8:F55=Y31)*('Game Board'!H8:H55&lt;'Game Board'!G8:G55)*1)</f>
        <v>0</v>
      </c>
      <c r="BA30" s="420">
        <f>SUMIFS('Game Board'!G8:G55,'Game Board'!F8:F55,Y30,'Game Board'!I8:I55,Y31)+SUMIFS('Game Board'!H8:H55,'Game Board'!I8:I55,Y30,'Game Board'!F8:F55,Y31)</f>
        <v>0</v>
      </c>
      <c r="BB30" s="420">
        <f>SUMIFS('Game Board'!H8:H55,'Game Board'!F8:F55,Y30,'Game Board'!I8:I55,Y31)+SUMIFS('Game Board'!G8:G55,'Game Board'!I8:I55,Y30,'Game Board'!F8:F55,Y31)</f>
        <v>0</v>
      </c>
      <c r="BC30" s="420">
        <f t="shared" ref="BC30:BC31" si="4290">BA30-BB30</f>
        <v>0</v>
      </c>
      <c r="BD30" s="420">
        <f t="shared" ref="BD30:BD31" si="4291">AY30*1+AX30*3</f>
        <v>0</v>
      </c>
      <c r="BE30" s="420">
        <f t="shared" ref="BE30" si="4292">IF(Y30&lt;&gt;"",SUMPRODUCT((AH28:AH31=AH30)*(BD28:BD31&gt;BD30)*1),0)</f>
        <v>0</v>
      </c>
      <c r="BF30" s="420">
        <f t="shared" ref="BF30" si="4293">IF(Y30&lt;&gt;"",SUMPRODUCT((BE28:BE31=BE30)*(BC28:BC31&gt;BC30)*1),0)</f>
        <v>0</v>
      </c>
      <c r="BG30" s="420">
        <f t="shared" ref="BG30:BG31" si="4294">BE30+BF30</f>
        <v>0</v>
      </c>
      <c r="BH30" s="420">
        <f t="shared" ref="BH30" si="4295">IF(Y30&lt;&gt;"",SUMPRODUCT((BG28:BG31=BG30)*(BE28:BE31=BE30)*(BA28:BA31&gt;BA30)*1),0)</f>
        <v>0</v>
      </c>
      <c r="BI30" s="420">
        <f t="shared" si="383"/>
        <v>1</v>
      </c>
      <c r="BJ30" s="420">
        <f>SUMPRODUCT((BI28:BI31=BI30)*(A28:A31&gt;A30)*1)</f>
        <v>0</v>
      </c>
      <c r="BK30" s="420">
        <f t="shared" si="199"/>
        <v>1</v>
      </c>
      <c r="BL30" s="420" t="str">
        <f t="shared" si="200"/>
        <v>Brazil</v>
      </c>
      <c r="BM30" s="420">
        <f t="shared" ca="1" si="201"/>
        <v>0</v>
      </c>
      <c r="BN30" s="420">
        <f ca="1">SUMPRODUCT((OFFSET('Game Board'!G8:G55,0,BN1)&lt;&gt;"")*(OFFSET('Game Board'!F8:F55,0,BN1)=C30)*(OFFSET('Game Board'!G8:G55,0,BN1)&gt;OFFSET('Game Board'!H8:H55,0,BN1))*1)+SUMPRODUCT((OFFSET('Game Board'!G8:G55,0,BN1)&lt;&gt;"")*(OFFSET('Game Board'!I8:I55,0,BN1)=C30)*(OFFSET('Game Board'!H8:H55,0,BN1)&gt;OFFSET('Game Board'!G8:G55,0,BN1))*1)</f>
        <v>0</v>
      </c>
      <c r="BO30" s="420">
        <f ca="1">SUMPRODUCT((OFFSET('Game Board'!G8:G55,0,BN1)&lt;&gt;"")*(OFFSET('Game Board'!F8:F55,0,BN1)=C30)*(OFFSET('Game Board'!G8:G55,0,BN1)=OFFSET('Game Board'!H8:H55,0,BN1))*1)+SUMPRODUCT((OFFSET('Game Board'!G8:G55,0,BN1)&lt;&gt;"")*(OFFSET('Game Board'!I8:I55,0,BN1)=C30)*(OFFSET('Game Board'!G8:G55,0,BN1)=OFFSET('Game Board'!H8:H55,0,BN1))*1)</f>
        <v>0</v>
      </c>
      <c r="BP30" s="420">
        <f ca="1">SUMPRODUCT((OFFSET('Game Board'!G8:G55,0,BN1)&lt;&gt;"")*(OFFSET('Game Board'!F8:F55,0,BN1)=C30)*(OFFSET('Game Board'!G8:G55,0,BN1)&lt;OFFSET('Game Board'!H8:H55,0,BN1))*1)+SUMPRODUCT((OFFSET('Game Board'!G8:G55,0,BN1)&lt;&gt;"")*(OFFSET('Game Board'!I8:I55,0,BN1)=C30)*(OFFSET('Game Board'!H8:H55,0,BN1)&lt;OFFSET('Game Board'!G8:G55,0,BN1))*1)</f>
        <v>0</v>
      </c>
      <c r="BQ30" s="420">
        <f ca="1">SUMIF(OFFSET('Game Board'!F8:F55,0,BN1),C30,OFFSET('Game Board'!G8:G55,0,BN1))+SUMIF(OFFSET('Game Board'!I8:I55,0,BN1),C30,OFFSET('Game Board'!H8:H55,0,BN1))</f>
        <v>0</v>
      </c>
      <c r="BR30" s="420">
        <f ca="1">SUMIF(OFFSET('Game Board'!F8:F55,0,BN1),C30,OFFSET('Game Board'!H8:H55,0,BN1))+SUMIF(OFFSET('Game Board'!I8:I55,0,BN1),C30,OFFSET('Game Board'!G8:G55,0,BN1))</f>
        <v>0</v>
      </c>
      <c r="BS30" s="420">
        <f t="shared" ca="1" si="202"/>
        <v>0</v>
      </c>
      <c r="BT30" s="420">
        <f t="shared" ca="1" si="203"/>
        <v>0</v>
      </c>
      <c r="BU30" s="420">
        <f ca="1">INDEX(L4:L35,MATCH(CD30,C4:C35,0),0)</f>
        <v>1833</v>
      </c>
      <c r="BV30" s="424">
        <f>'Tournament Setup'!F32</f>
        <v>0</v>
      </c>
      <c r="BW30" s="420">
        <f ca="1">RANK(BT30,BT28:BT31)</f>
        <v>1</v>
      </c>
      <c r="BX30" s="420">
        <f ca="1">SUMPRODUCT((BW28:BW31=BW30)*(BS28:BS31&gt;BS30)*1)</f>
        <v>0</v>
      </c>
      <c r="BY30" s="420">
        <f t="shared" ca="1" si="204"/>
        <v>1</v>
      </c>
      <c r="BZ30" s="420">
        <f ca="1">SUMPRODUCT((BW28:BW31=BW30)*(BS28:BS31=BS30)*(BQ28:BQ31&gt;BQ30)*1)</f>
        <v>0</v>
      </c>
      <c r="CA30" s="420">
        <f t="shared" ca="1" si="205"/>
        <v>1</v>
      </c>
      <c r="CB30" s="420">
        <f ca="1">RANK(CA30,CA28:CA31,1)+COUNTIF(CA28:CA30,CA30)-1</f>
        <v>3</v>
      </c>
      <c r="CC30" s="420">
        <v>3</v>
      </c>
      <c r="CD30" s="420" t="str">
        <f t="shared" ref="CD30" ca="1" si="4296">INDEX(BL28:BL31,MATCH(CC30,CB28:CB31,0),0)</f>
        <v>Brazil</v>
      </c>
      <c r="CE30" s="420">
        <f t="shared" ref="CE30" ca="1" si="4297">INDEX(CA28:CA31,MATCH(CD30,BL28:BL31,0),0)</f>
        <v>1</v>
      </c>
      <c r="CF30" s="420" t="str">
        <f t="shared" ref="CF30:CF31" ca="1" si="4298">IF(AND(CF29&lt;&gt;"",CE30=1),CD30,"")</f>
        <v>Brazil</v>
      </c>
      <c r="CG30" s="420" t="str">
        <f t="shared" ref="CG30" ca="1" si="4299">IF(CG29&lt;&gt;"",CD30,"")</f>
        <v/>
      </c>
      <c r="CH30" s="420" t="str">
        <f t="shared" ref="CH30" ca="1" si="4300">IF(CE31=3,CD30,"")</f>
        <v/>
      </c>
      <c r="CI30" s="420">
        <f ca="1">SUMPRODUCT((OFFSET('Game Board'!F8:F55,0,BN1)=CF30)*(OFFSET('Game Board'!I8:I55,0,BN1)=CF28)*(OFFSET('Game Board'!G8:G55,0,BN1)&gt;OFFSET('Game Board'!H8:H55,0,BN1))*1)+SUMPRODUCT((OFFSET('Game Board'!I8:I55,0,BN1)=CF30)*(OFFSET('Game Board'!F8:F55,0,BN1)=CF28)*(OFFSET('Game Board'!H8:H55,0,BN1)&gt;OFFSET('Game Board'!G8:G55,0,BN1))*1)+SUMPRODUCT((OFFSET('Game Board'!F8:F55,0,BN1)=CF30)*(OFFSET('Game Board'!I8:I55,0,BN1)=CF29)*(OFFSET('Game Board'!G8:G55,0,BN1)&gt;OFFSET('Game Board'!H8:H55,0,BN1))*1)+SUMPRODUCT((OFFSET('Game Board'!I8:I55,0,BN1)=CF30)*(OFFSET('Game Board'!F8:F55,0,BN1)=CF29)*(OFFSET('Game Board'!H8:H55,0,BN1)&gt;OFFSET('Game Board'!G8:G55,0,BN1))*1)+SUMPRODUCT((OFFSET('Game Board'!F8:F55,0,BN1)=CF30)*(OFFSET('Game Board'!I8:I55,0,BN1)=CF31)*(OFFSET('Game Board'!G8:G55,0,BN1)&gt;OFFSET('Game Board'!H8:H55,0,BN1))*1)+SUMPRODUCT((OFFSET('Game Board'!I8:I55,0,BN1)=CF30)*(OFFSET('Game Board'!F8:F55,0,BN1)=CF31)*(OFFSET('Game Board'!H8:H55,0,BN1)&gt;OFFSET('Game Board'!G8:G55,0,BN1))*1)</f>
        <v>0</v>
      </c>
      <c r="CJ30" s="420">
        <f ca="1">SUMPRODUCT((OFFSET('Game Board'!F8:F55,0,BN1)=CF30)*(OFFSET('Game Board'!I8:I55,0,BN1)=CF28)*(OFFSET('Game Board'!G8:G55,0,BN1)=OFFSET('Game Board'!H8:H55,0,BN1))*1)+SUMPRODUCT((OFFSET('Game Board'!I8:I55,0,BN1)=CF30)*(OFFSET('Game Board'!F8:F55,0,BN1)=CF28)*(OFFSET('Game Board'!G8:G55,0,BN1)=OFFSET('Game Board'!H8:H55,0,BN1))*1)+SUMPRODUCT((OFFSET('Game Board'!F8:F55,0,BN1)=CF30)*(OFFSET('Game Board'!I8:I55,0,BN1)=CF29)*(OFFSET('Game Board'!G8:G55,0,BN1)=OFFSET('Game Board'!H8:H55,0,BN1))*1)+SUMPRODUCT((OFFSET('Game Board'!I8:I55,0,BN1)=CF30)*(OFFSET('Game Board'!F8:F55,0,BN1)=CF29)*(OFFSET('Game Board'!G8:G55,0,BN1)=OFFSET('Game Board'!H8:H55,0,BN1))*1)+SUMPRODUCT((OFFSET('Game Board'!F8:F55,0,BN1)=CF30)*(OFFSET('Game Board'!I8:I55,0,BN1)=CF31)*(OFFSET('Game Board'!G8:G55,0,BN1)=OFFSET('Game Board'!H8:H55,0,BN1))*1)+SUMPRODUCT((OFFSET('Game Board'!I8:I55,0,BN1)=CF30)*(OFFSET('Game Board'!F8:F55,0,BN1)=CF31)*(OFFSET('Game Board'!G8:G55,0,BN1)=OFFSET('Game Board'!H8:H55,0,BN1))*1)</f>
        <v>3</v>
      </c>
      <c r="CK30" s="420">
        <f ca="1">SUMPRODUCT((OFFSET('Game Board'!F8:F55,0,BN1)=CF30)*(OFFSET('Game Board'!I8:I55,0,BN1)=CF28)*(OFFSET('Game Board'!G8:G55,0,BN1)&lt;OFFSET('Game Board'!H8:H55,0,BN1))*1)+SUMPRODUCT((OFFSET('Game Board'!I8:I55,0,BN1)=CF30)*(OFFSET('Game Board'!F8:F55,0,BN1)=CF28)*(OFFSET('Game Board'!H8:H55,0,BN1)&lt;OFFSET('Game Board'!G8:G55,0,BN1))*1)+SUMPRODUCT((OFFSET('Game Board'!F8:F55,0,BN1)=CF30)*(OFFSET('Game Board'!I8:I55,0,BN1)=CF29)*(OFFSET('Game Board'!G8:G55,0,BN1)&lt;OFFSET('Game Board'!H8:H55,0,BN1))*1)+SUMPRODUCT((OFFSET('Game Board'!I8:I55,0,BN1)=CF30)*(OFFSET('Game Board'!F8:F55,0,BN1)=CF29)*(OFFSET('Game Board'!H8:H55,0,BN1)&lt;OFFSET('Game Board'!G8:G55,0,BN1))*1)+SUMPRODUCT((OFFSET('Game Board'!F8:F55,0,BN1)=CF30)*(OFFSET('Game Board'!I8:I55,0,BN1)=CF31)*(OFFSET('Game Board'!G8:G55,0,BN1)&lt;OFFSET('Game Board'!H8:H55,0,BN1))*1)+SUMPRODUCT((OFFSET('Game Board'!I8:I55,0,BN1)=CF30)*(OFFSET('Game Board'!F8:F55,0,BN1)=CF31)*(OFFSET('Game Board'!H8:H55,0,BN1)&lt;OFFSET('Game Board'!G8:G55,0,BN1))*1)</f>
        <v>0</v>
      </c>
      <c r="CL30" s="420">
        <f ca="1">SUMIFS(OFFSET('Game Board'!G8:G55,0,BN1),OFFSET('Game Board'!F8:F55,0,BN1),CF30,OFFSET('Game Board'!I8:I55,0,BN1),CF28)+SUMIFS(OFFSET('Game Board'!G8:G55,0,BN1),OFFSET('Game Board'!F8:F55,0,BN1),CF30,OFFSET('Game Board'!I8:I55,0,BN1),CF29)+SUMIFS(OFFSET('Game Board'!G8:G55,0,BN1),OFFSET('Game Board'!F8:F55,0,BN1),CF30,OFFSET('Game Board'!I8:I55,0,BN1),CF31)+SUMIFS(OFFSET('Game Board'!H8:H55,0,BN1),OFFSET('Game Board'!I8:I55,0,BN1),CF30,OFFSET('Game Board'!F8:F55,0,BN1),CF28)+SUMIFS(OFFSET('Game Board'!H8:H55,0,BN1),OFFSET('Game Board'!I8:I55,0,BN1),CF30,OFFSET('Game Board'!F8:F55,0,BN1),CF29)+SUMIFS(OFFSET('Game Board'!H8:H55,0,BN1),OFFSET('Game Board'!I8:I55,0,BN1),CF30,OFFSET('Game Board'!F8:F55,0,BN1),CF31)</f>
        <v>0</v>
      </c>
      <c r="CM30" s="420">
        <f ca="1">SUMIFS(OFFSET('Game Board'!H8:H55,0,BN1),OFFSET('Game Board'!F8:F55,0,BN1),CF30,OFFSET('Game Board'!I8:I55,0,BN1),CF28)+SUMIFS(OFFSET('Game Board'!H8:H55,0,BN1),OFFSET('Game Board'!F8:F55,0,BN1),CF30,OFFSET('Game Board'!I8:I55,0,BN1),CF29)+SUMIFS(OFFSET('Game Board'!H8:H55,0,BN1),OFFSET('Game Board'!F8:F55,0,BN1),CF30,OFFSET('Game Board'!I8:I55,0,BN1),CF31)+SUMIFS(OFFSET('Game Board'!G8:G55,0,BN1),OFFSET('Game Board'!I8:I55,0,BN1),CF30,OFFSET('Game Board'!F8:F55,0,BN1),CF28)+SUMIFS(OFFSET('Game Board'!G8:G55,0,BN1),OFFSET('Game Board'!I8:I55,0,BN1),CF30,OFFSET('Game Board'!F8:F55,0,BN1),CF29)+SUMIFS(OFFSET('Game Board'!G8:G55,0,BN1),OFFSET('Game Board'!I8:I55,0,BN1),CF30,OFFSET('Game Board'!F8:F55,0,BN1),CF31)</f>
        <v>0</v>
      </c>
      <c r="CN30" s="420">
        <f t="shared" ca="1" si="206"/>
        <v>0</v>
      </c>
      <c r="CO30" s="420">
        <f t="shared" ca="1" si="207"/>
        <v>3</v>
      </c>
      <c r="CP30" s="420">
        <f t="shared" ref="CP30" ca="1" si="4301">IF(CF30&lt;&gt;"",SUMPRODUCT((CE28:CE31=CE30)*(CO28:CO31&gt;CO30)*1),0)</f>
        <v>0</v>
      </c>
      <c r="CQ30" s="420">
        <f t="shared" ref="CQ30" ca="1" si="4302">IF(CF30&lt;&gt;"",SUMPRODUCT((CP28:CP31=CP30)*(CN28:CN31&gt;CN30)*1),0)</f>
        <v>0</v>
      </c>
      <c r="CR30" s="420">
        <f t="shared" ca="1" si="1"/>
        <v>0</v>
      </c>
      <c r="CS30" s="420">
        <f t="shared" ref="CS30" ca="1" si="4303">IF(CF30&lt;&gt;"",SUMPRODUCT((CR28:CR31=CR30)*(CP28:CP31=CP30)*(CL28:CL31&gt;CL30)*1),0)</f>
        <v>0</v>
      </c>
      <c r="CT30" s="420">
        <f t="shared" ca="1" si="208"/>
        <v>1</v>
      </c>
      <c r="CU30" s="420">
        <f ca="1">SUMPRODUCT((OFFSET('Game Board'!F8:F55,0,BN1)=CG30)*(OFFSET('Game Board'!I8:I55,0,BN1)=CG29)*(OFFSET('Game Board'!G8:G55,0,BN1)&gt;OFFSET('Game Board'!H8:H55,0,BN1))*1)+SUMPRODUCT((OFFSET('Game Board'!I8:I55,0,BN1)=CG30)*(OFFSET('Game Board'!F8:F55,0,BN1)=CG29)*(OFFSET('Game Board'!H8:H55,0,BN1)&gt;OFFSET('Game Board'!G8:G55,0,BN1))*1)+SUMPRODUCT((OFFSET('Game Board'!F8:F55,0,BN1)=CG30)*(OFFSET('Game Board'!I8:I55,0,BN1)=CG31)*(OFFSET('Game Board'!G8:G55,0,BN1)&gt;OFFSET('Game Board'!H8:H55,0,BN1))*1)+SUMPRODUCT((OFFSET('Game Board'!I8:I55,0,BN1)=CG30)*(OFFSET('Game Board'!F8:F55,0,BN1)=CG31)*(OFFSET('Game Board'!H8:H55,0,BN1)&gt;OFFSET('Game Board'!G8:G55,0,BN1))*1)</f>
        <v>0</v>
      </c>
      <c r="CV30" s="420">
        <f ca="1">SUMPRODUCT((OFFSET('Game Board'!F8:F55,0,BN1)=CG30)*(OFFSET('Game Board'!I8:I55,0,BN1)=CG29)*(OFFSET('Game Board'!G8:G55,0,BN1)=OFFSET('Game Board'!H8:H55,0,BN1))*1)+SUMPRODUCT((OFFSET('Game Board'!I8:I55,0,BN1)=CG30)*(OFFSET('Game Board'!F8:F55,0,BN1)=CG29)*(OFFSET('Game Board'!G8:G55,0,BN1)=OFFSET('Game Board'!H8:H55,0,BN1))*1)+SUMPRODUCT((OFFSET('Game Board'!F8:F55,0,BN1)=CG30)*(OFFSET('Game Board'!I8:I55,0,BN1)=CG31)*(OFFSET('Game Board'!G8:G55,0,BN1)=OFFSET('Game Board'!H8:H55,0,BN1))*1)+SUMPRODUCT((OFFSET('Game Board'!I8:I55,0,BN1)=CG30)*(OFFSET('Game Board'!F8:F55,0,BN1)=CG31)*(OFFSET('Game Board'!G8:G55,0,BN1)=OFFSET('Game Board'!H8:H55,0,BN1))*1)</f>
        <v>0</v>
      </c>
      <c r="CW30" s="420">
        <f ca="1">SUMPRODUCT((OFFSET('Game Board'!F8:F55,0,BN1)=CG30)*(OFFSET('Game Board'!I8:I55,0,BN1)=CG29)*(OFFSET('Game Board'!G8:G55,0,BN1)&lt;OFFSET('Game Board'!H8:H55,0,BN1))*1)+SUMPRODUCT((OFFSET('Game Board'!I8:I55,0,BN1)=CG30)*(OFFSET('Game Board'!F8:F55,0,BN1)=CG29)*(OFFSET('Game Board'!H8:H55,0,BN1)&lt;OFFSET('Game Board'!G8:G55,0,BN1))*1)+SUMPRODUCT((OFFSET('Game Board'!F8:F55,0,BN1)=CG30)*(OFFSET('Game Board'!I8:I55,0,BN1)=CG31)*(OFFSET('Game Board'!G8:G55,0,BN1)&lt;OFFSET('Game Board'!H8:H55,0,BN1))*1)+SUMPRODUCT((OFFSET('Game Board'!I8:I55,0,BN1)=CG30)*(OFFSET('Game Board'!F8:F55,0,BN1)=CG31)*(OFFSET('Game Board'!H8:H55,0,BN1)&lt;OFFSET('Game Board'!G8:G55,0,BN1))*1)</f>
        <v>0</v>
      </c>
      <c r="CX30" s="420">
        <f ca="1">SUMIFS(OFFSET('Game Board'!G8:G55,0,BN1),OFFSET('Game Board'!F8:F55,0,BN1),CG30,OFFSET('Game Board'!I8:I55,0,BN1),CG29)+SUMIFS(OFFSET('Game Board'!G8:G55,0,BN1),OFFSET('Game Board'!F8:F55,0,BN1),CG30,OFFSET('Game Board'!I8:I55,0,BN1),CG31)+SUMIFS(OFFSET('Game Board'!H8:H55,0,BN1),OFFSET('Game Board'!I8:I55,0,BN1),CG30,OFFSET('Game Board'!F8:F55,0,BN1),CG29)+SUMIFS(OFFSET('Game Board'!H8:H55,0,BN1),OFFSET('Game Board'!I8:I55,0,BN1),CG30,OFFSET('Game Board'!F8:F55,0,BN1),CG31)</f>
        <v>0</v>
      </c>
      <c r="CY30" s="420">
        <f ca="1">SUMIFS(OFFSET('Game Board'!H8:H55,0,BN1),OFFSET('Game Board'!F8:F55,0,BN1),CG30,OFFSET('Game Board'!I8:I55,0,BN1),CG29)+SUMIFS(OFFSET('Game Board'!H8:H55,0,BN1),OFFSET('Game Board'!F8:F55,0,BN1),CG30,OFFSET('Game Board'!I8:I55,0,BN1),CG31)+SUMIFS(OFFSET('Game Board'!G8:G55,0,BN1),OFFSET('Game Board'!I8:I55,0,BN1),CG30,OFFSET('Game Board'!F8:F55,0,BN1),CG29)+SUMIFS(OFFSET('Game Board'!G8:G55,0,BN1),OFFSET('Game Board'!I8:I55,0,BN1),CG30,OFFSET('Game Board'!F8:F55,0,BN1),CG31)</f>
        <v>0</v>
      </c>
      <c r="CZ30" s="420">
        <f t="shared" ca="1" si="209"/>
        <v>0</v>
      </c>
      <c r="DA30" s="420">
        <f t="shared" ca="1" si="210"/>
        <v>0</v>
      </c>
      <c r="DB30" s="420">
        <f t="shared" ref="DB30" ca="1" si="4304">IF(CG30&lt;&gt;"",SUMPRODUCT((CE28:CE31=CE30)*(DA28:DA31&gt;DA30)*1),0)</f>
        <v>0</v>
      </c>
      <c r="DC30" s="420">
        <f t="shared" ref="DC30" ca="1" si="4305">IF(CG30&lt;&gt;"",SUMPRODUCT((DB28:DB31=DB30)*(CZ28:CZ31&gt;CZ30)*1),0)</f>
        <v>0</v>
      </c>
      <c r="DD30" s="420">
        <f t="shared" ca="1" si="211"/>
        <v>0</v>
      </c>
      <c r="DE30" s="420">
        <f t="shared" ref="DE30" ca="1" si="4306">IF(CG30&lt;&gt;"",SUMPRODUCT((DD28:DD31=DD30)*(DB28:DB31=DB30)*(CX28:CX31&gt;CX30)*1),0)</f>
        <v>0</v>
      </c>
      <c r="DF30" s="420">
        <f t="shared" ca="1" si="212"/>
        <v>1</v>
      </c>
      <c r="DG30" s="420">
        <f ca="1">SUMPRODUCT((OFFSET('Game Board'!F8:F55,0,BN1)=CH30)*(OFFSET('Game Board'!I8:I55,0,BN1)=CH31)*(OFFSET('Game Board'!G8:G55,0,BN1)&gt;OFFSET('Game Board'!H8:H55,0,BN1))*1)+SUMPRODUCT((OFFSET('Game Board'!I8:I55,0,BN1)=CH30)*(OFFSET('Game Board'!F8:F55,0,BN1)=CH31)*(OFFSET('Game Board'!H8:H55,0,BN1)&gt;OFFSET('Game Board'!G8:G55,0,BN1))*1)</f>
        <v>0</v>
      </c>
      <c r="DH30" s="420">
        <f ca="1">SUMPRODUCT((OFFSET('Game Board'!F8:F55,0,BN1)=CH30)*(OFFSET('Game Board'!I8:I55,0,BN1)=CH31)*(OFFSET('Game Board'!G8:G55,0,BN1)=OFFSET('Game Board'!H8:H55,0,BN1))*1)+SUMPRODUCT((OFFSET('Game Board'!I8:I55,0,BN1)=CH30)*(OFFSET('Game Board'!F8:F55,0,BN1)=CH31)*(OFFSET('Game Board'!H8:H55,0,BN1)=OFFSET('Game Board'!G8:G55,0,BN1))*1)</f>
        <v>0</v>
      </c>
      <c r="DI30" s="420">
        <f ca="1">SUMPRODUCT((OFFSET('Game Board'!F8:F55,0,BN1)=CH30)*(OFFSET('Game Board'!I8:I55,0,BN1)=CH31)*(OFFSET('Game Board'!G8:G55,0,BN1)&lt;OFFSET('Game Board'!H8:H55,0,BN1))*1)+SUMPRODUCT((OFFSET('Game Board'!I8:I55,0,BN1)=CH30)*(OFFSET('Game Board'!F8:F55,0,BN1)=CH31)*(OFFSET('Game Board'!H8:H55,0,BN1)&lt;OFFSET('Game Board'!G8:G55,0,BN1))*1)</f>
        <v>0</v>
      </c>
      <c r="DJ30" s="420">
        <f ca="1">SUMIFS(OFFSET('Game Board'!G8:G55,0,BN1),OFFSET('Game Board'!F8:F55,0,BN1),CH30,OFFSET('Game Board'!I8:I55,0,BN1),CH31)+SUMIFS(OFFSET('Game Board'!H8:H55,0,BN1),OFFSET('Game Board'!I8:I55,0,BN1),CH30,OFFSET('Game Board'!F8:F55,0,BN1),CH31)</f>
        <v>0</v>
      </c>
      <c r="DK30" s="420">
        <f ca="1">SUMIFS(OFFSET('Game Board'!H8:H55,0,BN1),OFFSET('Game Board'!F8:F55,0,BN1),CH30,OFFSET('Game Board'!I8:I55,0,BN1),CH31)+SUMIFS(OFFSET('Game Board'!G8:G55,0,BN1),OFFSET('Game Board'!I8:I55,0,BN1),CH30,OFFSET('Game Board'!F8:F55,0,BN1),CH31)</f>
        <v>0</v>
      </c>
      <c r="DL30" s="420">
        <f t="shared" ref="DL30:DL31" ca="1" si="4307">DJ30-DK30</f>
        <v>0</v>
      </c>
      <c r="DM30" s="420">
        <f t="shared" ref="DM30:DM31" ca="1" si="4308">DH30*1+DG30*3</f>
        <v>0</v>
      </c>
      <c r="DN30" s="420">
        <f t="shared" ref="DN30" ca="1" si="4309">IF(CH30&lt;&gt;"",SUMPRODUCT((CQ28:CQ31=CQ30)*(DM28:DM31&gt;DM30)*1),0)</f>
        <v>0</v>
      </c>
      <c r="DO30" s="420">
        <f t="shared" ref="DO30" ca="1" si="4310">IF(CH30&lt;&gt;"",SUMPRODUCT((DN28:DN31=DN30)*(DL28:DL31&gt;DL30)*1),0)</f>
        <v>0</v>
      </c>
      <c r="DP30" s="420">
        <f t="shared" ref="DP30:DP31" ca="1" si="4311">DN30+DO30</f>
        <v>0</v>
      </c>
      <c r="DQ30" s="420">
        <f t="shared" ref="DQ30" ca="1" si="4312">IF(CH30&lt;&gt;"",SUMPRODUCT((DP28:DP31=DP30)*(DN28:DN31=DN30)*(DJ28:DJ31&gt;DJ30)*1),0)</f>
        <v>0</v>
      </c>
      <c r="DR30" s="420">
        <f t="shared" ca="1" si="386"/>
        <v>1</v>
      </c>
      <c r="DS30" s="420">
        <f t="shared" ref="DS30" ca="1" si="4313">SUMPRODUCT((DR28:DR31=DR30)*(BU28:BU31&gt;BU30)*1)</f>
        <v>0</v>
      </c>
      <c r="DT30" s="420">
        <f t="shared" ca="1" si="213"/>
        <v>1</v>
      </c>
      <c r="DU30" s="420" t="str">
        <f t="shared" si="214"/>
        <v>Brazil</v>
      </c>
      <c r="DV30" s="420">
        <f t="shared" ca="1" si="215"/>
        <v>0</v>
      </c>
      <c r="DW30" s="420">
        <f ca="1">SUMPRODUCT((OFFSET('Game Board'!G8:G55,0,DW1)&lt;&gt;"")*(OFFSET('Game Board'!F8:F55,0,DW1)=C30)*(OFFSET('Game Board'!G8:G55,0,DW1)&gt;OFFSET('Game Board'!H8:H55,0,DW1))*1)+SUMPRODUCT((OFFSET('Game Board'!G8:G55,0,DW1)&lt;&gt;"")*(OFFSET('Game Board'!I8:I55,0,DW1)=C30)*(OFFSET('Game Board'!H8:H55,0,DW1)&gt;OFFSET('Game Board'!G8:G55,0,DW1))*1)</f>
        <v>0</v>
      </c>
      <c r="DX30" s="420">
        <f ca="1">SUMPRODUCT((OFFSET('Game Board'!G8:G55,0,DW1)&lt;&gt;"")*(OFFSET('Game Board'!F8:F55,0,DW1)=C30)*(OFFSET('Game Board'!G8:G55,0,DW1)=OFFSET('Game Board'!H8:H55,0,DW1))*1)+SUMPRODUCT((OFFSET('Game Board'!G8:G55,0,DW1)&lt;&gt;"")*(OFFSET('Game Board'!I8:I55,0,DW1)=C30)*(OFFSET('Game Board'!G8:G55,0,DW1)=OFFSET('Game Board'!H8:H55,0,DW1))*1)</f>
        <v>0</v>
      </c>
      <c r="DY30" s="420">
        <f ca="1">SUMPRODUCT((OFFSET('Game Board'!G8:G55,0,DW1)&lt;&gt;"")*(OFFSET('Game Board'!F8:F55,0,DW1)=C30)*(OFFSET('Game Board'!G8:G55,0,DW1)&lt;OFFSET('Game Board'!H8:H55,0,DW1))*1)+SUMPRODUCT((OFFSET('Game Board'!G8:G55,0,DW1)&lt;&gt;"")*(OFFSET('Game Board'!I8:I55,0,DW1)=C30)*(OFFSET('Game Board'!H8:H55,0,DW1)&lt;OFFSET('Game Board'!G8:G55,0,DW1))*1)</f>
        <v>0</v>
      </c>
      <c r="DZ30" s="420">
        <f ca="1">SUMIF(OFFSET('Game Board'!F8:F55,0,DW1),C30,OFFSET('Game Board'!G8:G55,0,DW1))+SUMIF(OFFSET('Game Board'!I8:I55,0,DW1),C30,OFFSET('Game Board'!H8:H55,0,DW1))</f>
        <v>0</v>
      </c>
      <c r="EA30" s="420">
        <f ca="1">SUMIF(OFFSET('Game Board'!F8:F55,0,DW1),C30,OFFSET('Game Board'!H8:H55,0,DW1))+SUMIF(OFFSET('Game Board'!I8:I55,0,DW1),C30,OFFSET('Game Board'!G8:G55,0,DW1))</f>
        <v>0</v>
      </c>
      <c r="EB30" s="420">
        <f t="shared" ca="1" si="216"/>
        <v>0</v>
      </c>
      <c r="EC30" s="420">
        <f t="shared" ca="1" si="217"/>
        <v>0</v>
      </c>
      <c r="ED30" s="420">
        <f ca="1">INDEX(L4:L35,MATCH(EM30,C4:C35,0),0)</f>
        <v>1833</v>
      </c>
      <c r="EE30" s="424">
        <f>'Tournament Setup'!F32</f>
        <v>0</v>
      </c>
      <c r="EF30" s="420">
        <f ca="1">RANK(EC30,EC28:EC31)</f>
        <v>1</v>
      </c>
      <c r="EG30" s="420">
        <f ca="1">SUMPRODUCT((EF28:EF31=EF30)*(EB28:EB31&gt;EB30)*1)</f>
        <v>0</v>
      </c>
      <c r="EH30" s="420">
        <f t="shared" ca="1" si="218"/>
        <v>1</v>
      </c>
      <c r="EI30" s="420">
        <f ca="1">SUMPRODUCT((EF28:EF31=EF30)*(EB28:EB31=EB30)*(DZ28:DZ31&gt;DZ30)*1)</f>
        <v>0</v>
      </c>
      <c r="EJ30" s="420">
        <f t="shared" ca="1" si="219"/>
        <v>1</v>
      </c>
      <c r="EK30" s="420">
        <f ca="1">RANK(EJ30,EJ28:EJ31,1)+COUNTIF(EJ28:EJ30,EJ30)-1</f>
        <v>3</v>
      </c>
      <c r="EL30" s="420">
        <v>3</v>
      </c>
      <c r="EM30" s="420" t="str">
        <f t="shared" ref="EM30" ca="1" si="4314">INDEX(DU28:DU31,MATCH(EL30,EK28:EK31,0),0)</f>
        <v>Brazil</v>
      </c>
      <c r="EN30" s="420">
        <f t="shared" ref="EN30" ca="1" si="4315">INDEX(EJ28:EJ31,MATCH(EM30,DU28:DU31,0),0)</f>
        <v>1</v>
      </c>
      <c r="EO30" s="420" t="str">
        <f t="shared" ref="EO30:EO31" ca="1" si="4316">IF(AND(EO29&lt;&gt;"",EN30=1),EM30,"")</f>
        <v>Brazil</v>
      </c>
      <c r="EP30" s="420" t="str">
        <f t="shared" ref="EP30" ca="1" si="4317">IF(EP29&lt;&gt;"",EM30,"")</f>
        <v/>
      </c>
      <c r="EQ30" s="420" t="str">
        <f t="shared" ref="EQ30" ca="1" si="4318">IF(EN31=3,EM30,"")</f>
        <v/>
      </c>
      <c r="ER30" s="420">
        <f ca="1">SUMPRODUCT((OFFSET('Game Board'!F8:F55,0,DW1)=EO30)*(OFFSET('Game Board'!I8:I55,0,DW1)=EO28)*(OFFSET('Game Board'!G8:G55,0,DW1)&gt;OFFSET('Game Board'!H8:H55,0,DW1))*1)+SUMPRODUCT((OFFSET('Game Board'!I8:I55,0,DW1)=EO30)*(OFFSET('Game Board'!F8:F55,0,DW1)=EO28)*(OFFSET('Game Board'!H8:H55,0,DW1)&gt;OFFSET('Game Board'!G8:G55,0,DW1))*1)+SUMPRODUCT((OFFSET('Game Board'!F8:F55,0,DW1)=EO30)*(OFFSET('Game Board'!I8:I55,0,DW1)=EO29)*(OFFSET('Game Board'!G8:G55,0,DW1)&gt;OFFSET('Game Board'!H8:H55,0,DW1))*1)+SUMPRODUCT((OFFSET('Game Board'!I8:I55,0,DW1)=EO30)*(OFFSET('Game Board'!F8:F55,0,DW1)=EO29)*(OFFSET('Game Board'!H8:H55,0,DW1)&gt;OFFSET('Game Board'!G8:G55,0,DW1))*1)+SUMPRODUCT((OFFSET('Game Board'!F8:F55,0,DW1)=EO30)*(OFFSET('Game Board'!I8:I55,0,DW1)=EO31)*(OFFSET('Game Board'!G8:G55,0,DW1)&gt;OFFSET('Game Board'!H8:H55,0,DW1))*1)+SUMPRODUCT((OFFSET('Game Board'!I8:I55,0,DW1)=EO30)*(OFFSET('Game Board'!F8:F55,0,DW1)=EO31)*(OFFSET('Game Board'!H8:H55,0,DW1)&gt;OFFSET('Game Board'!G8:G55,0,DW1))*1)</f>
        <v>0</v>
      </c>
      <c r="ES30" s="420">
        <f ca="1">SUMPRODUCT((OFFSET('Game Board'!F8:F55,0,DW1)=EO30)*(OFFSET('Game Board'!I8:I55,0,DW1)=EO28)*(OFFSET('Game Board'!G8:G55,0,DW1)=OFFSET('Game Board'!H8:H55,0,DW1))*1)+SUMPRODUCT((OFFSET('Game Board'!I8:I55,0,DW1)=EO30)*(OFFSET('Game Board'!F8:F55,0,DW1)=EO28)*(OFFSET('Game Board'!G8:G55,0,DW1)=OFFSET('Game Board'!H8:H55,0,DW1))*1)+SUMPRODUCT((OFFSET('Game Board'!F8:F55,0,DW1)=EO30)*(OFFSET('Game Board'!I8:I55,0,DW1)=EO29)*(OFFSET('Game Board'!G8:G55,0,DW1)=OFFSET('Game Board'!H8:H55,0,DW1))*1)+SUMPRODUCT((OFFSET('Game Board'!I8:I55,0,DW1)=EO30)*(OFFSET('Game Board'!F8:F55,0,DW1)=EO29)*(OFFSET('Game Board'!G8:G55,0,DW1)=OFFSET('Game Board'!H8:H55,0,DW1))*1)+SUMPRODUCT((OFFSET('Game Board'!F8:F55,0,DW1)=EO30)*(OFFSET('Game Board'!I8:I55,0,DW1)=EO31)*(OFFSET('Game Board'!G8:G55,0,DW1)=OFFSET('Game Board'!H8:H55,0,DW1))*1)+SUMPRODUCT((OFFSET('Game Board'!I8:I55,0,DW1)=EO30)*(OFFSET('Game Board'!F8:F55,0,DW1)=EO31)*(OFFSET('Game Board'!G8:G55,0,DW1)=OFFSET('Game Board'!H8:H55,0,DW1))*1)</f>
        <v>3</v>
      </c>
      <c r="ET30" s="420">
        <f ca="1">SUMPRODUCT((OFFSET('Game Board'!F8:F55,0,DW1)=EO30)*(OFFSET('Game Board'!I8:I55,0,DW1)=EO28)*(OFFSET('Game Board'!G8:G55,0,DW1)&lt;OFFSET('Game Board'!H8:H55,0,DW1))*1)+SUMPRODUCT((OFFSET('Game Board'!I8:I55,0,DW1)=EO30)*(OFFSET('Game Board'!F8:F55,0,DW1)=EO28)*(OFFSET('Game Board'!H8:H55,0,DW1)&lt;OFFSET('Game Board'!G8:G55,0,DW1))*1)+SUMPRODUCT((OFFSET('Game Board'!F8:F55,0,DW1)=EO30)*(OFFSET('Game Board'!I8:I55,0,DW1)=EO29)*(OFFSET('Game Board'!G8:G55,0,DW1)&lt;OFFSET('Game Board'!H8:H55,0,DW1))*1)+SUMPRODUCT((OFFSET('Game Board'!I8:I55,0,DW1)=EO30)*(OFFSET('Game Board'!F8:F55,0,DW1)=EO29)*(OFFSET('Game Board'!H8:H55,0,DW1)&lt;OFFSET('Game Board'!G8:G55,0,DW1))*1)+SUMPRODUCT((OFFSET('Game Board'!F8:F55,0,DW1)=EO30)*(OFFSET('Game Board'!I8:I55,0,DW1)=EO31)*(OFFSET('Game Board'!G8:G55,0,DW1)&lt;OFFSET('Game Board'!H8:H55,0,DW1))*1)+SUMPRODUCT((OFFSET('Game Board'!I8:I55,0,DW1)=EO30)*(OFFSET('Game Board'!F8:F55,0,DW1)=EO31)*(OFFSET('Game Board'!H8:H55,0,DW1)&lt;OFFSET('Game Board'!G8:G55,0,DW1))*1)</f>
        <v>0</v>
      </c>
      <c r="EU30" s="420">
        <f ca="1">SUMIFS(OFFSET('Game Board'!G8:G55,0,DW1),OFFSET('Game Board'!F8:F55,0,DW1),EO30,OFFSET('Game Board'!I8:I55,0,DW1),EO28)+SUMIFS(OFFSET('Game Board'!G8:G55,0,DW1),OFFSET('Game Board'!F8:F55,0,DW1),EO30,OFFSET('Game Board'!I8:I55,0,DW1),EO29)+SUMIFS(OFFSET('Game Board'!G8:G55,0,DW1),OFFSET('Game Board'!F8:F55,0,DW1),EO30,OFFSET('Game Board'!I8:I55,0,DW1),EO31)+SUMIFS(OFFSET('Game Board'!H8:H55,0,DW1),OFFSET('Game Board'!I8:I55,0,DW1),EO30,OFFSET('Game Board'!F8:F55,0,DW1),EO28)+SUMIFS(OFFSET('Game Board'!H8:H55,0,DW1),OFFSET('Game Board'!I8:I55,0,DW1),EO30,OFFSET('Game Board'!F8:F55,0,DW1),EO29)+SUMIFS(OFFSET('Game Board'!H8:H55,0,DW1),OFFSET('Game Board'!I8:I55,0,DW1),EO30,OFFSET('Game Board'!F8:F55,0,DW1),EO31)</f>
        <v>0</v>
      </c>
      <c r="EV30" s="420">
        <f ca="1">SUMIFS(OFFSET('Game Board'!H8:H55,0,DW1),OFFSET('Game Board'!F8:F55,0,DW1),EO30,OFFSET('Game Board'!I8:I55,0,DW1),EO28)+SUMIFS(OFFSET('Game Board'!H8:H55,0,DW1),OFFSET('Game Board'!F8:F55,0,DW1),EO30,OFFSET('Game Board'!I8:I55,0,DW1),EO29)+SUMIFS(OFFSET('Game Board'!H8:H55,0,DW1),OFFSET('Game Board'!F8:F55,0,DW1),EO30,OFFSET('Game Board'!I8:I55,0,DW1),EO31)+SUMIFS(OFFSET('Game Board'!G8:G55,0,DW1),OFFSET('Game Board'!I8:I55,0,DW1),EO30,OFFSET('Game Board'!F8:F55,0,DW1),EO28)+SUMIFS(OFFSET('Game Board'!G8:G55,0,DW1),OFFSET('Game Board'!I8:I55,0,DW1),EO30,OFFSET('Game Board'!F8:F55,0,DW1),EO29)+SUMIFS(OFFSET('Game Board'!G8:G55,0,DW1),OFFSET('Game Board'!I8:I55,0,DW1),EO30,OFFSET('Game Board'!F8:F55,0,DW1),EO31)</f>
        <v>0</v>
      </c>
      <c r="EW30" s="420">
        <f t="shared" ca="1" si="220"/>
        <v>0</v>
      </c>
      <c r="EX30" s="420">
        <f t="shared" ca="1" si="221"/>
        <v>3</v>
      </c>
      <c r="EY30" s="420">
        <f t="shared" ref="EY30" ca="1" si="4319">IF(EO30&lt;&gt;"",SUMPRODUCT((EN28:EN31=EN30)*(EX28:EX31&gt;EX30)*1),0)</f>
        <v>0</v>
      </c>
      <c r="EZ30" s="420">
        <f t="shared" ref="EZ30" ca="1" si="4320">IF(EO30&lt;&gt;"",SUMPRODUCT((EY28:EY31=EY30)*(EW28:EW31&gt;EW30)*1),0)</f>
        <v>0</v>
      </c>
      <c r="FA30" s="420">
        <f t="shared" ca="1" si="2"/>
        <v>0</v>
      </c>
      <c r="FB30" s="420">
        <f t="shared" ref="FB30" ca="1" si="4321">IF(EO30&lt;&gt;"",SUMPRODUCT((FA28:FA31=FA30)*(EY28:EY31=EY30)*(EU28:EU31&gt;EU30)*1),0)</f>
        <v>0</v>
      </c>
      <c r="FC30" s="420">
        <f t="shared" ca="1" si="222"/>
        <v>1</v>
      </c>
      <c r="FD30" s="420">
        <f ca="1">SUMPRODUCT((OFFSET('Game Board'!F8:F55,0,DW1)=EP30)*(OFFSET('Game Board'!I8:I55,0,DW1)=EP29)*(OFFSET('Game Board'!G8:G55,0,DW1)&gt;OFFSET('Game Board'!H8:H55,0,DW1))*1)+SUMPRODUCT((OFFSET('Game Board'!I8:I55,0,DW1)=EP30)*(OFFSET('Game Board'!F8:F55,0,DW1)=EP29)*(OFFSET('Game Board'!H8:H55,0,DW1)&gt;OFFSET('Game Board'!G8:G55,0,DW1))*1)+SUMPRODUCT((OFFSET('Game Board'!F8:F55,0,DW1)=EP30)*(OFFSET('Game Board'!I8:I55,0,DW1)=EP31)*(OFFSET('Game Board'!G8:G55,0,DW1)&gt;OFFSET('Game Board'!H8:H55,0,DW1))*1)+SUMPRODUCT((OFFSET('Game Board'!I8:I55,0,DW1)=EP30)*(OFFSET('Game Board'!F8:F55,0,DW1)=EP31)*(OFFSET('Game Board'!H8:H55,0,DW1)&gt;OFFSET('Game Board'!G8:G55,0,DW1))*1)</f>
        <v>0</v>
      </c>
      <c r="FE30" s="420">
        <f ca="1">SUMPRODUCT((OFFSET('Game Board'!F8:F55,0,DW1)=EP30)*(OFFSET('Game Board'!I8:I55,0,DW1)=EP29)*(OFFSET('Game Board'!G8:G55,0,DW1)=OFFSET('Game Board'!H8:H55,0,DW1))*1)+SUMPRODUCT((OFFSET('Game Board'!I8:I55,0,DW1)=EP30)*(OFFSET('Game Board'!F8:F55,0,DW1)=EP29)*(OFFSET('Game Board'!G8:G55,0,DW1)=OFFSET('Game Board'!H8:H55,0,DW1))*1)+SUMPRODUCT((OFFSET('Game Board'!F8:F55,0,DW1)=EP30)*(OFFSET('Game Board'!I8:I55,0,DW1)=EP31)*(OFFSET('Game Board'!G8:G55,0,DW1)=OFFSET('Game Board'!H8:H55,0,DW1))*1)+SUMPRODUCT((OFFSET('Game Board'!I8:I55,0,DW1)=EP30)*(OFFSET('Game Board'!F8:F55,0,DW1)=EP31)*(OFFSET('Game Board'!G8:G55,0,DW1)=OFFSET('Game Board'!H8:H55,0,DW1))*1)</f>
        <v>0</v>
      </c>
      <c r="FF30" s="420">
        <f ca="1">SUMPRODUCT((OFFSET('Game Board'!F8:F55,0,DW1)=EP30)*(OFFSET('Game Board'!I8:I55,0,DW1)=EP29)*(OFFSET('Game Board'!G8:G55,0,DW1)&lt;OFFSET('Game Board'!H8:H55,0,DW1))*1)+SUMPRODUCT((OFFSET('Game Board'!I8:I55,0,DW1)=EP30)*(OFFSET('Game Board'!F8:F55,0,DW1)=EP29)*(OFFSET('Game Board'!H8:H55,0,DW1)&lt;OFFSET('Game Board'!G8:G55,0,DW1))*1)+SUMPRODUCT((OFFSET('Game Board'!F8:F55,0,DW1)=EP30)*(OFFSET('Game Board'!I8:I55,0,DW1)=EP31)*(OFFSET('Game Board'!G8:G55,0,DW1)&lt;OFFSET('Game Board'!H8:H55,0,DW1))*1)+SUMPRODUCT((OFFSET('Game Board'!I8:I55,0,DW1)=EP30)*(OFFSET('Game Board'!F8:F55,0,DW1)=EP31)*(OFFSET('Game Board'!H8:H55,0,DW1)&lt;OFFSET('Game Board'!G8:G55,0,DW1))*1)</f>
        <v>0</v>
      </c>
      <c r="FG30" s="420">
        <f ca="1">SUMIFS(OFFSET('Game Board'!G8:G55,0,DW1),OFFSET('Game Board'!F8:F55,0,DW1),EP30,OFFSET('Game Board'!I8:I55,0,DW1),EP29)+SUMIFS(OFFSET('Game Board'!G8:G55,0,DW1),OFFSET('Game Board'!F8:F55,0,DW1),EP30,OFFSET('Game Board'!I8:I55,0,DW1),EP31)+SUMIFS(OFFSET('Game Board'!H8:H55,0,DW1),OFFSET('Game Board'!I8:I55,0,DW1),EP30,OFFSET('Game Board'!F8:F55,0,DW1),EP29)+SUMIFS(OFFSET('Game Board'!H8:H55,0,DW1),OFFSET('Game Board'!I8:I55,0,DW1),EP30,OFFSET('Game Board'!F8:F55,0,DW1),EP31)</f>
        <v>0</v>
      </c>
      <c r="FH30" s="420">
        <f ca="1">SUMIFS(OFFSET('Game Board'!H8:H55,0,DW1),OFFSET('Game Board'!F8:F55,0,DW1),EP30,OFFSET('Game Board'!I8:I55,0,DW1),EP29)+SUMIFS(OFFSET('Game Board'!H8:H55,0,DW1),OFFSET('Game Board'!F8:F55,0,DW1),EP30,OFFSET('Game Board'!I8:I55,0,DW1),EP31)+SUMIFS(OFFSET('Game Board'!G8:G55,0,DW1),OFFSET('Game Board'!I8:I55,0,DW1),EP30,OFFSET('Game Board'!F8:F55,0,DW1),EP29)+SUMIFS(OFFSET('Game Board'!G8:G55,0,DW1),OFFSET('Game Board'!I8:I55,0,DW1),EP30,OFFSET('Game Board'!F8:F55,0,DW1),EP31)</f>
        <v>0</v>
      </c>
      <c r="FI30" s="420">
        <f t="shared" ca="1" si="223"/>
        <v>0</v>
      </c>
      <c r="FJ30" s="420">
        <f t="shared" ca="1" si="224"/>
        <v>0</v>
      </c>
      <c r="FK30" s="420">
        <f t="shared" ref="FK30" ca="1" si="4322">IF(EP30&lt;&gt;"",SUMPRODUCT((EN28:EN31=EN30)*(FJ28:FJ31&gt;FJ30)*1),0)</f>
        <v>0</v>
      </c>
      <c r="FL30" s="420">
        <f t="shared" ref="FL30" ca="1" si="4323">IF(EP30&lt;&gt;"",SUMPRODUCT((FK28:FK31=FK30)*(FI28:FI31&gt;FI30)*1),0)</f>
        <v>0</v>
      </c>
      <c r="FM30" s="420">
        <f t="shared" ca="1" si="225"/>
        <v>0</v>
      </c>
      <c r="FN30" s="420">
        <f t="shared" ref="FN30" ca="1" si="4324">IF(EP30&lt;&gt;"",SUMPRODUCT((FM28:FM31=FM30)*(FK28:FK31=FK30)*(FG28:FG31&gt;FG30)*1),0)</f>
        <v>0</v>
      </c>
      <c r="FO30" s="420">
        <f t="shared" ca="1" si="226"/>
        <v>1</v>
      </c>
      <c r="FP30" s="420">
        <f ca="1">SUMPRODUCT((OFFSET('Game Board'!F8:F55,0,DW1)=EQ30)*(OFFSET('Game Board'!I8:I55,0,DW1)=EQ31)*(OFFSET('Game Board'!G8:G55,0,DW1)&gt;OFFSET('Game Board'!H8:H55,0,DW1))*1)+SUMPRODUCT((OFFSET('Game Board'!I8:I55,0,DW1)=EQ30)*(OFFSET('Game Board'!F8:F55,0,DW1)=EQ31)*(OFFSET('Game Board'!H8:H55,0,DW1)&gt;OFFSET('Game Board'!G8:G55,0,DW1))*1)</f>
        <v>0</v>
      </c>
      <c r="FQ30" s="420">
        <f ca="1">SUMPRODUCT((OFFSET('Game Board'!F8:F55,0,DW1)=EQ30)*(OFFSET('Game Board'!I8:I55,0,DW1)=EQ31)*(OFFSET('Game Board'!G8:G55,0,DW1)=OFFSET('Game Board'!H8:H55,0,DW1))*1)+SUMPRODUCT((OFFSET('Game Board'!I8:I55,0,DW1)=EQ30)*(OFFSET('Game Board'!F8:F55,0,DW1)=EQ31)*(OFFSET('Game Board'!H8:H55,0,DW1)=OFFSET('Game Board'!G8:G55,0,DW1))*1)</f>
        <v>0</v>
      </c>
      <c r="FR30" s="420">
        <f ca="1">SUMPRODUCT((OFFSET('Game Board'!F8:F55,0,DW1)=EQ30)*(OFFSET('Game Board'!I8:I55,0,DW1)=EQ31)*(OFFSET('Game Board'!G8:G55,0,DW1)&lt;OFFSET('Game Board'!H8:H55,0,DW1))*1)+SUMPRODUCT((OFFSET('Game Board'!I8:I55,0,DW1)=EQ30)*(OFFSET('Game Board'!F8:F55,0,DW1)=EQ31)*(OFFSET('Game Board'!H8:H55,0,DW1)&lt;OFFSET('Game Board'!G8:G55,0,DW1))*1)</f>
        <v>0</v>
      </c>
      <c r="FS30" s="420">
        <f ca="1">SUMIFS(OFFSET('Game Board'!G8:G55,0,DW1),OFFSET('Game Board'!F8:F55,0,DW1),EQ30,OFFSET('Game Board'!I8:I55,0,DW1),EQ31)+SUMIFS(OFFSET('Game Board'!H8:H55,0,DW1),OFFSET('Game Board'!I8:I55,0,DW1),EQ30,OFFSET('Game Board'!F8:F55,0,DW1),EQ31)</f>
        <v>0</v>
      </c>
      <c r="FT30" s="420">
        <f ca="1">SUMIFS(OFFSET('Game Board'!H8:H55,0,DW1),OFFSET('Game Board'!F8:F55,0,DW1),EQ30,OFFSET('Game Board'!I8:I55,0,DW1),EQ31)+SUMIFS(OFFSET('Game Board'!G8:G55,0,DW1),OFFSET('Game Board'!I8:I55,0,DW1),EQ30,OFFSET('Game Board'!F8:F55,0,DW1),EQ31)</f>
        <v>0</v>
      </c>
      <c r="FU30" s="420">
        <f t="shared" ref="FU30:FU31" ca="1" si="4325">FS30-FT30</f>
        <v>0</v>
      </c>
      <c r="FV30" s="420">
        <f t="shared" ref="FV30:FV31" ca="1" si="4326">FQ30*1+FP30*3</f>
        <v>0</v>
      </c>
      <c r="FW30" s="420">
        <f t="shared" ref="FW30" ca="1" si="4327">IF(EQ30&lt;&gt;"",SUMPRODUCT((EZ28:EZ31=EZ30)*(FV28:FV31&gt;FV30)*1),0)</f>
        <v>0</v>
      </c>
      <c r="FX30" s="420">
        <f t="shared" ref="FX30" ca="1" si="4328">IF(EQ30&lt;&gt;"",SUMPRODUCT((FW28:FW31=FW30)*(FU28:FU31&gt;FU30)*1),0)</f>
        <v>0</v>
      </c>
      <c r="FY30" s="420">
        <f t="shared" ref="FY30:FY31" ca="1" si="4329">FW30+FX30</f>
        <v>0</v>
      </c>
      <c r="FZ30" s="420">
        <f t="shared" ref="FZ30" ca="1" si="4330">IF(EQ30&lt;&gt;"",SUMPRODUCT((FY28:FY31=FY30)*(FW28:FW31=FW30)*(FS28:FS31&gt;FS30)*1),0)</f>
        <v>0</v>
      </c>
      <c r="GA30" s="420">
        <f t="shared" ca="1" si="389"/>
        <v>1</v>
      </c>
      <c r="GB30" s="420">
        <f t="shared" ref="GB30" ca="1" si="4331">SUMPRODUCT((GA28:GA31=GA30)*(ED28:ED31&gt;ED30)*1)</f>
        <v>0</v>
      </c>
      <c r="GC30" s="420">
        <f t="shared" ca="1" si="227"/>
        <v>1</v>
      </c>
      <c r="GD30" s="420" t="str">
        <f t="shared" si="228"/>
        <v>Brazil</v>
      </c>
      <c r="GE30" s="420">
        <f t="shared" ca="1" si="3"/>
        <v>0</v>
      </c>
      <c r="GF30" s="420">
        <f ca="1">SUMPRODUCT((OFFSET('Game Board'!G8:G55,0,GF1)&lt;&gt;"")*(OFFSET('Game Board'!F8:F55,0,GF1)=C30)*(OFFSET('Game Board'!G8:G55,0,GF1)&gt;OFFSET('Game Board'!H8:H55,0,GF1))*1)+SUMPRODUCT((OFFSET('Game Board'!G8:G55,0,GF1)&lt;&gt;"")*(OFFSET('Game Board'!I8:I55,0,GF1)=C30)*(OFFSET('Game Board'!H8:H55,0,GF1)&gt;OFFSET('Game Board'!G8:G55,0,GF1))*1)</f>
        <v>0</v>
      </c>
      <c r="GG30" s="420">
        <f ca="1">SUMPRODUCT((OFFSET('Game Board'!G8:G55,0,GF1)&lt;&gt;"")*(OFFSET('Game Board'!F8:F55,0,GF1)=C30)*(OFFSET('Game Board'!G8:G55,0,GF1)=OFFSET('Game Board'!H8:H55,0,GF1))*1)+SUMPRODUCT((OFFSET('Game Board'!G8:G55,0,GF1)&lt;&gt;"")*(OFFSET('Game Board'!I8:I55,0,GF1)=C30)*(OFFSET('Game Board'!G8:G55,0,GF1)=OFFSET('Game Board'!H8:H55,0,GF1))*1)</f>
        <v>0</v>
      </c>
      <c r="GH30" s="420">
        <f ca="1">SUMPRODUCT((OFFSET('Game Board'!G8:G55,0,GF1)&lt;&gt;"")*(OFFSET('Game Board'!F8:F55,0,GF1)=C30)*(OFFSET('Game Board'!G8:G55,0,GF1)&lt;OFFSET('Game Board'!H8:H55,0,GF1))*1)+SUMPRODUCT((OFFSET('Game Board'!G8:G55,0,GF1)&lt;&gt;"")*(OFFSET('Game Board'!I8:I55,0,GF1)=C30)*(OFFSET('Game Board'!H8:H55,0,GF1)&lt;OFFSET('Game Board'!G8:G55,0,GF1))*1)</f>
        <v>0</v>
      </c>
      <c r="GI30" s="420">
        <f ca="1">SUMIF(OFFSET('Game Board'!F8:F55,0,GF1),C30,OFFSET('Game Board'!G8:G55,0,GF1))+SUMIF(OFFSET('Game Board'!I8:I55,0,GF1),C30,OFFSET('Game Board'!H8:H55,0,GF1))</f>
        <v>0</v>
      </c>
      <c r="GJ30" s="420">
        <f ca="1">SUMIF(OFFSET('Game Board'!F8:F55,0,GF1),C30,OFFSET('Game Board'!H8:H55,0,GF1))+SUMIF(OFFSET('Game Board'!I8:I55,0,GF1),C30,OFFSET('Game Board'!G8:G55,0,GF1))</f>
        <v>0</v>
      </c>
      <c r="GK30" s="420">
        <f t="shared" ca="1" si="4"/>
        <v>0</v>
      </c>
      <c r="GL30" s="420">
        <f t="shared" ca="1" si="5"/>
        <v>0</v>
      </c>
      <c r="GM30" s="420">
        <f ca="1">INDEX(L4:L35,MATCH(GV30,C4:C35,0),0)</f>
        <v>1833</v>
      </c>
      <c r="GN30" s="424">
        <f>'Tournament Setup'!F32</f>
        <v>0</v>
      </c>
      <c r="GO30" s="420">
        <f t="shared" ref="GO30" ca="1" si="4332">RANK(GL30,GL28:GL31)</f>
        <v>1</v>
      </c>
      <c r="GP30" s="420">
        <f t="shared" ref="GP30" ca="1" si="4333">SUMPRODUCT((GO28:GO31=GO30)*(GK28:GK31&gt;GK30)*1)</f>
        <v>0</v>
      </c>
      <c r="GQ30" s="420">
        <f t="shared" ca="1" si="8"/>
        <v>1</v>
      </c>
      <c r="GR30" s="420">
        <f t="shared" ref="GR30" ca="1" si="4334">SUMPRODUCT((GO28:GO31=GO30)*(GK28:GK31=GK30)*(GI28:GI31&gt;GI30)*1)</f>
        <v>0</v>
      </c>
      <c r="GS30" s="420">
        <f t="shared" ca="1" si="10"/>
        <v>1</v>
      </c>
      <c r="GT30" s="420">
        <f t="shared" ref="GT30" ca="1" si="4335">RANK(GS30,GS28:GS31,1)+COUNTIF(GS28:GS30,GS30)-1</f>
        <v>3</v>
      </c>
      <c r="GU30" s="420">
        <v>3</v>
      </c>
      <c r="GV30" s="420" t="str">
        <f t="shared" ref="GV30" ca="1" si="4336">INDEX(GD28:GD31,MATCH(GU30,GT28:GT31,0),0)</f>
        <v>Brazil</v>
      </c>
      <c r="GW30" s="420">
        <f t="shared" ref="GW30" ca="1" si="4337">INDEX(GS28:GS31,MATCH(GV30,GD28:GD31,0),0)</f>
        <v>1</v>
      </c>
      <c r="GX30" s="420" t="str">
        <f t="shared" ref="GX30:GX31" ca="1" si="4338">IF(AND(GX29&lt;&gt;"",GW30=1),GV30,"")</f>
        <v>Brazil</v>
      </c>
      <c r="GY30" s="420" t="str">
        <f t="shared" ref="GY30" ca="1" si="4339">IF(GY29&lt;&gt;"",GV30,"")</f>
        <v/>
      </c>
      <c r="GZ30" s="420" t="str">
        <f t="shared" ref="GZ30" ca="1" si="4340">IF(GW31=3,GV30,"")</f>
        <v/>
      </c>
      <c r="HA30" s="420">
        <f ca="1">SUMPRODUCT((OFFSET('Game Board'!F8:F55,0,GF1)=GX30)*(OFFSET('Game Board'!I8:I55,0,GF1)=GX28)*(OFFSET('Game Board'!G8:G55,0,GF1)&gt;OFFSET('Game Board'!H8:H55,0,GF1))*1)+SUMPRODUCT((OFFSET('Game Board'!I8:I55,0,GF1)=GX30)*(OFFSET('Game Board'!F8:F55,0,GF1)=GX28)*(OFFSET('Game Board'!H8:H55,0,GF1)&gt;OFFSET('Game Board'!G8:G55,0,GF1))*1)+SUMPRODUCT((OFFSET('Game Board'!F8:F55,0,GF1)=GX30)*(OFFSET('Game Board'!I8:I55,0,GF1)=GX29)*(OFFSET('Game Board'!G8:G55,0,GF1)&gt;OFFSET('Game Board'!H8:H55,0,GF1))*1)+SUMPRODUCT((OFFSET('Game Board'!I8:I55,0,GF1)=GX30)*(OFFSET('Game Board'!F8:F55,0,GF1)=GX29)*(OFFSET('Game Board'!H8:H55,0,GF1)&gt;OFFSET('Game Board'!G8:G55,0,GF1))*1)+SUMPRODUCT((OFFSET('Game Board'!F8:F55,0,GF1)=GX30)*(OFFSET('Game Board'!I8:I55,0,GF1)=GX31)*(OFFSET('Game Board'!G8:G55,0,GF1)&gt;OFFSET('Game Board'!H8:H55,0,GF1))*1)+SUMPRODUCT((OFFSET('Game Board'!I8:I55,0,GF1)=GX30)*(OFFSET('Game Board'!F8:F55,0,GF1)=GX31)*(OFFSET('Game Board'!H8:H55,0,GF1)&gt;OFFSET('Game Board'!G8:G55,0,GF1))*1)</f>
        <v>0</v>
      </c>
      <c r="HB30" s="420">
        <f ca="1">SUMPRODUCT((OFFSET('Game Board'!F8:F55,0,GF1)=GX30)*(OFFSET('Game Board'!I8:I55,0,GF1)=GX28)*(OFFSET('Game Board'!G8:G55,0,GF1)=OFFSET('Game Board'!H8:H55,0,GF1))*1)+SUMPRODUCT((OFFSET('Game Board'!I8:I55,0,GF1)=GX30)*(OFFSET('Game Board'!F8:F55,0,GF1)=GX28)*(OFFSET('Game Board'!G8:G55,0,GF1)=OFFSET('Game Board'!H8:H55,0,GF1))*1)+SUMPRODUCT((OFFSET('Game Board'!F8:F55,0,GF1)=GX30)*(OFFSET('Game Board'!I8:I55,0,GF1)=GX29)*(OFFSET('Game Board'!G8:G55,0,GF1)=OFFSET('Game Board'!H8:H55,0,GF1))*1)+SUMPRODUCT((OFFSET('Game Board'!I8:I55,0,GF1)=GX30)*(OFFSET('Game Board'!F8:F55,0,GF1)=GX29)*(OFFSET('Game Board'!G8:G55,0,GF1)=OFFSET('Game Board'!H8:H55,0,GF1))*1)+SUMPRODUCT((OFFSET('Game Board'!F8:F55,0,GF1)=GX30)*(OFFSET('Game Board'!I8:I55,0,GF1)=GX31)*(OFFSET('Game Board'!G8:G55,0,GF1)=OFFSET('Game Board'!H8:H55,0,GF1))*1)+SUMPRODUCT((OFFSET('Game Board'!I8:I55,0,GF1)=GX30)*(OFFSET('Game Board'!F8:F55,0,GF1)=GX31)*(OFFSET('Game Board'!G8:G55,0,GF1)=OFFSET('Game Board'!H8:H55,0,GF1))*1)</f>
        <v>3</v>
      </c>
      <c r="HC30" s="420">
        <f ca="1">SUMPRODUCT((OFFSET('Game Board'!F8:F55,0,GF1)=GX30)*(OFFSET('Game Board'!I8:I55,0,GF1)=GX28)*(OFFSET('Game Board'!G8:G55,0,GF1)&lt;OFFSET('Game Board'!H8:H55,0,GF1))*1)+SUMPRODUCT((OFFSET('Game Board'!I8:I55,0,GF1)=GX30)*(OFFSET('Game Board'!F8:F55,0,GF1)=GX28)*(OFFSET('Game Board'!H8:H55,0,GF1)&lt;OFFSET('Game Board'!G8:G55,0,GF1))*1)+SUMPRODUCT((OFFSET('Game Board'!F8:F55,0,GF1)=GX30)*(OFFSET('Game Board'!I8:I55,0,GF1)=GX29)*(OFFSET('Game Board'!G8:G55,0,GF1)&lt;OFFSET('Game Board'!H8:H55,0,GF1))*1)+SUMPRODUCT((OFFSET('Game Board'!I8:I55,0,GF1)=GX30)*(OFFSET('Game Board'!F8:F55,0,GF1)=GX29)*(OFFSET('Game Board'!H8:H55,0,GF1)&lt;OFFSET('Game Board'!G8:G55,0,GF1))*1)+SUMPRODUCT((OFFSET('Game Board'!F8:F55,0,GF1)=GX30)*(OFFSET('Game Board'!I8:I55,0,GF1)=GX31)*(OFFSET('Game Board'!G8:G55,0,GF1)&lt;OFFSET('Game Board'!H8:H55,0,GF1))*1)+SUMPRODUCT((OFFSET('Game Board'!I8:I55,0,GF1)=GX30)*(OFFSET('Game Board'!F8:F55,0,GF1)=GX31)*(OFFSET('Game Board'!H8:H55,0,GF1)&lt;OFFSET('Game Board'!G8:G55,0,GF1))*1)</f>
        <v>0</v>
      </c>
      <c r="HD30" s="420">
        <f ca="1">SUMIFS(OFFSET('Game Board'!G8:G55,0,GF1),OFFSET('Game Board'!F8:F55,0,GF1),GX30,OFFSET('Game Board'!I8:I55,0,GF1),GX28)+SUMIFS(OFFSET('Game Board'!G8:G55,0,GF1),OFFSET('Game Board'!F8:F55,0,GF1),GX30,OFFSET('Game Board'!I8:I55,0,GF1),GX29)+SUMIFS(OFFSET('Game Board'!G8:G55,0,GF1),OFFSET('Game Board'!F8:F55,0,GF1),GX30,OFFSET('Game Board'!I8:I55,0,GF1),GX31)+SUMIFS(OFFSET('Game Board'!H8:H55,0,GF1),OFFSET('Game Board'!I8:I55,0,GF1),GX30,OFFSET('Game Board'!F8:F55,0,GF1),GX28)+SUMIFS(OFFSET('Game Board'!H8:H55,0,GF1),OFFSET('Game Board'!I8:I55,0,GF1),GX30,OFFSET('Game Board'!F8:F55,0,GF1),GX29)+SUMIFS(OFFSET('Game Board'!H8:H55,0,GF1),OFFSET('Game Board'!I8:I55,0,GF1),GX30,OFFSET('Game Board'!F8:F55,0,GF1),GX31)</f>
        <v>0</v>
      </c>
      <c r="HE30" s="420">
        <f ca="1">SUMIFS(OFFSET('Game Board'!H8:H55,0,GF1),OFFSET('Game Board'!F8:F55,0,GF1),GX30,OFFSET('Game Board'!I8:I55,0,GF1),GX28)+SUMIFS(OFFSET('Game Board'!H8:H55,0,GF1),OFFSET('Game Board'!F8:F55,0,GF1),GX30,OFFSET('Game Board'!I8:I55,0,GF1),GX29)+SUMIFS(OFFSET('Game Board'!H8:H55,0,GF1),OFFSET('Game Board'!F8:F55,0,GF1),GX30,OFFSET('Game Board'!I8:I55,0,GF1),GX31)+SUMIFS(OFFSET('Game Board'!G8:G55,0,GF1),OFFSET('Game Board'!I8:I55,0,GF1),GX30,OFFSET('Game Board'!F8:F55,0,GF1),GX28)+SUMIFS(OFFSET('Game Board'!G8:G55,0,GF1),OFFSET('Game Board'!I8:I55,0,GF1),GX30,OFFSET('Game Board'!F8:F55,0,GF1),GX29)+SUMIFS(OFFSET('Game Board'!G8:G55,0,GF1),OFFSET('Game Board'!I8:I55,0,GF1),GX30,OFFSET('Game Board'!F8:F55,0,GF1),GX31)</f>
        <v>0</v>
      </c>
      <c r="HF30" s="420">
        <f t="shared" ca="1" si="15"/>
        <v>0</v>
      </c>
      <c r="HG30" s="420">
        <f t="shared" ca="1" si="16"/>
        <v>3</v>
      </c>
      <c r="HH30" s="420">
        <f t="shared" ref="HH30" ca="1" si="4341">IF(GX30&lt;&gt;"",SUMPRODUCT((GW28:GW31=GW30)*(HG28:HG31&gt;HG30)*1),0)</f>
        <v>0</v>
      </c>
      <c r="HI30" s="420">
        <f t="shared" ref="HI30" ca="1" si="4342">IF(GX30&lt;&gt;"",SUMPRODUCT((HH28:HH31=HH30)*(HF28:HF31&gt;HF30)*1),0)</f>
        <v>0</v>
      </c>
      <c r="HJ30" s="420">
        <f t="shared" ca="1" si="19"/>
        <v>0</v>
      </c>
      <c r="HK30" s="420">
        <f t="shared" ref="HK30" ca="1" si="4343">IF(GX30&lt;&gt;"",SUMPRODUCT((HJ28:HJ31=HJ30)*(HH28:HH31=HH30)*(HD28:HD31&gt;HD30)*1),0)</f>
        <v>0</v>
      </c>
      <c r="HL30" s="420">
        <f t="shared" ca="1" si="21"/>
        <v>1</v>
      </c>
      <c r="HM30" s="420">
        <f ca="1">SUMPRODUCT((OFFSET('Game Board'!F8:F55,0,GF1)=GY30)*(OFFSET('Game Board'!I8:I55,0,GF1)=GY29)*(OFFSET('Game Board'!G8:G55,0,GF1)&gt;OFFSET('Game Board'!H8:H55,0,GF1))*1)+SUMPRODUCT((OFFSET('Game Board'!I8:I55,0,GF1)=GY30)*(OFFSET('Game Board'!F8:F55,0,GF1)=GY29)*(OFFSET('Game Board'!H8:H55,0,GF1)&gt;OFFSET('Game Board'!G8:G55,0,GF1))*1)+SUMPRODUCT((OFFSET('Game Board'!F8:F55,0,GF1)=GY30)*(OFFSET('Game Board'!I8:I55,0,GF1)=GY31)*(OFFSET('Game Board'!G8:G55,0,GF1)&gt;OFFSET('Game Board'!H8:H55,0,GF1))*1)+SUMPRODUCT((OFFSET('Game Board'!I8:I55,0,GF1)=GY30)*(OFFSET('Game Board'!F8:F55,0,GF1)=GY31)*(OFFSET('Game Board'!H8:H55,0,GF1)&gt;OFFSET('Game Board'!G8:G55,0,GF1))*1)</f>
        <v>0</v>
      </c>
      <c r="HN30" s="420">
        <f ca="1">SUMPRODUCT((OFFSET('Game Board'!F8:F55,0,GF1)=GY30)*(OFFSET('Game Board'!I8:I55,0,GF1)=GY29)*(OFFSET('Game Board'!G8:G55,0,GF1)=OFFSET('Game Board'!H8:H55,0,GF1))*1)+SUMPRODUCT((OFFSET('Game Board'!I8:I55,0,GF1)=GY30)*(OFFSET('Game Board'!F8:F55,0,GF1)=GY29)*(OFFSET('Game Board'!G8:G55,0,GF1)=OFFSET('Game Board'!H8:H55,0,GF1))*1)+SUMPRODUCT((OFFSET('Game Board'!F8:F55,0,GF1)=GY30)*(OFFSET('Game Board'!I8:I55,0,GF1)=GY31)*(OFFSET('Game Board'!G8:G55,0,GF1)=OFFSET('Game Board'!H8:H55,0,GF1))*1)+SUMPRODUCT((OFFSET('Game Board'!I8:I55,0,GF1)=GY30)*(OFFSET('Game Board'!F8:F55,0,GF1)=GY31)*(OFFSET('Game Board'!G8:G55,0,GF1)=OFFSET('Game Board'!H8:H55,0,GF1))*1)</f>
        <v>0</v>
      </c>
      <c r="HO30" s="420">
        <f ca="1">SUMPRODUCT((OFFSET('Game Board'!F8:F55,0,GF1)=GY30)*(OFFSET('Game Board'!I8:I55,0,GF1)=GY29)*(OFFSET('Game Board'!G8:G55,0,GF1)&lt;OFFSET('Game Board'!H8:H55,0,GF1))*1)+SUMPRODUCT((OFFSET('Game Board'!I8:I55,0,GF1)=GY30)*(OFFSET('Game Board'!F8:F55,0,GF1)=GY29)*(OFFSET('Game Board'!H8:H55,0,GF1)&lt;OFFSET('Game Board'!G8:G55,0,GF1))*1)+SUMPRODUCT((OFFSET('Game Board'!F8:F55,0,GF1)=GY30)*(OFFSET('Game Board'!I8:I55,0,GF1)=GY31)*(OFFSET('Game Board'!G8:G55,0,GF1)&lt;OFFSET('Game Board'!H8:H55,0,GF1))*1)+SUMPRODUCT((OFFSET('Game Board'!I8:I55,0,GF1)=GY30)*(OFFSET('Game Board'!F8:F55,0,GF1)=GY31)*(OFFSET('Game Board'!H8:H55,0,GF1)&lt;OFFSET('Game Board'!G8:G55,0,GF1))*1)</f>
        <v>0</v>
      </c>
      <c r="HP30" s="420">
        <f ca="1">SUMIFS(OFFSET('Game Board'!G8:G55,0,GF1),OFFSET('Game Board'!F8:F55,0,GF1),GY30,OFFSET('Game Board'!I8:I55,0,GF1),GY29)+SUMIFS(OFFSET('Game Board'!G8:G55,0,GF1),OFFSET('Game Board'!F8:F55,0,GF1),GY30,OFFSET('Game Board'!I8:I55,0,GF1),GY31)+SUMIFS(OFFSET('Game Board'!H8:H55,0,GF1),OFFSET('Game Board'!I8:I55,0,GF1),GY30,OFFSET('Game Board'!F8:F55,0,GF1),GY29)+SUMIFS(OFFSET('Game Board'!H8:H55,0,GF1),OFFSET('Game Board'!I8:I55,0,GF1),GY30,OFFSET('Game Board'!F8:F55,0,GF1),GY31)</f>
        <v>0</v>
      </c>
      <c r="HQ30" s="420">
        <f ca="1">SUMIFS(OFFSET('Game Board'!H8:H55,0,GF1),OFFSET('Game Board'!F8:F55,0,GF1),GY30,OFFSET('Game Board'!I8:I55,0,GF1),GY29)+SUMIFS(OFFSET('Game Board'!H8:H55,0,GF1),OFFSET('Game Board'!F8:F55,0,GF1),GY30,OFFSET('Game Board'!I8:I55,0,GF1),GY31)+SUMIFS(OFFSET('Game Board'!G8:G55,0,GF1),OFFSET('Game Board'!I8:I55,0,GF1),GY30,OFFSET('Game Board'!F8:F55,0,GF1),GY29)+SUMIFS(OFFSET('Game Board'!G8:G55,0,GF1),OFFSET('Game Board'!I8:I55,0,GF1),GY30,OFFSET('Game Board'!F8:F55,0,GF1),GY31)</f>
        <v>0</v>
      </c>
      <c r="HR30" s="420">
        <f t="shared" ca="1" si="240"/>
        <v>0</v>
      </c>
      <c r="HS30" s="420">
        <f t="shared" ca="1" si="241"/>
        <v>0</v>
      </c>
      <c r="HT30" s="420">
        <f t="shared" ref="HT30" ca="1" si="4344">IF(GY30&lt;&gt;"",SUMPRODUCT((GW28:GW31=GW30)*(HS28:HS31&gt;HS30)*1),0)</f>
        <v>0</v>
      </c>
      <c r="HU30" s="420">
        <f t="shared" ref="HU30" ca="1" si="4345">IF(GY30&lt;&gt;"",SUMPRODUCT((HT28:HT31=HT30)*(HR28:HR31&gt;HR30)*1),0)</f>
        <v>0</v>
      </c>
      <c r="HV30" s="420">
        <f t="shared" ca="1" si="244"/>
        <v>0</v>
      </c>
      <c r="HW30" s="420">
        <f t="shared" ref="HW30" ca="1" si="4346">IF(GY30&lt;&gt;"",SUMPRODUCT((HV28:HV31=HV30)*(HT28:HT31=HT30)*(HP28:HP31&gt;HP30)*1),0)</f>
        <v>0</v>
      </c>
      <c r="HX30" s="420">
        <f t="shared" ca="1" si="22"/>
        <v>1</v>
      </c>
      <c r="HY30" s="420">
        <f ca="1">SUMPRODUCT((OFFSET('Game Board'!F8:F55,0,GF1)=GZ30)*(OFFSET('Game Board'!I8:I55,0,GF1)=GZ31)*(OFFSET('Game Board'!G8:G55,0,GF1)&gt;OFFSET('Game Board'!H8:H55,0,GF1))*1)+SUMPRODUCT((OFFSET('Game Board'!I8:I55,0,GF1)=GZ30)*(OFFSET('Game Board'!F8:F55,0,GF1)=GZ31)*(OFFSET('Game Board'!H8:H55,0,GF1)&gt;OFFSET('Game Board'!G8:G55,0,GF1))*1)</f>
        <v>0</v>
      </c>
      <c r="HZ30" s="420">
        <f ca="1">SUMPRODUCT((OFFSET('Game Board'!F8:F55,0,GF1)=GZ30)*(OFFSET('Game Board'!I8:I55,0,GF1)=GZ31)*(OFFSET('Game Board'!G8:G55,0,GF1)=OFFSET('Game Board'!H8:H55,0,GF1))*1)+SUMPRODUCT((OFFSET('Game Board'!I8:I55,0,GF1)=GZ30)*(OFFSET('Game Board'!F8:F55,0,GF1)=GZ31)*(OFFSET('Game Board'!H8:H55,0,GF1)=OFFSET('Game Board'!G8:G55,0,GF1))*1)</f>
        <v>0</v>
      </c>
      <c r="IA30" s="420">
        <f ca="1">SUMPRODUCT((OFFSET('Game Board'!F8:F55,0,GF1)=GZ30)*(OFFSET('Game Board'!I8:I55,0,GF1)=GZ31)*(OFFSET('Game Board'!G8:G55,0,GF1)&lt;OFFSET('Game Board'!H8:H55,0,GF1))*1)+SUMPRODUCT((OFFSET('Game Board'!I8:I55,0,GF1)=GZ30)*(OFFSET('Game Board'!F8:F55,0,GF1)=GZ31)*(OFFSET('Game Board'!H8:H55,0,GF1)&lt;OFFSET('Game Board'!G8:G55,0,GF1))*1)</f>
        <v>0</v>
      </c>
      <c r="IB30" s="420">
        <f ca="1">SUMIFS(OFFSET('Game Board'!G8:G55,0,GF1),OFFSET('Game Board'!F8:F55,0,GF1),GZ30,OFFSET('Game Board'!I8:I55,0,GF1),GZ31)+SUMIFS(OFFSET('Game Board'!H8:H55,0,GF1),OFFSET('Game Board'!I8:I55,0,GF1),GZ30,OFFSET('Game Board'!F8:F55,0,GF1),GZ31)</f>
        <v>0</v>
      </c>
      <c r="IC30" s="420">
        <f ca="1">SUMIFS(OFFSET('Game Board'!H8:H55,0,GF1),OFFSET('Game Board'!F8:F55,0,GF1),GZ30,OFFSET('Game Board'!I8:I55,0,GF1),GZ31)+SUMIFS(OFFSET('Game Board'!G8:G55,0,GF1),OFFSET('Game Board'!I8:I55,0,GF1),GZ30,OFFSET('Game Board'!F8:F55,0,GF1),GZ31)</f>
        <v>0</v>
      </c>
      <c r="ID30" s="420">
        <f t="shared" ref="ID30:ID31" ca="1" si="4347">IB30-IC30</f>
        <v>0</v>
      </c>
      <c r="IE30" s="420">
        <f t="shared" ref="IE30:IE31" ca="1" si="4348">HZ30*1+HY30*3</f>
        <v>0</v>
      </c>
      <c r="IF30" s="420">
        <f t="shared" ref="IF30" ca="1" si="4349">IF(GZ30&lt;&gt;"",SUMPRODUCT((HI28:HI31=HI30)*(IE28:IE31&gt;IE30)*1),0)</f>
        <v>0</v>
      </c>
      <c r="IG30" s="420">
        <f t="shared" ref="IG30" ca="1" si="4350">IF(GZ30&lt;&gt;"",SUMPRODUCT((IF28:IF31=IF30)*(ID28:ID31&gt;ID30)*1),0)</f>
        <v>0</v>
      </c>
      <c r="IH30" s="420">
        <f t="shared" ref="IH30:IH31" ca="1" si="4351">IF30+IG30</f>
        <v>0</v>
      </c>
      <c r="II30" s="420">
        <f t="shared" ref="II30" ca="1" si="4352">IF(GZ30&lt;&gt;"",SUMPRODUCT((IH28:IH31=IH30)*(IF28:IF31=IF30)*(IB28:IB31&gt;IB30)*1),0)</f>
        <v>0</v>
      </c>
      <c r="IJ30" s="420">
        <f t="shared" ca="1" si="23"/>
        <v>1</v>
      </c>
      <c r="IK30" s="420">
        <f t="shared" ref="IK30" ca="1" si="4353">SUMPRODUCT((IJ28:IJ31=IJ30)*(GM28:GM31&gt;GM30)*1)</f>
        <v>0</v>
      </c>
      <c r="IL30" s="420">
        <f t="shared" ca="1" si="25"/>
        <v>1</v>
      </c>
      <c r="IM30" s="420" t="str">
        <f t="shared" si="247"/>
        <v>Brazil</v>
      </c>
      <c r="IN30" s="420">
        <f t="shared" ca="1" si="26"/>
        <v>0</v>
      </c>
      <c r="IO30" s="420">
        <f ca="1">SUMPRODUCT((OFFSET('Game Board'!G8:G55,0,IO1)&lt;&gt;"")*(OFFSET('Game Board'!F8:F55,0,IO1)=C30)*(OFFSET('Game Board'!G8:G55,0,IO1)&gt;OFFSET('Game Board'!H8:H55,0,IO1))*1)+SUMPRODUCT((OFFSET('Game Board'!G8:G55,0,IO1)&lt;&gt;"")*(OFFSET('Game Board'!I8:I55,0,IO1)=C30)*(OFFSET('Game Board'!H8:H55,0,IO1)&gt;OFFSET('Game Board'!G8:G55,0,IO1))*1)</f>
        <v>0</v>
      </c>
      <c r="IP30" s="420">
        <f ca="1">SUMPRODUCT((OFFSET('Game Board'!G8:G55,0,IO1)&lt;&gt;"")*(OFFSET('Game Board'!F8:F55,0,IO1)=C30)*(OFFSET('Game Board'!G8:G55,0,IO1)=OFFSET('Game Board'!H8:H55,0,IO1))*1)+SUMPRODUCT((OFFSET('Game Board'!G8:G55,0,IO1)&lt;&gt;"")*(OFFSET('Game Board'!I8:I55,0,IO1)=C30)*(OFFSET('Game Board'!G8:G55,0,IO1)=OFFSET('Game Board'!H8:H55,0,IO1))*1)</f>
        <v>0</v>
      </c>
      <c r="IQ30" s="420">
        <f ca="1">SUMPRODUCT((OFFSET('Game Board'!G8:G55,0,IO1)&lt;&gt;"")*(OFFSET('Game Board'!F8:F55,0,IO1)=C30)*(OFFSET('Game Board'!G8:G55,0,IO1)&lt;OFFSET('Game Board'!H8:H55,0,IO1))*1)+SUMPRODUCT((OFFSET('Game Board'!G8:G55,0,IO1)&lt;&gt;"")*(OFFSET('Game Board'!I8:I55,0,IO1)=C30)*(OFFSET('Game Board'!H8:H55,0,IO1)&lt;OFFSET('Game Board'!G8:G55,0,IO1))*1)</f>
        <v>0</v>
      </c>
      <c r="IR30" s="420">
        <f ca="1">SUMIF(OFFSET('Game Board'!F8:F55,0,IO1),C30,OFFSET('Game Board'!G8:G55,0,IO1))+SUMIF(OFFSET('Game Board'!I8:I55,0,IO1),C30,OFFSET('Game Board'!H8:H55,0,IO1))</f>
        <v>0</v>
      </c>
      <c r="IS30" s="420">
        <f ca="1">SUMIF(OFFSET('Game Board'!F8:F55,0,IO1),C30,OFFSET('Game Board'!H8:H55,0,IO1))+SUMIF(OFFSET('Game Board'!I8:I55,0,IO1),C30,OFFSET('Game Board'!G8:G55,0,IO1))</f>
        <v>0</v>
      </c>
      <c r="IT30" s="420">
        <f t="shared" ca="1" si="27"/>
        <v>0</v>
      </c>
      <c r="IU30" s="420">
        <f t="shared" ca="1" si="28"/>
        <v>0</v>
      </c>
      <c r="IV30" s="420">
        <f ca="1">INDEX(L4:L35,MATCH(JE30,C4:C35,0),0)</f>
        <v>1833</v>
      </c>
      <c r="IW30" s="424">
        <f>'Tournament Setup'!F32</f>
        <v>0</v>
      </c>
      <c r="IX30" s="420">
        <f t="shared" ref="IX30" ca="1" si="4354">RANK(IU30,IU28:IU31)</f>
        <v>1</v>
      </c>
      <c r="IY30" s="420">
        <f t="shared" ref="IY30" ca="1" si="4355">SUMPRODUCT((IX28:IX31=IX30)*(IT28:IT31&gt;IT30)*1)</f>
        <v>0</v>
      </c>
      <c r="IZ30" s="420">
        <f t="shared" ca="1" si="31"/>
        <v>1</v>
      </c>
      <c r="JA30" s="420">
        <f t="shared" ref="JA30" ca="1" si="4356">SUMPRODUCT((IX28:IX31=IX30)*(IT28:IT31=IT30)*(IR28:IR31&gt;IR30)*1)</f>
        <v>0</v>
      </c>
      <c r="JB30" s="420">
        <f t="shared" ca="1" si="33"/>
        <v>1</v>
      </c>
      <c r="JC30" s="420">
        <f t="shared" ref="JC30" ca="1" si="4357">RANK(JB30,JB28:JB31,1)+COUNTIF(JB28:JB30,JB30)-1</f>
        <v>3</v>
      </c>
      <c r="JD30" s="420">
        <v>3</v>
      </c>
      <c r="JE30" s="420" t="str">
        <f t="shared" ref="JE30" ca="1" si="4358">INDEX(IM28:IM31,MATCH(JD30,JC28:JC31,0),0)</f>
        <v>Brazil</v>
      </c>
      <c r="JF30" s="420">
        <f t="shared" ref="JF30" ca="1" si="4359">INDEX(JB28:JB31,MATCH(JE30,IM28:IM31,0),0)</f>
        <v>1</v>
      </c>
      <c r="JG30" s="420" t="str">
        <f t="shared" ref="JG30:JG31" ca="1" si="4360">IF(AND(JG29&lt;&gt;"",JF30=1),JE30,"")</f>
        <v>Brazil</v>
      </c>
      <c r="JH30" s="420" t="str">
        <f t="shared" ref="JH30" ca="1" si="4361">IF(JH29&lt;&gt;"",JE30,"")</f>
        <v/>
      </c>
      <c r="JI30" s="420" t="str">
        <f t="shared" ref="JI30" ca="1" si="4362">IF(JF31=3,JE30,"")</f>
        <v/>
      </c>
      <c r="JJ30" s="420">
        <f ca="1">SUMPRODUCT((OFFSET('Game Board'!F8:F55,0,IO1)=JG30)*(OFFSET('Game Board'!I8:I55,0,IO1)=JG28)*(OFFSET('Game Board'!G8:G55,0,IO1)&gt;OFFSET('Game Board'!H8:H55,0,IO1))*1)+SUMPRODUCT((OFFSET('Game Board'!I8:I55,0,IO1)=JG30)*(OFFSET('Game Board'!F8:F55,0,IO1)=JG28)*(OFFSET('Game Board'!H8:H55,0,IO1)&gt;OFFSET('Game Board'!G8:G55,0,IO1))*1)+SUMPRODUCT((OFFSET('Game Board'!F8:F55,0,IO1)=JG30)*(OFFSET('Game Board'!I8:I55,0,IO1)=JG29)*(OFFSET('Game Board'!G8:G55,0,IO1)&gt;OFFSET('Game Board'!H8:H55,0,IO1))*1)+SUMPRODUCT((OFFSET('Game Board'!I8:I55,0,IO1)=JG30)*(OFFSET('Game Board'!F8:F55,0,IO1)=JG29)*(OFFSET('Game Board'!H8:H55,0,IO1)&gt;OFFSET('Game Board'!G8:G55,0,IO1))*1)+SUMPRODUCT((OFFSET('Game Board'!F8:F55,0,IO1)=JG30)*(OFFSET('Game Board'!I8:I55,0,IO1)=JG31)*(OFFSET('Game Board'!G8:G55,0,IO1)&gt;OFFSET('Game Board'!H8:H55,0,IO1))*1)+SUMPRODUCT((OFFSET('Game Board'!I8:I55,0,IO1)=JG30)*(OFFSET('Game Board'!F8:F55,0,IO1)=JG31)*(OFFSET('Game Board'!H8:H55,0,IO1)&gt;OFFSET('Game Board'!G8:G55,0,IO1))*1)</f>
        <v>0</v>
      </c>
      <c r="JK30" s="420">
        <f ca="1">SUMPRODUCT((OFFSET('Game Board'!F8:F55,0,IO1)=JG30)*(OFFSET('Game Board'!I8:I55,0,IO1)=JG28)*(OFFSET('Game Board'!G8:G55,0,IO1)=OFFSET('Game Board'!H8:H55,0,IO1))*1)+SUMPRODUCT((OFFSET('Game Board'!I8:I55,0,IO1)=JG30)*(OFFSET('Game Board'!F8:F55,0,IO1)=JG28)*(OFFSET('Game Board'!G8:G55,0,IO1)=OFFSET('Game Board'!H8:H55,0,IO1))*1)+SUMPRODUCT((OFFSET('Game Board'!F8:F55,0,IO1)=JG30)*(OFFSET('Game Board'!I8:I55,0,IO1)=JG29)*(OFFSET('Game Board'!G8:G55,0,IO1)=OFFSET('Game Board'!H8:H55,0,IO1))*1)+SUMPRODUCT((OFFSET('Game Board'!I8:I55,0,IO1)=JG30)*(OFFSET('Game Board'!F8:F55,0,IO1)=JG29)*(OFFSET('Game Board'!G8:G55,0,IO1)=OFFSET('Game Board'!H8:H55,0,IO1))*1)+SUMPRODUCT((OFFSET('Game Board'!F8:F55,0,IO1)=JG30)*(OFFSET('Game Board'!I8:I55,0,IO1)=JG31)*(OFFSET('Game Board'!G8:G55,0,IO1)=OFFSET('Game Board'!H8:H55,0,IO1))*1)+SUMPRODUCT((OFFSET('Game Board'!I8:I55,0,IO1)=JG30)*(OFFSET('Game Board'!F8:F55,0,IO1)=JG31)*(OFFSET('Game Board'!G8:G55,0,IO1)=OFFSET('Game Board'!H8:H55,0,IO1))*1)</f>
        <v>3</v>
      </c>
      <c r="JL30" s="420">
        <f ca="1">SUMPRODUCT((OFFSET('Game Board'!F8:F55,0,IO1)=JG30)*(OFFSET('Game Board'!I8:I55,0,IO1)=JG28)*(OFFSET('Game Board'!G8:G55,0,IO1)&lt;OFFSET('Game Board'!H8:H55,0,IO1))*1)+SUMPRODUCT((OFFSET('Game Board'!I8:I55,0,IO1)=JG30)*(OFFSET('Game Board'!F8:F55,0,IO1)=JG28)*(OFFSET('Game Board'!H8:H55,0,IO1)&lt;OFFSET('Game Board'!G8:G55,0,IO1))*1)+SUMPRODUCT((OFFSET('Game Board'!F8:F55,0,IO1)=JG30)*(OFFSET('Game Board'!I8:I55,0,IO1)=JG29)*(OFFSET('Game Board'!G8:G55,0,IO1)&lt;OFFSET('Game Board'!H8:H55,0,IO1))*1)+SUMPRODUCT((OFFSET('Game Board'!I8:I55,0,IO1)=JG30)*(OFFSET('Game Board'!F8:F55,0,IO1)=JG29)*(OFFSET('Game Board'!H8:H55,0,IO1)&lt;OFFSET('Game Board'!G8:G55,0,IO1))*1)+SUMPRODUCT((OFFSET('Game Board'!F8:F55,0,IO1)=JG30)*(OFFSET('Game Board'!I8:I55,0,IO1)=JG31)*(OFFSET('Game Board'!G8:G55,0,IO1)&lt;OFFSET('Game Board'!H8:H55,0,IO1))*1)+SUMPRODUCT((OFFSET('Game Board'!I8:I55,0,IO1)=JG30)*(OFFSET('Game Board'!F8:F55,0,IO1)=JG31)*(OFFSET('Game Board'!H8:H55,0,IO1)&lt;OFFSET('Game Board'!G8:G55,0,IO1))*1)</f>
        <v>0</v>
      </c>
      <c r="JM30" s="420">
        <f ca="1">SUMIFS(OFFSET('Game Board'!G8:G55,0,IO1),OFFSET('Game Board'!F8:F55,0,IO1),JG30,OFFSET('Game Board'!I8:I55,0,IO1),JG28)+SUMIFS(OFFSET('Game Board'!G8:G55,0,IO1),OFFSET('Game Board'!F8:F55,0,IO1),JG30,OFFSET('Game Board'!I8:I55,0,IO1),JG29)+SUMIFS(OFFSET('Game Board'!G8:G55,0,IO1),OFFSET('Game Board'!F8:F55,0,IO1),JG30,OFFSET('Game Board'!I8:I55,0,IO1),JG31)+SUMIFS(OFFSET('Game Board'!H8:H55,0,IO1),OFFSET('Game Board'!I8:I55,0,IO1),JG30,OFFSET('Game Board'!F8:F55,0,IO1),JG28)+SUMIFS(OFFSET('Game Board'!H8:H55,0,IO1),OFFSET('Game Board'!I8:I55,0,IO1),JG30,OFFSET('Game Board'!F8:F55,0,IO1),JG29)+SUMIFS(OFFSET('Game Board'!H8:H55,0,IO1),OFFSET('Game Board'!I8:I55,0,IO1),JG30,OFFSET('Game Board'!F8:F55,0,IO1),JG31)</f>
        <v>0</v>
      </c>
      <c r="JN30" s="420">
        <f ca="1">SUMIFS(OFFSET('Game Board'!H8:H55,0,IO1),OFFSET('Game Board'!F8:F55,0,IO1),JG30,OFFSET('Game Board'!I8:I55,0,IO1),JG28)+SUMIFS(OFFSET('Game Board'!H8:H55,0,IO1),OFFSET('Game Board'!F8:F55,0,IO1),JG30,OFFSET('Game Board'!I8:I55,0,IO1),JG29)+SUMIFS(OFFSET('Game Board'!H8:H55,0,IO1),OFFSET('Game Board'!F8:F55,0,IO1),JG30,OFFSET('Game Board'!I8:I55,0,IO1),JG31)+SUMIFS(OFFSET('Game Board'!G8:G55,0,IO1),OFFSET('Game Board'!I8:I55,0,IO1),JG30,OFFSET('Game Board'!F8:F55,0,IO1),JG28)+SUMIFS(OFFSET('Game Board'!G8:G55,0,IO1),OFFSET('Game Board'!I8:I55,0,IO1),JG30,OFFSET('Game Board'!F8:F55,0,IO1),JG29)+SUMIFS(OFFSET('Game Board'!G8:G55,0,IO1),OFFSET('Game Board'!I8:I55,0,IO1),JG30,OFFSET('Game Board'!F8:F55,0,IO1),JG31)</f>
        <v>0</v>
      </c>
      <c r="JO30" s="420">
        <f t="shared" ca="1" si="38"/>
        <v>0</v>
      </c>
      <c r="JP30" s="420">
        <f t="shared" ca="1" si="39"/>
        <v>3</v>
      </c>
      <c r="JQ30" s="420">
        <f t="shared" ref="JQ30" ca="1" si="4363">IF(JG30&lt;&gt;"",SUMPRODUCT((JF28:JF31=JF30)*(JP28:JP31&gt;JP30)*1),0)</f>
        <v>0</v>
      </c>
      <c r="JR30" s="420">
        <f t="shared" ref="JR30" ca="1" si="4364">IF(JG30&lt;&gt;"",SUMPRODUCT((JQ28:JQ31=JQ30)*(JO28:JO31&gt;JO30)*1),0)</f>
        <v>0</v>
      </c>
      <c r="JS30" s="420">
        <f t="shared" ca="1" si="42"/>
        <v>0</v>
      </c>
      <c r="JT30" s="420">
        <f t="shared" ref="JT30" ca="1" si="4365">IF(JG30&lt;&gt;"",SUMPRODUCT((JS28:JS31=JS30)*(JQ28:JQ31=JQ30)*(JM28:JM31&gt;JM30)*1),0)</f>
        <v>0</v>
      </c>
      <c r="JU30" s="420">
        <f t="shared" ca="1" si="44"/>
        <v>1</v>
      </c>
      <c r="JV30" s="420">
        <f ca="1">SUMPRODUCT((OFFSET('Game Board'!F8:F55,0,IO1)=JH30)*(OFFSET('Game Board'!I8:I55,0,IO1)=JH29)*(OFFSET('Game Board'!G8:G55,0,IO1)&gt;OFFSET('Game Board'!H8:H55,0,IO1))*1)+SUMPRODUCT((OFFSET('Game Board'!I8:I55,0,IO1)=JH30)*(OFFSET('Game Board'!F8:F55,0,IO1)=JH29)*(OFFSET('Game Board'!H8:H55,0,IO1)&gt;OFFSET('Game Board'!G8:G55,0,IO1))*1)+SUMPRODUCT((OFFSET('Game Board'!F8:F55,0,IO1)=JH30)*(OFFSET('Game Board'!I8:I55,0,IO1)=JH31)*(OFFSET('Game Board'!G8:G55,0,IO1)&gt;OFFSET('Game Board'!H8:H55,0,IO1))*1)+SUMPRODUCT((OFFSET('Game Board'!I8:I55,0,IO1)=JH30)*(OFFSET('Game Board'!F8:F55,0,IO1)=JH31)*(OFFSET('Game Board'!H8:H55,0,IO1)&gt;OFFSET('Game Board'!G8:G55,0,IO1))*1)</f>
        <v>0</v>
      </c>
      <c r="JW30" s="420">
        <f ca="1">SUMPRODUCT((OFFSET('Game Board'!F8:F55,0,IO1)=JH30)*(OFFSET('Game Board'!I8:I55,0,IO1)=JH29)*(OFFSET('Game Board'!G8:G55,0,IO1)=OFFSET('Game Board'!H8:H55,0,IO1))*1)+SUMPRODUCT((OFFSET('Game Board'!I8:I55,0,IO1)=JH30)*(OFFSET('Game Board'!F8:F55,0,IO1)=JH29)*(OFFSET('Game Board'!G8:G55,0,IO1)=OFFSET('Game Board'!H8:H55,0,IO1))*1)+SUMPRODUCT((OFFSET('Game Board'!F8:F55,0,IO1)=JH30)*(OFFSET('Game Board'!I8:I55,0,IO1)=JH31)*(OFFSET('Game Board'!G8:G55,0,IO1)=OFFSET('Game Board'!H8:H55,0,IO1))*1)+SUMPRODUCT((OFFSET('Game Board'!I8:I55,0,IO1)=JH30)*(OFFSET('Game Board'!F8:F55,0,IO1)=JH31)*(OFFSET('Game Board'!G8:G55,0,IO1)=OFFSET('Game Board'!H8:H55,0,IO1))*1)</f>
        <v>0</v>
      </c>
      <c r="JX30" s="420">
        <f ca="1">SUMPRODUCT((OFFSET('Game Board'!F8:F55,0,IO1)=JH30)*(OFFSET('Game Board'!I8:I55,0,IO1)=JH29)*(OFFSET('Game Board'!G8:G55,0,IO1)&lt;OFFSET('Game Board'!H8:H55,0,IO1))*1)+SUMPRODUCT((OFFSET('Game Board'!I8:I55,0,IO1)=JH30)*(OFFSET('Game Board'!F8:F55,0,IO1)=JH29)*(OFFSET('Game Board'!H8:H55,0,IO1)&lt;OFFSET('Game Board'!G8:G55,0,IO1))*1)+SUMPRODUCT((OFFSET('Game Board'!F8:F55,0,IO1)=JH30)*(OFFSET('Game Board'!I8:I55,0,IO1)=JH31)*(OFFSET('Game Board'!G8:G55,0,IO1)&lt;OFFSET('Game Board'!H8:H55,0,IO1))*1)+SUMPRODUCT((OFFSET('Game Board'!I8:I55,0,IO1)=JH30)*(OFFSET('Game Board'!F8:F55,0,IO1)=JH31)*(OFFSET('Game Board'!H8:H55,0,IO1)&lt;OFFSET('Game Board'!G8:G55,0,IO1))*1)</f>
        <v>0</v>
      </c>
      <c r="JY30" s="420">
        <f ca="1">SUMIFS(OFFSET('Game Board'!G8:G55,0,IO1),OFFSET('Game Board'!F8:F55,0,IO1),JH30,OFFSET('Game Board'!I8:I55,0,IO1),JH29)+SUMIFS(OFFSET('Game Board'!G8:G55,0,IO1),OFFSET('Game Board'!F8:F55,0,IO1),JH30,OFFSET('Game Board'!I8:I55,0,IO1),JH31)+SUMIFS(OFFSET('Game Board'!H8:H55,0,IO1),OFFSET('Game Board'!I8:I55,0,IO1),JH30,OFFSET('Game Board'!F8:F55,0,IO1),JH29)+SUMIFS(OFFSET('Game Board'!H8:H55,0,IO1),OFFSET('Game Board'!I8:I55,0,IO1),JH30,OFFSET('Game Board'!F8:F55,0,IO1),JH31)</f>
        <v>0</v>
      </c>
      <c r="JZ30" s="420">
        <f ca="1">SUMIFS(OFFSET('Game Board'!H8:H55,0,IO1),OFFSET('Game Board'!F8:F55,0,IO1),JH30,OFFSET('Game Board'!I8:I55,0,IO1),JH29)+SUMIFS(OFFSET('Game Board'!H8:H55,0,IO1),OFFSET('Game Board'!F8:F55,0,IO1),JH30,OFFSET('Game Board'!I8:I55,0,IO1),JH31)+SUMIFS(OFFSET('Game Board'!G8:G55,0,IO1),OFFSET('Game Board'!I8:I55,0,IO1),JH30,OFFSET('Game Board'!F8:F55,0,IO1),JH29)+SUMIFS(OFFSET('Game Board'!G8:G55,0,IO1),OFFSET('Game Board'!I8:I55,0,IO1),JH30,OFFSET('Game Board'!F8:F55,0,IO1),JH31)</f>
        <v>0</v>
      </c>
      <c r="KA30" s="420">
        <f t="shared" ca="1" si="259"/>
        <v>0</v>
      </c>
      <c r="KB30" s="420">
        <f t="shared" ca="1" si="260"/>
        <v>0</v>
      </c>
      <c r="KC30" s="420">
        <f t="shared" ref="KC30" ca="1" si="4366">IF(JH30&lt;&gt;"",SUMPRODUCT((JF28:JF31=JF30)*(KB28:KB31&gt;KB30)*1),0)</f>
        <v>0</v>
      </c>
      <c r="KD30" s="420">
        <f t="shared" ref="KD30" ca="1" si="4367">IF(JH30&lt;&gt;"",SUMPRODUCT((KC28:KC31=KC30)*(KA28:KA31&gt;KA30)*1),0)</f>
        <v>0</v>
      </c>
      <c r="KE30" s="420">
        <f t="shared" ca="1" si="263"/>
        <v>0</v>
      </c>
      <c r="KF30" s="420">
        <f t="shared" ref="KF30" ca="1" si="4368">IF(JH30&lt;&gt;"",SUMPRODUCT((KE28:KE31=KE30)*(KC28:KC31=KC30)*(JY28:JY31&gt;JY30)*1),0)</f>
        <v>0</v>
      </c>
      <c r="KG30" s="420">
        <f t="shared" ca="1" si="45"/>
        <v>1</v>
      </c>
      <c r="KH30" s="420">
        <f ca="1">SUMPRODUCT((OFFSET('Game Board'!F8:F55,0,IO1)=JI30)*(OFFSET('Game Board'!I8:I55,0,IO1)=JI31)*(OFFSET('Game Board'!G8:G55,0,IO1)&gt;OFFSET('Game Board'!H8:H55,0,IO1))*1)+SUMPRODUCT((OFFSET('Game Board'!I8:I55,0,IO1)=JI30)*(OFFSET('Game Board'!F8:F55,0,IO1)=JI31)*(OFFSET('Game Board'!H8:H55,0,IO1)&gt;OFFSET('Game Board'!G8:G55,0,IO1))*1)</f>
        <v>0</v>
      </c>
      <c r="KI30" s="420">
        <f ca="1">SUMPRODUCT((OFFSET('Game Board'!F8:F55,0,IO1)=JI30)*(OFFSET('Game Board'!I8:I55,0,IO1)=JI31)*(OFFSET('Game Board'!G8:G55,0,IO1)=OFFSET('Game Board'!H8:H55,0,IO1))*1)+SUMPRODUCT((OFFSET('Game Board'!I8:I55,0,IO1)=JI30)*(OFFSET('Game Board'!F8:F55,0,IO1)=JI31)*(OFFSET('Game Board'!H8:H55,0,IO1)=OFFSET('Game Board'!G8:G55,0,IO1))*1)</f>
        <v>0</v>
      </c>
      <c r="KJ30" s="420">
        <f ca="1">SUMPRODUCT((OFFSET('Game Board'!F8:F55,0,IO1)=JI30)*(OFFSET('Game Board'!I8:I55,0,IO1)=JI31)*(OFFSET('Game Board'!G8:G55,0,IO1)&lt;OFFSET('Game Board'!H8:H55,0,IO1))*1)+SUMPRODUCT((OFFSET('Game Board'!I8:I55,0,IO1)=JI30)*(OFFSET('Game Board'!F8:F55,0,IO1)=JI31)*(OFFSET('Game Board'!H8:H55,0,IO1)&lt;OFFSET('Game Board'!G8:G55,0,IO1))*1)</f>
        <v>0</v>
      </c>
      <c r="KK30" s="420">
        <f ca="1">SUMIFS(OFFSET('Game Board'!G8:G55,0,IO1),OFFSET('Game Board'!F8:F55,0,IO1),JI30,OFFSET('Game Board'!I8:I55,0,IO1),JI31)+SUMIFS(OFFSET('Game Board'!H8:H55,0,IO1),OFFSET('Game Board'!I8:I55,0,IO1),JI30,OFFSET('Game Board'!F8:F55,0,IO1),JI31)</f>
        <v>0</v>
      </c>
      <c r="KL30" s="420">
        <f ca="1">SUMIFS(OFFSET('Game Board'!H8:H55,0,IO1),OFFSET('Game Board'!F8:F55,0,IO1),JI30,OFFSET('Game Board'!I8:I55,0,IO1),JI31)+SUMIFS(OFFSET('Game Board'!G8:G55,0,IO1),OFFSET('Game Board'!I8:I55,0,IO1),JI30,OFFSET('Game Board'!F8:F55,0,IO1),JI31)</f>
        <v>0</v>
      </c>
      <c r="KM30" s="420">
        <f t="shared" ref="KM30:KM31" ca="1" si="4369">KK30-KL30</f>
        <v>0</v>
      </c>
      <c r="KN30" s="420">
        <f t="shared" ref="KN30:KN31" ca="1" si="4370">KI30*1+KH30*3</f>
        <v>0</v>
      </c>
      <c r="KO30" s="420">
        <f t="shared" ref="KO30" ca="1" si="4371">IF(JI30&lt;&gt;"",SUMPRODUCT((JR28:JR31=JR30)*(KN28:KN31&gt;KN30)*1),0)</f>
        <v>0</v>
      </c>
      <c r="KP30" s="420">
        <f t="shared" ref="KP30" ca="1" si="4372">IF(JI30&lt;&gt;"",SUMPRODUCT((KO28:KO31=KO30)*(KM28:KM31&gt;KM30)*1),0)</f>
        <v>0</v>
      </c>
      <c r="KQ30" s="420">
        <f t="shared" ref="KQ30:KQ31" ca="1" si="4373">KO30+KP30</f>
        <v>0</v>
      </c>
      <c r="KR30" s="420">
        <f t="shared" ref="KR30" ca="1" si="4374">IF(JI30&lt;&gt;"",SUMPRODUCT((KQ28:KQ31=KQ30)*(KO28:KO31=KO30)*(KK28:KK31&gt;KK30)*1),0)</f>
        <v>0</v>
      </c>
      <c r="KS30" s="420">
        <f t="shared" ca="1" si="46"/>
        <v>1</v>
      </c>
      <c r="KT30" s="420">
        <f t="shared" ref="KT30" ca="1" si="4375">SUMPRODUCT((KS28:KS31=KS30)*(IV28:IV31&gt;IV30)*1)</f>
        <v>0</v>
      </c>
      <c r="KU30" s="420">
        <f t="shared" ca="1" si="48"/>
        <v>1</v>
      </c>
      <c r="KV30" s="420" t="str">
        <f t="shared" si="266"/>
        <v>Brazil</v>
      </c>
      <c r="KW30" s="420">
        <f t="shared" ca="1" si="49"/>
        <v>0</v>
      </c>
      <c r="KX30" s="420">
        <f ca="1">SUMPRODUCT((OFFSET('Game Board'!G8:G55,0,KX1)&lt;&gt;"")*(OFFSET('Game Board'!F8:F55,0,KX1)=C30)*(OFFSET('Game Board'!G8:G55,0,KX1)&gt;OFFSET('Game Board'!H8:H55,0,KX1))*1)+SUMPRODUCT((OFFSET('Game Board'!G8:G55,0,KX1)&lt;&gt;"")*(OFFSET('Game Board'!I8:I55,0,KX1)=C30)*(OFFSET('Game Board'!H8:H55,0,KX1)&gt;OFFSET('Game Board'!G8:G55,0,KX1))*1)</f>
        <v>0</v>
      </c>
      <c r="KY30" s="420">
        <f ca="1">SUMPRODUCT((OFFSET('Game Board'!G8:G55,0,KX1)&lt;&gt;"")*(OFFSET('Game Board'!F8:F55,0,KX1)=C30)*(OFFSET('Game Board'!G8:G55,0,KX1)=OFFSET('Game Board'!H8:H55,0,KX1))*1)+SUMPRODUCT((OFFSET('Game Board'!G8:G55,0,KX1)&lt;&gt;"")*(OFFSET('Game Board'!I8:I55,0,KX1)=C30)*(OFFSET('Game Board'!G8:G55,0,KX1)=OFFSET('Game Board'!H8:H55,0,KX1))*1)</f>
        <v>0</v>
      </c>
      <c r="KZ30" s="420">
        <f ca="1">SUMPRODUCT((OFFSET('Game Board'!G8:G55,0,KX1)&lt;&gt;"")*(OFFSET('Game Board'!F8:F55,0,KX1)=C30)*(OFFSET('Game Board'!G8:G55,0,KX1)&lt;OFFSET('Game Board'!H8:H55,0,KX1))*1)+SUMPRODUCT((OFFSET('Game Board'!G8:G55,0,KX1)&lt;&gt;"")*(OFFSET('Game Board'!I8:I55,0,KX1)=C30)*(OFFSET('Game Board'!H8:H55,0,KX1)&lt;OFFSET('Game Board'!G8:G55,0,KX1))*1)</f>
        <v>0</v>
      </c>
      <c r="LA30" s="420">
        <f ca="1">SUMIF(OFFSET('Game Board'!F8:F55,0,KX1),C30,OFFSET('Game Board'!G8:G55,0,KX1))+SUMIF(OFFSET('Game Board'!I8:I55,0,KX1),C30,OFFSET('Game Board'!H8:H55,0,KX1))</f>
        <v>0</v>
      </c>
      <c r="LB30" s="420">
        <f ca="1">SUMIF(OFFSET('Game Board'!F8:F55,0,KX1),C30,OFFSET('Game Board'!H8:H55,0,KX1))+SUMIF(OFFSET('Game Board'!I8:I55,0,KX1),C30,OFFSET('Game Board'!G8:G55,0,KX1))</f>
        <v>0</v>
      </c>
      <c r="LC30" s="420">
        <f t="shared" ca="1" si="50"/>
        <v>0</v>
      </c>
      <c r="LD30" s="420">
        <f t="shared" ca="1" si="51"/>
        <v>0</v>
      </c>
      <c r="LE30" s="420">
        <f ca="1">INDEX(L4:L35,MATCH(LN30,C4:C35,0),0)</f>
        <v>1833</v>
      </c>
      <c r="LF30" s="424">
        <f>'Tournament Setup'!F32</f>
        <v>0</v>
      </c>
      <c r="LG30" s="420">
        <f t="shared" ref="LG30" ca="1" si="4376">RANK(LD30,LD28:LD31)</f>
        <v>1</v>
      </c>
      <c r="LH30" s="420">
        <f t="shared" ref="LH30" ca="1" si="4377">SUMPRODUCT((LG28:LG31=LG30)*(LC28:LC31&gt;LC30)*1)</f>
        <v>0</v>
      </c>
      <c r="LI30" s="420">
        <f t="shared" ca="1" si="54"/>
        <v>1</v>
      </c>
      <c r="LJ30" s="420">
        <f t="shared" ref="LJ30" ca="1" si="4378">SUMPRODUCT((LG28:LG31=LG30)*(LC28:LC31=LC30)*(LA28:LA31&gt;LA30)*1)</f>
        <v>0</v>
      </c>
      <c r="LK30" s="420">
        <f t="shared" ca="1" si="56"/>
        <v>1</v>
      </c>
      <c r="LL30" s="420">
        <f t="shared" ref="LL30" ca="1" si="4379">RANK(LK30,LK28:LK31,1)+COUNTIF(LK28:LK30,LK30)-1</f>
        <v>3</v>
      </c>
      <c r="LM30" s="420">
        <v>3</v>
      </c>
      <c r="LN30" s="420" t="str">
        <f t="shared" ref="LN30" ca="1" si="4380">INDEX(KV28:KV31,MATCH(LM30,LL28:LL31,0),0)</f>
        <v>Brazil</v>
      </c>
      <c r="LO30" s="420">
        <f t="shared" ref="LO30" ca="1" si="4381">INDEX(LK28:LK31,MATCH(LN30,KV28:KV31,0),0)</f>
        <v>1</v>
      </c>
      <c r="LP30" s="420" t="str">
        <f t="shared" ref="LP30:LP31" ca="1" si="4382">IF(AND(LP29&lt;&gt;"",LO30=1),LN30,"")</f>
        <v>Brazil</v>
      </c>
      <c r="LQ30" s="420" t="str">
        <f t="shared" ref="LQ30" ca="1" si="4383">IF(LQ29&lt;&gt;"",LN30,"")</f>
        <v/>
      </c>
      <c r="LR30" s="420" t="str">
        <f t="shared" ref="LR30" ca="1" si="4384">IF(LO31=3,LN30,"")</f>
        <v/>
      </c>
      <c r="LS30" s="420">
        <f ca="1">SUMPRODUCT((OFFSET('Game Board'!F8:F55,0,KX1)=LP30)*(OFFSET('Game Board'!I8:I55,0,KX1)=LP28)*(OFFSET('Game Board'!G8:G55,0,KX1)&gt;OFFSET('Game Board'!H8:H55,0,KX1))*1)+SUMPRODUCT((OFFSET('Game Board'!I8:I55,0,KX1)=LP30)*(OFFSET('Game Board'!F8:F55,0,KX1)=LP28)*(OFFSET('Game Board'!H8:H55,0,KX1)&gt;OFFSET('Game Board'!G8:G55,0,KX1))*1)+SUMPRODUCT((OFFSET('Game Board'!F8:F55,0,KX1)=LP30)*(OFFSET('Game Board'!I8:I55,0,KX1)=LP29)*(OFFSET('Game Board'!G8:G55,0,KX1)&gt;OFFSET('Game Board'!H8:H55,0,KX1))*1)+SUMPRODUCT((OFFSET('Game Board'!I8:I55,0,KX1)=LP30)*(OFFSET('Game Board'!F8:F55,0,KX1)=LP29)*(OFFSET('Game Board'!H8:H55,0,KX1)&gt;OFFSET('Game Board'!G8:G55,0,KX1))*1)+SUMPRODUCT((OFFSET('Game Board'!F8:F55,0,KX1)=LP30)*(OFFSET('Game Board'!I8:I55,0,KX1)=LP31)*(OFFSET('Game Board'!G8:G55,0,KX1)&gt;OFFSET('Game Board'!H8:H55,0,KX1))*1)+SUMPRODUCT((OFFSET('Game Board'!I8:I55,0,KX1)=LP30)*(OFFSET('Game Board'!F8:F55,0,KX1)=LP31)*(OFFSET('Game Board'!H8:H55,0,KX1)&gt;OFFSET('Game Board'!G8:G55,0,KX1))*1)</f>
        <v>0</v>
      </c>
      <c r="LT30" s="420">
        <f ca="1">SUMPRODUCT((OFFSET('Game Board'!F8:F55,0,KX1)=LP30)*(OFFSET('Game Board'!I8:I55,0,KX1)=LP28)*(OFFSET('Game Board'!G8:G55,0,KX1)=OFFSET('Game Board'!H8:H55,0,KX1))*1)+SUMPRODUCT((OFFSET('Game Board'!I8:I55,0,KX1)=LP30)*(OFFSET('Game Board'!F8:F55,0,KX1)=LP28)*(OFFSET('Game Board'!G8:G55,0,KX1)=OFFSET('Game Board'!H8:H55,0,KX1))*1)+SUMPRODUCT((OFFSET('Game Board'!F8:F55,0,KX1)=LP30)*(OFFSET('Game Board'!I8:I55,0,KX1)=LP29)*(OFFSET('Game Board'!G8:G55,0,KX1)=OFFSET('Game Board'!H8:H55,0,KX1))*1)+SUMPRODUCT((OFFSET('Game Board'!I8:I55,0,KX1)=LP30)*(OFFSET('Game Board'!F8:F55,0,KX1)=LP29)*(OFFSET('Game Board'!G8:G55,0,KX1)=OFFSET('Game Board'!H8:H55,0,KX1))*1)+SUMPRODUCT((OFFSET('Game Board'!F8:F55,0,KX1)=LP30)*(OFFSET('Game Board'!I8:I55,0,KX1)=LP31)*(OFFSET('Game Board'!G8:G55,0,KX1)=OFFSET('Game Board'!H8:H55,0,KX1))*1)+SUMPRODUCT((OFFSET('Game Board'!I8:I55,0,KX1)=LP30)*(OFFSET('Game Board'!F8:F55,0,KX1)=LP31)*(OFFSET('Game Board'!G8:G55,0,KX1)=OFFSET('Game Board'!H8:H55,0,KX1))*1)</f>
        <v>3</v>
      </c>
      <c r="LU30" s="420">
        <f ca="1">SUMPRODUCT((OFFSET('Game Board'!F8:F55,0,KX1)=LP30)*(OFFSET('Game Board'!I8:I55,0,KX1)=LP28)*(OFFSET('Game Board'!G8:G55,0,KX1)&lt;OFFSET('Game Board'!H8:H55,0,KX1))*1)+SUMPRODUCT((OFFSET('Game Board'!I8:I55,0,KX1)=LP30)*(OFFSET('Game Board'!F8:F55,0,KX1)=LP28)*(OFFSET('Game Board'!H8:H55,0,KX1)&lt;OFFSET('Game Board'!G8:G55,0,KX1))*1)+SUMPRODUCT((OFFSET('Game Board'!F8:F55,0,KX1)=LP30)*(OFFSET('Game Board'!I8:I55,0,KX1)=LP29)*(OFFSET('Game Board'!G8:G55,0,KX1)&lt;OFFSET('Game Board'!H8:H55,0,KX1))*1)+SUMPRODUCT((OFFSET('Game Board'!I8:I55,0,KX1)=LP30)*(OFFSET('Game Board'!F8:F55,0,KX1)=LP29)*(OFFSET('Game Board'!H8:H55,0,KX1)&lt;OFFSET('Game Board'!G8:G55,0,KX1))*1)+SUMPRODUCT((OFFSET('Game Board'!F8:F55,0,KX1)=LP30)*(OFFSET('Game Board'!I8:I55,0,KX1)=LP31)*(OFFSET('Game Board'!G8:G55,0,KX1)&lt;OFFSET('Game Board'!H8:H55,0,KX1))*1)+SUMPRODUCT((OFFSET('Game Board'!I8:I55,0,KX1)=LP30)*(OFFSET('Game Board'!F8:F55,0,KX1)=LP31)*(OFFSET('Game Board'!H8:H55,0,KX1)&lt;OFFSET('Game Board'!G8:G55,0,KX1))*1)</f>
        <v>0</v>
      </c>
      <c r="LV30" s="420">
        <f ca="1">SUMIFS(OFFSET('Game Board'!G8:G55,0,KX1),OFFSET('Game Board'!F8:F55,0,KX1),LP30,OFFSET('Game Board'!I8:I55,0,KX1),LP28)+SUMIFS(OFFSET('Game Board'!G8:G55,0,KX1),OFFSET('Game Board'!F8:F55,0,KX1),LP30,OFFSET('Game Board'!I8:I55,0,KX1),LP29)+SUMIFS(OFFSET('Game Board'!G8:G55,0,KX1),OFFSET('Game Board'!F8:F55,0,KX1),LP30,OFFSET('Game Board'!I8:I55,0,KX1),LP31)+SUMIFS(OFFSET('Game Board'!H8:H55,0,KX1),OFFSET('Game Board'!I8:I55,0,KX1),LP30,OFFSET('Game Board'!F8:F55,0,KX1),LP28)+SUMIFS(OFFSET('Game Board'!H8:H55,0,KX1),OFFSET('Game Board'!I8:I55,0,KX1),LP30,OFFSET('Game Board'!F8:F55,0,KX1),LP29)+SUMIFS(OFFSET('Game Board'!H8:H55,0,KX1),OFFSET('Game Board'!I8:I55,0,KX1),LP30,OFFSET('Game Board'!F8:F55,0,KX1),LP31)</f>
        <v>0</v>
      </c>
      <c r="LW30" s="420">
        <f ca="1">SUMIFS(OFFSET('Game Board'!H8:H55,0,KX1),OFFSET('Game Board'!F8:F55,0,KX1),LP30,OFFSET('Game Board'!I8:I55,0,KX1),LP28)+SUMIFS(OFFSET('Game Board'!H8:H55,0,KX1),OFFSET('Game Board'!F8:F55,0,KX1),LP30,OFFSET('Game Board'!I8:I55,0,KX1),LP29)+SUMIFS(OFFSET('Game Board'!H8:H55,0,KX1),OFFSET('Game Board'!F8:F55,0,KX1),LP30,OFFSET('Game Board'!I8:I55,0,KX1),LP31)+SUMIFS(OFFSET('Game Board'!G8:G55,0,KX1),OFFSET('Game Board'!I8:I55,0,KX1),LP30,OFFSET('Game Board'!F8:F55,0,KX1),LP28)+SUMIFS(OFFSET('Game Board'!G8:G55,0,KX1),OFFSET('Game Board'!I8:I55,0,KX1),LP30,OFFSET('Game Board'!F8:F55,0,KX1),LP29)+SUMIFS(OFFSET('Game Board'!G8:G55,0,KX1),OFFSET('Game Board'!I8:I55,0,KX1),LP30,OFFSET('Game Board'!F8:F55,0,KX1),LP31)</f>
        <v>0</v>
      </c>
      <c r="LX30" s="420">
        <f t="shared" ca="1" si="61"/>
        <v>0</v>
      </c>
      <c r="LY30" s="420">
        <f t="shared" ca="1" si="62"/>
        <v>3</v>
      </c>
      <c r="LZ30" s="420">
        <f t="shared" ref="LZ30" ca="1" si="4385">IF(LP30&lt;&gt;"",SUMPRODUCT((LO28:LO31=LO30)*(LY28:LY31&gt;LY30)*1),0)</f>
        <v>0</v>
      </c>
      <c r="MA30" s="420">
        <f t="shared" ref="MA30" ca="1" si="4386">IF(LP30&lt;&gt;"",SUMPRODUCT((LZ28:LZ31=LZ30)*(LX28:LX31&gt;LX30)*1),0)</f>
        <v>0</v>
      </c>
      <c r="MB30" s="420">
        <f t="shared" ca="1" si="65"/>
        <v>0</v>
      </c>
      <c r="MC30" s="420">
        <f t="shared" ref="MC30" ca="1" si="4387">IF(LP30&lt;&gt;"",SUMPRODUCT((MB28:MB31=MB30)*(LZ28:LZ31=LZ30)*(LV28:LV31&gt;LV30)*1),0)</f>
        <v>0</v>
      </c>
      <c r="MD30" s="420">
        <f t="shared" ca="1" si="67"/>
        <v>1</v>
      </c>
      <c r="ME30" s="420">
        <f ca="1">SUMPRODUCT((OFFSET('Game Board'!F8:F55,0,KX1)=LQ30)*(OFFSET('Game Board'!I8:I55,0,KX1)=LQ29)*(OFFSET('Game Board'!G8:G55,0,KX1)&gt;OFFSET('Game Board'!H8:H55,0,KX1))*1)+SUMPRODUCT((OFFSET('Game Board'!I8:I55,0,KX1)=LQ30)*(OFFSET('Game Board'!F8:F55,0,KX1)=LQ29)*(OFFSET('Game Board'!H8:H55,0,KX1)&gt;OFFSET('Game Board'!G8:G55,0,KX1))*1)+SUMPRODUCT((OFFSET('Game Board'!F8:F55,0,KX1)=LQ30)*(OFFSET('Game Board'!I8:I55,0,KX1)=LQ31)*(OFFSET('Game Board'!G8:G55,0,KX1)&gt;OFFSET('Game Board'!H8:H55,0,KX1))*1)+SUMPRODUCT((OFFSET('Game Board'!I8:I55,0,KX1)=LQ30)*(OFFSET('Game Board'!F8:F55,0,KX1)=LQ31)*(OFFSET('Game Board'!H8:H55,0,KX1)&gt;OFFSET('Game Board'!G8:G55,0,KX1))*1)</f>
        <v>0</v>
      </c>
      <c r="MF30" s="420">
        <f ca="1">SUMPRODUCT((OFFSET('Game Board'!F8:F55,0,KX1)=LQ30)*(OFFSET('Game Board'!I8:I55,0,KX1)=LQ29)*(OFFSET('Game Board'!G8:G55,0,KX1)=OFFSET('Game Board'!H8:H55,0,KX1))*1)+SUMPRODUCT((OFFSET('Game Board'!I8:I55,0,KX1)=LQ30)*(OFFSET('Game Board'!F8:F55,0,KX1)=LQ29)*(OFFSET('Game Board'!G8:G55,0,KX1)=OFFSET('Game Board'!H8:H55,0,KX1))*1)+SUMPRODUCT((OFFSET('Game Board'!F8:F55,0,KX1)=LQ30)*(OFFSET('Game Board'!I8:I55,0,KX1)=LQ31)*(OFFSET('Game Board'!G8:G55,0,KX1)=OFFSET('Game Board'!H8:H55,0,KX1))*1)+SUMPRODUCT((OFFSET('Game Board'!I8:I55,0,KX1)=LQ30)*(OFFSET('Game Board'!F8:F55,0,KX1)=LQ31)*(OFFSET('Game Board'!G8:G55,0,KX1)=OFFSET('Game Board'!H8:H55,0,KX1))*1)</f>
        <v>0</v>
      </c>
      <c r="MG30" s="420">
        <f ca="1">SUMPRODUCT((OFFSET('Game Board'!F8:F55,0,KX1)=LQ30)*(OFFSET('Game Board'!I8:I55,0,KX1)=LQ29)*(OFFSET('Game Board'!G8:G55,0,KX1)&lt;OFFSET('Game Board'!H8:H55,0,KX1))*1)+SUMPRODUCT((OFFSET('Game Board'!I8:I55,0,KX1)=LQ30)*(OFFSET('Game Board'!F8:F55,0,KX1)=LQ29)*(OFFSET('Game Board'!H8:H55,0,KX1)&lt;OFFSET('Game Board'!G8:G55,0,KX1))*1)+SUMPRODUCT((OFFSET('Game Board'!F8:F55,0,KX1)=LQ30)*(OFFSET('Game Board'!I8:I55,0,KX1)=LQ31)*(OFFSET('Game Board'!G8:G55,0,KX1)&lt;OFFSET('Game Board'!H8:H55,0,KX1))*1)+SUMPRODUCT((OFFSET('Game Board'!I8:I55,0,KX1)=LQ30)*(OFFSET('Game Board'!F8:F55,0,KX1)=LQ31)*(OFFSET('Game Board'!H8:H55,0,KX1)&lt;OFFSET('Game Board'!G8:G55,0,KX1))*1)</f>
        <v>0</v>
      </c>
      <c r="MH30" s="420">
        <f ca="1">SUMIFS(OFFSET('Game Board'!G8:G55,0,KX1),OFFSET('Game Board'!F8:F55,0,KX1),LQ30,OFFSET('Game Board'!I8:I55,0,KX1),LQ29)+SUMIFS(OFFSET('Game Board'!G8:G55,0,KX1),OFFSET('Game Board'!F8:F55,0,KX1),LQ30,OFFSET('Game Board'!I8:I55,0,KX1),LQ31)+SUMIFS(OFFSET('Game Board'!H8:H55,0,KX1),OFFSET('Game Board'!I8:I55,0,KX1),LQ30,OFFSET('Game Board'!F8:F55,0,KX1),LQ29)+SUMIFS(OFFSET('Game Board'!H8:H55,0,KX1),OFFSET('Game Board'!I8:I55,0,KX1),LQ30,OFFSET('Game Board'!F8:F55,0,KX1),LQ31)</f>
        <v>0</v>
      </c>
      <c r="MI30" s="420">
        <f ca="1">SUMIFS(OFFSET('Game Board'!H8:H55,0,KX1),OFFSET('Game Board'!F8:F55,0,KX1),LQ30,OFFSET('Game Board'!I8:I55,0,KX1),LQ29)+SUMIFS(OFFSET('Game Board'!H8:H55,0,KX1),OFFSET('Game Board'!F8:F55,0,KX1),LQ30,OFFSET('Game Board'!I8:I55,0,KX1),LQ31)+SUMIFS(OFFSET('Game Board'!G8:G55,0,KX1),OFFSET('Game Board'!I8:I55,0,KX1),LQ30,OFFSET('Game Board'!F8:F55,0,KX1),LQ29)+SUMIFS(OFFSET('Game Board'!G8:G55,0,KX1),OFFSET('Game Board'!I8:I55,0,KX1),LQ30,OFFSET('Game Board'!F8:F55,0,KX1),LQ31)</f>
        <v>0</v>
      </c>
      <c r="MJ30" s="420">
        <f t="shared" ca="1" si="278"/>
        <v>0</v>
      </c>
      <c r="MK30" s="420">
        <f t="shared" ca="1" si="279"/>
        <v>0</v>
      </c>
      <c r="ML30" s="420">
        <f t="shared" ref="ML30" ca="1" si="4388">IF(LQ30&lt;&gt;"",SUMPRODUCT((LO28:LO31=LO30)*(MK28:MK31&gt;MK30)*1),0)</f>
        <v>0</v>
      </c>
      <c r="MM30" s="420">
        <f t="shared" ref="MM30" ca="1" si="4389">IF(LQ30&lt;&gt;"",SUMPRODUCT((ML28:ML31=ML30)*(MJ28:MJ31&gt;MJ30)*1),0)</f>
        <v>0</v>
      </c>
      <c r="MN30" s="420">
        <f t="shared" ca="1" si="282"/>
        <v>0</v>
      </c>
      <c r="MO30" s="420">
        <f t="shared" ref="MO30" ca="1" si="4390">IF(LQ30&lt;&gt;"",SUMPRODUCT((MN28:MN31=MN30)*(ML28:ML31=ML30)*(MH28:MH31&gt;MH30)*1),0)</f>
        <v>0</v>
      </c>
      <c r="MP30" s="420">
        <f t="shared" ca="1" si="68"/>
        <v>1</v>
      </c>
      <c r="MQ30" s="420">
        <f ca="1">SUMPRODUCT((OFFSET('Game Board'!F8:F55,0,KX1)=LR30)*(OFFSET('Game Board'!I8:I55,0,KX1)=LR31)*(OFFSET('Game Board'!G8:G55,0,KX1)&gt;OFFSET('Game Board'!H8:H55,0,KX1))*1)+SUMPRODUCT((OFFSET('Game Board'!I8:I55,0,KX1)=LR30)*(OFFSET('Game Board'!F8:F55,0,KX1)=LR31)*(OFFSET('Game Board'!H8:H55,0,KX1)&gt;OFFSET('Game Board'!G8:G55,0,KX1))*1)</f>
        <v>0</v>
      </c>
      <c r="MR30" s="420">
        <f ca="1">SUMPRODUCT((OFFSET('Game Board'!F8:F55,0,KX1)=LR30)*(OFFSET('Game Board'!I8:I55,0,KX1)=LR31)*(OFFSET('Game Board'!G8:G55,0,KX1)=OFFSET('Game Board'!H8:H55,0,KX1))*1)+SUMPRODUCT((OFFSET('Game Board'!I8:I55,0,KX1)=LR30)*(OFFSET('Game Board'!F8:F55,0,KX1)=LR31)*(OFFSET('Game Board'!H8:H55,0,KX1)=OFFSET('Game Board'!G8:G55,0,KX1))*1)</f>
        <v>0</v>
      </c>
      <c r="MS30" s="420">
        <f ca="1">SUMPRODUCT((OFFSET('Game Board'!F8:F55,0,KX1)=LR30)*(OFFSET('Game Board'!I8:I55,0,KX1)=LR31)*(OFFSET('Game Board'!G8:G55,0,KX1)&lt;OFFSET('Game Board'!H8:H55,0,KX1))*1)+SUMPRODUCT((OFFSET('Game Board'!I8:I55,0,KX1)=LR30)*(OFFSET('Game Board'!F8:F55,0,KX1)=LR31)*(OFFSET('Game Board'!H8:H55,0,KX1)&lt;OFFSET('Game Board'!G8:G55,0,KX1))*1)</f>
        <v>0</v>
      </c>
      <c r="MT30" s="420">
        <f ca="1">SUMIFS(OFFSET('Game Board'!G8:G55,0,KX1),OFFSET('Game Board'!F8:F55,0,KX1),LR30,OFFSET('Game Board'!I8:I55,0,KX1),LR31)+SUMIFS(OFFSET('Game Board'!H8:H55,0,KX1),OFFSET('Game Board'!I8:I55,0,KX1),LR30,OFFSET('Game Board'!F8:F55,0,KX1),LR31)</f>
        <v>0</v>
      </c>
      <c r="MU30" s="420">
        <f ca="1">SUMIFS(OFFSET('Game Board'!H8:H55,0,KX1),OFFSET('Game Board'!F8:F55,0,KX1),LR30,OFFSET('Game Board'!I8:I55,0,KX1),LR31)+SUMIFS(OFFSET('Game Board'!G8:G55,0,KX1),OFFSET('Game Board'!I8:I55,0,KX1),LR30,OFFSET('Game Board'!F8:F55,0,KX1),LR31)</f>
        <v>0</v>
      </c>
      <c r="MV30" s="420">
        <f t="shared" ref="MV30:MV31" ca="1" si="4391">MT30-MU30</f>
        <v>0</v>
      </c>
      <c r="MW30" s="420">
        <f t="shared" ref="MW30:MW31" ca="1" si="4392">MR30*1+MQ30*3</f>
        <v>0</v>
      </c>
      <c r="MX30" s="420">
        <f t="shared" ref="MX30" ca="1" si="4393">IF(LR30&lt;&gt;"",SUMPRODUCT((MA28:MA31=MA30)*(MW28:MW31&gt;MW30)*1),0)</f>
        <v>0</v>
      </c>
      <c r="MY30" s="420">
        <f t="shared" ref="MY30" ca="1" si="4394">IF(LR30&lt;&gt;"",SUMPRODUCT((MX28:MX31=MX30)*(MV28:MV31&gt;MV30)*1),0)</f>
        <v>0</v>
      </c>
      <c r="MZ30" s="420">
        <f t="shared" ref="MZ30:MZ31" ca="1" si="4395">MX30+MY30</f>
        <v>0</v>
      </c>
      <c r="NA30" s="420">
        <f t="shared" ref="NA30" ca="1" si="4396">IF(LR30&lt;&gt;"",SUMPRODUCT((MZ28:MZ31=MZ30)*(MX28:MX31=MX30)*(MT28:MT31&gt;MT30)*1),0)</f>
        <v>0</v>
      </c>
      <c r="NB30" s="420">
        <f t="shared" ca="1" si="69"/>
        <v>1</v>
      </c>
      <c r="NC30" s="420">
        <f t="shared" ref="NC30" ca="1" si="4397">SUMPRODUCT((NB28:NB31=NB30)*(LE28:LE31&gt;LE30)*1)</f>
        <v>0</v>
      </c>
      <c r="ND30" s="420">
        <f t="shared" ca="1" si="71"/>
        <v>1</v>
      </c>
      <c r="NE30" s="420" t="str">
        <f t="shared" si="285"/>
        <v>Brazil</v>
      </c>
      <c r="NF30" s="420">
        <f t="shared" ca="1" si="72"/>
        <v>0</v>
      </c>
      <c r="NG30" s="420">
        <f ca="1">SUMPRODUCT((OFFSET('Game Board'!G8:G55,0,NG1)&lt;&gt;"")*(OFFSET('Game Board'!F8:F55,0,NG1)=C30)*(OFFSET('Game Board'!G8:G55,0,NG1)&gt;OFFSET('Game Board'!H8:H55,0,NG1))*1)+SUMPRODUCT((OFFSET('Game Board'!G8:G55,0,NG1)&lt;&gt;"")*(OFFSET('Game Board'!I8:I55,0,NG1)=C30)*(OFFSET('Game Board'!H8:H55,0,NG1)&gt;OFFSET('Game Board'!G8:G55,0,NG1))*1)</f>
        <v>0</v>
      </c>
      <c r="NH30" s="420">
        <f ca="1">SUMPRODUCT((OFFSET('Game Board'!G8:G55,0,NG1)&lt;&gt;"")*(OFFSET('Game Board'!F8:F55,0,NG1)=C30)*(OFFSET('Game Board'!G8:G55,0,NG1)=OFFSET('Game Board'!H8:H55,0,NG1))*1)+SUMPRODUCT((OFFSET('Game Board'!G8:G55,0,NG1)&lt;&gt;"")*(OFFSET('Game Board'!I8:I55,0,NG1)=C30)*(OFFSET('Game Board'!G8:G55,0,NG1)=OFFSET('Game Board'!H8:H55,0,NG1))*1)</f>
        <v>0</v>
      </c>
      <c r="NI30" s="420">
        <f ca="1">SUMPRODUCT((OFFSET('Game Board'!G8:G55,0,NG1)&lt;&gt;"")*(OFFSET('Game Board'!F8:F55,0,NG1)=C30)*(OFFSET('Game Board'!G8:G55,0,NG1)&lt;OFFSET('Game Board'!H8:H55,0,NG1))*1)+SUMPRODUCT((OFFSET('Game Board'!G8:G55,0,NG1)&lt;&gt;"")*(OFFSET('Game Board'!I8:I55,0,NG1)=C30)*(OFFSET('Game Board'!H8:H55,0,NG1)&lt;OFFSET('Game Board'!G8:G55,0,NG1))*1)</f>
        <v>0</v>
      </c>
      <c r="NJ30" s="420">
        <f ca="1">SUMIF(OFFSET('Game Board'!F8:F55,0,NG1),C30,OFFSET('Game Board'!G8:G55,0,NG1))+SUMIF(OFFSET('Game Board'!I8:I55,0,NG1),C30,OFFSET('Game Board'!H8:H55,0,NG1))</f>
        <v>0</v>
      </c>
      <c r="NK30" s="420">
        <f ca="1">SUMIF(OFFSET('Game Board'!F8:F55,0,NG1),C30,OFFSET('Game Board'!H8:H55,0,NG1))+SUMIF(OFFSET('Game Board'!I8:I55,0,NG1),C30,OFFSET('Game Board'!G8:G55,0,NG1))</f>
        <v>0</v>
      </c>
      <c r="NL30" s="420">
        <f t="shared" ca="1" si="73"/>
        <v>0</v>
      </c>
      <c r="NM30" s="420">
        <f t="shared" ca="1" si="74"/>
        <v>0</v>
      </c>
      <c r="NN30" s="420">
        <f ca="1">INDEX(L4:L35,MATCH(NW30,C4:C35,0),0)</f>
        <v>1833</v>
      </c>
      <c r="NO30" s="424">
        <f>'Tournament Setup'!F32</f>
        <v>0</v>
      </c>
      <c r="NP30" s="420">
        <f t="shared" ref="NP30" ca="1" si="4398">RANK(NM30,NM28:NM31)</f>
        <v>1</v>
      </c>
      <c r="NQ30" s="420">
        <f t="shared" ref="NQ30" ca="1" si="4399">SUMPRODUCT((NP28:NP31=NP30)*(NL28:NL31&gt;NL30)*1)</f>
        <v>0</v>
      </c>
      <c r="NR30" s="420">
        <f t="shared" ca="1" si="77"/>
        <v>1</v>
      </c>
      <c r="NS30" s="420">
        <f t="shared" ref="NS30" ca="1" si="4400">SUMPRODUCT((NP28:NP31=NP30)*(NL28:NL31=NL30)*(NJ28:NJ31&gt;NJ30)*1)</f>
        <v>0</v>
      </c>
      <c r="NT30" s="420">
        <f t="shared" ca="1" si="79"/>
        <v>1</v>
      </c>
      <c r="NU30" s="420">
        <f t="shared" ref="NU30" ca="1" si="4401">RANK(NT30,NT28:NT31,1)+COUNTIF(NT28:NT30,NT30)-1</f>
        <v>3</v>
      </c>
      <c r="NV30" s="420">
        <v>3</v>
      </c>
      <c r="NW30" s="420" t="str">
        <f t="shared" ref="NW30" ca="1" si="4402">INDEX(NE28:NE31,MATCH(NV30,NU28:NU31,0),0)</f>
        <v>Brazil</v>
      </c>
      <c r="NX30" s="420">
        <f t="shared" ref="NX30" ca="1" si="4403">INDEX(NT28:NT31,MATCH(NW30,NE28:NE31,0),0)</f>
        <v>1</v>
      </c>
      <c r="NY30" s="420" t="str">
        <f t="shared" ref="NY30:NY31" ca="1" si="4404">IF(AND(NY29&lt;&gt;"",NX30=1),NW30,"")</f>
        <v>Brazil</v>
      </c>
      <c r="NZ30" s="420" t="str">
        <f t="shared" ref="NZ30" ca="1" si="4405">IF(NZ29&lt;&gt;"",NW30,"")</f>
        <v/>
      </c>
      <c r="OA30" s="420" t="str">
        <f t="shared" ref="OA30" ca="1" si="4406">IF(NX31=3,NW30,"")</f>
        <v/>
      </c>
      <c r="OB30" s="420">
        <f ca="1">SUMPRODUCT((OFFSET('Game Board'!F8:F55,0,NG1)=NY30)*(OFFSET('Game Board'!I8:I55,0,NG1)=NY28)*(OFFSET('Game Board'!G8:G55,0,NG1)&gt;OFFSET('Game Board'!H8:H55,0,NG1))*1)+SUMPRODUCT((OFFSET('Game Board'!I8:I55,0,NG1)=NY30)*(OFFSET('Game Board'!F8:F55,0,NG1)=NY28)*(OFFSET('Game Board'!H8:H55,0,NG1)&gt;OFFSET('Game Board'!G8:G55,0,NG1))*1)+SUMPRODUCT((OFFSET('Game Board'!F8:F55,0,NG1)=NY30)*(OFFSET('Game Board'!I8:I55,0,NG1)=NY29)*(OFFSET('Game Board'!G8:G55,0,NG1)&gt;OFFSET('Game Board'!H8:H55,0,NG1))*1)+SUMPRODUCT((OFFSET('Game Board'!I8:I55,0,NG1)=NY30)*(OFFSET('Game Board'!F8:F55,0,NG1)=NY29)*(OFFSET('Game Board'!H8:H55,0,NG1)&gt;OFFSET('Game Board'!G8:G55,0,NG1))*1)+SUMPRODUCT((OFFSET('Game Board'!F8:F55,0,NG1)=NY30)*(OFFSET('Game Board'!I8:I55,0,NG1)=NY31)*(OFFSET('Game Board'!G8:G55,0,NG1)&gt;OFFSET('Game Board'!H8:H55,0,NG1))*1)+SUMPRODUCT((OFFSET('Game Board'!I8:I55,0,NG1)=NY30)*(OFFSET('Game Board'!F8:F55,0,NG1)=NY31)*(OFFSET('Game Board'!H8:H55,0,NG1)&gt;OFFSET('Game Board'!G8:G55,0,NG1))*1)</f>
        <v>0</v>
      </c>
      <c r="OC30" s="420">
        <f ca="1">SUMPRODUCT((OFFSET('Game Board'!F8:F55,0,NG1)=NY30)*(OFFSET('Game Board'!I8:I55,0,NG1)=NY28)*(OFFSET('Game Board'!G8:G55,0,NG1)=OFFSET('Game Board'!H8:H55,0,NG1))*1)+SUMPRODUCT((OFFSET('Game Board'!I8:I55,0,NG1)=NY30)*(OFFSET('Game Board'!F8:F55,0,NG1)=NY28)*(OFFSET('Game Board'!G8:G55,0,NG1)=OFFSET('Game Board'!H8:H55,0,NG1))*1)+SUMPRODUCT((OFFSET('Game Board'!F8:F55,0,NG1)=NY30)*(OFFSET('Game Board'!I8:I55,0,NG1)=NY29)*(OFFSET('Game Board'!G8:G55,0,NG1)=OFFSET('Game Board'!H8:H55,0,NG1))*1)+SUMPRODUCT((OFFSET('Game Board'!I8:I55,0,NG1)=NY30)*(OFFSET('Game Board'!F8:F55,0,NG1)=NY29)*(OFFSET('Game Board'!G8:G55,0,NG1)=OFFSET('Game Board'!H8:H55,0,NG1))*1)+SUMPRODUCT((OFFSET('Game Board'!F8:F55,0,NG1)=NY30)*(OFFSET('Game Board'!I8:I55,0,NG1)=NY31)*(OFFSET('Game Board'!G8:G55,0,NG1)=OFFSET('Game Board'!H8:H55,0,NG1))*1)+SUMPRODUCT((OFFSET('Game Board'!I8:I55,0,NG1)=NY30)*(OFFSET('Game Board'!F8:F55,0,NG1)=NY31)*(OFFSET('Game Board'!G8:G55,0,NG1)=OFFSET('Game Board'!H8:H55,0,NG1))*1)</f>
        <v>3</v>
      </c>
      <c r="OD30" s="420">
        <f ca="1">SUMPRODUCT((OFFSET('Game Board'!F8:F55,0,NG1)=NY30)*(OFFSET('Game Board'!I8:I55,0,NG1)=NY28)*(OFFSET('Game Board'!G8:G55,0,NG1)&lt;OFFSET('Game Board'!H8:H55,0,NG1))*1)+SUMPRODUCT((OFFSET('Game Board'!I8:I55,0,NG1)=NY30)*(OFFSET('Game Board'!F8:F55,0,NG1)=NY28)*(OFFSET('Game Board'!H8:H55,0,NG1)&lt;OFFSET('Game Board'!G8:G55,0,NG1))*1)+SUMPRODUCT((OFFSET('Game Board'!F8:F55,0,NG1)=NY30)*(OFFSET('Game Board'!I8:I55,0,NG1)=NY29)*(OFFSET('Game Board'!G8:G55,0,NG1)&lt;OFFSET('Game Board'!H8:H55,0,NG1))*1)+SUMPRODUCT((OFFSET('Game Board'!I8:I55,0,NG1)=NY30)*(OFFSET('Game Board'!F8:F55,0,NG1)=NY29)*(OFFSET('Game Board'!H8:H55,0,NG1)&lt;OFFSET('Game Board'!G8:G55,0,NG1))*1)+SUMPRODUCT((OFFSET('Game Board'!F8:F55,0,NG1)=NY30)*(OFFSET('Game Board'!I8:I55,0,NG1)=NY31)*(OFFSET('Game Board'!G8:G55,0,NG1)&lt;OFFSET('Game Board'!H8:H55,0,NG1))*1)+SUMPRODUCT((OFFSET('Game Board'!I8:I55,0,NG1)=NY30)*(OFFSET('Game Board'!F8:F55,0,NG1)=NY31)*(OFFSET('Game Board'!H8:H55,0,NG1)&lt;OFFSET('Game Board'!G8:G55,0,NG1))*1)</f>
        <v>0</v>
      </c>
      <c r="OE30" s="420">
        <f ca="1">SUMIFS(OFFSET('Game Board'!G8:G55,0,NG1),OFFSET('Game Board'!F8:F55,0,NG1),NY30,OFFSET('Game Board'!I8:I55,0,NG1),NY28)+SUMIFS(OFFSET('Game Board'!G8:G55,0,NG1),OFFSET('Game Board'!F8:F55,0,NG1),NY30,OFFSET('Game Board'!I8:I55,0,NG1),NY29)+SUMIFS(OFFSET('Game Board'!G8:G55,0,NG1),OFFSET('Game Board'!F8:F55,0,NG1),NY30,OFFSET('Game Board'!I8:I55,0,NG1),NY31)+SUMIFS(OFFSET('Game Board'!H8:H55,0,NG1),OFFSET('Game Board'!I8:I55,0,NG1),NY30,OFFSET('Game Board'!F8:F55,0,NG1),NY28)+SUMIFS(OFFSET('Game Board'!H8:H55,0,NG1),OFFSET('Game Board'!I8:I55,0,NG1),NY30,OFFSET('Game Board'!F8:F55,0,NG1),NY29)+SUMIFS(OFFSET('Game Board'!H8:H55,0,NG1),OFFSET('Game Board'!I8:I55,0,NG1),NY30,OFFSET('Game Board'!F8:F55,0,NG1),NY31)</f>
        <v>0</v>
      </c>
      <c r="OF30" s="420">
        <f ca="1">SUMIFS(OFFSET('Game Board'!H8:H55,0,NG1),OFFSET('Game Board'!F8:F55,0,NG1),NY30,OFFSET('Game Board'!I8:I55,0,NG1),NY28)+SUMIFS(OFFSET('Game Board'!H8:H55,0,NG1),OFFSET('Game Board'!F8:F55,0,NG1),NY30,OFFSET('Game Board'!I8:I55,0,NG1),NY29)+SUMIFS(OFFSET('Game Board'!H8:H55,0,NG1),OFFSET('Game Board'!F8:F55,0,NG1),NY30,OFFSET('Game Board'!I8:I55,0,NG1),NY31)+SUMIFS(OFFSET('Game Board'!G8:G55,0,NG1),OFFSET('Game Board'!I8:I55,0,NG1),NY30,OFFSET('Game Board'!F8:F55,0,NG1),NY28)+SUMIFS(OFFSET('Game Board'!G8:G55,0,NG1),OFFSET('Game Board'!I8:I55,0,NG1),NY30,OFFSET('Game Board'!F8:F55,0,NG1),NY29)+SUMIFS(OFFSET('Game Board'!G8:G55,0,NG1),OFFSET('Game Board'!I8:I55,0,NG1),NY30,OFFSET('Game Board'!F8:F55,0,NG1),NY31)</f>
        <v>0</v>
      </c>
      <c r="OG30" s="420">
        <f t="shared" ca="1" si="84"/>
        <v>0</v>
      </c>
      <c r="OH30" s="420">
        <f t="shared" ca="1" si="85"/>
        <v>3</v>
      </c>
      <c r="OI30" s="420">
        <f t="shared" ref="OI30" ca="1" si="4407">IF(NY30&lt;&gt;"",SUMPRODUCT((NX28:NX31=NX30)*(OH28:OH31&gt;OH30)*1),0)</f>
        <v>0</v>
      </c>
      <c r="OJ30" s="420">
        <f t="shared" ref="OJ30" ca="1" si="4408">IF(NY30&lt;&gt;"",SUMPRODUCT((OI28:OI31=OI30)*(OG28:OG31&gt;OG30)*1),0)</f>
        <v>0</v>
      </c>
      <c r="OK30" s="420">
        <f t="shared" ca="1" si="88"/>
        <v>0</v>
      </c>
      <c r="OL30" s="420">
        <f t="shared" ref="OL30" ca="1" si="4409">IF(NY30&lt;&gt;"",SUMPRODUCT((OK28:OK31=OK30)*(OI28:OI31=OI30)*(OE28:OE31&gt;OE30)*1),0)</f>
        <v>0</v>
      </c>
      <c r="OM30" s="420">
        <f t="shared" ca="1" si="90"/>
        <v>1</v>
      </c>
      <c r="ON30" s="420">
        <f ca="1">SUMPRODUCT((OFFSET('Game Board'!F8:F55,0,NG1)=NZ30)*(OFFSET('Game Board'!I8:I55,0,NG1)=NZ29)*(OFFSET('Game Board'!G8:G55,0,NG1)&gt;OFFSET('Game Board'!H8:H55,0,NG1))*1)+SUMPRODUCT((OFFSET('Game Board'!I8:I55,0,NG1)=NZ30)*(OFFSET('Game Board'!F8:F55,0,NG1)=NZ29)*(OFFSET('Game Board'!H8:H55,0,NG1)&gt;OFFSET('Game Board'!G8:G55,0,NG1))*1)+SUMPRODUCT((OFFSET('Game Board'!F8:F55,0,NG1)=NZ30)*(OFFSET('Game Board'!I8:I55,0,NG1)=NZ31)*(OFFSET('Game Board'!G8:G55,0,NG1)&gt;OFFSET('Game Board'!H8:H55,0,NG1))*1)+SUMPRODUCT((OFFSET('Game Board'!I8:I55,0,NG1)=NZ30)*(OFFSET('Game Board'!F8:F55,0,NG1)=NZ31)*(OFFSET('Game Board'!H8:H55,0,NG1)&gt;OFFSET('Game Board'!G8:G55,0,NG1))*1)</f>
        <v>0</v>
      </c>
      <c r="OO30" s="420">
        <f ca="1">SUMPRODUCT((OFFSET('Game Board'!F8:F55,0,NG1)=NZ30)*(OFFSET('Game Board'!I8:I55,0,NG1)=NZ29)*(OFFSET('Game Board'!G8:G55,0,NG1)=OFFSET('Game Board'!H8:H55,0,NG1))*1)+SUMPRODUCT((OFFSET('Game Board'!I8:I55,0,NG1)=NZ30)*(OFFSET('Game Board'!F8:F55,0,NG1)=NZ29)*(OFFSET('Game Board'!G8:G55,0,NG1)=OFFSET('Game Board'!H8:H55,0,NG1))*1)+SUMPRODUCT((OFFSET('Game Board'!F8:F55,0,NG1)=NZ30)*(OFFSET('Game Board'!I8:I55,0,NG1)=NZ31)*(OFFSET('Game Board'!G8:G55,0,NG1)=OFFSET('Game Board'!H8:H55,0,NG1))*1)+SUMPRODUCT((OFFSET('Game Board'!I8:I55,0,NG1)=NZ30)*(OFFSET('Game Board'!F8:F55,0,NG1)=NZ31)*(OFFSET('Game Board'!G8:G55,0,NG1)=OFFSET('Game Board'!H8:H55,0,NG1))*1)</f>
        <v>0</v>
      </c>
      <c r="OP30" s="420">
        <f ca="1">SUMPRODUCT((OFFSET('Game Board'!F8:F55,0,NG1)=NZ30)*(OFFSET('Game Board'!I8:I55,0,NG1)=NZ29)*(OFFSET('Game Board'!G8:G55,0,NG1)&lt;OFFSET('Game Board'!H8:H55,0,NG1))*1)+SUMPRODUCT((OFFSET('Game Board'!I8:I55,0,NG1)=NZ30)*(OFFSET('Game Board'!F8:F55,0,NG1)=NZ29)*(OFFSET('Game Board'!H8:H55,0,NG1)&lt;OFFSET('Game Board'!G8:G55,0,NG1))*1)+SUMPRODUCT((OFFSET('Game Board'!F8:F55,0,NG1)=NZ30)*(OFFSET('Game Board'!I8:I55,0,NG1)=NZ31)*(OFFSET('Game Board'!G8:G55,0,NG1)&lt;OFFSET('Game Board'!H8:H55,0,NG1))*1)+SUMPRODUCT((OFFSET('Game Board'!I8:I55,0,NG1)=NZ30)*(OFFSET('Game Board'!F8:F55,0,NG1)=NZ31)*(OFFSET('Game Board'!H8:H55,0,NG1)&lt;OFFSET('Game Board'!G8:G55,0,NG1))*1)</f>
        <v>0</v>
      </c>
      <c r="OQ30" s="420">
        <f ca="1">SUMIFS(OFFSET('Game Board'!G8:G55,0,NG1),OFFSET('Game Board'!F8:F55,0,NG1),NZ30,OFFSET('Game Board'!I8:I55,0,NG1),NZ29)+SUMIFS(OFFSET('Game Board'!G8:G55,0,NG1),OFFSET('Game Board'!F8:F55,0,NG1),NZ30,OFFSET('Game Board'!I8:I55,0,NG1),NZ31)+SUMIFS(OFFSET('Game Board'!H8:H55,0,NG1),OFFSET('Game Board'!I8:I55,0,NG1),NZ30,OFFSET('Game Board'!F8:F55,0,NG1),NZ29)+SUMIFS(OFFSET('Game Board'!H8:H55,0,NG1),OFFSET('Game Board'!I8:I55,0,NG1),NZ30,OFFSET('Game Board'!F8:F55,0,NG1),NZ31)</f>
        <v>0</v>
      </c>
      <c r="OR30" s="420">
        <f ca="1">SUMIFS(OFFSET('Game Board'!H8:H55,0,NG1),OFFSET('Game Board'!F8:F55,0,NG1),NZ30,OFFSET('Game Board'!I8:I55,0,NG1),NZ29)+SUMIFS(OFFSET('Game Board'!H8:H55,0,NG1),OFFSET('Game Board'!F8:F55,0,NG1),NZ30,OFFSET('Game Board'!I8:I55,0,NG1),NZ31)+SUMIFS(OFFSET('Game Board'!G8:G55,0,NG1),OFFSET('Game Board'!I8:I55,0,NG1),NZ30,OFFSET('Game Board'!F8:F55,0,NG1),NZ29)+SUMIFS(OFFSET('Game Board'!G8:G55,0,NG1),OFFSET('Game Board'!I8:I55,0,NG1),NZ30,OFFSET('Game Board'!F8:F55,0,NG1),NZ31)</f>
        <v>0</v>
      </c>
      <c r="OS30" s="420">
        <f t="shared" ca="1" si="297"/>
        <v>0</v>
      </c>
      <c r="OT30" s="420">
        <f t="shared" ca="1" si="298"/>
        <v>0</v>
      </c>
      <c r="OU30" s="420">
        <f t="shared" ref="OU30" ca="1" si="4410">IF(NZ30&lt;&gt;"",SUMPRODUCT((NX28:NX31=NX30)*(OT28:OT31&gt;OT30)*1),0)</f>
        <v>0</v>
      </c>
      <c r="OV30" s="420">
        <f t="shared" ref="OV30" ca="1" si="4411">IF(NZ30&lt;&gt;"",SUMPRODUCT((OU28:OU31=OU30)*(OS28:OS31&gt;OS30)*1),0)</f>
        <v>0</v>
      </c>
      <c r="OW30" s="420">
        <f t="shared" ca="1" si="301"/>
        <v>0</v>
      </c>
      <c r="OX30" s="420">
        <f t="shared" ref="OX30" ca="1" si="4412">IF(NZ30&lt;&gt;"",SUMPRODUCT((OW28:OW31=OW30)*(OU28:OU31=OU30)*(OQ28:OQ31&gt;OQ30)*1),0)</f>
        <v>0</v>
      </c>
      <c r="OY30" s="420">
        <f t="shared" ca="1" si="91"/>
        <v>1</v>
      </c>
      <c r="OZ30" s="420">
        <f ca="1">SUMPRODUCT((OFFSET('Game Board'!F8:F55,0,NG1)=OA30)*(OFFSET('Game Board'!I8:I55,0,NG1)=OA31)*(OFFSET('Game Board'!G8:G55,0,NG1)&gt;OFFSET('Game Board'!H8:H55,0,NG1))*1)+SUMPRODUCT((OFFSET('Game Board'!I8:I55,0,NG1)=OA30)*(OFFSET('Game Board'!F8:F55,0,NG1)=OA31)*(OFFSET('Game Board'!H8:H55,0,NG1)&gt;OFFSET('Game Board'!G8:G55,0,NG1))*1)</f>
        <v>0</v>
      </c>
      <c r="PA30" s="420">
        <f ca="1">SUMPRODUCT((OFFSET('Game Board'!F8:F55,0,NG1)=OA30)*(OFFSET('Game Board'!I8:I55,0,NG1)=OA31)*(OFFSET('Game Board'!G8:G55,0,NG1)=OFFSET('Game Board'!H8:H55,0,NG1))*1)+SUMPRODUCT((OFFSET('Game Board'!I8:I55,0,NG1)=OA30)*(OFFSET('Game Board'!F8:F55,0,NG1)=OA31)*(OFFSET('Game Board'!H8:H55,0,NG1)=OFFSET('Game Board'!G8:G55,0,NG1))*1)</f>
        <v>0</v>
      </c>
      <c r="PB30" s="420">
        <f ca="1">SUMPRODUCT((OFFSET('Game Board'!F8:F55,0,NG1)=OA30)*(OFFSET('Game Board'!I8:I55,0,NG1)=OA31)*(OFFSET('Game Board'!G8:G55,0,NG1)&lt;OFFSET('Game Board'!H8:H55,0,NG1))*1)+SUMPRODUCT((OFFSET('Game Board'!I8:I55,0,NG1)=OA30)*(OFFSET('Game Board'!F8:F55,0,NG1)=OA31)*(OFFSET('Game Board'!H8:H55,0,NG1)&lt;OFFSET('Game Board'!G8:G55,0,NG1))*1)</f>
        <v>0</v>
      </c>
      <c r="PC30" s="420">
        <f ca="1">SUMIFS(OFFSET('Game Board'!G8:G55,0,NG1),OFFSET('Game Board'!F8:F55,0,NG1),OA30,OFFSET('Game Board'!I8:I55,0,NG1),OA31)+SUMIFS(OFFSET('Game Board'!H8:H55,0,NG1),OFFSET('Game Board'!I8:I55,0,NG1),OA30,OFFSET('Game Board'!F8:F55,0,NG1),OA31)</f>
        <v>0</v>
      </c>
      <c r="PD30" s="420">
        <f ca="1">SUMIFS(OFFSET('Game Board'!H8:H55,0,NG1),OFFSET('Game Board'!F8:F55,0,NG1),OA30,OFFSET('Game Board'!I8:I55,0,NG1),OA31)+SUMIFS(OFFSET('Game Board'!G8:G55,0,NG1),OFFSET('Game Board'!I8:I55,0,NG1),OA30,OFFSET('Game Board'!F8:F55,0,NG1),OA31)</f>
        <v>0</v>
      </c>
      <c r="PE30" s="420">
        <f t="shared" ref="PE30:PE31" ca="1" si="4413">PC30-PD30</f>
        <v>0</v>
      </c>
      <c r="PF30" s="420">
        <f t="shared" ref="PF30:PF31" ca="1" si="4414">PA30*1+OZ30*3</f>
        <v>0</v>
      </c>
      <c r="PG30" s="420">
        <f t="shared" ref="PG30" ca="1" si="4415">IF(OA30&lt;&gt;"",SUMPRODUCT((OJ28:OJ31=OJ30)*(PF28:PF31&gt;PF30)*1),0)</f>
        <v>0</v>
      </c>
      <c r="PH30" s="420">
        <f t="shared" ref="PH30" ca="1" si="4416">IF(OA30&lt;&gt;"",SUMPRODUCT((PG28:PG31=PG30)*(PE28:PE31&gt;PE30)*1),0)</f>
        <v>0</v>
      </c>
      <c r="PI30" s="420">
        <f t="shared" ref="PI30:PI31" ca="1" si="4417">PG30+PH30</f>
        <v>0</v>
      </c>
      <c r="PJ30" s="420">
        <f t="shared" ref="PJ30" ca="1" si="4418">IF(OA30&lt;&gt;"",SUMPRODUCT((PI28:PI31=PI30)*(PG28:PG31=PG30)*(PC28:PC31&gt;PC30)*1),0)</f>
        <v>0</v>
      </c>
      <c r="PK30" s="420">
        <f t="shared" ca="1" si="92"/>
        <v>1</v>
      </c>
      <c r="PL30" s="420">
        <f t="shared" ref="PL30" ca="1" si="4419">SUMPRODUCT((PK28:PK31=PK30)*(NN28:NN31&gt;NN30)*1)</f>
        <v>0</v>
      </c>
      <c r="PM30" s="420">
        <f t="shared" ca="1" si="94"/>
        <v>1</v>
      </c>
      <c r="PN30" s="420" t="str">
        <f t="shared" si="304"/>
        <v>Brazil</v>
      </c>
      <c r="PO30" s="420">
        <f t="shared" ca="1" si="95"/>
        <v>0</v>
      </c>
      <c r="PP30" s="420">
        <f ca="1">SUMPRODUCT((OFFSET('Game Board'!G8:G55,0,PP1)&lt;&gt;"")*(OFFSET('Game Board'!F8:F55,0,PP1)=C30)*(OFFSET('Game Board'!G8:G55,0,PP1)&gt;OFFSET('Game Board'!H8:H55,0,PP1))*1)+SUMPRODUCT((OFFSET('Game Board'!G8:G55,0,PP1)&lt;&gt;"")*(OFFSET('Game Board'!I8:I55,0,PP1)=C30)*(OFFSET('Game Board'!H8:H55,0,PP1)&gt;OFFSET('Game Board'!G8:G55,0,PP1))*1)</f>
        <v>0</v>
      </c>
      <c r="PQ30" s="420">
        <f ca="1">SUMPRODUCT((OFFSET('Game Board'!G8:G55,0,PP1)&lt;&gt;"")*(OFFSET('Game Board'!F8:F55,0,PP1)=C30)*(OFFSET('Game Board'!G8:G55,0,PP1)=OFFSET('Game Board'!H8:H55,0,PP1))*1)+SUMPRODUCT((OFFSET('Game Board'!G8:G55,0,PP1)&lt;&gt;"")*(OFFSET('Game Board'!I8:I55,0,PP1)=C30)*(OFFSET('Game Board'!G8:G55,0,PP1)=OFFSET('Game Board'!H8:H55,0,PP1))*1)</f>
        <v>0</v>
      </c>
      <c r="PR30" s="420">
        <f ca="1">SUMPRODUCT((OFFSET('Game Board'!G8:G55,0,PP1)&lt;&gt;"")*(OFFSET('Game Board'!F8:F55,0,PP1)=C30)*(OFFSET('Game Board'!G8:G55,0,PP1)&lt;OFFSET('Game Board'!H8:H55,0,PP1))*1)+SUMPRODUCT((OFFSET('Game Board'!G8:G55,0,PP1)&lt;&gt;"")*(OFFSET('Game Board'!I8:I55,0,PP1)=C30)*(OFFSET('Game Board'!H8:H55,0,PP1)&lt;OFFSET('Game Board'!G8:G55,0,PP1))*1)</f>
        <v>0</v>
      </c>
      <c r="PS30" s="420">
        <f ca="1">SUMIF(OFFSET('Game Board'!F8:F55,0,PP1),C30,OFFSET('Game Board'!G8:G55,0,PP1))+SUMIF(OFFSET('Game Board'!I8:I55,0,PP1),C30,OFFSET('Game Board'!H8:H55,0,PP1))</f>
        <v>0</v>
      </c>
      <c r="PT30" s="420">
        <f ca="1">SUMIF(OFFSET('Game Board'!F8:F55,0,PP1),C30,OFFSET('Game Board'!H8:H55,0,PP1))+SUMIF(OFFSET('Game Board'!I8:I55,0,PP1),C30,OFFSET('Game Board'!G8:G55,0,PP1))</f>
        <v>0</v>
      </c>
      <c r="PU30" s="420">
        <f t="shared" ca="1" si="96"/>
        <v>0</v>
      </c>
      <c r="PV30" s="420">
        <f t="shared" ca="1" si="97"/>
        <v>0</v>
      </c>
      <c r="PW30" s="420">
        <f ca="1">INDEX(L4:L35,MATCH(QF30,C4:C35,0),0)</f>
        <v>1833</v>
      </c>
      <c r="PX30" s="424">
        <f>'Tournament Setup'!F32</f>
        <v>0</v>
      </c>
      <c r="PY30" s="420">
        <f t="shared" ref="PY30" ca="1" si="4420">RANK(PV30,PV28:PV31)</f>
        <v>1</v>
      </c>
      <c r="PZ30" s="420">
        <f t="shared" ref="PZ30" ca="1" si="4421">SUMPRODUCT((PY28:PY31=PY30)*(PU28:PU31&gt;PU30)*1)</f>
        <v>0</v>
      </c>
      <c r="QA30" s="420">
        <f t="shared" ca="1" si="100"/>
        <v>1</v>
      </c>
      <c r="QB30" s="420">
        <f t="shared" ref="QB30" ca="1" si="4422">SUMPRODUCT((PY28:PY31=PY30)*(PU28:PU31=PU30)*(PS28:PS31&gt;PS30)*1)</f>
        <v>0</v>
      </c>
      <c r="QC30" s="420">
        <f t="shared" ca="1" si="102"/>
        <v>1</v>
      </c>
      <c r="QD30" s="420">
        <f t="shared" ref="QD30" ca="1" si="4423">RANK(QC30,QC28:QC31,1)+COUNTIF(QC28:QC30,QC30)-1</f>
        <v>3</v>
      </c>
      <c r="QE30" s="420">
        <v>3</v>
      </c>
      <c r="QF30" s="420" t="str">
        <f t="shared" ref="QF30" ca="1" si="4424">INDEX(PN28:PN31,MATCH(QE30,QD28:QD31,0),0)</f>
        <v>Brazil</v>
      </c>
      <c r="QG30" s="420">
        <f t="shared" ref="QG30" ca="1" si="4425">INDEX(QC28:QC31,MATCH(QF30,PN28:PN31,0),0)</f>
        <v>1</v>
      </c>
      <c r="QH30" s="420" t="str">
        <f t="shared" ref="QH30:QH31" ca="1" si="4426">IF(AND(QH29&lt;&gt;"",QG30=1),QF30,"")</f>
        <v>Brazil</v>
      </c>
      <c r="QI30" s="420" t="str">
        <f t="shared" ref="QI30" ca="1" si="4427">IF(QI29&lt;&gt;"",QF30,"")</f>
        <v/>
      </c>
      <c r="QJ30" s="420" t="str">
        <f t="shared" ref="QJ30" ca="1" si="4428">IF(QG31=3,QF30,"")</f>
        <v/>
      </c>
      <c r="QK30" s="420">
        <f ca="1">SUMPRODUCT((OFFSET('Game Board'!F8:F55,0,PP1)=QH30)*(OFFSET('Game Board'!I8:I55,0,PP1)=QH28)*(OFFSET('Game Board'!G8:G55,0,PP1)&gt;OFFSET('Game Board'!H8:H55,0,PP1))*1)+SUMPRODUCT((OFFSET('Game Board'!I8:I55,0,PP1)=QH30)*(OFFSET('Game Board'!F8:F55,0,PP1)=QH28)*(OFFSET('Game Board'!H8:H55,0,PP1)&gt;OFFSET('Game Board'!G8:G55,0,PP1))*1)+SUMPRODUCT((OFFSET('Game Board'!F8:F55,0,PP1)=QH30)*(OFFSET('Game Board'!I8:I55,0,PP1)=QH29)*(OFFSET('Game Board'!G8:G55,0,PP1)&gt;OFFSET('Game Board'!H8:H55,0,PP1))*1)+SUMPRODUCT((OFFSET('Game Board'!I8:I55,0,PP1)=QH30)*(OFFSET('Game Board'!F8:F55,0,PP1)=QH29)*(OFFSET('Game Board'!H8:H55,0,PP1)&gt;OFFSET('Game Board'!G8:G55,0,PP1))*1)+SUMPRODUCT((OFFSET('Game Board'!F8:F55,0,PP1)=QH30)*(OFFSET('Game Board'!I8:I55,0,PP1)=QH31)*(OFFSET('Game Board'!G8:G55,0,PP1)&gt;OFFSET('Game Board'!H8:H55,0,PP1))*1)+SUMPRODUCT((OFFSET('Game Board'!I8:I55,0,PP1)=QH30)*(OFFSET('Game Board'!F8:F55,0,PP1)=QH31)*(OFFSET('Game Board'!H8:H55,0,PP1)&gt;OFFSET('Game Board'!G8:G55,0,PP1))*1)</f>
        <v>0</v>
      </c>
      <c r="QL30" s="420">
        <f ca="1">SUMPRODUCT((OFFSET('Game Board'!F8:F55,0,PP1)=QH30)*(OFFSET('Game Board'!I8:I55,0,PP1)=QH28)*(OFFSET('Game Board'!G8:G55,0,PP1)=OFFSET('Game Board'!H8:H55,0,PP1))*1)+SUMPRODUCT((OFFSET('Game Board'!I8:I55,0,PP1)=QH30)*(OFFSET('Game Board'!F8:F55,0,PP1)=QH28)*(OFFSET('Game Board'!G8:G55,0,PP1)=OFFSET('Game Board'!H8:H55,0,PP1))*1)+SUMPRODUCT((OFFSET('Game Board'!F8:F55,0,PP1)=QH30)*(OFFSET('Game Board'!I8:I55,0,PP1)=QH29)*(OFFSET('Game Board'!G8:G55,0,PP1)=OFFSET('Game Board'!H8:H55,0,PP1))*1)+SUMPRODUCT((OFFSET('Game Board'!I8:I55,0,PP1)=QH30)*(OFFSET('Game Board'!F8:F55,0,PP1)=QH29)*(OFFSET('Game Board'!G8:G55,0,PP1)=OFFSET('Game Board'!H8:H55,0,PP1))*1)+SUMPRODUCT((OFFSET('Game Board'!F8:F55,0,PP1)=QH30)*(OFFSET('Game Board'!I8:I55,0,PP1)=QH31)*(OFFSET('Game Board'!G8:G55,0,PP1)=OFFSET('Game Board'!H8:H55,0,PP1))*1)+SUMPRODUCT((OFFSET('Game Board'!I8:I55,0,PP1)=QH30)*(OFFSET('Game Board'!F8:F55,0,PP1)=QH31)*(OFFSET('Game Board'!G8:G55,0,PP1)=OFFSET('Game Board'!H8:H55,0,PP1))*1)</f>
        <v>3</v>
      </c>
      <c r="QM30" s="420">
        <f ca="1">SUMPRODUCT((OFFSET('Game Board'!F8:F55,0,PP1)=QH30)*(OFFSET('Game Board'!I8:I55,0,PP1)=QH28)*(OFFSET('Game Board'!G8:G55,0,PP1)&lt;OFFSET('Game Board'!H8:H55,0,PP1))*1)+SUMPRODUCT((OFFSET('Game Board'!I8:I55,0,PP1)=QH30)*(OFFSET('Game Board'!F8:F55,0,PP1)=QH28)*(OFFSET('Game Board'!H8:H55,0,PP1)&lt;OFFSET('Game Board'!G8:G55,0,PP1))*1)+SUMPRODUCT((OFFSET('Game Board'!F8:F55,0,PP1)=QH30)*(OFFSET('Game Board'!I8:I55,0,PP1)=QH29)*(OFFSET('Game Board'!G8:G55,0,PP1)&lt;OFFSET('Game Board'!H8:H55,0,PP1))*1)+SUMPRODUCT((OFFSET('Game Board'!I8:I55,0,PP1)=QH30)*(OFFSET('Game Board'!F8:F55,0,PP1)=QH29)*(OFFSET('Game Board'!H8:H55,0,PP1)&lt;OFFSET('Game Board'!G8:G55,0,PP1))*1)+SUMPRODUCT((OFFSET('Game Board'!F8:F55,0,PP1)=QH30)*(OFFSET('Game Board'!I8:I55,0,PP1)=QH31)*(OFFSET('Game Board'!G8:G55,0,PP1)&lt;OFFSET('Game Board'!H8:H55,0,PP1))*1)+SUMPRODUCT((OFFSET('Game Board'!I8:I55,0,PP1)=QH30)*(OFFSET('Game Board'!F8:F55,0,PP1)=QH31)*(OFFSET('Game Board'!H8:H55,0,PP1)&lt;OFFSET('Game Board'!G8:G55,0,PP1))*1)</f>
        <v>0</v>
      </c>
      <c r="QN30" s="420">
        <f ca="1">SUMIFS(OFFSET('Game Board'!G8:G55,0,PP1),OFFSET('Game Board'!F8:F55,0,PP1),QH30,OFFSET('Game Board'!I8:I55,0,PP1),QH28)+SUMIFS(OFFSET('Game Board'!G8:G55,0,PP1),OFFSET('Game Board'!F8:F55,0,PP1),QH30,OFFSET('Game Board'!I8:I55,0,PP1),QH29)+SUMIFS(OFFSET('Game Board'!G8:G55,0,PP1),OFFSET('Game Board'!F8:F55,0,PP1),QH30,OFFSET('Game Board'!I8:I55,0,PP1),QH31)+SUMIFS(OFFSET('Game Board'!H8:H55,0,PP1),OFFSET('Game Board'!I8:I55,0,PP1),QH30,OFFSET('Game Board'!F8:F55,0,PP1),QH28)+SUMIFS(OFFSET('Game Board'!H8:H55,0,PP1),OFFSET('Game Board'!I8:I55,0,PP1),QH30,OFFSET('Game Board'!F8:F55,0,PP1),QH29)+SUMIFS(OFFSET('Game Board'!H8:H55,0,PP1),OFFSET('Game Board'!I8:I55,0,PP1),QH30,OFFSET('Game Board'!F8:F55,0,PP1),QH31)</f>
        <v>0</v>
      </c>
      <c r="QO30" s="420">
        <f ca="1">SUMIFS(OFFSET('Game Board'!H8:H55,0,PP1),OFFSET('Game Board'!F8:F55,0,PP1),QH30,OFFSET('Game Board'!I8:I55,0,PP1),QH28)+SUMIFS(OFFSET('Game Board'!H8:H55,0,PP1),OFFSET('Game Board'!F8:F55,0,PP1),QH30,OFFSET('Game Board'!I8:I55,0,PP1),QH29)+SUMIFS(OFFSET('Game Board'!H8:H55,0,PP1),OFFSET('Game Board'!F8:F55,0,PP1),QH30,OFFSET('Game Board'!I8:I55,0,PP1),QH31)+SUMIFS(OFFSET('Game Board'!G8:G55,0,PP1),OFFSET('Game Board'!I8:I55,0,PP1),QH30,OFFSET('Game Board'!F8:F55,0,PP1),QH28)+SUMIFS(OFFSET('Game Board'!G8:G55,0,PP1),OFFSET('Game Board'!I8:I55,0,PP1),QH30,OFFSET('Game Board'!F8:F55,0,PP1),QH29)+SUMIFS(OFFSET('Game Board'!G8:G55,0,PP1),OFFSET('Game Board'!I8:I55,0,PP1),QH30,OFFSET('Game Board'!F8:F55,0,PP1),QH31)</f>
        <v>0</v>
      </c>
      <c r="QP30" s="420">
        <f t="shared" ca="1" si="107"/>
        <v>0</v>
      </c>
      <c r="QQ30" s="420">
        <f t="shared" ca="1" si="108"/>
        <v>3</v>
      </c>
      <c r="QR30" s="420">
        <f t="shared" ref="QR30" ca="1" si="4429">IF(QH30&lt;&gt;"",SUMPRODUCT((QG28:QG31=QG30)*(QQ28:QQ31&gt;QQ30)*1),0)</f>
        <v>0</v>
      </c>
      <c r="QS30" s="420">
        <f t="shared" ref="QS30" ca="1" si="4430">IF(QH30&lt;&gt;"",SUMPRODUCT((QR28:QR31=QR30)*(QP28:QP31&gt;QP30)*1),0)</f>
        <v>0</v>
      </c>
      <c r="QT30" s="420">
        <f t="shared" ca="1" si="111"/>
        <v>0</v>
      </c>
      <c r="QU30" s="420">
        <f t="shared" ref="QU30" ca="1" si="4431">IF(QH30&lt;&gt;"",SUMPRODUCT((QT28:QT31=QT30)*(QR28:QR31=QR30)*(QN28:QN31&gt;QN30)*1),0)</f>
        <v>0</v>
      </c>
      <c r="QV30" s="420">
        <f t="shared" ca="1" si="113"/>
        <v>1</v>
      </c>
      <c r="QW30" s="420">
        <f ca="1">SUMPRODUCT((OFFSET('Game Board'!F8:F55,0,PP1)=QI30)*(OFFSET('Game Board'!I8:I55,0,PP1)=QI29)*(OFFSET('Game Board'!G8:G55,0,PP1)&gt;OFFSET('Game Board'!H8:H55,0,PP1))*1)+SUMPRODUCT((OFFSET('Game Board'!I8:I55,0,PP1)=QI30)*(OFFSET('Game Board'!F8:F55,0,PP1)=QI29)*(OFFSET('Game Board'!H8:H55,0,PP1)&gt;OFFSET('Game Board'!G8:G55,0,PP1))*1)+SUMPRODUCT((OFFSET('Game Board'!F8:F55,0,PP1)=QI30)*(OFFSET('Game Board'!I8:I55,0,PP1)=QI31)*(OFFSET('Game Board'!G8:G55,0,PP1)&gt;OFFSET('Game Board'!H8:H55,0,PP1))*1)+SUMPRODUCT((OFFSET('Game Board'!I8:I55,0,PP1)=QI30)*(OFFSET('Game Board'!F8:F55,0,PP1)=QI31)*(OFFSET('Game Board'!H8:H55,0,PP1)&gt;OFFSET('Game Board'!G8:G55,0,PP1))*1)</f>
        <v>0</v>
      </c>
      <c r="QX30" s="420">
        <f ca="1">SUMPRODUCT((OFFSET('Game Board'!F8:F55,0,PP1)=QI30)*(OFFSET('Game Board'!I8:I55,0,PP1)=QI29)*(OFFSET('Game Board'!G8:G55,0,PP1)=OFFSET('Game Board'!H8:H55,0,PP1))*1)+SUMPRODUCT((OFFSET('Game Board'!I8:I55,0,PP1)=QI30)*(OFFSET('Game Board'!F8:F55,0,PP1)=QI29)*(OFFSET('Game Board'!G8:G55,0,PP1)=OFFSET('Game Board'!H8:H55,0,PP1))*1)+SUMPRODUCT((OFFSET('Game Board'!F8:F55,0,PP1)=QI30)*(OFFSET('Game Board'!I8:I55,0,PP1)=QI31)*(OFFSET('Game Board'!G8:G55,0,PP1)=OFFSET('Game Board'!H8:H55,0,PP1))*1)+SUMPRODUCT((OFFSET('Game Board'!I8:I55,0,PP1)=QI30)*(OFFSET('Game Board'!F8:F55,0,PP1)=QI31)*(OFFSET('Game Board'!G8:G55,0,PP1)=OFFSET('Game Board'!H8:H55,0,PP1))*1)</f>
        <v>0</v>
      </c>
      <c r="QY30" s="420">
        <f ca="1">SUMPRODUCT((OFFSET('Game Board'!F8:F55,0,PP1)=QI30)*(OFFSET('Game Board'!I8:I55,0,PP1)=QI29)*(OFFSET('Game Board'!G8:G55,0,PP1)&lt;OFFSET('Game Board'!H8:H55,0,PP1))*1)+SUMPRODUCT((OFFSET('Game Board'!I8:I55,0,PP1)=QI30)*(OFFSET('Game Board'!F8:F55,0,PP1)=QI29)*(OFFSET('Game Board'!H8:H55,0,PP1)&lt;OFFSET('Game Board'!G8:G55,0,PP1))*1)+SUMPRODUCT((OFFSET('Game Board'!F8:F55,0,PP1)=QI30)*(OFFSET('Game Board'!I8:I55,0,PP1)=QI31)*(OFFSET('Game Board'!G8:G55,0,PP1)&lt;OFFSET('Game Board'!H8:H55,0,PP1))*1)+SUMPRODUCT((OFFSET('Game Board'!I8:I55,0,PP1)=QI30)*(OFFSET('Game Board'!F8:F55,0,PP1)=QI31)*(OFFSET('Game Board'!H8:H55,0,PP1)&lt;OFFSET('Game Board'!G8:G55,0,PP1))*1)</f>
        <v>0</v>
      </c>
      <c r="QZ30" s="420">
        <f ca="1">SUMIFS(OFFSET('Game Board'!G8:G55,0,PP1),OFFSET('Game Board'!F8:F55,0,PP1),QI30,OFFSET('Game Board'!I8:I55,0,PP1),QI29)+SUMIFS(OFFSET('Game Board'!G8:G55,0,PP1),OFFSET('Game Board'!F8:F55,0,PP1),QI30,OFFSET('Game Board'!I8:I55,0,PP1),QI31)+SUMIFS(OFFSET('Game Board'!H8:H55,0,PP1),OFFSET('Game Board'!I8:I55,0,PP1),QI30,OFFSET('Game Board'!F8:F55,0,PP1),QI29)+SUMIFS(OFFSET('Game Board'!H8:H55,0,PP1),OFFSET('Game Board'!I8:I55,0,PP1),QI30,OFFSET('Game Board'!F8:F55,0,PP1),QI31)</f>
        <v>0</v>
      </c>
      <c r="RA30" s="420">
        <f ca="1">SUMIFS(OFFSET('Game Board'!H8:H55,0,PP1),OFFSET('Game Board'!F8:F55,0,PP1),QI30,OFFSET('Game Board'!I8:I55,0,PP1),QI29)+SUMIFS(OFFSET('Game Board'!H8:H55,0,PP1),OFFSET('Game Board'!F8:F55,0,PP1),QI30,OFFSET('Game Board'!I8:I55,0,PP1),QI31)+SUMIFS(OFFSET('Game Board'!G8:G55,0,PP1),OFFSET('Game Board'!I8:I55,0,PP1),QI30,OFFSET('Game Board'!F8:F55,0,PP1),QI29)+SUMIFS(OFFSET('Game Board'!G8:G55,0,PP1),OFFSET('Game Board'!I8:I55,0,PP1),QI30,OFFSET('Game Board'!F8:F55,0,PP1),QI31)</f>
        <v>0</v>
      </c>
      <c r="RB30" s="420">
        <f t="shared" ca="1" si="316"/>
        <v>0</v>
      </c>
      <c r="RC30" s="420">
        <f t="shared" ca="1" si="317"/>
        <v>0</v>
      </c>
      <c r="RD30" s="420">
        <f t="shared" ref="RD30" ca="1" si="4432">IF(QI30&lt;&gt;"",SUMPRODUCT((QG28:QG31=QG30)*(RC28:RC31&gt;RC30)*1),0)</f>
        <v>0</v>
      </c>
      <c r="RE30" s="420">
        <f t="shared" ref="RE30" ca="1" si="4433">IF(QI30&lt;&gt;"",SUMPRODUCT((RD28:RD31=RD30)*(RB28:RB31&gt;RB30)*1),0)</f>
        <v>0</v>
      </c>
      <c r="RF30" s="420">
        <f t="shared" ca="1" si="320"/>
        <v>0</v>
      </c>
      <c r="RG30" s="420">
        <f t="shared" ref="RG30" ca="1" si="4434">IF(QI30&lt;&gt;"",SUMPRODUCT((RF28:RF31=RF30)*(RD28:RD31=RD30)*(QZ28:QZ31&gt;QZ30)*1),0)</f>
        <v>0</v>
      </c>
      <c r="RH30" s="420">
        <f t="shared" ca="1" si="114"/>
        <v>1</v>
      </c>
      <c r="RI30" s="420">
        <f ca="1">SUMPRODUCT((OFFSET('Game Board'!F8:F55,0,PP1)=QJ30)*(OFFSET('Game Board'!I8:I55,0,PP1)=QJ31)*(OFFSET('Game Board'!G8:G55,0,PP1)&gt;OFFSET('Game Board'!H8:H55,0,PP1))*1)+SUMPRODUCT((OFFSET('Game Board'!I8:I55,0,PP1)=QJ30)*(OFFSET('Game Board'!F8:F55,0,PP1)=QJ31)*(OFFSET('Game Board'!H8:H55,0,PP1)&gt;OFFSET('Game Board'!G8:G55,0,PP1))*1)</f>
        <v>0</v>
      </c>
      <c r="RJ30" s="420">
        <f ca="1">SUMPRODUCT((OFFSET('Game Board'!F8:F55,0,PP1)=QJ30)*(OFFSET('Game Board'!I8:I55,0,PP1)=QJ31)*(OFFSET('Game Board'!G8:G55,0,PP1)=OFFSET('Game Board'!H8:H55,0,PP1))*1)+SUMPRODUCT((OFFSET('Game Board'!I8:I55,0,PP1)=QJ30)*(OFFSET('Game Board'!F8:F55,0,PP1)=QJ31)*(OFFSET('Game Board'!H8:H55,0,PP1)=OFFSET('Game Board'!G8:G55,0,PP1))*1)</f>
        <v>0</v>
      </c>
      <c r="RK30" s="420">
        <f ca="1">SUMPRODUCT((OFFSET('Game Board'!F8:F55,0,PP1)=QJ30)*(OFFSET('Game Board'!I8:I55,0,PP1)=QJ31)*(OFFSET('Game Board'!G8:G55,0,PP1)&lt;OFFSET('Game Board'!H8:H55,0,PP1))*1)+SUMPRODUCT((OFFSET('Game Board'!I8:I55,0,PP1)=QJ30)*(OFFSET('Game Board'!F8:F55,0,PP1)=QJ31)*(OFFSET('Game Board'!H8:H55,0,PP1)&lt;OFFSET('Game Board'!G8:G55,0,PP1))*1)</f>
        <v>0</v>
      </c>
      <c r="RL30" s="420">
        <f ca="1">SUMIFS(OFFSET('Game Board'!G8:G55,0,PP1),OFFSET('Game Board'!F8:F55,0,PP1),QJ30,OFFSET('Game Board'!I8:I55,0,PP1),QJ31)+SUMIFS(OFFSET('Game Board'!H8:H55,0,PP1),OFFSET('Game Board'!I8:I55,0,PP1),QJ30,OFFSET('Game Board'!F8:F55,0,PP1),QJ31)</f>
        <v>0</v>
      </c>
      <c r="RM30" s="420">
        <f ca="1">SUMIFS(OFFSET('Game Board'!H8:H55,0,PP1),OFFSET('Game Board'!F8:F55,0,PP1),QJ30,OFFSET('Game Board'!I8:I55,0,PP1),QJ31)+SUMIFS(OFFSET('Game Board'!G8:G55,0,PP1),OFFSET('Game Board'!I8:I55,0,PP1),QJ30,OFFSET('Game Board'!F8:F55,0,PP1),QJ31)</f>
        <v>0</v>
      </c>
      <c r="RN30" s="420">
        <f t="shared" ref="RN30:RN31" ca="1" si="4435">RL30-RM30</f>
        <v>0</v>
      </c>
      <c r="RO30" s="420">
        <f t="shared" ref="RO30:RO31" ca="1" si="4436">RJ30*1+RI30*3</f>
        <v>0</v>
      </c>
      <c r="RP30" s="420">
        <f t="shared" ref="RP30" ca="1" si="4437">IF(QJ30&lt;&gt;"",SUMPRODUCT((QS28:QS31=QS30)*(RO28:RO31&gt;RO30)*1),0)</f>
        <v>0</v>
      </c>
      <c r="RQ30" s="420">
        <f t="shared" ref="RQ30" ca="1" si="4438">IF(QJ30&lt;&gt;"",SUMPRODUCT((RP28:RP31=RP30)*(RN28:RN31&gt;RN30)*1),0)</f>
        <v>0</v>
      </c>
      <c r="RR30" s="420">
        <f t="shared" ref="RR30:RR31" ca="1" si="4439">RP30+RQ30</f>
        <v>0</v>
      </c>
      <c r="RS30" s="420">
        <f t="shared" ref="RS30" ca="1" si="4440">IF(QJ30&lt;&gt;"",SUMPRODUCT((RR28:RR31=RR30)*(RP28:RP31=RP30)*(RL28:RL31&gt;RL30)*1),0)</f>
        <v>0</v>
      </c>
      <c r="RT30" s="420">
        <f t="shared" ca="1" si="115"/>
        <v>1</v>
      </c>
      <c r="RU30" s="420">
        <f t="shared" ref="RU30" ca="1" si="4441">SUMPRODUCT((RT28:RT31=RT30)*(PW28:PW31&gt;PW30)*1)</f>
        <v>0</v>
      </c>
      <c r="RV30" s="420">
        <f t="shared" ca="1" si="117"/>
        <v>1</v>
      </c>
      <c r="RW30" s="420" t="str">
        <f t="shared" si="323"/>
        <v>Brazil</v>
      </c>
      <c r="RX30" s="420">
        <f t="shared" ca="1" si="118"/>
        <v>0</v>
      </c>
      <c r="RY30" s="420">
        <f ca="1">SUMPRODUCT((OFFSET('Game Board'!G8:G55,0,RY1)&lt;&gt;"")*(OFFSET('Game Board'!F8:F55,0,RY1)=C30)*(OFFSET('Game Board'!G8:G55,0,RY1)&gt;OFFSET('Game Board'!H8:H55,0,RY1))*1)+SUMPRODUCT((OFFSET('Game Board'!G8:G55,0,RY1)&lt;&gt;"")*(OFFSET('Game Board'!I8:I55,0,RY1)=C30)*(OFFSET('Game Board'!H8:H55,0,RY1)&gt;OFFSET('Game Board'!G8:G55,0,RY1))*1)</f>
        <v>0</v>
      </c>
      <c r="RZ30" s="420">
        <f ca="1">SUMPRODUCT((OFFSET('Game Board'!G8:G55,0,RY1)&lt;&gt;"")*(OFFSET('Game Board'!F8:F55,0,RY1)=C30)*(OFFSET('Game Board'!G8:G55,0,RY1)=OFFSET('Game Board'!H8:H55,0,RY1))*1)+SUMPRODUCT((OFFSET('Game Board'!G8:G55,0,RY1)&lt;&gt;"")*(OFFSET('Game Board'!I8:I55,0,RY1)=C30)*(OFFSET('Game Board'!G8:G55,0,RY1)=OFFSET('Game Board'!H8:H55,0,RY1))*1)</f>
        <v>0</v>
      </c>
      <c r="SA30" s="420">
        <f ca="1">SUMPRODUCT((OFFSET('Game Board'!G8:G55,0,RY1)&lt;&gt;"")*(OFFSET('Game Board'!F8:F55,0,RY1)=C30)*(OFFSET('Game Board'!G8:G55,0,RY1)&lt;OFFSET('Game Board'!H8:H55,0,RY1))*1)+SUMPRODUCT((OFFSET('Game Board'!G8:G55,0,RY1)&lt;&gt;"")*(OFFSET('Game Board'!I8:I55,0,RY1)=C30)*(OFFSET('Game Board'!H8:H55,0,RY1)&lt;OFFSET('Game Board'!G8:G55,0,RY1))*1)</f>
        <v>0</v>
      </c>
      <c r="SB30" s="420">
        <f ca="1">SUMIF(OFFSET('Game Board'!F8:F55,0,RY1),C30,OFFSET('Game Board'!G8:G55,0,RY1))+SUMIF(OFFSET('Game Board'!I8:I55,0,RY1),C30,OFFSET('Game Board'!H8:H55,0,RY1))</f>
        <v>0</v>
      </c>
      <c r="SC30" s="420">
        <f ca="1">SUMIF(OFFSET('Game Board'!F8:F55,0,RY1),C30,OFFSET('Game Board'!H8:H55,0,RY1))+SUMIF(OFFSET('Game Board'!I8:I55,0,RY1),C30,OFFSET('Game Board'!G8:G55,0,RY1))</f>
        <v>0</v>
      </c>
      <c r="SD30" s="420">
        <f t="shared" ca="1" si="119"/>
        <v>0</v>
      </c>
      <c r="SE30" s="420">
        <f t="shared" ca="1" si="120"/>
        <v>0</v>
      </c>
      <c r="SF30" s="420">
        <f ca="1">INDEX(L4:L35,MATCH(SO30,C4:C35,0),0)</f>
        <v>1833</v>
      </c>
      <c r="SG30" s="424">
        <f>'Tournament Setup'!F32</f>
        <v>0</v>
      </c>
      <c r="SH30" s="420">
        <f t="shared" ref="SH30" ca="1" si="4442">RANK(SE30,SE28:SE31)</f>
        <v>1</v>
      </c>
      <c r="SI30" s="420">
        <f t="shared" ref="SI30" ca="1" si="4443">SUMPRODUCT((SH28:SH31=SH30)*(SD28:SD31&gt;SD30)*1)</f>
        <v>0</v>
      </c>
      <c r="SJ30" s="420">
        <f t="shared" ca="1" si="123"/>
        <v>1</v>
      </c>
      <c r="SK30" s="420">
        <f t="shared" ref="SK30" ca="1" si="4444">SUMPRODUCT((SH28:SH31=SH30)*(SD28:SD31=SD30)*(SB28:SB31&gt;SB30)*1)</f>
        <v>0</v>
      </c>
      <c r="SL30" s="420">
        <f t="shared" ca="1" si="125"/>
        <v>1</v>
      </c>
      <c r="SM30" s="420">
        <f t="shared" ref="SM30" ca="1" si="4445">RANK(SL30,SL28:SL31,1)+COUNTIF(SL28:SL30,SL30)-1</f>
        <v>3</v>
      </c>
      <c r="SN30" s="420">
        <v>3</v>
      </c>
      <c r="SO30" s="420" t="str">
        <f t="shared" ref="SO30" ca="1" si="4446">INDEX(RW28:RW31,MATCH(SN30,SM28:SM31,0),0)</f>
        <v>Brazil</v>
      </c>
      <c r="SP30" s="420">
        <f t="shared" ref="SP30" ca="1" si="4447">INDEX(SL28:SL31,MATCH(SO30,RW28:RW31,0),0)</f>
        <v>1</v>
      </c>
      <c r="SQ30" s="420" t="str">
        <f t="shared" ref="SQ30:SQ31" ca="1" si="4448">IF(AND(SQ29&lt;&gt;"",SP30=1),SO30,"")</f>
        <v>Brazil</v>
      </c>
      <c r="SR30" s="420" t="str">
        <f t="shared" ref="SR30" ca="1" si="4449">IF(SR29&lt;&gt;"",SO30,"")</f>
        <v/>
      </c>
      <c r="SS30" s="420" t="str">
        <f t="shared" ref="SS30" ca="1" si="4450">IF(SP31=3,SO30,"")</f>
        <v/>
      </c>
      <c r="ST30" s="420">
        <f ca="1">SUMPRODUCT((OFFSET('Game Board'!F8:F55,0,RY1)=SQ30)*(OFFSET('Game Board'!I8:I55,0,RY1)=SQ28)*(OFFSET('Game Board'!G8:G55,0,RY1)&gt;OFFSET('Game Board'!H8:H55,0,RY1))*1)+SUMPRODUCT((OFFSET('Game Board'!I8:I55,0,RY1)=SQ30)*(OFFSET('Game Board'!F8:F55,0,RY1)=SQ28)*(OFFSET('Game Board'!H8:H55,0,RY1)&gt;OFFSET('Game Board'!G8:G55,0,RY1))*1)+SUMPRODUCT((OFFSET('Game Board'!F8:F55,0,RY1)=SQ30)*(OFFSET('Game Board'!I8:I55,0,RY1)=SQ29)*(OFFSET('Game Board'!G8:G55,0,RY1)&gt;OFFSET('Game Board'!H8:H55,0,RY1))*1)+SUMPRODUCT((OFFSET('Game Board'!I8:I55,0,RY1)=SQ30)*(OFFSET('Game Board'!F8:F55,0,RY1)=SQ29)*(OFFSET('Game Board'!H8:H55,0,RY1)&gt;OFFSET('Game Board'!G8:G55,0,RY1))*1)+SUMPRODUCT((OFFSET('Game Board'!F8:F55,0,RY1)=SQ30)*(OFFSET('Game Board'!I8:I55,0,RY1)=SQ31)*(OFFSET('Game Board'!G8:G55,0,RY1)&gt;OFFSET('Game Board'!H8:H55,0,RY1))*1)+SUMPRODUCT((OFFSET('Game Board'!I8:I55,0,RY1)=SQ30)*(OFFSET('Game Board'!F8:F55,0,RY1)=SQ31)*(OFFSET('Game Board'!H8:H55,0,RY1)&gt;OFFSET('Game Board'!G8:G55,0,RY1))*1)</f>
        <v>0</v>
      </c>
      <c r="SU30" s="420">
        <f ca="1">SUMPRODUCT((OFFSET('Game Board'!F8:F55,0,RY1)=SQ30)*(OFFSET('Game Board'!I8:I55,0,RY1)=SQ28)*(OFFSET('Game Board'!G8:G55,0,RY1)=OFFSET('Game Board'!H8:H55,0,RY1))*1)+SUMPRODUCT((OFFSET('Game Board'!I8:I55,0,RY1)=SQ30)*(OFFSET('Game Board'!F8:F55,0,RY1)=SQ28)*(OFFSET('Game Board'!G8:G55,0,RY1)=OFFSET('Game Board'!H8:H55,0,RY1))*1)+SUMPRODUCT((OFFSET('Game Board'!F8:F55,0,RY1)=SQ30)*(OFFSET('Game Board'!I8:I55,0,RY1)=SQ29)*(OFFSET('Game Board'!G8:G55,0,RY1)=OFFSET('Game Board'!H8:H55,0,RY1))*1)+SUMPRODUCT((OFFSET('Game Board'!I8:I55,0,RY1)=SQ30)*(OFFSET('Game Board'!F8:F55,0,RY1)=SQ29)*(OFFSET('Game Board'!G8:G55,0,RY1)=OFFSET('Game Board'!H8:H55,0,RY1))*1)+SUMPRODUCT((OFFSET('Game Board'!F8:F55,0,RY1)=SQ30)*(OFFSET('Game Board'!I8:I55,0,RY1)=SQ31)*(OFFSET('Game Board'!G8:G55,0,RY1)=OFFSET('Game Board'!H8:H55,0,RY1))*1)+SUMPRODUCT((OFFSET('Game Board'!I8:I55,0,RY1)=SQ30)*(OFFSET('Game Board'!F8:F55,0,RY1)=SQ31)*(OFFSET('Game Board'!G8:G55,0,RY1)=OFFSET('Game Board'!H8:H55,0,RY1))*1)</f>
        <v>3</v>
      </c>
      <c r="SV30" s="420">
        <f ca="1">SUMPRODUCT((OFFSET('Game Board'!F8:F55,0,RY1)=SQ30)*(OFFSET('Game Board'!I8:I55,0,RY1)=SQ28)*(OFFSET('Game Board'!G8:G55,0,RY1)&lt;OFFSET('Game Board'!H8:H55,0,RY1))*1)+SUMPRODUCT((OFFSET('Game Board'!I8:I55,0,RY1)=SQ30)*(OFFSET('Game Board'!F8:F55,0,RY1)=SQ28)*(OFFSET('Game Board'!H8:H55,0,RY1)&lt;OFFSET('Game Board'!G8:G55,0,RY1))*1)+SUMPRODUCT((OFFSET('Game Board'!F8:F55,0,RY1)=SQ30)*(OFFSET('Game Board'!I8:I55,0,RY1)=SQ29)*(OFFSET('Game Board'!G8:G55,0,RY1)&lt;OFFSET('Game Board'!H8:H55,0,RY1))*1)+SUMPRODUCT((OFFSET('Game Board'!I8:I55,0,RY1)=SQ30)*(OFFSET('Game Board'!F8:F55,0,RY1)=SQ29)*(OFFSET('Game Board'!H8:H55,0,RY1)&lt;OFFSET('Game Board'!G8:G55,0,RY1))*1)+SUMPRODUCT((OFFSET('Game Board'!F8:F55,0,RY1)=SQ30)*(OFFSET('Game Board'!I8:I55,0,RY1)=SQ31)*(OFFSET('Game Board'!G8:G55,0,RY1)&lt;OFFSET('Game Board'!H8:H55,0,RY1))*1)+SUMPRODUCT((OFFSET('Game Board'!I8:I55,0,RY1)=SQ30)*(OFFSET('Game Board'!F8:F55,0,RY1)=SQ31)*(OFFSET('Game Board'!H8:H55,0,RY1)&lt;OFFSET('Game Board'!G8:G55,0,RY1))*1)</f>
        <v>0</v>
      </c>
      <c r="SW30" s="420">
        <f ca="1">SUMIFS(OFFSET('Game Board'!G8:G55,0,RY1),OFFSET('Game Board'!F8:F55,0,RY1),SQ30,OFFSET('Game Board'!I8:I55,0,RY1),SQ28)+SUMIFS(OFFSET('Game Board'!G8:G55,0,RY1),OFFSET('Game Board'!F8:F55,0,RY1),SQ30,OFFSET('Game Board'!I8:I55,0,RY1),SQ29)+SUMIFS(OFFSET('Game Board'!G8:G55,0,RY1),OFFSET('Game Board'!F8:F55,0,RY1),SQ30,OFFSET('Game Board'!I8:I55,0,RY1),SQ31)+SUMIFS(OFFSET('Game Board'!H8:H55,0,RY1),OFFSET('Game Board'!I8:I55,0,RY1),SQ30,OFFSET('Game Board'!F8:F55,0,RY1),SQ28)+SUMIFS(OFFSET('Game Board'!H8:H55,0,RY1),OFFSET('Game Board'!I8:I55,0,RY1),SQ30,OFFSET('Game Board'!F8:F55,0,RY1),SQ29)+SUMIFS(OFFSET('Game Board'!H8:H55,0,RY1),OFFSET('Game Board'!I8:I55,0,RY1),SQ30,OFFSET('Game Board'!F8:F55,0,RY1),SQ31)</f>
        <v>0</v>
      </c>
      <c r="SX30" s="420">
        <f ca="1">SUMIFS(OFFSET('Game Board'!H8:H55,0,RY1),OFFSET('Game Board'!F8:F55,0,RY1),SQ30,OFFSET('Game Board'!I8:I55,0,RY1),SQ28)+SUMIFS(OFFSET('Game Board'!H8:H55,0,RY1),OFFSET('Game Board'!F8:F55,0,RY1),SQ30,OFFSET('Game Board'!I8:I55,0,RY1),SQ29)+SUMIFS(OFFSET('Game Board'!H8:H55,0,RY1),OFFSET('Game Board'!F8:F55,0,RY1),SQ30,OFFSET('Game Board'!I8:I55,0,RY1),SQ31)+SUMIFS(OFFSET('Game Board'!G8:G55,0,RY1),OFFSET('Game Board'!I8:I55,0,RY1),SQ30,OFFSET('Game Board'!F8:F55,0,RY1),SQ28)+SUMIFS(OFFSET('Game Board'!G8:G55,0,RY1),OFFSET('Game Board'!I8:I55,0,RY1),SQ30,OFFSET('Game Board'!F8:F55,0,RY1),SQ29)+SUMIFS(OFFSET('Game Board'!G8:G55,0,RY1),OFFSET('Game Board'!I8:I55,0,RY1),SQ30,OFFSET('Game Board'!F8:F55,0,RY1),SQ31)</f>
        <v>0</v>
      </c>
      <c r="SY30" s="420">
        <f t="shared" ca="1" si="130"/>
        <v>0</v>
      </c>
      <c r="SZ30" s="420">
        <f t="shared" ca="1" si="131"/>
        <v>3</v>
      </c>
      <c r="TA30" s="420">
        <f t="shared" ref="TA30" ca="1" si="4451">IF(SQ30&lt;&gt;"",SUMPRODUCT((SP28:SP31=SP30)*(SZ28:SZ31&gt;SZ30)*1),0)</f>
        <v>0</v>
      </c>
      <c r="TB30" s="420">
        <f t="shared" ref="TB30" ca="1" si="4452">IF(SQ30&lt;&gt;"",SUMPRODUCT((TA28:TA31=TA30)*(SY28:SY31&gt;SY30)*1),0)</f>
        <v>0</v>
      </c>
      <c r="TC30" s="420">
        <f t="shared" ca="1" si="134"/>
        <v>0</v>
      </c>
      <c r="TD30" s="420">
        <f t="shared" ref="TD30" ca="1" si="4453">IF(SQ30&lt;&gt;"",SUMPRODUCT((TC28:TC31=TC30)*(TA28:TA31=TA30)*(SW28:SW31&gt;SW30)*1),0)</f>
        <v>0</v>
      </c>
      <c r="TE30" s="420">
        <f t="shared" ca="1" si="136"/>
        <v>1</v>
      </c>
      <c r="TF30" s="420">
        <f ca="1">SUMPRODUCT((OFFSET('Game Board'!F8:F55,0,RY1)=SR30)*(OFFSET('Game Board'!I8:I55,0,RY1)=SR29)*(OFFSET('Game Board'!G8:G55,0,RY1)&gt;OFFSET('Game Board'!H8:H55,0,RY1))*1)+SUMPRODUCT((OFFSET('Game Board'!I8:I55,0,RY1)=SR30)*(OFFSET('Game Board'!F8:F55,0,RY1)=SR29)*(OFFSET('Game Board'!H8:H55,0,RY1)&gt;OFFSET('Game Board'!G8:G55,0,RY1))*1)+SUMPRODUCT((OFFSET('Game Board'!F8:F55,0,RY1)=SR30)*(OFFSET('Game Board'!I8:I55,0,RY1)=SR31)*(OFFSET('Game Board'!G8:G55,0,RY1)&gt;OFFSET('Game Board'!H8:H55,0,RY1))*1)+SUMPRODUCT((OFFSET('Game Board'!I8:I55,0,RY1)=SR30)*(OFFSET('Game Board'!F8:F55,0,RY1)=SR31)*(OFFSET('Game Board'!H8:H55,0,RY1)&gt;OFFSET('Game Board'!G8:G55,0,RY1))*1)</f>
        <v>0</v>
      </c>
      <c r="TG30" s="420">
        <f ca="1">SUMPRODUCT((OFFSET('Game Board'!F8:F55,0,RY1)=SR30)*(OFFSET('Game Board'!I8:I55,0,RY1)=SR29)*(OFFSET('Game Board'!G8:G55,0,RY1)=OFFSET('Game Board'!H8:H55,0,RY1))*1)+SUMPRODUCT((OFFSET('Game Board'!I8:I55,0,RY1)=SR30)*(OFFSET('Game Board'!F8:F55,0,RY1)=SR29)*(OFFSET('Game Board'!G8:G55,0,RY1)=OFFSET('Game Board'!H8:H55,0,RY1))*1)+SUMPRODUCT((OFFSET('Game Board'!F8:F55,0,RY1)=SR30)*(OFFSET('Game Board'!I8:I55,0,RY1)=SR31)*(OFFSET('Game Board'!G8:G55,0,RY1)=OFFSET('Game Board'!H8:H55,0,RY1))*1)+SUMPRODUCT((OFFSET('Game Board'!I8:I55,0,RY1)=SR30)*(OFFSET('Game Board'!F8:F55,0,RY1)=SR31)*(OFFSET('Game Board'!G8:G55,0,RY1)=OFFSET('Game Board'!H8:H55,0,RY1))*1)</f>
        <v>0</v>
      </c>
      <c r="TH30" s="420">
        <f ca="1">SUMPRODUCT((OFFSET('Game Board'!F8:F55,0,RY1)=SR30)*(OFFSET('Game Board'!I8:I55,0,RY1)=SR29)*(OFFSET('Game Board'!G8:G55,0,RY1)&lt;OFFSET('Game Board'!H8:H55,0,RY1))*1)+SUMPRODUCT((OFFSET('Game Board'!I8:I55,0,RY1)=SR30)*(OFFSET('Game Board'!F8:F55,0,RY1)=SR29)*(OFFSET('Game Board'!H8:H55,0,RY1)&lt;OFFSET('Game Board'!G8:G55,0,RY1))*1)+SUMPRODUCT((OFFSET('Game Board'!F8:F55,0,RY1)=SR30)*(OFFSET('Game Board'!I8:I55,0,RY1)=SR31)*(OFFSET('Game Board'!G8:G55,0,RY1)&lt;OFFSET('Game Board'!H8:H55,0,RY1))*1)+SUMPRODUCT((OFFSET('Game Board'!I8:I55,0,RY1)=SR30)*(OFFSET('Game Board'!F8:F55,0,RY1)=SR31)*(OFFSET('Game Board'!H8:H55,0,RY1)&lt;OFFSET('Game Board'!G8:G55,0,RY1))*1)</f>
        <v>0</v>
      </c>
      <c r="TI30" s="420">
        <f ca="1">SUMIFS(OFFSET('Game Board'!G8:G55,0,RY1),OFFSET('Game Board'!F8:F55,0,RY1),SR30,OFFSET('Game Board'!I8:I55,0,RY1),SR29)+SUMIFS(OFFSET('Game Board'!G8:G55,0,RY1),OFFSET('Game Board'!F8:F55,0,RY1),SR30,OFFSET('Game Board'!I8:I55,0,RY1),SR31)+SUMIFS(OFFSET('Game Board'!H8:H55,0,RY1),OFFSET('Game Board'!I8:I55,0,RY1),SR30,OFFSET('Game Board'!F8:F55,0,RY1),SR29)+SUMIFS(OFFSET('Game Board'!H8:H55,0,RY1),OFFSET('Game Board'!I8:I55,0,RY1),SR30,OFFSET('Game Board'!F8:F55,0,RY1),SR31)</f>
        <v>0</v>
      </c>
      <c r="TJ30" s="420">
        <f ca="1">SUMIFS(OFFSET('Game Board'!H8:H55,0,RY1),OFFSET('Game Board'!F8:F55,0,RY1),SR30,OFFSET('Game Board'!I8:I55,0,RY1),SR29)+SUMIFS(OFFSET('Game Board'!H8:H55,0,RY1),OFFSET('Game Board'!F8:F55,0,RY1),SR30,OFFSET('Game Board'!I8:I55,0,RY1),SR31)+SUMIFS(OFFSET('Game Board'!G8:G55,0,RY1),OFFSET('Game Board'!I8:I55,0,RY1),SR30,OFFSET('Game Board'!F8:F55,0,RY1),SR29)+SUMIFS(OFFSET('Game Board'!G8:G55,0,RY1),OFFSET('Game Board'!I8:I55,0,RY1),SR30,OFFSET('Game Board'!F8:F55,0,RY1),SR31)</f>
        <v>0</v>
      </c>
      <c r="TK30" s="420">
        <f t="shared" ca="1" si="335"/>
        <v>0</v>
      </c>
      <c r="TL30" s="420">
        <f t="shared" ca="1" si="336"/>
        <v>0</v>
      </c>
      <c r="TM30" s="420">
        <f t="shared" ref="TM30" ca="1" si="4454">IF(SR30&lt;&gt;"",SUMPRODUCT((SP28:SP31=SP30)*(TL28:TL31&gt;TL30)*1),0)</f>
        <v>0</v>
      </c>
      <c r="TN30" s="420">
        <f t="shared" ref="TN30" ca="1" si="4455">IF(SR30&lt;&gt;"",SUMPRODUCT((TM28:TM31=TM30)*(TK28:TK31&gt;TK30)*1),0)</f>
        <v>0</v>
      </c>
      <c r="TO30" s="420">
        <f t="shared" ca="1" si="339"/>
        <v>0</v>
      </c>
      <c r="TP30" s="420">
        <f t="shared" ref="TP30" ca="1" si="4456">IF(SR30&lt;&gt;"",SUMPRODUCT((TO28:TO31=TO30)*(TM28:TM31=TM30)*(TI28:TI31&gt;TI30)*1),0)</f>
        <v>0</v>
      </c>
      <c r="TQ30" s="420">
        <f t="shared" ca="1" si="137"/>
        <v>1</v>
      </c>
      <c r="TR30" s="420">
        <f ca="1">SUMPRODUCT((OFFSET('Game Board'!F8:F55,0,RY1)=SS30)*(OFFSET('Game Board'!I8:I55,0,RY1)=SS31)*(OFFSET('Game Board'!G8:G55,0,RY1)&gt;OFFSET('Game Board'!H8:H55,0,RY1))*1)+SUMPRODUCT((OFFSET('Game Board'!I8:I55,0,RY1)=SS30)*(OFFSET('Game Board'!F8:F55,0,RY1)=SS31)*(OFFSET('Game Board'!H8:H55,0,RY1)&gt;OFFSET('Game Board'!G8:G55,0,RY1))*1)</f>
        <v>0</v>
      </c>
      <c r="TS30" s="420">
        <f ca="1">SUMPRODUCT((OFFSET('Game Board'!F8:F55,0,RY1)=SS30)*(OFFSET('Game Board'!I8:I55,0,RY1)=SS31)*(OFFSET('Game Board'!G8:G55,0,RY1)=OFFSET('Game Board'!H8:H55,0,RY1))*1)+SUMPRODUCT((OFFSET('Game Board'!I8:I55,0,RY1)=SS30)*(OFFSET('Game Board'!F8:F55,0,RY1)=SS31)*(OFFSET('Game Board'!H8:H55,0,RY1)=OFFSET('Game Board'!G8:G55,0,RY1))*1)</f>
        <v>0</v>
      </c>
      <c r="TT30" s="420">
        <f ca="1">SUMPRODUCT((OFFSET('Game Board'!F8:F55,0,RY1)=SS30)*(OFFSET('Game Board'!I8:I55,0,RY1)=SS31)*(OFFSET('Game Board'!G8:G55,0,RY1)&lt;OFFSET('Game Board'!H8:H55,0,RY1))*1)+SUMPRODUCT((OFFSET('Game Board'!I8:I55,0,RY1)=SS30)*(OFFSET('Game Board'!F8:F55,0,RY1)=SS31)*(OFFSET('Game Board'!H8:H55,0,RY1)&lt;OFFSET('Game Board'!G8:G55,0,RY1))*1)</f>
        <v>0</v>
      </c>
      <c r="TU30" s="420">
        <f ca="1">SUMIFS(OFFSET('Game Board'!G8:G55,0,RY1),OFFSET('Game Board'!F8:F55,0,RY1),SS30,OFFSET('Game Board'!I8:I55,0,RY1),SS31)+SUMIFS(OFFSET('Game Board'!H8:H55,0,RY1),OFFSET('Game Board'!I8:I55,0,RY1),SS30,OFFSET('Game Board'!F8:F55,0,RY1),SS31)</f>
        <v>0</v>
      </c>
      <c r="TV30" s="420">
        <f ca="1">SUMIFS(OFFSET('Game Board'!H8:H55,0,RY1),OFFSET('Game Board'!F8:F55,0,RY1),SS30,OFFSET('Game Board'!I8:I55,0,RY1),SS31)+SUMIFS(OFFSET('Game Board'!G8:G55,0,RY1),OFFSET('Game Board'!I8:I55,0,RY1),SS30,OFFSET('Game Board'!F8:F55,0,RY1),SS31)</f>
        <v>0</v>
      </c>
      <c r="TW30" s="420">
        <f t="shared" ref="TW30:TW31" ca="1" si="4457">TU30-TV30</f>
        <v>0</v>
      </c>
      <c r="TX30" s="420">
        <f t="shared" ref="TX30:TX31" ca="1" si="4458">TS30*1+TR30*3</f>
        <v>0</v>
      </c>
      <c r="TY30" s="420">
        <f t="shared" ref="TY30" ca="1" si="4459">IF(SS30&lt;&gt;"",SUMPRODUCT((TB28:TB31=TB30)*(TX28:TX31&gt;TX30)*1),0)</f>
        <v>0</v>
      </c>
      <c r="TZ30" s="420">
        <f t="shared" ref="TZ30" ca="1" si="4460">IF(SS30&lt;&gt;"",SUMPRODUCT((TY28:TY31=TY30)*(TW28:TW31&gt;TW30)*1),0)</f>
        <v>0</v>
      </c>
      <c r="UA30" s="420">
        <f t="shared" ref="UA30:UA31" ca="1" si="4461">TY30+TZ30</f>
        <v>0</v>
      </c>
      <c r="UB30" s="420">
        <f t="shared" ref="UB30" ca="1" si="4462">IF(SS30&lt;&gt;"",SUMPRODUCT((UA28:UA31=UA30)*(TY28:TY31=TY30)*(TU28:TU31&gt;TU30)*1),0)</f>
        <v>0</v>
      </c>
      <c r="UC30" s="420">
        <f t="shared" ca="1" si="138"/>
        <v>1</v>
      </c>
      <c r="UD30" s="420">
        <f t="shared" ref="UD30" ca="1" si="4463">SUMPRODUCT((UC28:UC31=UC30)*(SF28:SF31&gt;SF30)*1)</f>
        <v>0</v>
      </c>
      <c r="UE30" s="420">
        <f t="shared" ca="1" si="140"/>
        <v>1</v>
      </c>
      <c r="UF30" s="420" t="str">
        <f t="shared" si="342"/>
        <v>Brazil</v>
      </c>
      <c r="UG30" s="420">
        <f t="shared" ca="1" si="141"/>
        <v>0</v>
      </c>
      <c r="UH30" s="420">
        <f ca="1">SUMPRODUCT((OFFSET('Game Board'!G8:G55,0,UH1)&lt;&gt;"")*(OFFSET('Game Board'!F8:F55,0,UH1)=C30)*(OFFSET('Game Board'!G8:G55,0,UH1)&gt;OFFSET('Game Board'!H8:H55,0,UH1))*1)+SUMPRODUCT((OFFSET('Game Board'!G8:G55,0,UH1)&lt;&gt;"")*(OFFSET('Game Board'!I8:I55,0,UH1)=C30)*(OFFSET('Game Board'!H8:H55,0,UH1)&gt;OFFSET('Game Board'!G8:G55,0,UH1))*1)</f>
        <v>0</v>
      </c>
      <c r="UI30" s="420">
        <f ca="1">SUMPRODUCT((OFFSET('Game Board'!G8:G55,0,UH1)&lt;&gt;"")*(OFFSET('Game Board'!F8:F55,0,UH1)=C30)*(OFFSET('Game Board'!G8:G55,0,UH1)=OFFSET('Game Board'!H8:H55,0,UH1))*1)+SUMPRODUCT((OFFSET('Game Board'!G8:G55,0,UH1)&lt;&gt;"")*(OFFSET('Game Board'!I8:I55,0,UH1)=C30)*(OFFSET('Game Board'!G8:G55,0,UH1)=OFFSET('Game Board'!H8:H55,0,UH1))*1)</f>
        <v>0</v>
      </c>
      <c r="UJ30" s="420">
        <f ca="1">SUMPRODUCT((OFFSET('Game Board'!G8:G55,0,UH1)&lt;&gt;"")*(OFFSET('Game Board'!F8:F55,0,UH1)=C30)*(OFFSET('Game Board'!G8:G55,0,UH1)&lt;OFFSET('Game Board'!H8:H55,0,UH1))*1)+SUMPRODUCT((OFFSET('Game Board'!G8:G55,0,UH1)&lt;&gt;"")*(OFFSET('Game Board'!I8:I55,0,UH1)=C30)*(OFFSET('Game Board'!H8:H55,0,UH1)&lt;OFFSET('Game Board'!G8:G55,0,UH1))*1)</f>
        <v>0</v>
      </c>
      <c r="UK30" s="420">
        <f ca="1">SUMIF(OFFSET('Game Board'!F8:F55,0,UH1),C30,OFFSET('Game Board'!G8:G55,0,UH1))+SUMIF(OFFSET('Game Board'!I8:I55,0,UH1),C30,OFFSET('Game Board'!H8:H55,0,UH1))</f>
        <v>0</v>
      </c>
      <c r="UL30" s="420">
        <f ca="1">SUMIF(OFFSET('Game Board'!F8:F55,0,UH1),C30,OFFSET('Game Board'!H8:H55,0,UH1))+SUMIF(OFFSET('Game Board'!I8:I55,0,UH1),C30,OFFSET('Game Board'!G8:G55,0,UH1))</f>
        <v>0</v>
      </c>
      <c r="UM30" s="420">
        <f t="shared" ca="1" si="142"/>
        <v>0</v>
      </c>
      <c r="UN30" s="420">
        <f t="shared" ca="1" si="143"/>
        <v>0</v>
      </c>
      <c r="UO30" s="420">
        <f ca="1">INDEX(L4:L35,MATCH(UX30,C4:C35,0),0)</f>
        <v>1833</v>
      </c>
      <c r="UP30" s="424">
        <f>'Tournament Setup'!F32</f>
        <v>0</v>
      </c>
      <c r="UQ30" s="420">
        <f t="shared" ref="UQ30" ca="1" si="4464">RANK(UN30,UN28:UN31)</f>
        <v>1</v>
      </c>
      <c r="UR30" s="420">
        <f t="shared" ref="UR30" ca="1" si="4465">SUMPRODUCT((UQ28:UQ31=UQ30)*(UM28:UM31&gt;UM30)*1)</f>
        <v>0</v>
      </c>
      <c r="US30" s="420">
        <f t="shared" ca="1" si="146"/>
        <v>1</v>
      </c>
      <c r="UT30" s="420">
        <f t="shared" ref="UT30" ca="1" si="4466">SUMPRODUCT((UQ28:UQ31=UQ30)*(UM28:UM31=UM30)*(UK28:UK31&gt;UK30)*1)</f>
        <v>0</v>
      </c>
      <c r="UU30" s="420">
        <f t="shared" ca="1" si="148"/>
        <v>1</v>
      </c>
      <c r="UV30" s="420">
        <f t="shared" ref="UV30" ca="1" si="4467">RANK(UU30,UU28:UU31,1)+COUNTIF(UU28:UU30,UU30)-1</f>
        <v>3</v>
      </c>
      <c r="UW30" s="420">
        <v>3</v>
      </c>
      <c r="UX30" s="420" t="str">
        <f t="shared" ref="UX30" ca="1" si="4468">INDEX(UF28:UF31,MATCH(UW30,UV28:UV31,0),0)</f>
        <v>Brazil</v>
      </c>
      <c r="UY30" s="420">
        <f t="shared" ref="UY30" ca="1" si="4469">INDEX(UU28:UU31,MATCH(UX30,UF28:UF31,0),0)</f>
        <v>1</v>
      </c>
      <c r="UZ30" s="420" t="str">
        <f t="shared" ref="UZ30:UZ31" ca="1" si="4470">IF(AND(UZ29&lt;&gt;"",UY30=1),UX30,"")</f>
        <v>Brazil</v>
      </c>
      <c r="VA30" s="420" t="str">
        <f t="shared" ref="VA30" ca="1" si="4471">IF(VA29&lt;&gt;"",UX30,"")</f>
        <v/>
      </c>
      <c r="VB30" s="420" t="str">
        <f t="shared" ref="VB30" ca="1" si="4472">IF(UY31=3,UX30,"")</f>
        <v/>
      </c>
      <c r="VC30" s="420">
        <f ca="1">SUMPRODUCT((OFFSET('Game Board'!F8:F55,0,UH1)=UZ30)*(OFFSET('Game Board'!I8:I55,0,UH1)=UZ28)*(OFFSET('Game Board'!G8:G55,0,UH1)&gt;OFFSET('Game Board'!H8:H55,0,UH1))*1)+SUMPRODUCT((OFFSET('Game Board'!I8:I55,0,UH1)=UZ30)*(OFFSET('Game Board'!F8:F55,0,UH1)=UZ28)*(OFFSET('Game Board'!H8:H55,0,UH1)&gt;OFFSET('Game Board'!G8:G55,0,UH1))*1)+SUMPRODUCT((OFFSET('Game Board'!F8:F55,0,UH1)=UZ30)*(OFFSET('Game Board'!I8:I55,0,UH1)=UZ29)*(OFFSET('Game Board'!G8:G55,0,UH1)&gt;OFFSET('Game Board'!H8:H55,0,UH1))*1)+SUMPRODUCT((OFFSET('Game Board'!I8:I55,0,UH1)=UZ30)*(OFFSET('Game Board'!F8:F55,0,UH1)=UZ29)*(OFFSET('Game Board'!H8:H55,0,UH1)&gt;OFFSET('Game Board'!G8:G55,0,UH1))*1)+SUMPRODUCT((OFFSET('Game Board'!F8:F55,0,UH1)=UZ30)*(OFFSET('Game Board'!I8:I55,0,UH1)=UZ31)*(OFFSET('Game Board'!G8:G55,0,UH1)&gt;OFFSET('Game Board'!H8:H55,0,UH1))*1)+SUMPRODUCT((OFFSET('Game Board'!I8:I55,0,UH1)=UZ30)*(OFFSET('Game Board'!F8:F55,0,UH1)=UZ31)*(OFFSET('Game Board'!H8:H55,0,UH1)&gt;OFFSET('Game Board'!G8:G55,0,UH1))*1)</f>
        <v>0</v>
      </c>
      <c r="VD30" s="420">
        <f ca="1">SUMPRODUCT((OFFSET('Game Board'!F8:F55,0,UH1)=UZ30)*(OFFSET('Game Board'!I8:I55,0,UH1)=UZ28)*(OFFSET('Game Board'!G8:G55,0,UH1)=OFFSET('Game Board'!H8:H55,0,UH1))*1)+SUMPRODUCT((OFFSET('Game Board'!I8:I55,0,UH1)=UZ30)*(OFFSET('Game Board'!F8:F55,0,UH1)=UZ28)*(OFFSET('Game Board'!G8:G55,0,UH1)=OFFSET('Game Board'!H8:H55,0,UH1))*1)+SUMPRODUCT((OFFSET('Game Board'!F8:F55,0,UH1)=UZ30)*(OFFSET('Game Board'!I8:I55,0,UH1)=UZ29)*(OFFSET('Game Board'!G8:G55,0,UH1)=OFFSET('Game Board'!H8:H55,0,UH1))*1)+SUMPRODUCT((OFFSET('Game Board'!I8:I55,0,UH1)=UZ30)*(OFFSET('Game Board'!F8:F55,0,UH1)=UZ29)*(OFFSET('Game Board'!G8:G55,0,UH1)=OFFSET('Game Board'!H8:H55,0,UH1))*1)+SUMPRODUCT((OFFSET('Game Board'!F8:F55,0,UH1)=UZ30)*(OFFSET('Game Board'!I8:I55,0,UH1)=UZ31)*(OFFSET('Game Board'!G8:G55,0,UH1)=OFFSET('Game Board'!H8:H55,0,UH1))*1)+SUMPRODUCT((OFFSET('Game Board'!I8:I55,0,UH1)=UZ30)*(OFFSET('Game Board'!F8:F55,0,UH1)=UZ31)*(OFFSET('Game Board'!G8:G55,0,UH1)=OFFSET('Game Board'!H8:H55,0,UH1))*1)</f>
        <v>3</v>
      </c>
      <c r="VE30" s="420">
        <f ca="1">SUMPRODUCT((OFFSET('Game Board'!F8:F55,0,UH1)=UZ30)*(OFFSET('Game Board'!I8:I55,0,UH1)=UZ28)*(OFFSET('Game Board'!G8:G55,0,UH1)&lt;OFFSET('Game Board'!H8:H55,0,UH1))*1)+SUMPRODUCT((OFFSET('Game Board'!I8:I55,0,UH1)=UZ30)*(OFFSET('Game Board'!F8:F55,0,UH1)=UZ28)*(OFFSET('Game Board'!H8:H55,0,UH1)&lt;OFFSET('Game Board'!G8:G55,0,UH1))*1)+SUMPRODUCT((OFFSET('Game Board'!F8:F55,0,UH1)=UZ30)*(OFFSET('Game Board'!I8:I55,0,UH1)=UZ29)*(OFFSET('Game Board'!G8:G55,0,UH1)&lt;OFFSET('Game Board'!H8:H55,0,UH1))*1)+SUMPRODUCT((OFFSET('Game Board'!I8:I55,0,UH1)=UZ30)*(OFFSET('Game Board'!F8:F55,0,UH1)=UZ29)*(OFFSET('Game Board'!H8:H55,0,UH1)&lt;OFFSET('Game Board'!G8:G55,0,UH1))*1)+SUMPRODUCT((OFFSET('Game Board'!F8:F55,0,UH1)=UZ30)*(OFFSET('Game Board'!I8:I55,0,UH1)=UZ31)*(OFFSET('Game Board'!G8:G55,0,UH1)&lt;OFFSET('Game Board'!H8:H55,0,UH1))*1)+SUMPRODUCT((OFFSET('Game Board'!I8:I55,0,UH1)=UZ30)*(OFFSET('Game Board'!F8:F55,0,UH1)=UZ31)*(OFFSET('Game Board'!H8:H55,0,UH1)&lt;OFFSET('Game Board'!G8:G55,0,UH1))*1)</f>
        <v>0</v>
      </c>
      <c r="VF30" s="420">
        <f ca="1">SUMIFS(OFFSET('Game Board'!G8:G55,0,UH1),OFFSET('Game Board'!F8:F55,0,UH1),UZ30,OFFSET('Game Board'!I8:I55,0,UH1),UZ28)+SUMIFS(OFFSET('Game Board'!G8:G55,0,UH1),OFFSET('Game Board'!F8:F55,0,UH1),UZ30,OFFSET('Game Board'!I8:I55,0,UH1),UZ29)+SUMIFS(OFFSET('Game Board'!G8:G55,0,UH1),OFFSET('Game Board'!F8:F55,0,UH1),UZ30,OFFSET('Game Board'!I8:I55,0,UH1),UZ31)+SUMIFS(OFFSET('Game Board'!H8:H55,0,UH1),OFFSET('Game Board'!I8:I55,0,UH1),UZ30,OFFSET('Game Board'!F8:F55,0,UH1),UZ28)+SUMIFS(OFFSET('Game Board'!H8:H55,0,UH1),OFFSET('Game Board'!I8:I55,0,UH1),UZ30,OFFSET('Game Board'!F8:F55,0,UH1),UZ29)+SUMIFS(OFFSET('Game Board'!H8:H55,0,UH1),OFFSET('Game Board'!I8:I55,0,UH1),UZ30,OFFSET('Game Board'!F8:F55,0,UH1),UZ31)</f>
        <v>0</v>
      </c>
      <c r="VG30" s="420">
        <f ca="1">SUMIFS(OFFSET('Game Board'!H8:H55,0,UH1),OFFSET('Game Board'!F8:F55,0,UH1),UZ30,OFFSET('Game Board'!I8:I55,0,UH1),UZ28)+SUMIFS(OFFSET('Game Board'!H8:H55,0,UH1),OFFSET('Game Board'!F8:F55,0,UH1),UZ30,OFFSET('Game Board'!I8:I55,0,UH1),UZ29)+SUMIFS(OFFSET('Game Board'!H8:H55,0,UH1),OFFSET('Game Board'!F8:F55,0,UH1),UZ30,OFFSET('Game Board'!I8:I55,0,UH1),UZ31)+SUMIFS(OFFSET('Game Board'!G8:G55,0,UH1),OFFSET('Game Board'!I8:I55,0,UH1),UZ30,OFFSET('Game Board'!F8:F55,0,UH1),UZ28)+SUMIFS(OFFSET('Game Board'!G8:G55,0,UH1),OFFSET('Game Board'!I8:I55,0,UH1),UZ30,OFFSET('Game Board'!F8:F55,0,UH1),UZ29)+SUMIFS(OFFSET('Game Board'!G8:G55,0,UH1),OFFSET('Game Board'!I8:I55,0,UH1),UZ30,OFFSET('Game Board'!F8:F55,0,UH1),UZ31)</f>
        <v>0</v>
      </c>
      <c r="VH30" s="420">
        <f t="shared" ca="1" si="153"/>
        <v>0</v>
      </c>
      <c r="VI30" s="420">
        <f t="shared" ca="1" si="154"/>
        <v>3</v>
      </c>
      <c r="VJ30" s="420">
        <f t="shared" ref="VJ30" ca="1" si="4473">IF(UZ30&lt;&gt;"",SUMPRODUCT((UY28:UY31=UY30)*(VI28:VI31&gt;VI30)*1),0)</f>
        <v>0</v>
      </c>
      <c r="VK30" s="420">
        <f t="shared" ref="VK30" ca="1" si="4474">IF(UZ30&lt;&gt;"",SUMPRODUCT((VJ28:VJ31=VJ30)*(VH28:VH31&gt;VH30)*1),0)</f>
        <v>0</v>
      </c>
      <c r="VL30" s="420">
        <f t="shared" ca="1" si="157"/>
        <v>0</v>
      </c>
      <c r="VM30" s="420">
        <f t="shared" ref="VM30" ca="1" si="4475">IF(UZ30&lt;&gt;"",SUMPRODUCT((VL28:VL31=VL30)*(VJ28:VJ31=VJ30)*(VF28:VF31&gt;VF30)*1),0)</f>
        <v>0</v>
      </c>
      <c r="VN30" s="420">
        <f t="shared" ca="1" si="159"/>
        <v>1</v>
      </c>
      <c r="VO30" s="420">
        <f ca="1">SUMPRODUCT((OFFSET('Game Board'!F8:F55,0,UH1)=VA30)*(OFFSET('Game Board'!I8:I55,0,UH1)=VA29)*(OFFSET('Game Board'!G8:G55,0,UH1)&gt;OFFSET('Game Board'!H8:H55,0,UH1))*1)+SUMPRODUCT((OFFSET('Game Board'!I8:I55,0,UH1)=VA30)*(OFFSET('Game Board'!F8:F55,0,UH1)=VA29)*(OFFSET('Game Board'!H8:H55,0,UH1)&gt;OFFSET('Game Board'!G8:G55,0,UH1))*1)+SUMPRODUCT((OFFSET('Game Board'!F8:F55,0,UH1)=VA30)*(OFFSET('Game Board'!I8:I55,0,UH1)=VA31)*(OFFSET('Game Board'!G8:G55,0,UH1)&gt;OFFSET('Game Board'!H8:H55,0,UH1))*1)+SUMPRODUCT((OFFSET('Game Board'!I8:I55,0,UH1)=VA30)*(OFFSET('Game Board'!F8:F55,0,UH1)=VA31)*(OFFSET('Game Board'!H8:H55,0,UH1)&gt;OFFSET('Game Board'!G8:G55,0,UH1))*1)</f>
        <v>0</v>
      </c>
      <c r="VP30" s="420">
        <f ca="1">SUMPRODUCT((OFFSET('Game Board'!F8:F55,0,UH1)=VA30)*(OFFSET('Game Board'!I8:I55,0,UH1)=VA29)*(OFFSET('Game Board'!G8:G55,0,UH1)=OFFSET('Game Board'!H8:H55,0,UH1))*1)+SUMPRODUCT((OFFSET('Game Board'!I8:I55,0,UH1)=VA30)*(OFFSET('Game Board'!F8:F55,0,UH1)=VA29)*(OFFSET('Game Board'!G8:G55,0,UH1)=OFFSET('Game Board'!H8:H55,0,UH1))*1)+SUMPRODUCT((OFFSET('Game Board'!F8:F55,0,UH1)=VA30)*(OFFSET('Game Board'!I8:I55,0,UH1)=VA31)*(OFFSET('Game Board'!G8:G55,0,UH1)=OFFSET('Game Board'!H8:H55,0,UH1))*1)+SUMPRODUCT((OFFSET('Game Board'!I8:I55,0,UH1)=VA30)*(OFFSET('Game Board'!F8:F55,0,UH1)=VA31)*(OFFSET('Game Board'!G8:G55,0,UH1)=OFFSET('Game Board'!H8:H55,0,UH1))*1)</f>
        <v>0</v>
      </c>
      <c r="VQ30" s="420">
        <f ca="1">SUMPRODUCT((OFFSET('Game Board'!F8:F55,0,UH1)=VA30)*(OFFSET('Game Board'!I8:I55,0,UH1)=VA29)*(OFFSET('Game Board'!G8:G55,0,UH1)&lt;OFFSET('Game Board'!H8:H55,0,UH1))*1)+SUMPRODUCT((OFFSET('Game Board'!I8:I55,0,UH1)=VA30)*(OFFSET('Game Board'!F8:F55,0,UH1)=VA29)*(OFFSET('Game Board'!H8:H55,0,UH1)&lt;OFFSET('Game Board'!G8:G55,0,UH1))*1)+SUMPRODUCT((OFFSET('Game Board'!F8:F55,0,UH1)=VA30)*(OFFSET('Game Board'!I8:I55,0,UH1)=VA31)*(OFFSET('Game Board'!G8:G55,0,UH1)&lt;OFFSET('Game Board'!H8:H55,0,UH1))*1)+SUMPRODUCT((OFFSET('Game Board'!I8:I55,0,UH1)=VA30)*(OFFSET('Game Board'!F8:F55,0,UH1)=VA31)*(OFFSET('Game Board'!H8:H55,0,UH1)&lt;OFFSET('Game Board'!G8:G55,0,UH1))*1)</f>
        <v>0</v>
      </c>
      <c r="VR30" s="420">
        <f ca="1">SUMIFS(OFFSET('Game Board'!G8:G55,0,UH1),OFFSET('Game Board'!F8:F55,0,UH1),VA30,OFFSET('Game Board'!I8:I55,0,UH1),VA29)+SUMIFS(OFFSET('Game Board'!G8:G55,0,UH1),OFFSET('Game Board'!F8:F55,0,UH1),VA30,OFFSET('Game Board'!I8:I55,0,UH1),VA31)+SUMIFS(OFFSET('Game Board'!H8:H55,0,UH1),OFFSET('Game Board'!I8:I55,0,UH1),VA30,OFFSET('Game Board'!F8:F55,0,UH1),VA29)+SUMIFS(OFFSET('Game Board'!H8:H55,0,UH1),OFFSET('Game Board'!I8:I55,0,UH1),VA30,OFFSET('Game Board'!F8:F55,0,UH1),VA31)</f>
        <v>0</v>
      </c>
      <c r="VS30" s="420">
        <f ca="1">SUMIFS(OFFSET('Game Board'!H8:H55,0,UH1),OFFSET('Game Board'!F8:F55,0,UH1),VA30,OFFSET('Game Board'!I8:I55,0,UH1),VA29)+SUMIFS(OFFSET('Game Board'!H8:H55,0,UH1),OFFSET('Game Board'!F8:F55,0,UH1),VA30,OFFSET('Game Board'!I8:I55,0,UH1),VA31)+SUMIFS(OFFSET('Game Board'!G8:G55,0,UH1),OFFSET('Game Board'!I8:I55,0,UH1),VA30,OFFSET('Game Board'!F8:F55,0,UH1),VA29)+SUMIFS(OFFSET('Game Board'!G8:G55,0,UH1),OFFSET('Game Board'!I8:I55,0,UH1),VA30,OFFSET('Game Board'!F8:F55,0,UH1),VA31)</f>
        <v>0</v>
      </c>
      <c r="VT30" s="420">
        <f t="shared" ca="1" si="354"/>
        <v>0</v>
      </c>
      <c r="VU30" s="420">
        <f t="shared" ca="1" si="355"/>
        <v>0</v>
      </c>
      <c r="VV30" s="420">
        <f t="shared" ref="VV30" ca="1" si="4476">IF(VA30&lt;&gt;"",SUMPRODUCT((UY28:UY31=UY30)*(VU28:VU31&gt;VU30)*1),0)</f>
        <v>0</v>
      </c>
      <c r="VW30" s="420">
        <f t="shared" ref="VW30" ca="1" si="4477">IF(VA30&lt;&gt;"",SUMPRODUCT((VV28:VV31=VV30)*(VT28:VT31&gt;VT30)*1),0)</f>
        <v>0</v>
      </c>
      <c r="VX30" s="420">
        <f t="shared" ca="1" si="358"/>
        <v>0</v>
      </c>
      <c r="VY30" s="420">
        <f t="shared" ref="VY30" ca="1" si="4478">IF(VA30&lt;&gt;"",SUMPRODUCT((VX28:VX31=VX30)*(VV28:VV31=VV30)*(VR28:VR31&gt;VR30)*1),0)</f>
        <v>0</v>
      </c>
      <c r="VZ30" s="420">
        <f t="shared" ca="1" si="160"/>
        <v>1</v>
      </c>
      <c r="WA30" s="420">
        <f ca="1">SUMPRODUCT((OFFSET('Game Board'!F8:F55,0,UH1)=VB30)*(OFFSET('Game Board'!I8:I55,0,UH1)=VB31)*(OFFSET('Game Board'!G8:G55,0,UH1)&gt;OFFSET('Game Board'!H8:H55,0,UH1))*1)+SUMPRODUCT((OFFSET('Game Board'!I8:I55,0,UH1)=VB30)*(OFFSET('Game Board'!F8:F55,0,UH1)=VB31)*(OFFSET('Game Board'!H8:H55,0,UH1)&gt;OFFSET('Game Board'!G8:G55,0,UH1))*1)</f>
        <v>0</v>
      </c>
      <c r="WB30" s="420">
        <f ca="1">SUMPRODUCT((OFFSET('Game Board'!F8:F55,0,UH1)=VB30)*(OFFSET('Game Board'!I8:I55,0,UH1)=VB31)*(OFFSET('Game Board'!G8:G55,0,UH1)=OFFSET('Game Board'!H8:H55,0,UH1))*1)+SUMPRODUCT((OFFSET('Game Board'!I8:I55,0,UH1)=VB30)*(OFFSET('Game Board'!F8:F55,0,UH1)=VB31)*(OFFSET('Game Board'!H8:H55,0,UH1)=OFFSET('Game Board'!G8:G55,0,UH1))*1)</f>
        <v>0</v>
      </c>
      <c r="WC30" s="420">
        <f ca="1">SUMPRODUCT((OFFSET('Game Board'!F8:F55,0,UH1)=VB30)*(OFFSET('Game Board'!I8:I55,0,UH1)=VB31)*(OFFSET('Game Board'!G8:G55,0,UH1)&lt;OFFSET('Game Board'!H8:H55,0,UH1))*1)+SUMPRODUCT((OFFSET('Game Board'!I8:I55,0,UH1)=VB30)*(OFFSET('Game Board'!F8:F55,0,UH1)=VB31)*(OFFSET('Game Board'!H8:H55,0,UH1)&lt;OFFSET('Game Board'!G8:G55,0,UH1))*1)</f>
        <v>0</v>
      </c>
      <c r="WD30" s="420">
        <f ca="1">SUMIFS(OFFSET('Game Board'!G8:G55,0,UH1),OFFSET('Game Board'!F8:F55,0,UH1),VB30,OFFSET('Game Board'!I8:I55,0,UH1),VB31)+SUMIFS(OFFSET('Game Board'!H8:H55,0,UH1),OFFSET('Game Board'!I8:I55,0,UH1),VB30,OFFSET('Game Board'!F8:F55,0,UH1),VB31)</f>
        <v>0</v>
      </c>
      <c r="WE30" s="420">
        <f ca="1">SUMIFS(OFFSET('Game Board'!H8:H55,0,UH1),OFFSET('Game Board'!F8:F55,0,UH1),VB30,OFFSET('Game Board'!I8:I55,0,UH1),VB31)+SUMIFS(OFFSET('Game Board'!G8:G55,0,UH1),OFFSET('Game Board'!I8:I55,0,UH1),VB30,OFFSET('Game Board'!F8:F55,0,UH1),VB31)</f>
        <v>0</v>
      </c>
      <c r="WF30" s="420">
        <f t="shared" ref="WF30:WF31" ca="1" si="4479">WD30-WE30</f>
        <v>0</v>
      </c>
      <c r="WG30" s="420">
        <f t="shared" ref="WG30:WG31" ca="1" si="4480">WB30*1+WA30*3</f>
        <v>0</v>
      </c>
      <c r="WH30" s="420">
        <f t="shared" ref="WH30" ca="1" si="4481">IF(VB30&lt;&gt;"",SUMPRODUCT((VK28:VK31=VK30)*(WG28:WG31&gt;WG30)*1),0)</f>
        <v>0</v>
      </c>
      <c r="WI30" s="420">
        <f t="shared" ref="WI30" ca="1" si="4482">IF(VB30&lt;&gt;"",SUMPRODUCT((WH28:WH31=WH30)*(WF28:WF31&gt;WF30)*1),0)</f>
        <v>0</v>
      </c>
      <c r="WJ30" s="420">
        <f t="shared" ref="WJ30:WJ31" ca="1" si="4483">WH30+WI30</f>
        <v>0</v>
      </c>
      <c r="WK30" s="420">
        <f t="shared" ref="WK30" ca="1" si="4484">IF(VB30&lt;&gt;"",SUMPRODUCT((WJ28:WJ31=WJ30)*(WH28:WH31=WH30)*(WD28:WD31&gt;WD30)*1),0)</f>
        <v>0</v>
      </c>
      <c r="WL30" s="420">
        <f t="shared" ca="1" si="161"/>
        <v>1</v>
      </c>
      <c r="WM30" s="420">
        <f t="shared" ref="WM30" ca="1" si="4485">SUMPRODUCT((WL28:WL31=WL30)*(UO28:UO31&gt;UO30)*1)</f>
        <v>0</v>
      </c>
      <c r="WN30" s="420">
        <f t="shared" ca="1" si="163"/>
        <v>1</v>
      </c>
      <c r="WO30" s="420" t="str">
        <f t="shared" si="361"/>
        <v>Brazil</v>
      </c>
      <c r="WP30" s="420">
        <f t="shared" ca="1" si="164"/>
        <v>0</v>
      </c>
      <c r="WQ30" s="420">
        <f ca="1">SUMPRODUCT((OFFSET('Game Board'!G8:G55,0,WQ1)&lt;&gt;"")*(OFFSET('Game Board'!F8:F55,0,WQ1)=C30)*(OFFSET('Game Board'!G8:G55,0,WQ1)&gt;OFFSET('Game Board'!H8:H55,0,WQ1))*1)+SUMPRODUCT((OFFSET('Game Board'!G8:G55,0,WQ1)&lt;&gt;"")*(OFFSET('Game Board'!I8:I55,0,WQ1)=C30)*(OFFSET('Game Board'!H8:H55,0,WQ1)&gt;OFFSET('Game Board'!G8:G55,0,WQ1))*1)</f>
        <v>0</v>
      </c>
      <c r="WR30" s="420">
        <f ca="1">SUMPRODUCT((OFFSET('Game Board'!G8:G55,0,WQ1)&lt;&gt;"")*(OFFSET('Game Board'!F8:F55,0,WQ1)=C30)*(OFFSET('Game Board'!G8:G55,0,WQ1)=OFFSET('Game Board'!H8:H55,0,WQ1))*1)+SUMPRODUCT((OFFSET('Game Board'!G8:G55,0,WQ1)&lt;&gt;"")*(OFFSET('Game Board'!I8:I55,0,WQ1)=C30)*(OFFSET('Game Board'!G8:G55,0,WQ1)=OFFSET('Game Board'!H8:H55,0,WQ1))*1)</f>
        <v>0</v>
      </c>
      <c r="WS30" s="420">
        <f ca="1">SUMPRODUCT((OFFSET('Game Board'!G8:G55,0,WQ1)&lt;&gt;"")*(OFFSET('Game Board'!F8:F55,0,WQ1)=C30)*(OFFSET('Game Board'!G8:G55,0,WQ1)&lt;OFFSET('Game Board'!H8:H55,0,WQ1))*1)+SUMPRODUCT((OFFSET('Game Board'!G8:G55,0,WQ1)&lt;&gt;"")*(OFFSET('Game Board'!I8:I55,0,WQ1)=C30)*(OFFSET('Game Board'!H8:H55,0,WQ1)&lt;OFFSET('Game Board'!G8:G55,0,WQ1))*1)</f>
        <v>0</v>
      </c>
      <c r="WT30" s="420">
        <f ca="1">SUMIF(OFFSET('Game Board'!F8:F55,0,WQ1),C30,OFFSET('Game Board'!G8:G55,0,WQ1))+SUMIF(OFFSET('Game Board'!I8:I55,0,WQ1),C30,OFFSET('Game Board'!H8:H55,0,WQ1))</f>
        <v>0</v>
      </c>
      <c r="WU30" s="420">
        <f ca="1">SUMIF(OFFSET('Game Board'!F8:F55,0,WQ1),C30,OFFSET('Game Board'!H8:H55,0,WQ1))+SUMIF(OFFSET('Game Board'!I8:I55,0,WQ1),C30,OFFSET('Game Board'!G8:G55,0,WQ1))</f>
        <v>0</v>
      </c>
      <c r="WV30" s="420">
        <f t="shared" ca="1" si="165"/>
        <v>0</v>
      </c>
      <c r="WW30" s="420">
        <f t="shared" ca="1" si="166"/>
        <v>0</v>
      </c>
      <c r="WX30" s="420">
        <f ca="1">INDEX(L4:L35,MATCH(XG30,C4:C35,0),0)</f>
        <v>1833</v>
      </c>
      <c r="WY30" s="424">
        <f>'Tournament Setup'!F32</f>
        <v>0</v>
      </c>
      <c r="WZ30" s="420">
        <f t="shared" ref="WZ30" ca="1" si="4486">RANK(WW30,WW28:WW31)</f>
        <v>1</v>
      </c>
      <c r="XA30" s="420">
        <f t="shared" ref="XA30" ca="1" si="4487">SUMPRODUCT((WZ28:WZ31=WZ30)*(WV28:WV31&gt;WV30)*1)</f>
        <v>0</v>
      </c>
      <c r="XB30" s="420">
        <f t="shared" ca="1" si="169"/>
        <v>1</v>
      </c>
      <c r="XC30" s="420">
        <f t="shared" ref="XC30" ca="1" si="4488">SUMPRODUCT((WZ28:WZ31=WZ30)*(WV28:WV31=WV30)*(WT28:WT31&gt;WT30)*1)</f>
        <v>0</v>
      </c>
      <c r="XD30" s="420">
        <f t="shared" ca="1" si="171"/>
        <v>1</v>
      </c>
      <c r="XE30" s="420">
        <f t="shared" ref="XE30" ca="1" si="4489">RANK(XD30,XD28:XD31,1)+COUNTIF(XD28:XD30,XD30)-1</f>
        <v>3</v>
      </c>
      <c r="XF30" s="420">
        <v>3</v>
      </c>
      <c r="XG30" s="420" t="str">
        <f t="shared" ref="XG30" ca="1" si="4490">INDEX(WO28:WO31,MATCH(XF30,XE28:XE31,0),0)</f>
        <v>Brazil</v>
      </c>
      <c r="XH30" s="420">
        <f t="shared" ref="XH30" ca="1" si="4491">INDEX(XD28:XD31,MATCH(XG30,WO28:WO31,0),0)</f>
        <v>1</v>
      </c>
      <c r="XI30" s="420" t="str">
        <f t="shared" ref="XI30:XI31" ca="1" si="4492">IF(AND(XI29&lt;&gt;"",XH30=1),XG30,"")</f>
        <v>Brazil</v>
      </c>
      <c r="XJ30" s="420" t="str">
        <f t="shared" ref="XJ30" ca="1" si="4493">IF(XJ29&lt;&gt;"",XG30,"")</f>
        <v/>
      </c>
      <c r="XK30" s="420" t="str">
        <f t="shared" ref="XK30" ca="1" si="4494">IF(XH31=3,XG30,"")</f>
        <v/>
      </c>
      <c r="XL30" s="420">
        <f ca="1">SUMPRODUCT((OFFSET('Game Board'!F8:F55,0,WQ1)=XI30)*(OFFSET('Game Board'!I8:I55,0,WQ1)=XI28)*(OFFSET('Game Board'!G8:G55,0,WQ1)&gt;OFFSET('Game Board'!H8:H55,0,WQ1))*1)+SUMPRODUCT((OFFSET('Game Board'!I8:I55,0,WQ1)=XI30)*(OFFSET('Game Board'!F8:F55,0,WQ1)=XI28)*(OFFSET('Game Board'!H8:H55,0,WQ1)&gt;OFFSET('Game Board'!G8:G55,0,WQ1))*1)+SUMPRODUCT((OFFSET('Game Board'!F8:F55,0,WQ1)=XI30)*(OFFSET('Game Board'!I8:I55,0,WQ1)=XI29)*(OFFSET('Game Board'!G8:G55,0,WQ1)&gt;OFFSET('Game Board'!H8:H55,0,WQ1))*1)+SUMPRODUCT((OFFSET('Game Board'!I8:I55,0,WQ1)=XI30)*(OFFSET('Game Board'!F8:F55,0,WQ1)=XI29)*(OFFSET('Game Board'!H8:H55,0,WQ1)&gt;OFFSET('Game Board'!G8:G55,0,WQ1))*1)+SUMPRODUCT((OFFSET('Game Board'!F8:F55,0,WQ1)=XI30)*(OFFSET('Game Board'!I8:I55,0,WQ1)=XI31)*(OFFSET('Game Board'!G8:G55,0,WQ1)&gt;OFFSET('Game Board'!H8:H55,0,WQ1))*1)+SUMPRODUCT((OFFSET('Game Board'!I8:I55,0,WQ1)=XI30)*(OFFSET('Game Board'!F8:F55,0,WQ1)=XI31)*(OFFSET('Game Board'!H8:H55,0,WQ1)&gt;OFFSET('Game Board'!G8:G55,0,WQ1))*1)</f>
        <v>0</v>
      </c>
      <c r="XM30" s="420">
        <f ca="1">SUMPRODUCT((OFFSET('Game Board'!F8:F55,0,WQ1)=XI30)*(OFFSET('Game Board'!I8:I55,0,WQ1)=XI28)*(OFFSET('Game Board'!G8:G55,0,WQ1)=OFFSET('Game Board'!H8:H55,0,WQ1))*1)+SUMPRODUCT((OFFSET('Game Board'!I8:I55,0,WQ1)=XI30)*(OFFSET('Game Board'!F8:F55,0,WQ1)=XI28)*(OFFSET('Game Board'!G8:G55,0,WQ1)=OFFSET('Game Board'!H8:H55,0,WQ1))*1)+SUMPRODUCT((OFFSET('Game Board'!F8:F55,0,WQ1)=XI30)*(OFFSET('Game Board'!I8:I55,0,WQ1)=XI29)*(OFFSET('Game Board'!G8:G55,0,WQ1)=OFFSET('Game Board'!H8:H55,0,WQ1))*1)+SUMPRODUCT((OFFSET('Game Board'!I8:I55,0,WQ1)=XI30)*(OFFSET('Game Board'!F8:F55,0,WQ1)=XI29)*(OFFSET('Game Board'!G8:G55,0,WQ1)=OFFSET('Game Board'!H8:H55,0,WQ1))*1)+SUMPRODUCT((OFFSET('Game Board'!F8:F55,0,WQ1)=XI30)*(OFFSET('Game Board'!I8:I55,0,WQ1)=XI31)*(OFFSET('Game Board'!G8:G55,0,WQ1)=OFFSET('Game Board'!H8:H55,0,WQ1))*1)+SUMPRODUCT((OFFSET('Game Board'!I8:I55,0,WQ1)=XI30)*(OFFSET('Game Board'!F8:F55,0,WQ1)=XI31)*(OFFSET('Game Board'!G8:G55,0,WQ1)=OFFSET('Game Board'!H8:H55,0,WQ1))*1)</f>
        <v>3</v>
      </c>
      <c r="XN30" s="420">
        <f ca="1">SUMPRODUCT((OFFSET('Game Board'!F8:F55,0,WQ1)=XI30)*(OFFSET('Game Board'!I8:I55,0,WQ1)=XI28)*(OFFSET('Game Board'!G8:G55,0,WQ1)&lt;OFFSET('Game Board'!H8:H55,0,WQ1))*1)+SUMPRODUCT((OFFSET('Game Board'!I8:I55,0,WQ1)=XI30)*(OFFSET('Game Board'!F8:F55,0,WQ1)=XI28)*(OFFSET('Game Board'!H8:H55,0,WQ1)&lt;OFFSET('Game Board'!G8:G55,0,WQ1))*1)+SUMPRODUCT((OFFSET('Game Board'!F8:F55,0,WQ1)=XI30)*(OFFSET('Game Board'!I8:I55,0,WQ1)=XI29)*(OFFSET('Game Board'!G8:G55,0,WQ1)&lt;OFFSET('Game Board'!H8:H55,0,WQ1))*1)+SUMPRODUCT((OFFSET('Game Board'!I8:I55,0,WQ1)=XI30)*(OFFSET('Game Board'!F8:F55,0,WQ1)=XI29)*(OFFSET('Game Board'!H8:H55,0,WQ1)&lt;OFFSET('Game Board'!G8:G55,0,WQ1))*1)+SUMPRODUCT((OFFSET('Game Board'!F8:F55,0,WQ1)=XI30)*(OFFSET('Game Board'!I8:I55,0,WQ1)=XI31)*(OFFSET('Game Board'!G8:G55,0,WQ1)&lt;OFFSET('Game Board'!H8:H55,0,WQ1))*1)+SUMPRODUCT((OFFSET('Game Board'!I8:I55,0,WQ1)=XI30)*(OFFSET('Game Board'!F8:F55,0,WQ1)=XI31)*(OFFSET('Game Board'!H8:H55,0,WQ1)&lt;OFFSET('Game Board'!G8:G55,0,WQ1))*1)</f>
        <v>0</v>
      </c>
      <c r="XO30" s="420">
        <f ca="1">SUMIFS(OFFSET('Game Board'!G8:G55,0,WQ1),OFFSET('Game Board'!F8:F55,0,WQ1),XI30,OFFSET('Game Board'!I8:I55,0,WQ1),XI28)+SUMIFS(OFFSET('Game Board'!G8:G55,0,WQ1),OFFSET('Game Board'!F8:F55,0,WQ1),XI30,OFFSET('Game Board'!I8:I55,0,WQ1),XI29)+SUMIFS(OFFSET('Game Board'!G8:G55,0,WQ1),OFFSET('Game Board'!F8:F55,0,WQ1),XI30,OFFSET('Game Board'!I8:I55,0,WQ1),XI31)+SUMIFS(OFFSET('Game Board'!H8:H55,0,WQ1),OFFSET('Game Board'!I8:I55,0,WQ1),XI30,OFFSET('Game Board'!F8:F55,0,WQ1),XI28)+SUMIFS(OFFSET('Game Board'!H8:H55,0,WQ1),OFFSET('Game Board'!I8:I55,0,WQ1),XI30,OFFSET('Game Board'!F8:F55,0,WQ1),XI29)+SUMIFS(OFFSET('Game Board'!H8:H55,0,WQ1),OFFSET('Game Board'!I8:I55,0,WQ1),XI30,OFFSET('Game Board'!F8:F55,0,WQ1),XI31)</f>
        <v>0</v>
      </c>
      <c r="XP30" s="420">
        <f ca="1">SUMIFS(OFFSET('Game Board'!H8:H55,0,WQ1),OFFSET('Game Board'!F8:F55,0,WQ1),XI30,OFFSET('Game Board'!I8:I55,0,WQ1),XI28)+SUMIFS(OFFSET('Game Board'!H8:H55,0,WQ1),OFFSET('Game Board'!F8:F55,0,WQ1),XI30,OFFSET('Game Board'!I8:I55,0,WQ1),XI29)+SUMIFS(OFFSET('Game Board'!H8:H55,0,WQ1),OFFSET('Game Board'!F8:F55,0,WQ1),XI30,OFFSET('Game Board'!I8:I55,0,WQ1),XI31)+SUMIFS(OFFSET('Game Board'!G8:G55,0,WQ1),OFFSET('Game Board'!I8:I55,0,WQ1),XI30,OFFSET('Game Board'!F8:F55,0,WQ1),XI28)+SUMIFS(OFFSET('Game Board'!G8:G55,0,WQ1),OFFSET('Game Board'!I8:I55,0,WQ1),XI30,OFFSET('Game Board'!F8:F55,0,WQ1),XI29)+SUMIFS(OFFSET('Game Board'!G8:G55,0,WQ1),OFFSET('Game Board'!I8:I55,0,WQ1),XI30,OFFSET('Game Board'!F8:F55,0,WQ1),XI31)</f>
        <v>0</v>
      </c>
      <c r="XQ30" s="420">
        <f t="shared" ca="1" si="176"/>
        <v>0</v>
      </c>
      <c r="XR30" s="420">
        <f t="shared" ca="1" si="177"/>
        <v>3</v>
      </c>
      <c r="XS30" s="420">
        <f t="shared" ref="XS30" ca="1" si="4495">IF(XI30&lt;&gt;"",SUMPRODUCT((XH28:XH31=XH30)*(XR28:XR31&gt;XR30)*1),0)</f>
        <v>0</v>
      </c>
      <c r="XT30" s="420">
        <f t="shared" ref="XT30" ca="1" si="4496">IF(XI30&lt;&gt;"",SUMPRODUCT((XS28:XS31=XS30)*(XQ28:XQ31&gt;XQ30)*1),0)</f>
        <v>0</v>
      </c>
      <c r="XU30" s="420">
        <f t="shared" ca="1" si="180"/>
        <v>0</v>
      </c>
      <c r="XV30" s="420">
        <f t="shared" ref="XV30" ca="1" si="4497">IF(XI30&lt;&gt;"",SUMPRODUCT((XU28:XU31=XU30)*(XS28:XS31=XS30)*(XO28:XO31&gt;XO30)*1),0)</f>
        <v>0</v>
      </c>
      <c r="XW30" s="420">
        <f t="shared" ca="1" si="182"/>
        <v>1</v>
      </c>
      <c r="XX30" s="420">
        <f ca="1">SUMPRODUCT((OFFSET('Game Board'!F8:F55,0,WQ1)=XJ30)*(OFFSET('Game Board'!I8:I55,0,WQ1)=XJ29)*(OFFSET('Game Board'!G8:G55,0,WQ1)&gt;OFFSET('Game Board'!H8:H55,0,WQ1))*1)+SUMPRODUCT((OFFSET('Game Board'!I8:I55,0,WQ1)=XJ30)*(OFFSET('Game Board'!F8:F55,0,WQ1)=XJ29)*(OFFSET('Game Board'!H8:H55,0,WQ1)&gt;OFFSET('Game Board'!G8:G55,0,WQ1))*1)+SUMPRODUCT((OFFSET('Game Board'!F8:F55,0,WQ1)=XJ30)*(OFFSET('Game Board'!I8:I55,0,WQ1)=XJ31)*(OFFSET('Game Board'!G8:G55,0,WQ1)&gt;OFFSET('Game Board'!H8:H55,0,WQ1))*1)+SUMPRODUCT((OFFSET('Game Board'!I8:I55,0,WQ1)=XJ30)*(OFFSET('Game Board'!F8:F55,0,WQ1)=XJ31)*(OFFSET('Game Board'!H8:H55,0,WQ1)&gt;OFFSET('Game Board'!G8:G55,0,WQ1))*1)</f>
        <v>0</v>
      </c>
      <c r="XY30" s="420">
        <f ca="1">SUMPRODUCT((OFFSET('Game Board'!F8:F55,0,WQ1)=XJ30)*(OFFSET('Game Board'!I8:I55,0,WQ1)=XJ29)*(OFFSET('Game Board'!G8:G55,0,WQ1)=OFFSET('Game Board'!H8:H55,0,WQ1))*1)+SUMPRODUCT((OFFSET('Game Board'!I8:I55,0,WQ1)=XJ30)*(OFFSET('Game Board'!F8:F55,0,WQ1)=XJ29)*(OFFSET('Game Board'!G8:G55,0,WQ1)=OFFSET('Game Board'!H8:H55,0,WQ1))*1)+SUMPRODUCT((OFFSET('Game Board'!F8:F55,0,WQ1)=XJ30)*(OFFSET('Game Board'!I8:I55,0,WQ1)=XJ31)*(OFFSET('Game Board'!G8:G55,0,WQ1)=OFFSET('Game Board'!H8:H55,0,WQ1))*1)+SUMPRODUCT((OFFSET('Game Board'!I8:I55,0,WQ1)=XJ30)*(OFFSET('Game Board'!F8:F55,0,WQ1)=XJ31)*(OFFSET('Game Board'!G8:G55,0,WQ1)=OFFSET('Game Board'!H8:H55,0,WQ1))*1)</f>
        <v>0</v>
      </c>
      <c r="XZ30" s="420">
        <f ca="1">SUMPRODUCT((OFFSET('Game Board'!F8:F55,0,WQ1)=XJ30)*(OFFSET('Game Board'!I8:I55,0,WQ1)=XJ29)*(OFFSET('Game Board'!G8:G55,0,WQ1)&lt;OFFSET('Game Board'!H8:H55,0,WQ1))*1)+SUMPRODUCT((OFFSET('Game Board'!I8:I55,0,WQ1)=XJ30)*(OFFSET('Game Board'!F8:F55,0,WQ1)=XJ29)*(OFFSET('Game Board'!H8:H55,0,WQ1)&lt;OFFSET('Game Board'!G8:G55,0,WQ1))*1)+SUMPRODUCT((OFFSET('Game Board'!F8:F55,0,WQ1)=XJ30)*(OFFSET('Game Board'!I8:I55,0,WQ1)=XJ31)*(OFFSET('Game Board'!G8:G55,0,WQ1)&lt;OFFSET('Game Board'!H8:H55,0,WQ1))*1)+SUMPRODUCT((OFFSET('Game Board'!I8:I55,0,WQ1)=XJ30)*(OFFSET('Game Board'!F8:F55,0,WQ1)=XJ31)*(OFFSET('Game Board'!H8:H55,0,WQ1)&lt;OFFSET('Game Board'!G8:G55,0,WQ1))*1)</f>
        <v>0</v>
      </c>
      <c r="YA30" s="420">
        <f ca="1">SUMIFS(OFFSET('Game Board'!G8:G55,0,WQ1),OFFSET('Game Board'!F8:F55,0,WQ1),XJ30,OFFSET('Game Board'!I8:I55,0,WQ1),XJ29)+SUMIFS(OFFSET('Game Board'!G8:G55,0,WQ1),OFFSET('Game Board'!F8:F55,0,WQ1),XJ30,OFFSET('Game Board'!I8:I55,0,WQ1),XJ31)+SUMIFS(OFFSET('Game Board'!H8:H55,0,WQ1),OFFSET('Game Board'!I8:I55,0,WQ1),XJ30,OFFSET('Game Board'!F8:F55,0,WQ1),XJ29)+SUMIFS(OFFSET('Game Board'!H8:H55,0,WQ1),OFFSET('Game Board'!I8:I55,0,WQ1),XJ30,OFFSET('Game Board'!F8:F55,0,WQ1),XJ31)</f>
        <v>0</v>
      </c>
      <c r="YB30" s="420">
        <f ca="1">SUMIFS(OFFSET('Game Board'!H8:H55,0,WQ1),OFFSET('Game Board'!F8:F55,0,WQ1),XJ30,OFFSET('Game Board'!I8:I55,0,WQ1),XJ29)+SUMIFS(OFFSET('Game Board'!H8:H55,0,WQ1),OFFSET('Game Board'!F8:F55,0,WQ1),XJ30,OFFSET('Game Board'!I8:I55,0,WQ1),XJ31)+SUMIFS(OFFSET('Game Board'!G8:G55,0,WQ1),OFFSET('Game Board'!I8:I55,0,WQ1),XJ30,OFFSET('Game Board'!F8:F55,0,WQ1),XJ29)+SUMIFS(OFFSET('Game Board'!G8:G55,0,WQ1),OFFSET('Game Board'!I8:I55,0,WQ1),XJ30,OFFSET('Game Board'!F8:F55,0,WQ1),XJ31)</f>
        <v>0</v>
      </c>
      <c r="YC30" s="420">
        <f t="shared" ca="1" si="373"/>
        <v>0</v>
      </c>
      <c r="YD30" s="420">
        <f t="shared" ca="1" si="374"/>
        <v>0</v>
      </c>
      <c r="YE30" s="420">
        <f t="shared" ref="YE30" ca="1" si="4498">IF(XJ30&lt;&gt;"",SUMPRODUCT((XH28:XH31=XH30)*(YD28:YD31&gt;YD30)*1),0)</f>
        <v>0</v>
      </c>
      <c r="YF30" s="420">
        <f t="shared" ref="YF30" ca="1" si="4499">IF(XJ30&lt;&gt;"",SUMPRODUCT((YE28:YE31=YE30)*(YC28:YC31&gt;YC30)*1),0)</f>
        <v>0</v>
      </c>
      <c r="YG30" s="420">
        <f t="shared" ca="1" si="377"/>
        <v>0</v>
      </c>
      <c r="YH30" s="420">
        <f t="shared" ref="YH30" ca="1" si="4500">IF(XJ30&lt;&gt;"",SUMPRODUCT((YG28:YG31=YG30)*(YE28:YE31=YE30)*(YA28:YA31&gt;YA30)*1),0)</f>
        <v>0</v>
      </c>
      <c r="YI30" s="420">
        <f t="shared" ca="1" si="183"/>
        <v>1</v>
      </c>
      <c r="YJ30" s="420">
        <f ca="1">SUMPRODUCT((OFFSET('Game Board'!F8:F55,0,WQ1)=XK30)*(OFFSET('Game Board'!I8:I55,0,WQ1)=XK31)*(OFFSET('Game Board'!G8:G55,0,WQ1)&gt;OFFSET('Game Board'!H8:H55,0,WQ1))*1)+SUMPRODUCT((OFFSET('Game Board'!I8:I55,0,WQ1)=XK30)*(OFFSET('Game Board'!F8:F55,0,WQ1)=XK31)*(OFFSET('Game Board'!H8:H55,0,WQ1)&gt;OFFSET('Game Board'!G8:G55,0,WQ1))*1)</f>
        <v>0</v>
      </c>
      <c r="YK30" s="420">
        <f ca="1">SUMPRODUCT((OFFSET('Game Board'!F8:F55,0,WQ1)=XK30)*(OFFSET('Game Board'!I8:I55,0,WQ1)=XK31)*(OFFSET('Game Board'!G8:G55,0,WQ1)=OFFSET('Game Board'!H8:H55,0,WQ1))*1)+SUMPRODUCT((OFFSET('Game Board'!I8:I55,0,WQ1)=XK30)*(OFFSET('Game Board'!F8:F55,0,WQ1)=XK31)*(OFFSET('Game Board'!H8:H55,0,WQ1)=OFFSET('Game Board'!G8:G55,0,WQ1))*1)</f>
        <v>0</v>
      </c>
      <c r="YL30" s="420">
        <f ca="1">SUMPRODUCT((OFFSET('Game Board'!F8:F55,0,WQ1)=XK30)*(OFFSET('Game Board'!I8:I55,0,WQ1)=XK31)*(OFFSET('Game Board'!G8:G55,0,WQ1)&lt;OFFSET('Game Board'!H8:H55,0,WQ1))*1)+SUMPRODUCT((OFFSET('Game Board'!I8:I55,0,WQ1)=XK30)*(OFFSET('Game Board'!F8:F55,0,WQ1)=XK31)*(OFFSET('Game Board'!H8:H55,0,WQ1)&lt;OFFSET('Game Board'!G8:G55,0,WQ1))*1)</f>
        <v>0</v>
      </c>
      <c r="YM30" s="420">
        <f ca="1">SUMIFS(OFFSET('Game Board'!G8:G55,0,WQ1),OFFSET('Game Board'!F8:F55,0,WQ1),XK30,OFFSET('Game Board'!I8:I55,0,WQ1),XK31)+SUMIFS(OFFSET('Game Board'!H8:H55,0,WQ1),OFFSET('Game Board'!I8:I55,0,WQ1),XK30,OFFSET('Game Board'!F8:F55,0,WQ1),XK31)</f>
        <v>0</v>
      </c>
      <c r="YN30" s="420">
        <f ca="1">SUMIFS(OFFSET('Game Board'!H8:H55,0,WQ1),OFFSET('Game Board'!F8:F55,0,WQ1),XK30,OFFSET('Game Board'!I8:I55,0,WQ1),XK31)+SUMIFS(OFFSET('Game Board'!G8:G55,0,WQ1),OFFSET('Game Board'!I8:I55,0,WQ1),XK30,OFFSET('Game Board'!F8:F55,0,WQ1),XK31)</f>
        <v>0</v>
      </c>
      <c r="YO30" s="420">
        <f t="shared" ref="YO30:YO31" ca="1" si="4501">YM30-YN30</f>
        <v>0</v>
      </c>
      <c r="YP30" s="420">
        <f t="shared" ref="YP30:YP31" ca="1" si="4502">YK30*1+YJ30*3</f>
        <v>0</v>
      </c>
      <c r="YQ30" s="420">
        <f t="shared" ref="YQ30" ca="1" si="4503">IF(XK30&lt;&gt;"",SUMPRODUCT((XT28:XT31=XT30)*(YP28:YP31&gt;YP30)*1),0)</f>
        <v>0</v>
      </c>
      <c r="YR30" s="420">
        <f t="shared" ref="YR30" ca="1" si="4504">IF(XK30&lt;&gt;"",SUMPRODUCT((YQ28:YQ31=YQ30)*(YO28:YO31&gt;YO30)*1),0)</f>
        <v>0</v>
      </c>
      <c r="YS30" s="420">
        <f t="shared" ref="YS30:YS31" ca="1" si="4505">YQ30+YR30</f>
        <v>0</v>
      </c>
      <c r="YT30" s="420">
        <f t="shared" ref="YT30" ca="1" si="4506">IF(XK30&lt;&gt;"",SUMPRODUCT((YS28:YS31=YS30)*(YQ28:YQ31=YQ30)*(YM28:YM31&gt;YM30)*1),0)</f>
        <v>0</v>
      </c>
      <c r="YU30" s="420">
        <f t="shared" ca="1" si="184"/>
        <v>1</v>
      </c>
      <c r="YV30" s="420">
        <f t="shared" ref="YV30" ca="1" si="4507">SUMPRODUCT((YU28:YU31=YU30)*(WX28:WX31&gt;WX30)*1)</f>
        <v>0</v>
      </c>
      <c r="YW30" s="420">
        <f t="shared" ca="1" si="186"/>
        <v>1</v>
      </c>
      <c r="YX30" s="420" t="str">
        <f t="shared" si="380"/>
        <v>Brazil</v>
      </c>
    </row>
    <row r="31" spans="1:674" x14ac:dyDescent="0.35">
      <c r="A31" s="420">
        <f>INDEX(M4:M35,MATCH(U31,C4:C35,0),0)</f>
        <v>1548</v>
      </c>
      <c r="B31" s="420">
        <f t="shared" si="815"/>
        <v>4</v>
      </c>
      <c r="C31" s="420" t="str">
        <f>'Tournament Setup'!D33</f>
        <v>Serbia</v>
      </c>
      <c r="D31" s="420">
        <f t="shared" si="187"/>
        <v>0</v>
      </c>
      <c r="E31" s="420">
        <f>SUMPRODUCT(('Game Board'!G8:G55&lt;&gt;"")*('Game Board'!F8:F55=C31)*('Game Board'!G8:G55&gt;'Game Board'!H8:H55)*1)+SUMPRODUCT(('Game Board'!G8:G55&lt;&gt;"")*('Game Board'!I8:I55=C31)*('Game Board'!H8:H55&gt;'Game Board'!G8:G55)*1)</f>
        <v>0</v>
      </c>
      <c r="F31" s="420">
        <f>SUMPRODUCT(('Game Board'!G8:G55&lt;&gt;"")*('Game Board'!F8:F55=C31)*('Game Board'!G8:G55='Game Board'!H8:H55)*1)+SUMPRODUCT(('Game Board'!G8:G55&lt;&gt;"")*('Game Board'!I8:I55=C31)*('Game Board'!G8:G55='Game Board'!H8:H55)*1)</f>
        <v>0</v>
      </c>
      <c r="G31" s="420">
        <f>SUMPRODUCT(('Game Board'!G8:G55&lt;&gt;"")*('Game Board'!F8:F55=C31)*('Game Board'!G8:G55&lt;'Game Board'!H8:H55)*1)+SUMPRODUCT(('Game Board'!G8:G55&lt;&gt;"")*('Game Board'!I8:I55=C31)*('Game Board'!H8:H55&lt;'Game Board'!G8:G55)*1)</f>
        <v>0</v>
      </c>
      <c r="H31" s="420">
        <f>SUMIF('Game Board'!F8:F55,C31,'Game Board'!G8:G55)+SUMIF('Game Board'!I8:I55,C31,'Game Board'!H8:H55)</f>
        <v>0</v>
      </c>
      <c r="I31" s="420">
        <f>SUMIF('Game Board'!F8:F55,C31,'Game Board'!H8:H55)+SUMIF('Game Board'!I8:I55,C31,'Game Board'!G8:G55)</f>
        <v>0</v>
      </c>
      <c r="J31" s="420">
        <f t="shared" si="188"/>
        <v>0</v>
      </c>
      <c r="K31" s="420">
        <f t="shared" si="189"/>
        <v>0</v>
      </c>
      <c r="L31" s="424">
        <f>'Tournament Setup'!E33</f>
        <v>1548</v>
      </c>
      <c r="M31" s="420">
        <f>IF('Tournament Setup'!F33&lt;&gt;"",-'Tournament Setup'!F33,'Tournament Setup'!E33)</f>
        <v>1548</v>
      </c>
      <c r="N31" s="420">
        <f>RANK(K31,K28:K31)</f>
        <v>1</v>
      </c>
      <c r="O31" s="420">
        <f>SUMPRODUCT((N28:N31=N31)*(J28:J31&gt;J31)*1)</f>
        <v>0</v>
      </c>
      <c r="P31" s="420">
        <f t="shared" si="190"/>
        <v>1</v>
      </c>
      <c r="Q31" s="420">
        <f>SUMPRODUCT((N28:N31=N31)*(J28:J31=J31)*(H28:H31&gt;H31)*1)</f>
        <v>0</v>
      </c>
      <c r="R31" s="420">
        <f t="shared" si="191"/>
        <v>1</v>
      </c>
      <c r="S31" s="420">
        <f>RANK(R31,R28:R31,1)+COUNTIF(R28:R31,R31)-1</f>
        <v>4</v>
      </c>
      <c r="T31" s="420">
        <v>4</v>
      </c>
      <c r="U31" s="420" t="str">
        <f t="shared" ref="U31" si="4508">INDEX(C28:C31,MATCH(T31,S28:S31,0),0)</f>
        <v>Serbia</v>
      </c>
      <c r="V31" s="420">
        <f t="shared" ref="V31" si="4509">INDEX(R28:R31,MATCH(U31,C28:C31,0),0)</f>
        <v>1</v>
      </c>
      <c r="W31" s="420" t="str">
        <f t="shared" si="4281"/>
        <v>Serbia</v>
      </c>
      <c r="X31" s="420" t="str">
        <f t="shared" ref="X31" si="4510">IF(AND(X30&lt;&gt;"",V31=2),U31,"")</f>
        <v/>
      </c>
      <c r="Y31" s="420" t="str">
        <f t="shared" ref="Y31" si="4511">IF(AND(Y30&lt;&gt;"",V31=3),U31,"")</f>
        <v/>
      </c>
      <c r="Z31" s="420">
        <f>SUMPRODUCT(('Game Board'!F8:F55=W31)*('Game Board'!I8:I55=W28)*('Game Board'!G8:G55&gt;'Game Board'!H8:H55)*1)+SUMPRODUCT(('Game Board'!I8:I55=W31)*('Game Board'!F8:F55=W28)*('Game Board'!H8:H55&gt;'Game Board'!G8:G55)*1)+SUMPRODUCT(('Game Board'!F8:F55=W31)*('Game Board'!I8:I55=W29)*('Game Board'!G8:G55&gt;'Game Board'!H8:H55)*1)+SUMPRODUCT(('Game Board'!I8:I55=W31)*('Game Board'!F8:F55=W29)*('Game Board'!H8:H55&gt;'Game Board'!G8:G55)*1)+SUMPRODUCT(('Game Board'!F8:F55=W31)*('Game Board'!I8:I55=W30)*('Game Board'!G8:G55&gt;'Game Board'!H8:H55)*1)+SUMPRODUCT(('Game Board'!I8:I55=W31)*('Game Board'!F8:F55=W30)*('Game Board'!H8:H55&gt;'Game Board'!G8:G55)*1)</f>
        <v>0</v>
      </c>
      <c r="AA31" s="420">
        <f>SUMPRODUCT(('Game Board'!F8:F55=W31)*('Game Board'!I8:I55=W28)*('Game Board'!G8:G55&gt;='Game Board'!H8:H55)*1)+SUMPRODUCT(('Game Board'!I8:I55=W31)*('Game Board'!F8:F55=W28)*('Game Board'!G8:G55='Game Board'!H8:H55)*1)+SUMPRODUCT(('Game Board'!F8:F55=W31)*('Game Board'!I8:I55=W29)*('Game Board'!G8:G55='Game Board'!H8:H55)*1)+SUMPRODUCT(('Game Board'!I8:I55=W31)*('Game Board'!F8:F55=W29)*('Game Board'!G8:G55='Game Board'!H8:H55)*1)+SUMPRODUCT(('Game Board'!F8:F55=W31)*('Game Board'!I8:I55=W30)*('Game Board'!G8:G55='Game Board'!H8:H55)*1)+SUMPRODUCT(('Game Board'!I8:I55=W31)*('Game Board'!F8:F55=W30)*('Game Board'!G8:G55='Game Board'!H8:H55)*1)</f>
        <v>3</v>
      </c>
      <c r="AB31" s="420">
        <f>SUMPRODUCT(('Game Board'!F8:F55=W31)*('Game Board'!I8:I55=W28)*('Game Board'!G8:G55&lt;'Game Board'!H8:H55)*1)+SUMPRODUCT(('Game Board'!I8:I55=W31)*('Game Board'!F8:F55=W28)*('Game Board'!H8:H55&lt;'Game Board'!G8:G55)*1)+SUMPRODUCT(('Game Board'!F8:F55=W31)*('Game Board'!I8:I55=W29)*('Game Board'!G8:G55&lt;'Game Board'!H8:H55)*1)+SUMPRODUCT(('Game Board'!I8:I55=W31)*('Game Board'!F8:F55=W29)*('Game Board'!H8:H55&lt;'Game Board'!G8:G55)*1)+SUMPRODUCT(('Game Board'!F8:F55=W31)*('Game Board'!I8:I55=W30)*('Game Board'!G8:G55&lt;'Game Board'!H8:H55)*1)+SUMPRODUCT(('Game Board'!I8:I55=W31)*('Game Board'!F8:F55=W30)*('Game Board'!H8:H55&lt;'Game Board'!G8:G55)*1)</f>
        <v>0</v>
      </c>
      <c r="AC31" s="420">
        <f>SUMIFS('Game Board'!G8:G55,'Game Board'!F8:F55,W31,'Game Board'!I8:I55,W28)+SUMIFS('Game Board'!G8:G55,'Game Board'!F8:F55,W31,'Game Board'!I8:I55,W29)+SUMIFS('Game Board'!G8:G55,'Game Board'!F8:F55,W31,'Game Board'!I8:I55,W30)+SUMIFS('Game Board'!H8:H55,'Game Board'!I8:I55,W31,'Game Board'!F8:F55,W28)+SUMIFS('Game Board'!H8:H55,'Game Board'!I8:I55,W31,'Game Board'!F8:F55,W29)+SUMIFS('Game Board'!H8:H55,'Game Board'!I8:I55,W31,'Game Board'!F8:F55,W30)</f>
        <v>0</v>
      </c>
      <c r="AD31" s="420">
        <f>SUMIFS('Game Board'!H8:H55,'Game Board'!F8:F55,W31,'Game Board'!I8:I55,W28)+SUMIFS('Game Board'!H8:H55,'Game Board'!F8:F55,W31,'Game Board'!I8:I55,W29)+SUMIFS('Game Board'!H8:H55,'Game Board'!F8:F55,W31,'Game Board'!I8:I55,W30)+SUMIFS('Game Board'!G8:G55,'Game Board'!I8:I55,W31,'Game Board'!F8:F55,W28)+SUMIFS('Game Board'!G8:G55,'Game Board'!I8:I55,W31,'Game Board'!F8:F55,W29)+SUMIFS('Game Board'!G8:G55,'Game Board'!I8:I55,W31,'Game Board'!F8:F55,W30)</f>
        <v>0</v>
      </c>
      <c r="AE31" s="420">
        <f t="shared" si="192"/>
        <v>0</v>
      </c>
      <c r="AF31" s="420">
        <f t="shared" si="193"/>
        <v>3</v>
      </c>
      <c r="AG31" s="420">
        <f t="shared" ref="AG31" si="4512">IF(W31&lt;&gt;"",SUMPRODUCT((V28:V31=V31)*(AF28:AF31&gt;AF31)*1),0)</f>
        <v>0</v>
      </c>
      <c r="AH31" s="420">
        <f t="shared" ref="AH31" si="4513">IF(W31&lt;&gt;"",SUMPRODUCT((AG28:AG31=AG31)*(AE28:AE31&gt;AE31)*1),0)</f>
        <v>0</v>
      </c>
      <c r="AI31" s="420">
        <f t="shared" si="0"/>
        <v>0</v>
      </c>
      <c r="AJ31" s="420">
        <f t="shared" ref="AJ31" si="4514">IF(W31&lt;&gt;"",SUMPRODUCT((AI28:AI31=AI31)*(AG28:AG31=AG31)*(AC28:AC31&gt;AC31)*1),0)</f>
        <v>0</v>
      </c>
      <c r="AK31" s="420">
        <f t="shared" si="194"/>
        <v>1</v>
      </c>
      <c r="AL31" s="420">
        <f>SUMPRODUCT(('Game Board'!F8:F55=X31)*('Game Board'!I8:I55=X29)*('Game Board'!G8:G55&gt;'Game Board'!H8:H55)*1)+SUMPRODUCT(('Game Board'!I8:I55=X31)*('Game Board'!F8:F55=X29)*('Game Board'!H8:H55&gt;'Game Board'!G8:G55)*1)+SUMPRODUCT(('Game Board'!F8:F55=X31)*('Game Board'!I8:I55=X30)*('Game Board'!G8:G55&gt;'Game Board'!H8:H55)*1)+SUMPRODUCT(('Game Board'!I8:I55=X31)*('Game Board'!F8:F55=X30)*('Game Board'!H8:H55&gt;'Game Board'!G8:G55)*1)</f>
        <v>0</v>
      </c>
      <c r="AM31" s="420">
        <f>SUMPRODUCT(('Game Board'!F8:F55=X31)*('Game Board'!I8:I55=X29)*('Game Board'!G8:G55='Game Board'!H8:H55)*1)+SUMPRODUCT(('Game Board'!I8:I55=X31)*('Game Board'!F8:F55=X29)*('Game Board'!G8:G55='Game Board'!H8:H55)*1)+SUMPRODUCT(('Game Board'!F8:F55=X31)*('Game Board'!I8:I55=X30)*('Game Board'!G8:G55='Game Board'!H8:H55)*1)+SUMPRODUCT(('Game Board'!I8:I55=X31)*('Game Board'!F8:F55=X30)*('Game Board'!G8:G55='Game Board'!H8:H55)*1)</f>
        <v>0</v>
      </c>
      <c r="AN31" s="420">
        <f>SUMPRODUCT(('Game Board'!F8:F55=X31)*('Game Board'!I8:I55=X29)*('Game Board'!G8:G55&lt;'Game Board'!H8:H55)*1)+SUMPRODUCT(('Game Board'!I8:I55=X31)*('Game Board'!F8:F55=X29)*('Game Board'!H8:H55&lt;'Game Board'!G8:G55)*1)+SUMPRODUCT(('Game Board'!F8:F55=X31)*('Game Board'!I8:I55=X30)*('Game Board'!G8:G55&lt;'Game Board'!H8:H55)*1)+SUMPRODUCT(('Game Board'!I8:I55=X31)*('Game Board'!F8:F55=X30)*('Game Board'!H8:H55&lt;'Game Board'!G8:G55)*1)</f>
        <v>0</v>
      </c>
      <c r="AO31" s="420">
        <f>SUMIFS('Game Board'!G8:G55,'Game Board'!F8:F55,X31,'Game Board'!I8:I55,X29)+SUMIFS('Game Board'!G8:G55,'Game Board'!F8:F55,X31,'Game Board'!I8:I55,X30)+SUMIFS('Game Board'!H8:H55,'Game Board'!I8:I55,X31,'Game Board'!F8:F55,X29)+SUMIFS('Game Board'!H8:H55,'Game Board'!I8:I55,X31,'Game Board'!F8:F55,X30)</f>
        <v>0</v>
      </c>
      <c r="AP31" s="420">
        <f>SUMIFS('Game Board'!G8:G55,'Game Board'!F8:F55,X31,'Game Board'!I8:I55,X29)+SUMIFS('Game Board'!G8:G55,'Game Board'!F8:F55,X31,'Game Board'!I8:I55,X30)+SUMIFS('Game Board'!H8:H55,'Game Board'!I8:I55,X31,'Game Board'!F8:F55,X29)+SUMIFS('Game Board'!H8:H55,'Game Board'!I8:I55,X31,'Game Board'!F8:F55,X30)</f>
        <v>0</v>
      </c>
      <c r="AQ31" s="420">
        <f t="shared" si="195"/>
        <v>0</v>
      </c>
      <c r="AR31" s="420">
        <f t="shared" si="196"/>
        <v>0</v>
      </c>
      <c r="AS31" s="420">
        <f t="shared" ref="AS31" si="4515">IF(X31&lt;&gt;"",SUMPRODUCT((V28:V31=V31)*(AR28:AR31&gt;AR31)*1),0)</f>
        <v>0</v>
      </c>
      <c r="AT31" s="420">
        <f t="shared" ref="AT31" si="4516">IF(X31&lt;&gt;"",SUMPRODUCT((AS28:AS31=AS31)*(AQ28:AQ31&gt;AQ31)*1),0)</f>
        <v>0</v>
      </c>
      <c r="AU31" s="420">
        <f t="shared" si="197"/>
        <v>0</v>
      </c>
      <c r="AV31" s="420">
        <f t="shared" ref="AV31" si="4517">IF(X31&lt;&gt;"",SUMPRODUCT((AU28:AU31=AU31)*(AS28:AS31=AS31)*(AO28:AO31&gt;AO31)*1),0)</f>
        <v>0</v>
      </c>
      <c r="AW31" s="420">
        <f t="shared" si="198"/>
        <v>1</v>
      </c>
      <c r="AX31" s="420">
        <f>SUMPRODUCT(('Game Board'!F8:F55=Y31)*('Game Board'!I8:I55=Y30)*('Game Board'!G8:G55&gt;'Game Board'!H8:H55)*1)+SUMPRODUCT(('Game Board'!I8:I55=Y31)*('Game Board'!F8:F55=Y30)*('Game Board'!H8:H55&gt;'Game Board'!G8:G55)*1)</f>
        <v>0</v>
      </c>
      <c r="AY31" s="420">
        <f>SUMPRODUCT(('Game Board'!F8:F55=Y31)*('Game Board'!I8:I55=Y30)*('Game Board'!G8:G55='Game Board'!H8:H55)*1)+SUMPRODUCT(('Game Board'!I8:I55=Y31)*('Game Board'!F8:F55=Y30)*('Game Board'!H8:H55='Game Board'!G8:G55)*1)</f>
        <v>0</v>
      </c>
      <c r="AZ31" s="420">
        <f>SUMPRODUCT(('Game Board'!F8:F55=Y31)*('Game Board'!I8:I55=Y30)*('Game Board'!G8:G55&lt;'Game Board'!H8:H55)*1)+SUMPRODUCT(('Game Board'!I8:I55=Y31)*('Game Board'!F8:F55=Y30)*('Game Board'!H8:H55&lt;'Game Board'!G8:G55)*1)</f>
        <v>0</v>
      </c>
      <c r="BA31" s="420">
        <f>SUMIFS('Game Board'!G8:G55,'Game Board'!F8:F55,Y31,'Game Board'!I8:I55,Y30)+SUMIFS('Game Board'!H8:H55,'Game Board'!I8:I55,Y31,'Game Board'!F8:F55,Y30)</f>
        <v>0</v>
      </c>
      <c r="BB31" s="420">
        <f>SUMIFS('Game Board'!G8:G55,'Game Board'!F8:F55,Y31,'Game Board'!I8:I55,Y30)+SUMIFS('Game Board'!H8:H55,'Game Board'!I8:I55,Y31,'Game Board'!F8:F55,Y30)</f>
        <v>0</v>
      </c>
      <c r="BC31" s="420">
        <f t="shared" si="4290"/>
        <v>0</v>
      </c>
      <c r="BD31" s="420">
        <f t="shared" si="4291"/>
        <v>0</v>
      </c>
      <c r="BE31" s="420">
        <f t="shared" ref="BE31" si="4518">IF(Y31&lt;&gt;"",SUMPRODUCT((AH28:AH31=AH31)*(BD28:BD31&gt;BD31)*1),0)</f>
        <v>0</v>
      </c>
      <c r="BF31" s="420">
        <f t="shared" ref="BF31" si="4519">IF(Y31&lt;&gt;"",SUMPRODUCT((BE28:BE31=BE31)*(BC28:BC31&gt;BC31)*1),0)</f>
        <v>0</v>
      </c>
      <c r="BG31" s="420">
        <f t="shared" si="4294"/>
        <v>0</v>
      </c>
      <c r="BH31" s="420">
        <f t="shared" ref="BH31" si="4520">IF(Y31&lt;&gt;"",SUMPRODUCT((BG28:BG31=BG31)*(BE28:BE31=BE31)*(BA28:BA31&gt;BA31)*1),0)</f>
        <v>0</v>
      </c>
      <c r="BI31" s="420">
        <f t="shared" si="383"/>
        <v>1</v>
      </c>
      <c r="BJ31" s="420">
        <f>SUMPRODUCT((BI28:BI31=BI31)*(A28:A31&gt;A31)*1)</f>
        <v>2</v>
      </c>
      <c r="BK31" s="420">
        <f t="shared" si="199"/>
        <v>3</v>
      </c>
      <c r="BL31" s="420" t="str">
        <f t="shared" si="200"/>
        <v>Serbia</v>
      </c>
      <c r="BM31" s="420">
        <f t="shared" ca="1" si="201"/>
        <v>0</v>
      </c>
      <c r="BN31" s="420">
        <f ca="1">SUMPRODUCT((OFFSET('Game Board'!G8:G55,0,BN1)&lt;&gt;"")*(OFFSET('Game Board'!F8:F55,0,BN1)=C31)*(OFFSET('Game Board'!G8:G55,0,BN1)&gt;OFFSET('Game Board'!H8:H55,0,BN1))*1)+SUMPRODUCT((OFFSET('Game Board'!G8:G55,0,BN1)&lt;&gt;"")*(OFFSET('Game Board'!I8:I55,0,BN1)=C31)*(OFFSET('Game Board'!H8:H55,0,BN1)&gt;OFFSET('Game Board'!G8:G55,0,BN1))*1)</f>
        <v>0</v>
      </c>
      <c r="BO31" s="420">
        <f ca="1">SUMPRODUCT((OFFSET('Game Board'!G8:G55,0,BN1)&lt;&gt;"")*(OFFSET('Game Board'!F8:F55,0,BN1)=C31)*(OFFSET('Game Board'!G8:G55,0,BN1)=OFFSET('Game Board'!H8:H55,0,BN1))*1)+SUMPRODUCT((OFFSET('Game Board'!G8:G55,0,BN1)&lt;&gt;"")*(OFFSET('Game Board'!I8:I55,0,BN1)=C31)*(OFFSET('Game Board'!G8:G55,0,BN1)=OFFSET('Game Board'!H8:H55,0,BN1))*1)</f>
        <v>0</v>
      </c>
      <c r="BP31" s="420">
        <f ca="1">SUMPRODUCT((OFFSET('Game Board'!G8:G55,0,BN1)&lt;&gt;"")*(OFFSET('Game Board'!F8:F55,0,BN1)=C31)*(OFFSET('Game Board'!G8:G55,0,BN1)&lt;OFFSET('Game Board'!H8:H55,0,BN1))*1)+SUMPRODUCT((OFFSET('Game Board'!G8:G55,0,BN1)&lt;&gt;"")*(OFFSET('Game Board'!I8:I55,0,BN1)=C31)*(OFFSET('Game Board'!H8:H55,0,BN1)&lt;OFFSET('Game Board'!G8:G55,0,BN1))*1)</f>
        <v>0</v>
      </c>
      <c r="BQ31" s="420">
        <f ca="1">SUMIF(OFFSET('Game Board'!F8:F55,0,BN1),C31,OFFSET('Game Board'!G8:G55,0,BN1))+SUMIF(OFFSET('Game Board'!I8:I55,0,BN1),C31,OFFSET('Game Board'!H8:H55,0,BN1))</f>
        <v>0</v>
      </c>
      <c r="BR31" s="420">
        <f ca="1">SUMIF(OFFSET('Game Board'!F8:F55,0,BN1),C31,OFFSET('Game Board'!H8:H55,0,BN1))+SUMIF(OFFSET('Game Board'!I8:I55,0,BN1),C31,OFFSET('Game Board'!G8:G55,0,BN1))</f>
        <v>0</v>
      </c>
      <c r="BS31" s="420">
        <f t="shared" ca="1" si="202"/>
        <v>0</v>
      </c>
      <c r="BT31" s="420">
        <f t="shared" ca="1" si="203"/>
        <v>0</v>
      </c>
      <c r="BU31" s="420">
        <f ca="1">INDEX(L4:L35,MATCH(CD31,C4:C35,0),0)</f>
        <v>1548</v>
      </c>
      <c r="BV31" s="424">
        <f>'Tournament Setup'!F33</f>
        <v>0</v>
      </c>
      <c r="BW31" s="420">
        <f ca="1">RANK(BT31,BT28:BT31)</f>
        <v>1</v>
      </c>
      <c r="BX31" s="420">
        <f ca="1">SUMPRODUCT((BW28:BW31=BW31)*(BS28:BS31&gt;BS31)*1)</f>
        <v>0</v>
      </c>
      <c r="BY31" s="420">
        <f t="shared" ca="1" si="204"/>
        <v>1</v>
      </c>
      <c r="BZ31" s="420">
        <f ca="1">SUMPRODUCT((BW28:BW31=BW31)*(BS28:BS31=BS31)*(BQ28:BQ31&gt;BQ31)*1)</f>
        <v>0</v>
      </c>
      <c r="CA31" s="420">
        <f t="shared" ca="1" si="205"/>
        <v>1</v>
      </c>
      <c r="CB31" s="420">
        <f ca="1">RANK(CA31,CA28:CA31,1)+COUNTIF(CA28:CA31,CA31)-1</f>
        <v>4</v>
      </c>
      <c r="CC31" s="420">
        <v>4</v>
      </c>
      <c r="CD31" s="420" t="str">
        <f t="shared" ref="CD31" ca="1" si="4521">INDEX(BL28:BL31,MATCH(CC31,CB28:CB31,0),0)</f>
        <v>Serbia</v>
      </c>
      <c r="CE31" s="420">
        <f t="shared" ref="CE31" ca="1" si="4522">INDEX(CA28:CA31,MATCH(CD31,BL28:BL31,0),0)</f>
        <v>1</v>
      </c>
      <c r="CF31" s="420" t="str">
        <f t="shared" ca="1" si="4298"/>
        <v>Serbia</v>
      </c>
      <c r="CG31" s="420" t="str">
        <f t="shared" ref="CG31" ca="1" si="4523">IF(AND(CG30&lt;&gt;"",CE31=2),CD31,"")</f>
        <v/>
      </c>
      <c r="CH31" s="420" t="str">
        <f t="shared" ref="CH31" ca="1" si="4524">IF(AND(CH30&lt;&gt;"",CE31=3),CD31,"")</f>
        <v/>
      </c>
      <c r="CI31" s="420">
        <f ca="1">SUMPRODUCT((OFFSET('Game Board'!F8:F55,0,BN1)=CF31)*(OFFSET('Game Board'!I8:I55,0,BN1)=CF28)*(OFFSET('Game Board'!G8:G55,0,BN1)&gt;OFFSET('Game Board'!H8:H55,0,BN1))*1)+SUMPRODUCT((OFFSET('Game Board'!I8:I55,0,BN1)=CF31)*(OFFSET('Game Board'!F8:F55,0,BN1)=CF28)*(OFFSET('Game Board'!H8:H55,0,BN1)&gt;OFFSET('Game Board'!G8:G55,0,BN1))*1)+SUMPRODUCT((OFFSET('Game Board'!F8:F55,0,BN1)=CF31)*(OFFSET('Game Board'!I8:I55,0,BN1)=CF29)*(OFFSET('Game Board'!G8:G55,0,BN1)&gt;OFFSET('Game Board'!H8:H55,0,BN1))*1)+SUMPRODUCT((OFFSET('Game Board'!I8:I55,0,BN1)=CF31)*(OFFSET('Game Board'!F8:F55,0,BN1)=CF29)*(OFFSET('Game Board'!H8:H55,0,BN1)&gt;OFFSET('Game Board'!G8:G55,0,BN1))*1)+SUMPRODUCT((OFFSET('Game Board'!F8:F55,0,BN1)=CF31)*(OFFSET('Game Board'!I8:I55,0,BN1)=CF30)*(OFFSET('Game Board'!G8:G55,0,BN1)&gt;OFFSET('Game Board'!H8:H55,0,BN1))*1)+SUMPRODUCT((OFFSET('Game Board'!I8:I55,0,BN1)=CF31)*(OFFSET('Game Board'!F8:F55,0,BN1)=CF30)*(OFFSET('Game Board'!H8:H55,0,BN1)&gt;OFFSET('Game Board'!G8:G55,0,BN1))*1)</f>
        <v>0</v>
      </c>
      <c r="CJ31" s="420">
        <f ca="1">SUMPRODUCT((OFFSET('Game Board'!F8:F55,0,BN1)=CF31)*(OFFSET('Game Board'!I8:I55,0,BN1)=CF28)*(OFFSET('Game Board'!G8:G55,0,BN1)&gt;=OFFSET('Game Board'!H8:H55,0,BN1))*1)+SUMPRODUCT((OFFSET('Game Board'!I8:I55,0,BN1)=CF31)*(OFFSET('Game Board'!F8:F55,0,BN1)=CF28)*(OFFSET('Game Board'!G8:G55,0,BN1)=OFFSET('Game Board'!H8:H55,0,BN1))*1)+SUMPRODUCT((OFFSET('Game Board'!F8:F55,0,BN1)=CF31)*(OFFSET('Game Board'!I8:I55,0,BN1)=CF29)*(OFFSET('Game Board'!G8:G55,0,BN1)=OFFSET('Game Board'!H8:H55,0,BN1))*1)+SUMPRODUCT((OFFSET('Game Board'!I8:I55,0,BN1)=CF31)*(OFFSET('Game Board'!F8:F55,0,BN1)=CF29)*(OFFSET('Game Board'!G8:G55,0,BN1)=OFFSET('Game Board'!H8:H55,0,BN1))*1)+SUMPRODUCT((OFFSET('Game Board'!F8:F55,0,BN1)=CF31)*(OFFSET('Game Board'!I8:I55,0,BN1)=CF30)*(OFFSET('Game Board'!G8:G55,0,BN1)=OFFSET('Game Board'!H8:H55,0,BN1))*1)+SUMPRODUCT((OFFSET('Game Board'!I8:I55,0,BN1)=CF31)*(OFFSET('Game Board'!F8:F55,0,BN1)=CF30)*(OFFSET('Game Board'!G8:G55,0,BN1)=OFFSET('Game Board'!H8:H55,0,BN1))*1)</f>
        <v>3</v>
      </c>
      <c r="CK31" s="420">
        <f ca="1">SUMPRODUCT((OFFSET('Game Board'!F8:F55,0,BN1)=CF31)*(OFFSET('Game Board'!I8:I55,0,BN1)=CF28)*(OFFSET('Game Board'!G8:G55,0,BN1)&lt;OFFSET('Game Board'!H8:H55,0,BN1))*1)+SUMPRODUCT((OFFSET('Game Board'!I8:I55,0,BN1)=CF31)*(OFFSET('Game Board'!F8:F55,0,BN1)=CF28)*(OFFSET('Game Board'!H8:H55,0,BN1)&lt;OFFSET('Game Board'!G8:G55,0,BN1))*1)+SUMPRODUCT((OFFSET('Game Board'!F8:F55,0,BN1)=CF31)*(OFFSET('Game Board'!I8:I55,0,BN1)=CF29)*(OFFSET('Game Board'!G8:G55,0,BN1)&lt;OFFSET('Game Board'!H8:H55,0,BN1))*1)+SUMPRODUCT((OFFSET('Game Board'!I8:I55,0,BN1)=CF31)*(OFFSET('Game Board'!F8:F55,0,BN1)=CF29)*(OFFSET('Game Board'!H8:H55,0,BN1)&lt;OFFSET('Game Board'!G8:G55,0,BN1))*1)+SUMPRODUCT((OFFSET('Game Board'!F8:F55,0,BN1)=CF31)*(OFFSET('Game Board'!I8:I55,0,BN1)=CF30)*(OFFSET('Game Board'!G8:G55,0,BN1)&lt;OFFSET('Game Board'!H8:H55,0,BN1))*1)+SUMPRODUCT((OFFSET('Game Board'!I8:I55,0,BN1)=CF31)*(OFFSET('Game Board'!F8:F55,0,BN1)=CF30)*(OFFSET('Game Board'!H8:H55,0,BN1)&lt;OFFSET('Game Board'!G8:G55,0,BN1))*1)</f>
        <v>0</v>
      </c>
      <c r="CL31" s="420">
        <f ca="1">SUMIFS(OFFSET('Game Board'!G8:G55,0,BN1),OFFSET('Game Board'!F8:F55,0,BN1),CF31,OFFSET('Game Board'!I8:I55,0,BN1),CF28)+SUMIFS(OFFSET('Game Board'!G8:G55,0,BN1),OFFSET('Game Board'!F8:F55,0,BN1),CF31,OFFSET('Game Board'!I8:I55,0,BN1),CF29)+SUMIFS(OFFSET('Game Board'!G8:G55,0,BN1),OFFSET('Game Board'!F8:F55,0,BN1),CF31,OFFSET('Game Board'!I8:I55,0,BN1),CF30)+SUMIFS(OFFSET('Game Board'!H8:H55,0,BN1),OFFSET('Game Board'!I8:I55,0,BN1),CF31,OFFSET('Game Board'!F8:F55,0,BN1),CF28)+SUMIFS(OFFSET('Game Board'!H8:H55,0,BN1),OFFSET('Game Board'!I8:I55,0,BN1),CF31,OFFSET('Game Board'!F8:F55,0,BN1),CF29)+SUMIFS(OFFSET('Game Board'!H8:H55,0,BN1),OFFSET('Game Board'!I8:I55,0,BN1),CF31,OFFSET('Game Board'!F8:F55,0,BN1),CF30)</f>
        <v>0</v>
      </c>
      <c r="CM31" s="420">
        <f ca="1">SUMIFS(OFFSET('Game Board'!H8:H55,0,BN1),OFFSET('Game Board'!F8:F55,0,BN1),CF31,OFFSET('Game Board'!I8:I55,0,BN1),CF28)+SUMIFS(OFFSET('Game Board'!H8:H55,0,BN1),OFFSET('Game Board'!F8:F55,0,BN1),CF31,OFFSET('Game Board'!I8:I55,0,BN1),CF29)+SUMIFS(OFFSET('Game Board'!H8:H55,0,BN1),OFFSET('Game Board'!F8:F55,0,BN1),CF31,OFFSET('Game Board'!I8:I55,0,BN1),CF30)+SUMIFS(OFFSET('Game Board'!G8:G55,0,BN1),OFFSET('Game Board'!I8:I55,0,BN1),CF31,OFFSET('Game Board'!F8:F55,0,BN1),CF28)+SUMIFS(OFFSET('Game Board'!G8:G55,0,BN1),OFFSET('Game Board'!I8:I55,0,BN1),CF31,OFFSET('Game Board'!F8:F55,0,BN1),CF29)+SUMIFS(OFFSET('Game Board'!G8:G55,0,BN1),OFFSET('Game Board'!I8:I55,0,BN1),CF31,OFFSET('Game Board'!F8:F55,0,BN1),CF30)</f>
        <v>0</v>
      </c>
      <c r="CN31" s="420">
        <f t="shared" ca="1" si="206"/>
        <v>0</v>
      </c>
      <c r="CO31" s="420">
        <f t="shared" ca="1" si="207"/>
        <v>3</v>
      </c>
      <c r="CP31" s="420">
        <f t="shared" ref="CP31" ca="1" si="4525">IF(CF31&lt;&gt;"",SUMPRODUCT((CE28:CE31=CE31)*(CO28:CO31&gt;CO31)*1),0)</f>
        <v>0</v>
      </c>
      <c r="CQ31" s="420">
        <f t="shared" ref="CQ31" ca="1" si="4526">IF(CF31&lt;&gt;"",SUMPRODUCT((CP28:CP31=CP31)*(CN28:CN31&gt;CN31)*1),0)</f>
        <v>0</v>
      </c>
      <c r="CR31" s="420">
        <f t="shared" ca="1" si="1"/>
        <v>0</v>
      </c>
      <c r="CS31" s="420">
        <f t="shared" ref="CS31" ca="1" si="4527">IF(CF31&lt;&gt;"",SUMPRODUCT((CR28:CR31=CR31)*(CP28:CP31=CP31)*(CL28:CL31&gt;CL31)*1),0)</f>
        <v>0</v>
      </c>
      <c r="CT31" s="420">
        <f t="shared" ca="1" si="208"/>
        <v>1</v>
      </c>
      <c r="CU31" s="420">
        <f ca="1">SUMPRODUCT((OFFSET('Game Board'!F8:F55,0,BN1)=CG31)*(OFFSET('Game Board'!I8:I55,0,BN1)=CG29)*(OFFSET('Game Board'!G8:G55,0,BN1)&gt;OFFSET('Game Board'!H8:H55,0,BN1))*1)+SUMPRODUCT((OFFSET('Game Board'!I8:I55,0,BN1)=CG31)*(OFFSET('Game Board'!F8:F55,0,BN1)=CG29)*(OFFSET('Game Board'!H8:H55,0,BN1)&gt;OFFSET('Game Board'!G8:G55,0,BN1))*1)+SUMPRODUCT((OFFSET('Game Board'!F8:F55,0,BN1)=CG31)*(OFFSET('Game Board'!I8:I55,0,BN1)=CG30)*(OFFSET('Game Board'!G8:G55,0,BN1)&gt;OFFSET('Game Board'!H8:H55,0,BN1))*1)+SUMPRODUCT((OFFSET('Game Board'!I8:I55,0,BN1)=CG31)*(OFFSET('Game Board'!F8:F55,0,BN1)=CG30)*(OFFSET('Game Board'!H8:H55,0,BN1)&gt;OFFSET('Game Board'!G8:G55,0,BN1))*1)</f>
        <v>0</v>
      </c>
      <c r="CV31" s="420">
        <f ca="1">SUMPRODUCT((OFFSET('Game Board'!F8:F55,0,BN1)=CG31)*(OFFSET('Game Board'!I8:I55,0,BN1)=CG29)*(OFFSET('Game Board'!G8:G55,0,BN1)=OFFSET('Game Board'!H8:H55,0,BN1))*1)+SUMPRODUCT((OFFSET('Game Board'!I8:I55,0,BN1)=CG31)*(OFFSET('Game Board'!F8:F55,0,BN1)=CG29)*(OFFSET('Game Board'!G8:G55,0,BN1)=OFFSET('Game Board'!H8:H55,0,BN1))*1)+SUMPRODUCT((OFFSET('Game Board'!F8:F55,0,BN1)=CG31)*(OFFSET('Game Board'!I8:I55,0,BN1)=CG30)*(OFFSET('Game Board'!G8:G55,0,BN1)=OFFSET('Game Board'!H8:H55,0,BN1))*1)+SUMPRODUCT((OFFSET('Game Board'!I8:I55,0,BN1)=CG31)*(OFFSET('Game Board'!F8:F55,0,BN1)=CG30)*(OFFSET('Game Board'!G8:G55,0,BN1)=OFFSET('Game Board'!H8:H55,0,BN1))*1)</f>
        <v>0</v>
      </c>
      <c r="CW31" s="420">
        <f ca="1">SUMPRODUCT((OFFSET('Game Board'!F8:F55,0,BN1)=CG31)*(OFFSET('Game Board'!I8:I55,0,BN1)=CG29)*(OFFSET('Game Board'!G8:G55,0,BN1)&lt;OFFSET('Game Board'!H8:H55,0,BN1))*1)+SUMPRODUCT((OFFSET('Game Board'!I8:I55,0,BN1)=CG31)*(OFFSET('Game Board'!F8:F55,0,BN1)=CG29)*(OFFSET('Game Board'!H8:H55,0,BN1)&lt;OFFSET('Game Board'!G8:G55,0,BN1))*1)+SUMPRODUCT((OFFSET('Game Board'!F8:F55,0,BN1)=CG31)*(OFFSET('Game Board'!I8:I55,0,BN1)=CG30)*(OFFSET('Game Board'!G8:G55,0,BN1)&lt;OFFSET('Game Board'!H8:H55,0,BN1))*1)+SUMPRODUCT((OFFSET('Game Board'!I8:I55,0,BN1)=CG31)*(OFFSET('Game Board'!F8:F55,0,BN1)=CG30)*(OFFSET('Game Board'!H8:H55,0,BN1)&lt;OFFSET('Game Board'!G8:G55,0,BN1))*1)</f>
        <v>0</v>
      </c>
      <c r="CX31" s="420">
        <f ca="1">SUMIFS(OFFSET('Game Board'!G8:G55,0,BN1),OFFSET('Game Board'!F8:F55,0,BN1),CG31,OFFSET('Game Board'!I8:I55,0,BN1),CG29)+SUMIFS(OFFSET('Game Board'!G8:G55,0,BN1),OFFSET('Game Board'!F8:F55,0,BN1),CG31,OFFSET('Game Board'!I8:I55,0,BN1),CG30)+SUMIFS(OFFSET('Game Board'!H8:H55,0,BN1),OFFSET('Game Board'!I8:I55,0,BN1),CG31,OFFSET('Game Board'!F8:F55,0,BN1),CG29)+SUMIFS(OFFSET('Game Board'!H8:H55,0,BN1),OFFSET('Game Board'!I8:I55,0,BN1),CG31,OFFSET('Game Board'!F8:F55,0,BN1),CG30)</f>
        <v>0</v>
      </c>
      <c r="CY31" s="420">
        <f ca="1">SUMIFS(OFFSET('Game Board'!G8:G55,0,BN1),OFFSET('Game Board'!F8:F55,0,BN1),CG31,OFFSET('Game Board'!I8:I55,0,BN1),CG29)+SUMIFS(OFFSET('Game Board'!G8:G55,0,BN1),OFFSET('Game Board'!F8:F55,0,BN1),CG31,OFFSET('Game Board'!I8:I55,0,BN1),CG30)+SUMIFS(OFFSET('Game Board'!H8:H55,0,BN1),OFFSET('Game Board'!I8:I55,0,BN1),CG31,OFFSET('Game Board'!F8:F55,0,BN1),CG29)+SUMIFS(OFFSET('Game Board'!H8:H55,0,BN1),OFFSET('Game Board'!I8:I55,0,BN1),CG31,OFFSET('Game Board'!F8:F55,0,BN1),CG30)</f>
        <v>0</v>
      </c>
      <c r="CZ31" s="420">
        <f t="shared" ca="1" si="209"/>
        <v>0</v>
      </c>
      <c r="DA31" s="420">
        <f t="shared" ca="1" si="210"/>
        <v>0</v>
      </c>
      <c r="DB31" s="420">
        <f t="shared" ref="DB31" ca="1" si="4528">IF(CG31&lt;&gt;"",SUMPRODUCT((CE28:CE31=CE31)*(DA28:DA31&gt;DA31)*1),0)</f>
        <v>0</v>
      </c>
      <c r="DC31" s="420">
        <f t="shared" ref="DC31" ca="1" si="4529">IF(CG31&lt;&gt;"",SUMPRODUCT((DB28:DB31=DB31)*(CZ28:CZ31&gt;CZ31)*1),0)</f>
        <v>0</v>
      </c>
      <c r="DD31" s="420">
        <f t="shared" ca="1" si="211"/>
        <v>0</v>
      </c>
      <c r="DE31" s="420">
        <f t="shared" ref="DE31" ca="1" si="4530">IF(CG31&lt;&gt;"",SUMPRODUCT((DD28:DD31=DD31)*(DB28:DB31=DB31)*(CX28:CX31&gt;CX31)*1),0)</f>
        <v>0</v>
      </c>
      <c r="DF31" s="420">
        <f t="shared" ca="1" si="212"/>
        <v>1</v>
      </c>
      <c r="DG31" s="420">
        <f ca="1">SUMPRODUCT((OFFSET('Game Board'!F8:F55,0,BN1)=CH31)*(OFFSET('Game Board'!I8:I55,0,BN1)=CH30)*(OFFSET('Game Board'!G8:G55,0,BN1)&gt;OFFSET('Game Board'!H8:H55,0,BN1))*1)+SUMPRODUCT((OFFSET('Game Board'!I8:I55,0,BN1)=CH31)*(OFFSET('Game Board'!F8:F55,0,BN1)=CH30)*(OFFSET('Game Board'!H8:H55,0,BN1)&gt;OFFSET('Game Board'!G8:G55,0,BN1))*1)</f>
        <v>0</v>
      </c>
      <c r="DH31" s="420">
        <f ca="1">SUMPRODUCT((OFFSET('Game Board'!F8:F55,0,BN1)=CH31)*(OFFSET('Game Board'!I8:I55,0,BN1)=CH30)*(OFFSET('Game Board'!G8:G55,0,BN1)=OFFSET('Game Board'!H8:H55,0,BN1))*1)+SUMPRODUCT((OFFSET('Game Board'!I8:I55,0,BN1)=CH31)*(OFFSET('Game Board'!F8:F55,0,BN1)=CH30)*(OFFSET('Game Board'!H8:H55,0,BN1)=OFFSET('Game Board'!G8:G55,0,BN1))*1)</f>
        <v>0</v>
      </c>
      <c r="DI31" s="420">
        <f ca="1">SUMPRODUCT((OFFSET('Game Board'!F8:F55,0,BN1)=CH31)*(OFFSET('Game Board'!I8:I55,0,BN1)=CH30)*(OFFSET('Game Board'!G8:G55,0,BN1)&lt;OFFSET('Game Board'!H8:H55,0,BN1))*1)+SUMPRODUCT((OFFSET('Game Board'!I8:I55,0,BN1)=CH31)*(OFFSET('Game Board'!F8:F55,0,BN1)=CH30)*(OFFSET('Game Board'!H8:H55,0,BN1)&lt;OFFSET('Game Board'!G8:G55,0,BN1))*1)</f>
        <v>0</v>
      </c>
      <c r="DJ31" s="420">
        <f ca="1">SUMIFS(OFFSET('Game Board'!G8:G55,0,BN1),OFFSET('Game Board'!F8:F55,0,BN1),CH31,OFFSET('Game Board'!I8:I55,0,BN1),CH30)+SUMIFS(OFFSET('Game Board'!H8:H55,0,BN1),OFFSET('Game Board'!I8:I55,0,BN1),CH31,OFFSET('Game Board'!F8:F55,0,BN1),CH30)</f>
        <v>0</v>
      </c>
      <c r="DK31" s="420">
        <f ca="1">SUMIFS(OFFSET('Game Board'!G8:G55,0,BN1),OFFSET('Game Board'!F8:F55,0,BN1),CH31,OFFSET('Game Board'!I8:I55,0,BN1),CH30)+SUMIFS(OFFSET('Game Board'!H8:H55,0,BN1),OFFSET('Game Board'!I8:I55,0,BN1),CH31,OFFSET('Game Board'!F8:F55,0,BN1),CH30)</f>
        <v>0</v>
      </c>
      <c r="DL31" s="420">
        <f t="shared" ca="1" si="4307"/>
        <v>0</v>
      </c>
      <c r="DM31" s="420">
        <f t="shared" ca="1" si="4308"/>
        <v>0</v>
      </c>
      <c r="DN31" s="420">
        <f t="shared" ref="DN31" ca="1" si="4531">IF(CH31&lt;&gt;"",SUMPRODUCT((CQ28:CQ31=CQ31)*(DM28:DM31&gt;DM31)*1),0)</f>
        <v>0</v>
      </c>
      <c r="DO31" s="420">
        <f t="shared" ref="DO31" ca="1" si="4532">IF(CH31&lt;&gt;"",SUMPRODUCT((DN28:DN31=DN31)*(DL28:DL31&gt;DL31)*1),0)</f>
        <v>0</v>
      </c>
      <c r="DP31" s="420">
        <f t="shared" ca="1" si="4311"/>
        <v>0</v>
      </c>
      <c r="DQ31" s="420">
        <f t="shared" ref="DQ31" ca="1" si="4533">IF(CH31&lt;&gt;"",SUMPRODUCT((DP28:DP31=DP31)*(DN28:DN31=DN31)*(DJ28:DJ31&gt;DJ31)*1),0)</f>
        <v>0</v>
      </c>
      <c r="DR31" s="420">
        <f t="shared" ca="1" si="386"/>
        <v>1</v>
      </c>
      <c r="DS31" s="420">
        <f t="shared" ref="DS31" ca="1" si="4534">SUMPRODUCT((DR28:DR31=DR31)*(BU28:BU31&gt;BU31)*1)</f>
        <v>2</v>
      </c>
      <c r="DT31" s="420">
        <f t="shared" ca="1" si="213"/>
        <v>3</v>
      </c>
      <c r="DU31" s="420" t="str">
        <f t="shared" si="214"/>
        <v>Serbia</v>
      </c>
      <c r="DV31" s="420">
        <f t="shared" ca="1" si="215"/>
        <v>0</v>
      </c>
      <c r="DW31" s="420">
        <f ca="1">SUMPRODUCT((OFFSET('Game Board'!G8:G55,0,DW1)&lt;&gt;"")*(OFFSET('Game Board'!F8:F55,0,DW1)=C31)*(OFFSET('Game Board'!G8:G55,0,DW1)&gt;OFFSET('Game Board'!H8:H55,0,DW1))*1)+SUMPRODUCT((OFFSET('Game Board'!G8:G55,0,DW1)&lt;&gt;"")*(OFFSET('Game Board'!I8:I55,0,DW1)=C31)*(OFFSET('Game Board'!H8:H55,0,DW1)&gt;OFFSET('Game Board'!G8:G55,0,DW1))*1)</f>
        <v>0</v>
      </c>
      <c r="DX31" s="420">
        <f ca="1">SUMPRODUCT((OFFSET('Game Board'!G8:G55,0,DW1)&lt;&gt;"")*(OFFSET('Game Board'!F8:F55,0,DW1)=C31)*(OFFSET('Game Board'!G8:G55,0,DW1)=OFFSET('Game Board'!H8:H55,0,DW1))*1)+SUMPRODUCT((OFFSET('Game Board'!G8:G55,0,DW1)&lt;&gt;"")*(OFFSET('Game Board'!I8:I55,0,DW1)=C31)*(OFFSET('Game Board'!G8:G55,0,DW1)=OFFSET('Game Board'!H8:H55,0,DW1))*1)</f>
        <v>0</v>
      </c>
      <c r="DY31" s="420">
        <f ca="1">SUMPRODUCT((OFFSET('Game Board'!G8:G55,0,DW1)&lt;&gt;"")*(OFFSET('Game Board'!F8:F55,0,DW1)=C31)*(OFFSET('Game Board'!G8:G55,0,DW1)&lt;OFFSET('Game Board'!H8:H55,0,DW1))*1)+SUMPRODUCT((OFFSET('Game Board'!G8:G55,0,DW1)&lt;&gt;"")*(OFFSET('Game Board'!I8:I55,0,DW1)=C31)*(OFFSET('Game Board'!H8:H55,0,DW1)&lt;OFFSET('Game Board'!G8:G55,0,DW1))*1)</f>
        <v>0</v>
      </c>
      <c r="DZ31" s="420">
        <f ca="1">SUMIF(OFFSET('Game Board'!F8:F55,0,DW1),C31,OFFSET('Game Board'!G8:G55,0,DW1))+SUMIF(OFFSET('Game Board'!I8:I55,0,DW1),C31,OFFSET('Game Board'!H8:H55,0,DW1))</f>
        <v>0</v>
      </c>
      <c r="EA31" s="420">
        <f ca="1">SUMIF(OFFSET('Game Board'!F8:F55,0,DW1),C31,OFFSET('Game Board'!H8:H55,0,DW1))+SUMIF(OFFSET('Game Board'!I8:I55,0,DW1),C31,OFFSET('Game Board'!G8:G55,0,DW1))</f>
        <v>0</v>
      </c>
      <c r="EB31" s="420">
        <f t="shared" ca="1" si="216"/>
        <v>0</v>
      </c>
      <c r="EC31" s="420">
        <f t="shared" ca="1" si="217"/>
        <v>0</v>
      </c>
      <c r="ED31" s="420">
        <f ca="1">INDEX(L4:L35,MATCH(EM31,C4:C35,0),0)</f>
        <v>1548</v>
      </c>
      <c r="EE31" s="424">
        <f>'Tournament Setup'!F33</f>
        <v>0</v>
      </c>
      <c r="EF31" s="420">
        <f ca="1">RANK(EC31,EC28:EC31)</f>
        <v>1</v>
      </c>
      <c r="EG31" s="420">
        <f ca="1">SUMPRODUCT((EF28:EF31=EF31)*(EB28:EB31&gt;EB31)*1)</f>
        <v>0</v>
      </c>
      <c r="EH31" s="420">
        <f t="shared" ca="1" si="218"/>
        <v>1</v>
      </c>
      <c r="EI31" s="420">
        <f ca="1">SUMPRODUCT((EF28:EF31=EF31)*(EB28:EB31=EB31)*(DZ28:DZ31&gt;DZ31)*1)</f>
        <v>0</v>
      </c>
      <c r="EJ31" s="420">
        <f t="shared" ca="1" si="219"/>
        <v>1</v>
      </c>
      <c r="EK31" s="420">
        <f ca="1">RANK(EJ31,EJ28:EJ31,1)+COUNTIF(EJ28:EJ31,EJ31)-1</f>
        <v>4</v>
      </c>
      <c r="EL31" s="420">
        <v>4</v>
      </c>
      <c r="EM31" s="420" t="str">
        <f t="shared" ref="EM31" ca="1" si="4535">INDEX(DU28:DU31,MATCH(EL31,EK28:EK31,0),0)</f>
        <v>Serbia</v>
      </c>
      <c r="EN31" s="420">
        <f t="shared" ref="EN31" ca="1" si="4536">INDEX(EJ28:EJ31,MATCH(EM31,DU28:DU31,0),0)</f>
        <v>1</v>
      </c>
      <c r="EO31" s="420" t="str">
        <f t="shared" ca="1" si="4316"/>
        <v>Serbia</v>
      </c>
      <c r="EP31" s="420" t="str">
        <f t="shared" ref="EP31" ca="1" si="4537">IF(AND(EP30&lt;&gt;"",EN31=2),EM31,"")</f>
        <v/>
      </c>
      <c r="EQ31" s="420" t="str">
        <f t="shared" ref="EQ31" ca="1" si="4538">IF(AND(EQ30&lt;&gt;"",EN31=3),EM31,"")</f>
        <v/>
      </c>
      <c r="ER31" s="420">
        <f ca="1">SUMPRODUCT((OFFSET('Game Board'!F8:F55,0,DW1)=EO31)*(OFFSET('Game Board'!I8:I55,0,DW1)=EO28)*(OFFSET('Game Board'!G8:G55,0,DW1)&gt;OFFSET('Game Board'!H8:H55,0,DW1))*1)+SUMPRODUCT((OFFSET('Game Board'!I8:I55,0,DW1)=EO31)*(OFFSET('Game Board'!F8:F55,0,DW1)=EO28)*(OFFSET('Game Board'!H8:H55,0,DW1)&gt;OFFSET('Game Board'!G8:G55,0,DW1))*1)+SUMPRODUCT((OFFSET('Game Board'!F8:F55,0,DW1)=EO31)*(OFFSET('Game Board'!I8:I55,0,DW1)=EO29)*(OFFSET('Game Board'!G8:G55,0,DW1)&gt;OFFSET('Game Board'!H8:H55,0,DW1))*1)+SUMPRODUCT((OFFSET('Game Board'!I8:I55,0,DW1)=EO31)*(OFFSET('Game Board'!F8:F55,0,DW1)=EO29)*(OFFSET('Game Board'!H8:H55,0,DW1)&gt;OFFSET('Game Board'!G8:G55,0,DW1))*1)+SUMPRODUCT((OFFSET('Game Board'!F8:F55,0,DW1)=EO31)*(OFFSET('Game Board'!I8:I55,0,DW1)=EO30)*(OFFSET('Game Board'!G8:G55,0,DW1)&gt;OFFSET('Game Board'!H8:H55,0,DW1))*1)+SUMPRODUCT((OFFSET('Game Board'!I8:I55,0,DW1)=EO31)*(OFFSET('Game Board'!F8:F55,0,DW1)=EO30)*(OFFSET('Game Board'!H8:H55,0,DW1)&gt;OFFSET('Game Board'!G8:G55,0,DW1))*1)</f>
        <v>0</v>
      </c>
      <c r="ES31" s="420">
        <f ca="1">SUMPRODUCT((OFFSET('Game Board'!F8:F55,0,DW1)=EO31)*(OFFSET('Game Board'!I8:I55,0,DW1)=EO28)*(OFFSET('Game Board'!G8:G55,0,DW1)&gt;=OFFSET('Game Board'!H8:H55,0,DW1))*1)+SUMPRODUCT((OFFSET('Game Board'!I8:I55,0,DW1)=EO31)*(OFFSET('Game Board'!F8:F55,0,DW1)=EO28)*(OFFSET('Game Board'!G8:G55,0,DW1)=OFFSET('Game Board'!H8:H55,0,DW1))*1)+SUMPRODUCT((OFFSET('Game Board'!F8:F55,0,DW1)=EO31)*(OFFSET('Game Board'!I8:I55,0,DW1)=EO29)*(OFFSET('Game Board'!G8:G55,0,DW1)=OFFSET('Game Board'!H8:H55,0,DW1))*1)+SUMPRODUCT((OFFSET('Game Board'!I8:I55,0,DW1)=EO31)*(OFFSET('Game Board'!F8:F55,0,DW1)=EO29)*(OFFSET('Game Board'!G8:G55,0,DW1)=OFFSET('Game Board'!H8:H55,0,DW1))*1)+SUMPRODUCT((OFFSET('Game Board'!F8:F55,0,DW1)=EO31)*(OFFSET('Game Board'!I8:I55,0,DW1)=EO30)*(OFFSET('Game Board'!G8:G55,0,DW1)=OFFSET('Game Board'!H8:H55,0,DW1))*1)+SUMPRODUCT((OFFSET('Game Board'!I8:I55,0,DW1)=EO31)*(OFFSET('Game Board'!F8:F55,0,DW1)=EO30)*(OFFSET('Game Board'!G8:G55,0,DW1)=OFFSET('Game Board'!H8:H55,0,DW1))*1)</f>
        <v>3</v>
      </c>
      <c r="ET31" s="420">
        <f ca="1">SUMPRODUCT((OFFSET('Game Board'!F8:F55,0,DW1)=EO31)*(OFFSET('Game Board'!I8:I55,0,DW1)=EO28)*(OFFSET('Game Board'!G8:G55,0,DW1)&lt;OFFSET('Game Board'!H8:H55,0,DW1))*1)+SUMPRODUCT((OFFSET('Game Board'!I8:I55,0,DW1)=EO31)*(OFFSET('Game Board'!F8:F55,0,DW1)=EO28)*(OFFSET('Game Board'!H8:H55,0,DW1)&lt;OFFSET('Game Board'!G8:G55,0,DW1))*1)+SUMPRODUCT((OFFSET('Game Board'!F8:F55,0,DW1)=EO31)*(OFFSET('Game Board'!I8:I55,0,DW1)=EO29)*(OFFSET('Game Board'!G8:G55,0,DW1)&lt;OFFSET('Game Board'!H8:H55,0,DW1))*1)+SUMPRODUCT((OFFSET('Game Board'!I8:I55,0,DW1)=EO31)*(OFFSET('Game Board'!F8:F55,0,DW1)=EO29)*(OFFSET('Game Board'!H8:H55,0,DW1)&lt;OFFSET('Game Board'!G8:G55,0,DW1))*1)+SUMPRODUCT((OFFSET('Game Board'!F8:F55,0,DW1)=EO31)*(OFFSET('Game Board'!I8:I55,0,DW1)=EO30)*(OFFSET('Game Board'!G8:G55,0,DW1)&lt;OFFSET('Game Board'!H8:H55,0,DW1))*1)+SUMPRODUCT((OFFSET('Game Board'!I8:I55,0,DW1)=EO31)*(OFFSET('Game Board'!F8:F55,0,DW1)=EO30)*(OFFSET('Game Board'!H8:H55,0,DW1)&lt;OFFSET('Game Board'!G8:G55,0,DW1))*1)</f>
        <v>0</v>
      </c>
      <c r="EU31" s="420">
        <f ca="1">SUMIFS(OFFSET('Game Board'!G8:G55,0,DW1),OFFSET('Game Board'!F8:F55,0,DW1),EO31,OFFSET('Game Board'!I8:I55,0,DW1),EO28)+SUMIFS(OFFSET('Game Board'!G8:G55,0,DW1),OFFSET('Game Board'!F8:F55,0,DW1),EO31,OFFSET('Game Board'!I8:I55,0,DW1),EO29)+SUMIFS(OFFSET('Game Board'!G8:G55,0,DW1),OFFSET('Game Board'!F8:F55,0,DW1),EO31,OFFSET('Game Board'!I8:I55,0,DW1),EO30)+SUMIFS(OFFSET('Game Board'!H8:H55,0,DW1),OFFSET('Game Board'!I8:I55,0,DW1),EO31,OFFSET('Game Board'!F8:F55,0,DW1),EO28)+SUMIFS(OFFSET('Game Board'!H8:H55,0,DW1),OFFSET('Game Board'!I8:I55,0,DW1),EO31,OFFSET('Game Board'!F8:F55,0,DW1),EO29)+SUMIFS(OFFSET('Game Board'!H8:H55,0,DW1),OFFSET('Game Board'!I8:I55,0,DW1),EO31,OFFSET('Game Board'!F8:F55,0,DW1),EO30)</f>
        <v>0</v>
      </c>
      <c r="EV31" s="420">
        <f ca="1">SUMIFS(OFFSET('Game Board'!H8:H55,0,DW1),OFFSET('Game Board'!F8:F55,0,DW1),EO31,OFFSET('Game Board'!I8:I55,0,DW1),EO28)+SUMIFS(OFFSET('Game Board'!H8:H55,0,DW1),OFFSET('Game Board'!F8:F55,0,DW1),EO31,OFFSET('Game Board'!I8:I55,0,DW1),EO29)+SUMIFS(OFFSET('Game Board'!H8:H55,0,DW1),OFFSET('Game Board'!F8:F55,0,DW1),EO31,OFFSET('Game Board'!I8:I55,0,DW1),EO30)+SUMIFS(OFFSET('Game Board'!G8:G55,0,DW1),OFFSET('Game Board'!I8:I55,0,DW1),EO31,OFFSET('Game Board'!F8:F55,0,DW1),EO28)+SUMIFS(OFFSET('Game Board'!G8:G55,0,DW1),OFFSET('Game Board'!I8:I55,0,DW1),EO31,OFFSET('Game Board'!F8:F55,0,DW1),EO29)+SUMIFS(OFFSET('Game Board'!G8:G55,0,DW1),OFFSET('Game Board'!I8:I55,0,DW1),EO31,OFFSET('Game Board'!F8:F55,0,DW1),EO30)</f>
        <v>0</v>
      </c>
      <c r="EW31" s="420">
        <f t="shared" ca="1" si="220"/>
        <v>0</v>
      </c>
      <c r="EX31" s="420">
        <f t="shared" ca="1" si="221"/>
        <v>3</v>
      </c>
      <c r="EY31" s="420">
        <f t="shared" ref="EY31" ca="1" si="4539">IF(EO31&lt;&gt;"",SUMPRODUCT((EN28:EN31=EN31)*(EX28:EX31&gt;EX31)*1),0)</f>
        <v>0</v>
      </c>
      <c r="EZ31" s="420">
        <f t="shared" ref="EZ31" ca="1" si="4540">IF(EO31&lt;&gt;"",SUMPRODUCT((EY28:EY31=EY31)*(EW28:EW31&gt;EW31)*1),0)</f>
        <v>0</v>
      </c>
      <c r="FA31" s="420">
        <f t="shared" ca="1" si="2"/>
        <v>0</v>
      </c>
      <c r="FB31" s="420">
        <f t="shared" ref="FB31" ca="1" si="4541">IF(EO31&lt;&gt;"",SUMPRODUCT((FA28:FA31=FA31)*(EY28:EY31=EY31)*(EU28:EU31&gt;EU31)*1),0)</f>
        <v>0</v>
      </c>
      <c r="FC31" s="420">
        <f t="shared" ca="1" si="222"/>
        <v>1</v>
      </c>
      <c r="FD31" s="420">
        <f ca="1">SUMPRODUCT((OFFSET('Game Board'!F8:F55,0,DW1)=EP31)*(OFFSET('Game Board'!I8:I55,0,DW1)=EP29)*(OFFSET('Game Board'!G8:G55,0,DW1)&gt;OFFSET('Game Board'!H8:H55,0,DW1))*1)+SUMPRODUCT((OFFSET('Game Board'!I8:I55,0,DW1)=EP31)*(OFFSET('Game Board'!F8:F55,0,DW1)=EP29)*(OFFSET('Game Board'!H8:H55,0,DW1)&gt;OFFSET('Game Board'!G8:G55,0,DW1))*1)+SUMPRODUCT((OFFSET('Game Board'!F8:F55,0,DW1)=EP31)*(OFFSET('Game Board'!I8:I55,0,DW1)=EP30)*(OFFSET('Game Board'!G8:G55,0,DW1)&gt;OFFSET('Game Board'!H8:H55,0,DW1))*1)+SUMPRODUCT((OFFSET('Game Board'!I8:I55,0,DW1)=EP31)*(OFFSET('Game Board'!F8:F55,0,DW1)=EP30)*(OFFSET('Game Board'!H8:H55,0,DW1)&gt;OFFSET('Game Board'!G8:G55,0,DW1))*1)</f>
        <v>0</v>
      </c>
      <c r="FE31" s="420">
        <f ca="1">SUMPRODUCT((OFFSET('Game Board'!F8:F55,0,DW1)=EP31)*(OFFSET('Game Board'!I8:I55,0,DW1)=EP29)*(OFFSET('Game Board'!G8:G55,0,DW1)=OFFSET('Game Board'!H8:H55,0,DW1))*1)+SUMPRODUCT((OFFSET('Game Board'!I8:I55,0,DW1)=EP31)*(OFFSET('Game Board'!F8:F55,0,DW1)=EP29)*(OFFSET('Game Board'!G8:G55,0,DW1)=OFFSET('Game Board'!H8:H55,0,DW1))*1)+SUMPRODUCT((OFFSET('Game Board'!F8:F55,0,DW1)=EP31)*(OFFSET('Game Board'!I8:I55,0,DW1)=EP30)*(OFFSET('Game Board'!G8:G55,0,DW1)=OFFSET('Game Board'!H8:H55,0,DW1))*1)+SUMPRODUCT((OFFSET('Game Board'!I8:I55,0,DW1)=EP31)*(OFFSET('Game Board'!F8:F55,0,DW1)=EP30)*(OFFSET('Game Board'!G8:G55,0,DW1)=OFFSET('Game Board'!H8:H55,0,DW1))*1)</f>
        <v>0</v>
      </c>
      <c r="FF31" s="420">
        <f ca="1">SUMPRODUCT((OFFSET('Game Board'!F8:F55,0,DW1)=EP31)*(OFFSET('Game Board'!I8:I55,0,DW1)=EP29)*(OFFSET('Game Board'!G8:G55,0,DW1)&lt;OFFSET('Game Board'!H8:H55,0,DW1))*1)+SUMPRODUCT((OFFSET('Game Board'!I8:I55,0,DW1)=EP31)*(OFFSET('Game Board'!F8:F55,0,DW1)=EP29)*(OFFSET('Game Board'!H8:H55,0,DW1)&lt;OFFSET('Game Board'!G8:G55,0,DW1))*1)+SUMPRODUCT((OFFSET('Game Board'!F8:F55,0,DW1)=EP31)*(OFFSET('Game Board'!I8:I55,0,DW1)=EP30)*(OFFSET('Game Board'!G8:G55,0,DW1)&lt;OFFSET('Game Board'!H8:H55,0,DW1))*1)+SUMPRODUCT((OFFSET('Game Board'!I8:I55,0,DW1)=EP31)*(OFFSET('Game Board'!F8:F55,0,DW1)=EP30)*(OFFSET('Game Board'!H8:H55,0,DW1)&lt;OFFSET('Game Board'!G8:G55,0,DW1))*1)</f>
        <v>0</v>
      </c>
      <c r="FG31" s="420">
        <f ca="1">SUMIFS(OFFSET('Game Board'!G8:G55,0,DW1),OFFSET('Game Board'!F8:F55,0,DW1),EP31,OFFSET('Game Board'!I8:I55,0,DW1),EP29)+SUMIFS(OFFSET('Game Board'!G8:G55,0,DW1),OFFSET('Game Board'!F8:F55,0,DW1),EP31,OFFSET('Game Board'!I8:I55,0,DW1),EP30)+SUMIFS(OFFSET('Game Board'!H8:H55,0,DW1),OFFSET('Game Board'!I8:I55,0,DW1),EP31,OFFSET('Game Board'!F8:F55,0,DW1),EP29)+SUMIFS(OFFSET('Game Board'!H8:H55,0,DW1),OFFSET('Game Board'!I8:I55,0,DW1),EP31,OFFSET('Game Board'!F8:F55,0,DW1),EP30)</f>
        <v>0</v>
      </c>
      <c r="FH31" s="420">
        <f ca="1">SUMIFS(OFFSET('Game Board'!G8:G55,0,DW1),OFFSET('Game Board'!F8:F55,0,DW1),EP31,OFFSET('Game Board'!I8:I55,0,DW1),EP29)+SUMIFS(OFFSET('Game Board'!G8:G55,0,DW1),OFFSET('Game Board'!F8:F55,0,DW1),EP31,OFFSET('Game Board'!I8:I55,0,DW1),EP30)+SUMIFS(OFFSET('Game Board'!H8:H55,0,DW1),OFFSET('Game Board'!I8:I55,0,DW1),EP31,OFFSET('Game Board'!F8:F55,0,DW1),EP29)+SUMIFS(OFFSET('Game Board'!H8:H55,0,DW1),OFFSET('Game Board'!I8:I55,0,DW1),EP31,OFFSET('Game Board'!F8:F55,0,DW1),EP30)</f>
        <v>0</v>
      </c>
      <c r="FI31" s="420">
        <f t="shared" ca="1" si="223"/>
        <v>0</v>
      </c>
      <c r="FJ31" s="420">
        <f t="shared" ca="1" si="224"/>
        <v>0</v>
      </c>
      <c r="FK31" s="420">
        <f t="shared" ref="FK31" ca="1" si="4542">IF(EP31&lt;&gt;"",SUMPRODUCT((EN28:EN31=EN31)*(FJ28:FJ31&gt;FJ31)*1),0)</f>
        <v>0</v>
      </c>
      <c r="FL31" s="420">
        <f t="shared" ref="FL31" ca="1" si="4543">IF(EP31&lt;&gt;"",SUMPRODUCT((FK28:FK31=FK31)*(FI28:FI31&gt;FI31)*1),0)</f>
        <v>0</v>
      </c>
      <c r="FM31" s="420">
        <f t="shared" ca="1" si="225"/>
        <v>0</v>
      </c>
      <c r="FN31" s="420">
        <f t="shared" ref="FN31" ca="1" si="4544">IF(EP31&lt;&gt;"",SUMPRODUCT((FM28:FM31=FM31)*(FK28:FK31=FK31)*(FG28:FG31&gt;FG31)*1),0)</f>
        <v>0</v>
      </c>
      <c r="FO31" s="420">
        <f t="shared" ca="1" si="226"/>
        <v>1</v>
      </c>
      <c r="FP31" s="420">
        <f ca="1">SUMPRODUCT((OFFSET('Game Board'!F8:F55,0,DW1)=EQ31)*(OFFSET('Game Board'!I8:I55,0,DW1)=EQ30)*(OFFSET('Game Board'!G8:G55,0,DW1)&gt;OFFSET('Game Board'!H8:H55,0,DW1))*1)+SUMPRODUCT((OFFSET('Game Board'!I8:I55,0,DW1)=EQ31)*(OFFSET('Game Board'!F8:F55,0,DW1)=EQ30)*(OFFSET('Game Board'!H8:H55,0,DW1)&gt;OFFSET('Game Board'!G8:G55,0,DW1))*1)</f>
        <v>0</v>
      </c>
      <c r="FQ31" s="420">
        <f ca="1">SUMPRODUCT((OFFSET('Game Board'!F8:F55,0,DW1)=EQ31)*(OFFSET('Game Board'!I8:I55,0,DW1)=EQ30)*(OFFSET('Game Board'!G8:G55,0,DW1)=OFFSET('Game Board'!H8:H55,0,DW1))*1)+SUMPRODUCT((OFFSET('Game Board'!I8:I55,0,DW1)=EQ31)*(OFFSET('Game Board'!F8:F55,0,DW1)=EQ30)*(OFFSET('Game Board'!H8:H55,0,DW1)=OFFSET('Game Board'!G8:G55,0,DW1))*1)</f>
        <v>0</v>
      </c>
      <c r="FR31" s="420">
        <f ca="1">SUMPRODUCT((OFFSET('Game Board'!F8:F55,0,DW1)=EQ31)*(OFFSET('Game Board'!I8:I55,0,DW1)=EQ30)*(OFFSET('Game Board'!G8:G55,0,DW1)&lt;OFFSET('Game Board'!H8:H55,0,DW1))*1)+SUMPRODUCT((OFFSET('Game Board'!I8:I55,0,DW1)=EQ31)*(OFFSET('Game Board'!F8:F55,0,DW1)=EQ30)*(OFFSET('Game Board'!H8:H55,0,DW1)&lt;OFFSET('Game Board'!G8:G55,0,DW1))*1)</f>
        <v>0</v>
      </c>
      <c r="FS31" s="420">
        <f ca="1">SUMIFS(OFFSET('Game Board'!G8:G55,0,DW1),OFFSET('Game Board'!F8:F55,0,DW1),EQ31,OFFSET('Game Board'!I8:I55,0,DW1),EQ30)+SUMIFS(OFFSET('Game Board'!H8:H55,0,DW1),OFFSET('Game Board'!I8:I55,0,DW1),EQ31,OFFSET('Game Board'!F8:F55,0,DW1),EQ30)</f>
        <v>0</v>
      </c>
      <c r="FT31" s="420">
        <f ca="1">SUMIFS(OFFSET('Game Board'!G8:G55,0,DW1),OFFSET('Game Board'!F8:F55,0,DW1),EQ31,OFFSET('Game Board'!I8:I55,0,DW1),EQ30)+SUMIFS(OFFSET('Game Board'!H8:H55,0,DW1),OFFSET('Game Board'!I8:I55,0,DW1),EQ31,OFFSET('Game Board'!F8:F55,0,DW1),EQ30)</f>
        <v>0</v>
      </c>
      <c r="FU31" s="420">
        <f t="shared" ca="1" si="4325"/>
        <v>0</v>
      </c>
      <c r="FV31" s="420">
        <f t="shared" ca="1" si="4326"/>
        <v>0</v>
      </c>
      <c r="FW31" s="420">
        <f t="shared" ref="FW31" ca="1" si="4545">IF(EQ31&lt;&gt;"",SUMPRODUCT((EZ28:EZ31=EZ31)*(FV28:FV31&gt;FV31)*1),0)</f>
        <v>0</v>
      </c>
      <c r="FX31" s="420">
        <f t="shared" ref="FX31" ca="1" si="4546">IF(EQ31&lt;&gt;"",SUMPRODUCT((FW28:FW31=FW31)*(FU28:FU31&gt;FU31)*1),0)</f>
        <v>0</v>
      </c>
      <c r="FY31" s="420">
        <f t="shared" ca="1" si="4329"/>
        <v>0</v>
      </c>
      <c r="FZ31" s="420">
        <f t="shared" ref="FZ31" ca="1" si="4547">IF(EQ31&lt;&gt;"",SUMPRODUCT((FY28:FY31=FY31)*(FW28:FW31=FW31)*(FS28:FS31&gt;FS31)*1),0)</f>
        <v>0</v>
      </c>
      <c r="GA31" s="420">
        <f t="shared" ca="1" si="389"/>
        <v>1</v>
      </c>
      <c r="GB31" s="420">
        <f t="shared" ref="GB31" ca="1" si="4548">SUMPRODUCT((GA28:GA31=GA31)*(ED28:ED31&gt;ED31)*1)</f>
        <v>2</v>
      </c>
      <c r="GC31" s="420">
        <f t="shared" ca="1" si="227"/>
        <v>3</v>
      </c>
      <c r="GD31" s="420" t="str">
        <f t="shared" si="228"/>
        <v>Serbia</v>
      </c>
      <c r="GE31" s="420">
        <f t="shared" ca="1" si="3"/>
        <v>0</v>
      </c>
      <c r="GF31" s="420">
        <f ca="1">SUMPRODUCT((OFFSET('Game Board'!G8:G55,0,GF1)&lt;&gt;"")*(OFFSET('Game Board'!F8:F55,0,GF1)=C31)*(OFFSET('Game Board'!G8:G55,0,GF1)&gt;OFFSET('Game Board'!H8:H55,0,GF1))*1)+SUMPRODUCT((OFFSET('Game Board'!G8:G55,0,GF1)&lt;&gt;"")*(OFFSET('Game Board'!I8:I55,0,GF1)=C31)*(OFFSET('Game Board'!H8:H55,0,GF1)&gt;OFFSET('Game Board'!G8:G55,0,GF1))*1)</f>
        <v>0</v>
      </c>
      <c r="GG31" s="420">
        <f ca="1">SUMPRODUCT((OFFSET('Game Board'!G8:G55,0,GF1)&lt;&gt;"")*(OFFSET('Game Board'!F8:F55,0,GF1)=C31)*(OFFSET('Game Board'!G8:G55,0,GF1)=OFFSET('Game Board'!H8:H55,0,GF1))*1)+SUMPRODUCT((OFFSET('Game Board'!G8:G55,0,GF1)&lt;&gt;"")*(OFFSET('Game Board'!I8:I55,0,GF1)=C31)*(OFFSET('Game Board'!G8:G55,0,GF1)=OFFSET('Game Board'!H8:H55,0,GF1))*1)</f>
        <v>0</v>
      </c>
      <c r="GH31" s="420">
        <f ca="1">SUMPRODUCT((OFFSET('Game Board'!G8:G55,0,GF1)&lt;&gt;"")*(OFFSET('Game Board'!F8:F55,0,GF1)=C31)*(OFFSET('Game Board'!G8:G55,0,GF1)&lt;OFFSET('Game Board'!H8:H55,0,GF1))*1)+SUMPRODUCT((OFFSET('Game Board'!G8:G55,0,GF1)&lt;&gt;"")*(OFFSET('Game Board'!I8:I55,0,GF1)=C31)*(OFFSET('Game Board'!H8:H55,0,GF1)&lt;OFFSET('Game Board'!G8:G55,0,GF1))*1)</f>
        <v>0</v>
      </c>
      <c r="GI31" s="420">
        <f ca="1">SUMIF(OFFSET('Game Board'!F8:F55,0,GF1),C31,OFFSET('Game Board'!G8:G55,0,GF1))+SUMIF(OFFSET('Game Board'!I8:I55,0,GF1),C31,OFFSET('Game Board'!H8:H55,0,GF1))</f>
        <v>0</v>
      </c>
      <c r="GJ31" s="420">
        <f ca="1">SUMIF(OFFSET('Game Board'!F8:F55,0,GF1),C31,OFFSET('Game Board'!H8:H55,0,GF1))+SUMIF(OFFSET('Game Board'!I8:I55,0,GF1),C31,OFFSET('Game Board'!G8:G55,0,GF1))</f>
        <v>0</v>
      </c>
      <c r="GK31" s="420">
        <f t="shared" ca="1" si="4"/>
        <v>0</v>
      </c>
      <c r="GL31" s="420">
        <f t="shared" ca="1" si="5"/>
        <v>0</v>
      </c>
      <c r="GM31" s="420">
        <f ca="1">INDEX(L4:L35,MATCH(GV31,C4:C35,0),0)</f>
        <v>1548</v>
      </c>
      <c r="GN31" s="424">
        <f>'Tournament Setup'!F33</f>
        <v>0</v>
      </c>
      <c r="GO31" s="420">
        <f t="shared" ref="GO31" ca="1" si="4549">RANK(GL31,GL28:GL31)</f>
        <v>1</v>
      </c>
      <c r="GP31" s="420">
        <f t="shared" ref="GP31" ca="1" si="4550">SUMPRODUCT((GO28:GO31=GO31)*(GK28:GK31&gt;GK31)*1)</f>
        <v>0</v>
      </c>
      <c r="GQ31" s="420">
        <f t="shared" ca="1" si="8"/>
        <v>1</v>
      </c>
      <c r="GR31" s="420">
        <f t="shared" ref="GR31" ca="1" si="4551">SUMPRODUCT((GO28:GO31=GO31)*(GK28:GK31=GK31)*(GI28:GI31&gt;GI31)*1)</f>
        <v>0</v>
      </c>
      <c r="GS31" s="420">
        <f t="shared" ca="1" si="10"/>
        <v>1</v>
      </c>
      <c r="GT31" s="420">
        <f t="shared" ref="GT31" ca="1" si="4552">RANK(GS31,GS28:GS31,1)+COUNTIF(GS28:GS31,GS31)-1</f>
        <v>4</v>
      </c>
      <c r="GU31" s="420">
        <v>4</v>
      </c>
      <c r="GV31" s="420" t="str">
        <f t="shared" ref="GV31" ca="1" si="4553">INDEX(GD28:GD31,MATCH(GU31,GT28:GT31,0),0)</f>
        <v>Serbia</v>
      </c>
      <c r="GW31" s="420">
        <f t="shared" ref="GW31" ca="1" si="4554">INDEX(GS28:GS31,MATCH(GV31,GD28:GD31,0),0)</f>
        <v>1</v>
      </c>
      <c r="GX31" s="420" t="str">
        <f t="shared" ca="1" si="4338"/>
        <v>Serbia</v>
      </c>
      <c r="GY31" s="420" t="str">
        <f t="shared" ref="GY31" ca="1" si="4555">IF(AND(GY30&lt;&gt;"",GW31=2),GV31,"")</f>
        <v/>
      </c>
      <c r="GZ31" s="420" t="str">
        <f t="shared" ref="GZ31" ca="1" si="4556">IF(AND(GZ30&lt;&gt;"",GW31=3),GV31,"")</f>
        <v/>
      </c>
      <c r="HA31" s="420">
        <f ca="1">SUMPRODUCT((OFFSET('Game Board'!F8:F55,0,GF1)=GX31)*(OFFSET('Game Board'!I8:I55,0,GF1)=GX28)*(OFFSET('Game Board'!G8:G55,0,GF1)&gt;OFFSET('Game Board'!H8:H55,0,GF1))*1)+SUMPRODUCT((OFFSET('Game Board'!I8:I55,0,GF1)=GX31)*(OFFSET('Game Board'!F8:F55,0,GF1)=GX28)*(OFFSET('Game Board'!H8:H55,0,GF1)&gt;OFFSET('Game Board'!G8:G55,0,GF1))*1)+SUMPRODUCT((OFFSET('Game Board'!F8:F55,0,GF1)=GX31)*(OFFSET('Game Board'!I8:I55,0,GF1)=GX29)*(OFFSET('Game Board'!G8:G55,0,GF1)&gt;OFFSET('Game Board'!H8:H55,0,GF1))*1)+SUMPRODUCT((OFFSET('Game Board'!I8:I55,0,GF1)=GX31)*(OFFSET('Game Board'!F8:F55,0,GF1)=GX29)*(OFFSET('Game Board'!H8:H55,0,GF1)&gt;OFFSET('Game Board'!G8:G55,0,GF1))*1)+SUMPRODUCT((OFFSET('Game Board'!F8:F55,0,GF1)=GX31)*(OFFSET('Game Board'!I8:I55,0,GF1)=GX30)*(OFFSET('Game Board'!G8:G55,0,GF1)&gt;OFFSET('Game Board'!H8:H55,0,GF1))*1)+SUMPRODUCT((OFFSET('Game Board'!I8:I55,0,GF1)=GX31)*(OFFSET('Game Board'!F8:F55,0,GF1)=GX30)*(OFFSET('Game Board'!H8:H55,0,GF1)&gt;OFFSET('Game Board'!G8:G55,0,GF1))*1)</f>
        <v>0</v>
      </c>
      <c r="HB31" s="420">
        <f ca="1">SUMPRODUCT((OFFSET('Game Board'!F8:F55,0,GF1)=GX31)*(OFFSET('Game Board'!I8:I55,0,GF1)=GX28)*(OFFSET('Game Board'!G8:G55,0,GF1)&gt;=OFFSET('Game Board'!H8:H55,0,GF1))*1)+SUMPRODUCT((OFFSET('Game Board'!I8:I55,0,GF1)=GX31)*(OFFSET('Game Board'!F8:F55,0,GF1)=GX28)*(OFFSET('Game Board'!G8:G55,0,GF1)=OFFSET('Game Board'!H8:H55,0,GF1))*1)+SUMPRODUCT((OFFSET('Game Board'!F8:F55,0,GF1)=GX31)*(OFFSET('Game Board'!I8:I55,0,GF1)=GX29)*(OFFSET('Game Board'!G8:G55,0,GF1)=OFFSET('Game Board'!H8:H55,0,GF1))*1)+SUMPRODUCT((OFFSET('Game Board'!I8:I55,0,GF1)=GX31)*(OFFSET('Game Board'!F8:F55,0,GF1)=GX29)*(OFFSET('Game Board'!G8:G55,0,GF1)=OFFSET('Game Board'!H8:H55,0,GF1))*1)+SUMPRODUCT((OFFSET('Game Board'!F8:F55,0,GF1)=GX31)*(OFFSET('Game Board'!I8:I55,0,GF1)=GX30)*(OFFSET('Game Board'!G8:G55,0,GF1)=OFFSET('Game Board'!H8:H55,0,GF1))*1)+SUMPRODUCT((OFFSET('Game Board'!I8:I55,0,GF1)=GX31)*(OFFSET('Game Board'!F8:F55,0,GF1)=GX30)*(OFFSET('Game Board'!G8:G55,0,GF1)=OFFSET('Game Board'!H8:H55,0,GF1))*1)</f>
        <v>3</v>
      </c>
      <c r="HC31" s="420">
        <f ca="1">SUMPRODUCT((OFFSET('Game Board'!F8:F55,0,GF1)=GX31)*(OFFSET('Game Board'!I8:I55,0,GF1)=GX28)*(OFFSET('Game Board'!G8:G55,0,GF1)&lt;OFFSET('Game Board'!H8:H55,0,GF1))*1)+SUMPRODUCT((OFFSET('Game Board'!I8:I55,0,GF1)=GX31)*(OFFSET('Game Board'!F8:F55,0,GF1)=GX28)*(OFFSET('Game Board'!H8:H55,0,GF1)&lt;OFFSET('Game Board'!G8:G55,0,GF1))*1)+SUMPRODUCT((OFFSET('Game Board'!F8:F55,0,GF1)=GX31)*(OFFSET('Game Board'!I8:I55,0,GF1)=GX29)*(OFFSET('Game Board'!G8:G55,0,GF1)&lt;OFFSET('Game Board'!H8:H55,0,GF1))*1)+SUMPRODUCT((OFFSET('Game Board'!I8:I55,0,GF1)=GX31)*(OFFSET('Game Board'!F8:F55,0,GF1)=GX29)*(OFFSET('Game Board'!H8:H55,0,GF1)&lt;OFFSET('Game Board'!G8:G55,0,GF1))*1)+SUMPRODUCT((OFFSET('Game Board'!F8:F55,0,GF1)=GX31)*(OFFSET('Game Board'!I8:I55,0,GF1)=GX30)*(OFFSET('Game Board'!G8:G55,0,GF1)&lt;OFFSET('Game Board'!H8:H55,0,GF1))*1)+SUMPRODUCT((OFFSET('Game Board'!I8:I55,0,GF1)=GX31)*(OFFSET('Game Board'!F8:F55,0,GF1)=GX30)*(OFFSET('Game Board'!H8:H55,0,GF1)&lt;OFFSET('Game Board'!G8:G55,0,GF1))*1)</f>
        <v>0</v>
      </c>
      <c r="HD31" s="420">
        <f ca="1">SUMIFS(OFFSET('Game Board'!G8:G55,0,GF1),OFFSET('Game Board'!F8:F55,0,GF1),GX31,OFFSET('Game Board'!I8:I55,0,GF1),GX28)+SUMIFS(OFFSET('Game Board'!G8:G55,0,GF1),OFFSET('Game Board'!F8:F55,0,GF1),GX31,OFFSET('Game Board'!I8:I55,0,GF1),GX29)+SUMIFS(OFFSET('Game Board'!G8:G55,0,GF1),OFFSET('Game Board'!F8:F55,0,GF1),GX31,OFFSET('Game Board'!I8:I55,0,GF1),GX30)+SUMIFS(OFFSET('Game Board'!H8:H55,0,GF1),OFFSET('Game Board'!I8:I55,0,GF1),GX31,OFFSET('Game Board'!F8:F55,0,GF1),GX28)+SUMIFS(OFFSET('Game Board'!H8:H55,0,GF1),OFFSET('Game Board'!I8:I55,0,GF1),GX31,OFFSET('Game Board'!F8:F55,0,GF1),GX29)+SUMIFS(OFFSET('Game Board'!H8:H55,0,GF1),OFFSET('Game Board'!I8:I55,0,GF1),GX31,OFFSET('Game Board'!F8:F55,0,GF1),GX30)</f>
        <v>0</v>
      </c>
      <c r="HE31" s="420">
        <f ca="1">SUMIFS(OFFSET('Game Board'!H8:H55,0,GF1),OFFSET('Game Board'!F8:F55,0,GF1),GX31,OFFSET('Game Board'!I8:I55,0,GF1),GX28)+SUMIFS(OFFSET('Game Board'!H8:H55,0,GF1),OFFSET('Game Board'!F8:F55,0,GF1),GX31,OFFSET('Game Board'!I8:I55,0,GF1),GX29)+SUMIFS(OFFSET('Game Board'!H8:H55,0,GF1),OFFSET('Game Board'!F8:F55,0,GF1),GX31,OFFSET('Game Board'!I8:I55,0,GF1),GX30)+SUMIFS(OFFSET('Game Board'!G8:G55,0,GF1),OFFSET('Game Board'!I8:I55,0,GF1),GX31,OFFSET('Game Board'!F8:F55,0,GF1),GX28)+SUMIFS(OFFSET('Game Board'!G8:G55,0,GF1),OFFSET('Game Board'!I8:I55,0,GF1),GX31,OFFSET('Game Board'!F8:F55,0,GF1),GX29)+SUMIFS(OFFSET('Game Board'!G8:G55,0,GF1),OFFSET('Game Board'!I8:I55,0,GF1),GX31,OFFSET('Game Board'!F8:F55,0,GF1),GX30)</f>
        <v>0</v>
      </c>
      <c r="HF31" s="420">
        <f t="shared" ca="1" si="15"/>
        <v>0</v>
      </c>
      <c r="HG31" s="420">
        <f t="shared" ca="1" si="16"/>
        <v>3</v>
      </c>
      <c r="HH31" s="420">
        <f t="shared" ref="HH31" ca="1" si="4557">IF(GX31&lt;&gt;"",SUMPRODUCT((GW28:GW31=GW31)*(HG28:HG31&gt;HG31)*1),0)</f>
        <v>0</v>
      </c>
      <c r="HI31" s="420">
        <f t="shared" ref="HI31" ca="1" si="4558">IF(GX31&lt;&gt;"",SUMPRODUCT((HH28:HH31=HH31)*(HF28:HF31&gt;HF31)*1),0)</f>
        <v>0</v>
      </c>
      <c r="HJ31" s="420">
        <f t="shared" ca="1" si="19"/>
        <v>0</v>
      </c>
      <c r="HK31" s="420">
        <f t="shared" ref="HK31" ca="1" si="4559">IF(GX31&lt;&gt;"",SUMPRODUCT((HJ28:HJ31=HJ31)*(HH28:HH31=HH31)*(HD28:HD31&gt;HD31)*1),0)</f>
        <v>0</v>
      </c>
      <c r="HL31" s="420">
        <f t="shared" ca="1" si="21"/>
        <v>1</v>
      </c>
      <c r="HM31" s="420">
        <f ca="1">SUMPRODUCT((OFFSET('Game Board'!F8:F55,0,GF1)=GY31)*(OFFSET('Game Board'!I8:I55,0,GF1)=GY29)*(OFFSET('Game Board'!G8:G55,0,GF1)&gt;OFFSET('Game Board'!H8:H55,0,GF1))*1)+SUMPRODUCT((OFFSET('Game Board'!I8:I55,0,GF1)=GY31)*(OFFSET('Game Board'!F8:F55,0,GF1)=GY29)*(OFFSET('Game Board'!H8:H55,0,GF1)&gt;OFFSET('Game Board'!G8:G55,0,GF1))*1)+SUMPRODUCT((OFFSET('Game Board'!F8:F55,0,GF1)=GY31)*(OFFSET('Game Board'!I8:I55,0,GF1)=GY30)*(OFFSET('Game Board'!G8:G55,0,GF1)&gt;OFFSET('Game Board'!H8:H55,0,GF1))*1)+SUMPRODUCT((OFFSET('Game Board'!I8:I55,0,GF1)=GY31)*(OFFSET('Game Board'!F8:F55,0,GF1)=GY30)*(OFFSET('Game Board'!H8:H55,0,GF1)&gt;OFFSET('Game Board'!G8:G55,0,GF1))*1)</f>
        <v>0</v>
      </c>
      <c r="HN31" s="420">
        <f ca="1">SUMPRODUCT((OFFSET('Game Board'!F8:F55,0,GF1)=GY31)*(OFFSET('Game Board'!I8:I55,0,GF1)=GY29)*(OFFSET('Game Board'!G8:G55,0,GF1)=OFFSET('Game Board'!H8:H55,0,GF1))*1)+SUMPRODUCT((OFFSET('Game Board'!I8:I55,0,GF1)=GY31)*(OFFSET('Game Board'!F8:F55,0,GF1)=GY29)*(OFFSET('Game Board'!G8:G55,0,GF1)=OFFSET('Game Board'!H8:H55,0,GF1))*1)+SUMPRODUCT((OFFSET('Game Board'!F8:F55,0,GF1)=GY31)*(OFFSET('Game Board'!I8:I55,0,GF1)=GY30)*(OFFSET('Game Board'!G8:G55,0,GF1)=OFFSET('Game Board'!H8:H55,0,GF1))*1)+SUMPRODUCT((OFFSET('Game Board'!I8:I55,0,GF1)=GY31)*(OFFSET('Game Board'!F8:F55,0,GF1)=GY30)*(OFFSET('Game Board'!G8:G55,0,GF1)=OFFSET('Game Board'!H8:H55,0,GF1))*1)</f>
        <v>0</v>
      </c>
      <c r="HO31" s="420">
        <f ca="1">SUMPRODUCT((OFFSET('Game Board'!F8:F55,0,GF1)=GY31)*(OFFSET('Game Board'!I8:I55,0,GF1)=GY29)*(OFFSET('Game Board'!G8:G55,0,GF1)&lt;OFFSET('Game Board'!H8:H55,0,GF1))*1)+SUMPRODUCT((OFFSET('Game Board'!I8:I55,0,GF1)=GY31)*(OFFSET('Game Board'!F8:F55,0,GF1)=GY29)*(OFFSET('Game Board'!H8:H55,0,GF1)&lt;OFFSET('Game Board'!G8:G55,0,GF1))*1)+SUMPRODUCT((OFFSET('Game Board'!F8:F55,0,GF1)=GY31)*(OFFSET('Game Board'!I8:I55,0,GF1)=GY30)*(OFFSET('Game Board'!G8:G55,0,GF1)&lt;OFFSET('Game Board'!H8:H55,0,GF1))*1)+SUMPRODUCT((OFFSET('Game Board'!I8:I55,0,GF1)=GY31)*(OFFSET('Game Board'!F8:F55,0,GF1)=GY30)*(OFFSET('Game Board'!H8:H55,0,GF1)&lt;OFFSET('Game Board'!G8:G55,0,GF1))*1)</f>
        <v>0</v>
      </c>
      <c r="HP31" s="420">
        <f ca="1">SUMIFS(OFFSET('Game Board'!G8:G55,0,GF1),OFFSET('Game Board'!F8:F55,0,GF1),GY31,OFFSET('Game Board'!I8:I55,0,GF1),GY29)+SUMIFS(OFFSET('Game Board'!G8:G55,0,GF1),OFFSET('Game Board'!F8:F55,0,GF1),GY31,OFFSET('Game Board'!I8:I55,0,GF1),GY30)+SUMIFS(OFFSET('Game Board'!H8:H55,0,GF1),OFFSET('Game Board'!I8:I55,0,GF1),GY31,OFFSET('Game Board'!F8:F55,0,GF1),GY29)+SUMIFS(OFFSET('Game Board'!H8:H55,0,GF1),OFFSET('Game Board'!I8:I55,0,GF1),GY31,OFFSET('Game Board'!F8:F55,0,GF1),GY30)</f>
        <v>0</v>
      </c>
      <c r="HQ31" s="420">
        <f ca="1">SUMIFS(OFFSET('Game Board'!G8:G55,0,GF1),OFFSET('Game Board'!F8:F55,0,GF1),GY31,OFFSET('Game Board'!I8:I55,0,GF1),GY29)+SUMIFS(OFFSET('Game Board'!G8:G55,0,GF1),OFFSET('Game Board'!F8:F55,0,GF1),GY31,OFFSET('Game Board'!I8:I55,0,GF1),GY30)+SUMIFS(OFFSET('Game Board'!H8:H55,0,GF1),OFFSET('Game Board'!I8:I55,0,GF1),GY31,OFFSET('Game Board'!F8:F55,0,GF1),GY29)+SUMIFS(OFFSET('Game Board'!H8:H55,0,GF1),OFFSET('Game Board'!I8:I55,0,GF1),GY31,OFFSET('Game Board'!F8:F55,0,GF1),GY30)</f>
        <v>0</v>
      </c>
      <c r="HR31" s="420">
        <f t="shared" ca="1" si="240"/>
        <v>0</v>
      </c>
      <c r="HS31" s="420">
        <f t="shared" ca="1" si="241"/>
        <v>0</v>
      </c>
      <c r="HT31" s="420">
        <f t="shared" ref="HT31" ca="1" si="4560">IF(GY31&lt;&gt;"",SUMPRODUCT((GW28:GW31=GW31)*(HS28:HS31&gt;HS31)*1),0)</f>
        <v>0</v>
      </c>
      <c r="HU31" s="420">
        <f t="shared" ref="HU31" ca="1" si="4561">IF(GY31&lt;&gt;"",SUMPRODUCT((HT28:HT31=HT31)*(HR28:HR31&gt;HR31)*1),0)</f>
        <v>0</v>
      </c>
      <c r="HV31" s="420">
        <f t="shared" ca="1" si="244"/>
        <v>0</v>
      </c>
      <c r="HW31" s="420">
        <f t="shared" ref="HW31" ca="1" si="4562">IF(GY31&lt;&gt;"",SUMPRODUCT((HV28:HV31=HV31)*(HT28:HT31=HT31)*(HP28:HP31&gt;HP31)*1),0)</f>
        <v>0</v>
      </c>
      <c r="HX31" s="420">
        <f t="shared" ca="1" si="22"/>
        <v>1</v>
      </c>
      <c r="HY31" s="420">
        <f ca="1">SUMPRODUCT((OFFSET('Game Board'!F8:F55,0,GF1)=GZ31)*(OFFSET('Game Board'!I8:I55,0,GF1)=GZ30)*(OFFSET('Game Board'!G8:G55,0,GF1)&gt;OFFSET('Game Board'!H8:H55,0,GF1))*1)+SUMPRODUCT((OFFSET('Game Board'!I8:I55,0,GF1)=GZ31)*(OFFSET('Game Board'!F8:F55,0,GF1)=GZ30)*(OFFSET('Game Board'!H8:H55,0,GF1)&gt;OFFSET('Game Board'!G8:G55,0,GF1))*1)</f>
        <v>0</v>
      </c>
      <c r="HZ31" s="420">
        <f ca="1">SUMPRODUCT((OFFSET('Game Board'!F8:F55,0,GF1)=GZ31)*(OFFSET('Game Board'!I8:I55,0,GF1)=GZ30)*(OFFSET('Game Board'!G8:G55,0,GF1)=OFFSET('Game Board'!H8:H55,0,GF1))*1)+SUMPRODUCT((OFFSET('Game Board'!I8:I55,0,GF1)=GZ31)*(OFFSET('Game Board'!F8:F55,0,GF1)=GZ30)*(OFFSET('Game Board'!H8:H55,0,GF1)=OFFSET('Game Board'!G8:G55,0,GF1))*1)</f>
        <v>0</v>
      </c>
      <c r="IA31" s="420">
        <f ca="1">SUMPRODUCT((OFFSET('Game Board'!F8:F55,0,GF1)=GZ31)*(OFFSET('Game Board'!I8:I55,0,GF1)=GZ30)*(OFFSET('Game Board'!G8:G55,0,GF1)&lt;OFFSET('Game Board'!H8:H55,0,GF1))*1)+SUMPRODUCT((OFFSET('Game Board'!I8:I55,0,GF1)=GZ31)*(OFFSET('Game Board'!F8:F55,0,GF1)=GZ30)*(OFFSET('Game Board'!H8:H55,0,GF1)&lt;OFFSET('Game Board'!G8:G55,0,GF1))*1)</f>
        <v>0</v>
      </c>
      <c r="IB31" s="420">
        <f ca="1">SUMIFS(OFFSET('Game Board'!G8:G55,0,GF1),OFFSET('Game Board'!F8:F55,0,GF1),GZ31,OFFSET('Game Board'!I8:I55,0,GF1),GZ30)+SUMIFS(OFFSET('Game Board'!H8:H55,0,GF1),OFFSET('Game Board'!I8:I55,0,GF1),GZ31,OFFSET('Game Board'!F8:F55,0,GF1),GZ30)</f>
        <v>0</v>
      </c>
      <c r="IC31" s="420">
        <f ca="1">SUMIFS(OFFSET('Game Board'!G8:G55,0,GF1),OFFSET('Game Board'!F8:F55,0,GF1),GZ31,OFFSET('Game Board'!I8:I55,0,GF1),GZ30)+SUMIFS(OFFSET('Game Board'!H8:H55,0,GF1),OFFSET('Game Board'!I8:I55,0,GF1),GZ31,OFFSET('Game Board'!F8:F55,0,GF1),GZ30)</f>
        <v>0</v>
      </c>
      <c r="ID31" s="420">
        <f t="shared" ca="1" si="4347"/>
        <v>0</v>
      </c>
      <c r="IE31" s="420">
        <f t="shared" ca="1" si="4348"/>
        <v>0</v>
      </c>
      <c r="IF31" s="420">
        <f t="shared" ref="IF31" ca="1" si="4563">IF(GZ31&lt;&gt;"",SUMPRODUCT((HI28:HI31=HI31)*(IE28:IE31&gt;IE31)*1),0)</f>
        <v>0</v>
      </c>
      <c r="IG31" s="420">
        <f t="shared" ref="IG31" ca="1" si="4564">IF(GZ31&lt;&gt;"",SUMPRODUCT((IF28:IF31=IF31)*(ID28:ID31&gt;ID31)*1),0)</f>
        <v>0</v>
      </c>
      <c r="IH31" s="420">
        <f t="shared" ca="1" si="4351"/>
        <v>0</v>
      </c>
      <c r="II31" s="420">
        <f t="shared" ref="II31" ca="1" si="4565">IF(GZ31&lt;&gt;"",SUMPRODUCT((IH28:IH31=IH31)*(IF28:IF31=IF31)*(IB28:IB31&gt;IB31)*1),0)</f>
        <v>0</v>
      </c>
      <c r="IJ31" s="420">
        <f t="shared" ca="1" si="23"/>
        <v>1</v>
      </c>
      <c r="IK31" s="420">
        <f t="shared" ref="IK31" ca="1" si="4566">SUMPRODUCT((IJ28:IJ31=IJ31)*(GM28:GM31&gt;GM31)*1)</f>
        <v>2</v>
      </c>
      <c r="IL31" s="420">
        <f t="shared" ca="1" si="25"/>
        <v>3</v>
      </c>
      <c r="IM31" s="420" t="str">
        <f t="shared" si="247"/>
        <v>Serbia</v>
      </c>
      <c r="IN31" s="420">
        <f t="shared" ca="1" si="26"/>
        <v>0</v>
      </c>
      <c r="IO31" s="420">
        <f ca="1">SUMPRODUCT((OFFSET('Game Board'!G8:G55,0,IO1)&lt;&gt;"")*(OFFSET('Game Board'!F8:F55,0,IO1)=C31)*(OFFSET('Game Board'!G8:G55,0,IO1)&gt;OFFSET('Game Board'!H8:H55,0,IO1))*1)+SUMPRODUCT((OFFSET('Game Board'!G8:G55,0,IO1)&lt;&gt;"")*(OFFSET('Game Board'!I8:I55,0,IO1)=C31)*(OFFSET('Game Board'!H8:H55,0,IO1)&gt;OFFSET('Game Board'!G8:G55,0,IO1))*1)</f>
        <v>0</v>
      </c>
      <c r="IP31" s="420">
        <f ca="1">SUMPRODUCT((OFFSET('Game Board'!G8:G55,0,IO1)&lt;&gt;"")*(OFFSET('Game Board'!F8:F55,0,IO1)=C31)*(OFFSET('Game Board'!G8:G55,0,IO1)=OFFSET('Game Board'!H8:H55,0,IO1))*1)+SUMPRODUCT((OFFSET('Game Board'!G8:G55,0,IO1)&lt;&gt;"")*(OFFSET('Game Board'!I8:I55,0,IO1)=C31)*(OFFSET('Game Board'!G8:G55,0,IO1)=OFFSET('Game Board'!H8:H55,0,IO1))*1)</f>
        <v>0</v>
      </c>
      <c r="IQ31" s="420">
        <f ca="1">SUMPRODUCT((OFFSET('Game Board'!G8:G55,0,IO1)&lt;&gt;"")*(OFFSET('Game Board'!F8:F55,0,IO1)=C31)*(OFFSET('Game Board'!G8:G55,0,IO1)&lt;OFFSET('Game Board'!H8:H55,0,IO1))*1)+SUMPRODUCT((OFFSET('Game Board'!G8:G55,0,IO1)&lt;&gt;"")*(OFFSET('Game Board'!I8:I55,0,IO1)=C31)*(OFFSET('Game Board'!H8:H55,0,IO1)&lt;OFFSET('Game Board'!G8:G55,0,IO1))*1)</f>
        <v>0</v>
      </c>
      <c r="IR31" s="420">
        <f ca="1">SUMIF(OFFSET('Game Board'!F8:F55,0,IO1),C31,OFFSET('Game Board'!G8:G55,0,IO1))+SUMIF(OFFSET('Game Board'!I8:I55,0,IO1),C31,OFFSET('Game Board'!H8:H55,0,IO1))</f>
        <v>0</v>
      </c>
      <c r="IS31" s="420">
        <f ca="1">SUMIF(OFFSET('Game Board'!F8:F55,0,IO1),C31,OFFSET('Game Board'!H8:H55,0,IO1))+SUMIF(OFFSET('Game Board'!I8:I55,0,IO1),C31,OFFSET('Game Board'!G8:G55,0,IO1))</f>
        <v>0</v>
      </c>
      <c r="IT31" s="420">
        <f t="shared" ca="1" si="27"/>
        <v>0</v>
      </c>
      <c r="IU31" s="420">
        <f t="shared" ca="1" si="28"/>
        <v>0</v>
      </c>
      <c r="IV31" s="420">
        <f ca="1">INDEX(L4:L35,MATCH(JE31,C4:C35,0),0)</f>
        <v>1548</v>
      </c>
      <c r="IW31" s="424">
        <f>'Tournament Setup'!F33</f>
        <v>0</v>
      </c>
      <c r="IX31" s="420">
        <f t="shared" ref="IX31" ca="1" si="4567">RANK(IU31,IU28:IU31)</f>
        <v>1</v>
      </c>
      <c r="IY31" s="420">
        <f t="shared" ref="IY31" ca="1" si="4568">SUMPRODUCT((IX28:IX31=IX31)*(IT28:IT31&gt;IT31)*1)</f>
        <v>0</v>
      </c>
      <c r="IZ31" s="420">
        <f t="shared" ca="1" si="31"/>
        <v>1</v>
      </c>
      <c r="JA31" s="420">
        <f t="shared" ref="JA31" ca="1" si="4569">SUMPRODUCT((IX28:IX31=IX31)*(IT28:IT31=IT31)*(IR28:IR31&gt;IR31)*1)</f>
        <v>0</v>
      </c>
      <c r="JB31" s="420">
        <f t="shared" ca="1" si="33"/>
        <v>1</v>
      </c>
      <c r="JC31" s="420">
        <f t="shared" ref="JC31" ca="1" si="4570">RANK(JB31,JB28:JB31,1)+COUNTIF(JB28:JB31,JB31)-1</f>
        <v>4</v>
      </c>
      <c r="JD31" s="420">
        <v>4</v>
      </c>
      <c r="JE31" s="420" t="str">
        <f t="shared" ref="JE31" ca="1" si="4571">INDEX(IM28:IM31,MATCH(JD31,JC28:JC31,0),0)</f>
        <v>Serbia</v>
      </c>
      <c r="JF31" s="420">
        <f t="shared" ref="JF31" ca="1" si="4572">INDEX(JB28:JB31,MATCH(JE31,IM28:IM31,0),0)</f>
        <v>1</v>
      </c>
      <c r="JG31" s="420" t="str">
        <f t="shared" ca="1" si="4360"/>
        <v>Serbia</v>
      </c>
      <c r="JH31" s="420" t="str">
        <f t="shared" ref="JH31" ca="1" si="4573">IF(AND(JH30&lt;&gt;"",JF31=2),JE31,"")</f>
        <v/>
      </c>
      <c r="JI31" s="420" t="str">
        <f t="shared" ref="JI31" ca="1" si="4574">IF(AND(JI30&lt;&gt;"",JF31=3),JE31,"")</f>
        <v/>
      </c>
      <c r="JJ31" s="420">
        <f ca="1">SUMPRODUCT((OFFSET('Game Board'!F8:F55,0,IO1)=JG31)*(OFFSET('Game Board'!I8:I55,0,IO1)=JG28)*(OFFSET('Game Board'!G8:G55,0,IO1)&gt;OFFSET('Game Board'!H8:H55,0,IO1))*1)+SUMPRODUCT((OFFSET('Game Board'!I8:I55,0,IO1)=JG31)*(OFFSET('Game Board'!F8:F55,0,IO1)=JG28)*(OFFSET('Game Board'!H8:H55,0,IO1)&gt;OFFSET('Game Board'!G8:G55,0,IO1))*1)+SUMPRODUCT((OFFSET('Game Board'!F8:F55,0,IO1)=JG31)*(OFFSET('Game Board'!I8:I55,0,IO1)=JG29)*(OFFSET('Game Board'!G8:G55,0,IO1)&gt;OFFSET('Game Board'!H8:H55,0,IO1))*1)+SUMPRODUCT((OFFSET('Game Board'!I8:I55,0,IO1)=JG31)*(OFFSET('Game Board'!F8:F55,0,IO1)=JG29)*(OFFSET('Game Board'!H8:H55,0,IO1)&gt;OFFSET('Game Board'!G8:G55,0,IO1))*1)+SUMPRODUCT((OFFSET('Game Board'!F8:F55,0,IO1)=JG31)*(OFFSET('Game Board'!I8:I55,0,IO1)=JG30)*(OFFSET('Game Board'!G8:G55,0,IO1)&gt;OFFSET('Game Board'!H8:H55,0,IO1))*1)+SUMPRODUCT((OFFSET('Game Board'!I8:I55,0,IO1)=JG31)*(OFFSET('Game Board'!F8:F55,0,IO1)=JG30)*(OFFSET('Game Board'!H8:H55,0,IO1)&gt;OFFSET('Game Board'!G8:G55,0,IO1))*1)</f>
        <v>0</v>
      </c>
      <c r="JK31" s="420">
        <f ca="1">SUMPRODUCT((OFFSET('Game Board'!F8:F55,0,IO1)=JG31)*(OFFSET('Game Board'!I8:I55,0,IO1)=JG28)*(OFFSET('Game Board'!G8:G55,0,IO1)&gt;=OFFSET('Game Board'!H8:H55,0,IO1))*1)+SUMPRODUCT((OFFSET('Game Board'!I8:I55,0,IO1)=JG31)*(OFFSET('Game Board'!F8:F55,0,IO1)=JG28)*(OFFSET('Game Board'!G8:G55,0,IO1)=OFFSET('Game Board'!H8:H55,0,IO1))*1)+SUMPRODUCT((OFFSET('Game Board'!F8:F55,0,IO1)=JG31)*(OFFSET('Game Board'!I8:I55,0,IO1)=JG29)*(OFFSET('Game Board'!G8:G55,0,IO1)=OFFSET('Game Board'!H8:H55,0,IO1))*1)+SUMPRODUCT((OFFSET('Game Board'!I8:I55,0,IO1)=JG31)*(OFFSET('Game Board'!F8:F55,0,IO1)=JG29)*(OFFSET('Game Board'!G8:G55,0,IO1)=OFFSET('Game Board'!H8:H55,0,IO1))*1)+SUMPRODUCT((OFFSET('Game Board'!F8:F55,0,IO1)=JG31)*(OFFSET('Game Board'!I8:I55,0,IO1)=JG30)*(OFFSET('Game Board'!G8:G55,0,IO1)=OFFSET('Game Board'!H8:H55,0,IO1))*1)+SUMPRODUCT((OFFSET('Game Board'!I8:I55,0,IO1)=JG31)*(OFFSET('Game Board'!F8:F55,0,IO1)=JG30)*(OFFSET('Game Board'!G8:G55,0,IO1)=OFFSET('Game Board'!H8:H55,0,IO1))*1)</f>
        <v>3</v>
      </c>
      <c r="JL31" s="420">
        <f ca="1">SUMPRODUCT((OFFSET('Game Board'!F8:F55,0,IO1)=JG31)*(OFFSET('Game Board'!I8:I55,0,IO1)=JG28)*(OFFSET('Game Board'!G8:G55,0,IO1)&lt;OFFSET('Game Board'!H8:H55,0,IO1))*1)+SUMPRODUCT((OFFSET('Game Board'!I8:I55,0,IO1)=JG31)*(OFFSET('Game Board'!F8:F55,0,IO1)=JG28)*(OFFSET('Game Board'!H8:H55,0,IO1)&lt;OFFSET('Game Board'!G8:G55,0,IO1))*1)+SUMPRODUCT((OFFSET('Game Board'!F8:F55,0,IO1)=JG31)*(OFFSET('Game Board'!I8:I55,0,IO1)=JG29)*(OFFSET('Game Board'!G8:G55,0,IO1)&lt;OFFSET('Game Board'!H8:H55,0,IO1))*1)+SUMPRODUCT((OFFSET('Game Board'!I8:I55,0,IO1)=JG31)*(OFFSET('Game Board'!F8:F55,0,IO1)=JG29)*(OFFSET('Game Board'!H8:H55,0,IO1)&lt;OFFSET('Game Board'!G8:G55,0,IO1))*1)+SUMPRODUCT((OFFSET('Game Board'!F8:F55,0,IO1)=JG31)*(OFFSET('Game Board'!I8:I55,0,IO1)=JG30)*(OFFSET('Game Board'!G8:G55,0,IO1)&lt;OFFSET('Game Board'!H8:H55,0,IO1))*1)+SUMPRODUCT((OFFSET('Game Board'!I8:I55,0,IO1)=JG31)*(OFFSET('Game Board'!F8:F55,0,IO1)=JG30)*(OFFSET('Game Board'!H8:H55,0,IO1)&lt;OFFSET('Game Board'!G8:G55,0,IO1))*1)</f>
        <v>0</v>
      </c>
      <c r="JM31" s="420">
        <f ca="1">SUMIFS(OFFSET('Game Board'!G8:G55,0,IO1),OFFSET('Game Board'!F8:F55,0,IO1),JG31,OFFSET('Game Board'!I8:I55,0,IO1),JG28)+SUMIFS(OFFSET('Game Board'!G8:G55,0,IO1),OFFSET('Game Board'!F8:F55,0,IO1),JG31,OFFSET('Game Board'!I8:I55,0,IO1),JG29)+SUMIFS(OFFSET('Game Board'!G8:G55,0,IO1),OFFSET('Game Board'!F8:F55,0,IO1),JG31,OFFSET('Game Board'!I8:I55,0,IO1),JG30)+SUMIFS(OFFSET('Game Board'!H8:H55,0,IO1),OFFSET('Game Board'!I8:I55,0,IO1),JG31,OFFSET('Game Board'!F8:F55,0,IO1),JG28)+SUMIFS(OFFSET('Game Board'!H8:H55,0,IO1),OFFSET('Game Board'!I8:I55,0,IO1),JG31,OFFSET('Game Board'!F8:F55,0,IO1),JG29)+SUMIFS(OFFSET('Game Board'!H8:H55,0,IO1),OFFSET('Game Board'!I8:I55,0,IO1),JG31,OFFSET('Game Board'!F8:F55,0,IO1),JG30)</f>
        <v>0</v>
      </c>
      <c r="JN31" s="420">
        <f ca="1">SUMIFS(OFFSET('Game Board'!H8:H55,0,IO1),OFFSET('Game Board'!F8:F55,0,IO1),JG31,OFFSET('Game Board'!I8:I55,0,IO1),JG28)+SUMIFS(OFFSET('Game Board'!H8:H55,0,IO1),OFFSET('Game Board'!F8:F55,0,IO1),JG31,OFFSET('Game Board'!I8:I55,0,IO1),JG29)+SUMIFS(OFFSET('Game Board'!H8:H55,0,IO1),OFFSET('Game Board'!F8:F55,0,IO1),JG31,OFFSET('Game Board'!I8:I55,0,IO1),JG30)+SUMIFS(OFFSET('Game Board'!G8:G55,0,IO1),OFFSET('Game Board'!I8:I55,0,IO1),JG31,OFFSET('Game Board'!F8:F55,0,IO1),JG28)+SUMIFS(OFFSET('Game Board'!G8:G55,0,IO1),OFFSET('Game Board'!I8:I55,0,IO1),JG31,OFFSET('Game Board'!F8:F55,0,IO1),JG29)+SUMIFS(OFFSET('Game Board'!G8:G55,0,IO1),OFFSET('Game Board'!I8:I55,0,IO1),JG31,OFFSET('Game Board'!F8:F55,0,IO1),JG30)</f>
        <v>0</v>
      </c>
      <c r="JO31" s="420">
        <f t="shared" ca="1" si="38"/>
        <v>0</v>
      </c>
      <c r="JP31" s="420">
        <f t="shared" ca="1" si="39"/>
        <v>3</v>
      </c>
      <c r="JQ31" s="420">
        <f t="shared" ref="JQ31" ca="1" si="4575">IF(JG31&lt;&gt;"",SUMPRODUCT((JF28:JF31=JF31)*(JP28:JP31&gt;JP31)*1),0)</f>
        <v>0</v>
      </c>
      <c r="JR31" s="420">
        <f t="shared" ref="JR31" ca="1" si="4576">IF(JG31&lt;&gt;"",SUMPRODUCT((JQ28:JQ31=JQ31)*(JO28:JO31&gt;JO31)*1),0)</f>
        <v>0</v>
      </c>
      <c r="JS31" s="420">
        <f t="shared" ca="1" si="42"/>
        <v>0</v>
      </c>
      <c r="JT31" s="420">
        <f t="shared" ref="JT31" ca="1" si="4577">IF(JG31&lt;&gt;"",SUMPRODUCT((JS28:JS31=JS31)*(JQ28:JQ31=JQ31)*(JM28:JM31&gt;JM31)*1),0)</f>
        <v>0</v>
      </c>
      <c r="JU31" s="420">
        <f t="shared" ca="1" si="44"/>
        <v>1</v>
      </c>
      <c r="JV31" s="420">
        <f ca="1">SUMPRODUCT((OFFSET('Game Board'!F8:F55,0,IO1)=JH31)*(OFFSET('Game Board'!I8:I55,0,IO1)=JH29)*(OFFSET('Game Board'!G8:G55,0,IO1)&gt;OFFSET('Game Board'!H8:H55,0,IO1))*1)+SUMPRODUCT((OFFSET('Game Board'!I8:I55,0,IO1)=JH31)*(OFFSET('Game Board'!F8:F55,0,IO1)=JH29)*(OFFSET('Game Board'!H8:H55,0,IO1)&gt;OFFSET('Game Board'!G8:G55,0,IO1))*1)+SUMPRODUCT((OFFSET('Game Board'!F8:F55,0,IO1)=JH31)*(OFFSET('Game Board'!I8:I55,0,IO1)=JH30)*(OFFSET('Game Board'!G8:G55,0,IO1)&gt;OFFSET('Game Board'!H8:H55,0,IO1))*1)+SUMPRODUCT((OFFSET('Game Board'!I8:I55,0,IO1)=JH31)*(OFFSET('Game Board'!F8:F55,0,IO1)=JH30)*(OFFSET('Game Board'!H8:H55,0,IO1)&gt;OFFSET('Game Board'!G8:G55,0,IO1))*1)</f>
        <v>0</v>
      </c>
      <c r="JW31" s="420">
        <f ca="1">SUMPRODUCT((OFFSET('Game Board'!F8:F55,0,IO1)=JH31)*(OFFSET('Game Board'!I8:I55,0,IO1)=JH29)*(OFFSET('Game Board'!G8:G55,0,IO1)=OFFSET('Game Board'!H8:H55,0,IO1))*1)+SUMPRODUCT((OFFSET('Game Board'!I8:I55,0,IO1)=JH31)*(OFFSET('Game Board'!F8:F55,0,IO1)=JH29)*(OFFSET('Game Board'!G8:G55,0,IO1)=OFFSET('Game Board'!H8:H55,0,IO1))*1)+SUMPRODUCT((OFFSET('Game Board'!F8:F55,0,IO1)=JH31)*(OFFSET('Game Board'!I8:I55,0,IO1)=JH30)*(OFFSET('Game Board'!G8:G55,0,IO1)=OFFSET('Game Board'!H8:H55,0,IO1))*1)+SUMPRODUCT((OFFSET('Game Board'!I8:I55,0,IO1)=JH31)*(OFFSET('Game Board'!F8:F55,0,IO1)=JH30)*(OFFSET('Game Board'!G8:G55,0,IO1)=OFFSET('Game Board'!H8:H55,0,IO1))*1)</f>
        <v>0</v>
      </c>
      <c r="JX31" s="420">
        <f ca="1">SUMPRODUCT((OFFSET('Game Board'!F8:F55,0,IO1)=JH31)*(OFFSET('Game Board'!I8:I55,0,IO1)=JH29)*(OFFSET('Game Board'!G8:G55,0,IO1)&lt;OFFSET('Game Board'!H8:H55,0,IO1))*1)+SUMPRODUCT((OFFSET('Game Board'!I8:I55,0,IO1)=JH31)*(OFFSET('Game Board'!F8:F55,0,IO1)=JH29)*(OFFSET('Game Board'!H8:H55,0,IO1)&lt;OFFSET('Game Board'!G8:G55,0,IO1))*1)+SUMPRODUCT((OFFSET('Game Board'!F8:F55,0,IO1)=JH31)*(OFFSET('Game Board'!I8:I55,0,IO1)=JH30)*(OFFSET('Game Board'!G8:G55,0,IO1)&lt;OFFSET('Game Board'!H8:H55,0,IO1))*1)+SUMPRODUCT((OFFSET('Game Board'!I8:I55,0,IO1)=JH31)*(OFFSET('Game Board'!F8:F55,0,IO1)=JH30)*(OFFSET('Game Board'!H8:H55,0,IO1)&lt;OFFSET('Game Board'!G8:G55,0,IO1))*1)</f>
        <v>0</v>
      </c>
      <c r="JY31" s="420">
        <f ca="1">SUMIFS(OFFSET('Game Board'!G8:G55,0,IO1),OFFSET('Game Board'!F8:F55,0,IO1),JH31,OFFSET('Game Board'!I8:I55,0,IO1),JH29)+SUMIFS(OFFSET('Game Board'!G8:G55,0,IO1),OFFSET('Game Board'!F8:F55,0,IO1),JH31,OFFSET('Game Board'!I8:I55,0,IO1),JH30)+SUMIFS(OFFSET('Game Board'!H8:H55,0,IO1),OFFSET('Game Board'!I8:I55,0,IO1),JH31,OFFSET('Game Board'!F8:F55,0,IO1),JH29)+SUMIFS(OFFSET('Game Board'!H8:H55,0,IO1),OFFSET('Game Board'!I8:I55,0,IO1),JH31,OFFSET('Game Board'!F8:F55,0,IO1),JH30)</f>
        <v>0</v>
      </c>
      <c r="JZ31" s="420">
        <f ca="1">SUMIFS(OFFSET('Game Board'!G8:G55,0,IO1),OFFSET('Game Board'!F8:F55,0,IO1),JH31,OFFSET('Game Board'!I8:I55,0,IO1),JH29)+SUMIFS(OFFSET('Game Board'!G8:G55,0,IO1),OFFSET('Game Board'!F8:F55,0,IO1),JH31,OFFSET('Game Board'!I8:I55,0,IO1),JH30)+SUMIFS(OFFSET('Game Board'!H8:H55,0,IO1),OFFSET('Game Board'!I8:I55,0,IO1),JH31,OFFSET('Game Board'!F8:F55,0,IO1),JH29)+SUMIFS(OFFSET('Game Board'!H8:H55,0,IO1),OFFSET('Game Board'!I8:I55,0,IO1),JH31,OFFSET('Game Board'!F8:F55,0,IO1),JH30)</f>
        <v>0</v>
      </c>
      <c r="KA31" s="420">
        <f t="shared" ca="1" si="259"/>
        <v>0</v>
      </c>
      <c r="KB31" s="420">
        <f t="shared" ca="1" si="260"/>
        <v>0</v>
      </c>
      <c r="KC31" s="420">
        <f t="shared" ref="KC31" ca="1" si="4578">IF(JH31&lt;&gt;"",SUMPRODUCT((JF28:JF31=JF31)*(KB28:KB31&gt;KB31)*1),0)</f>
        <v>0</v>
      </c>
      <c r="KD31" s="420">
        <f t="shared" ref="KD31" ca="1" si="4579">IF(JH31&lt;&gt;"",SUMPRODUCT((KC28:KC31=KC31)*(KA28:KA31&gt;KA31)*1),0)</f>
        <v>0</v>
      </c>
      <c r="KE31" s="420">
        <f t="shared" ca="1" si="263"/>
        <v>0</v>
      </c>
      <c r="KF31" s="420">
        <f t="shared" ref="KF31" ca="1" si="4580">IF(JH31&lt;&gt;"",SUMPRODUCT((KE28:KE31=KE31)*(KC28:KC31=KC31)*(JY28:JY31&gt;JY31)*1),0)</f>
        <v>0</v>
      </c>
      <c r="KG31" s="420">
        <f t="shared" ca="1" si="45"/>
        <v>1</v>
      </c>
      <c r="KH31" s="420">
        <f ca="1">SUMPRODUCT((OFFSET('Game Board'!F8:F55,0,IO1)=JI31)*(OFFSET('Game Board'!I8:I55,0,IO1)=JI30)*(OFFSET('Game Board'!G8:G55,0,IO1)&gt;OFFSET('Game Board'!H8:H55,0,IO1))*1)+SUMPRODUCT((OFFSET('Game Board'!I8:I55,0,IO1)=JI31)*(OFFSET('Game Board'!F8:F55,0,IO1)=JI30)*(OFFSET('Game Board'!H8:H55,0,IO1)&gt;OFFSET('Game Board'!G8:G55,0,IO1))*1)</f>
        <v>0</v>
      </c>
      <c r="KI31" s="420">
        <f ca="1">SUMPRODUCT((OFFSET('Game Board'!F8:F55,0,IO1)=JI31)*(OFFSET('Game Board'!I8:I55,0,IO1)=JI30)*(OFFSET('Game Board'!G8:G55,0,IO1)=OFFSET('Game Board'!H8:H55,0,IO1))*1)+SUMPRODUCT((OFFSET('Game Board'!I8:I55,0,IO1)=JI31)*(OFFSET('Game Board'!F8:F55,0,IO1)=JI30)*(OFFSET('Game Board'!H8:H55,0,IO1)=OFFSET('Game Board'!G8:G55,0,IO1))*1)</f>
        <v>0</v>
      </c>
      <c r="KJ31" s="420">
        <f ca="1">SUMPRODUCT((OFFSET('Game Board'!F8:F55,0,IO1)=JI31)*(OFFSET('Game Board'!I8:I55,0,IO1)=JI30)*(OFFSET('Game Board'!G8:G55,0,IO1)&lt;OFFSET('Game Board'!H8:H55,0,IO1))*1)+SUMPRODUCT((OFFSET('Game Board'!I8:I55,0,IO1)=JI31)*(OFFSET('Game Board'!F8:F55,0,IO1)=JI30)*(OFFSET('Game Board'!H8:H55,0,IO1)&lt;OFFSET('Game Board'!G8:G55,0,IO1))*1)</f>
        <v>0</v>
      </c>
      <c r="KK31" s="420">
        <f ca="1">SUMIFS(OFFSET('Game Board'!G8:G55,0,IO1),OFFSET('Game Board'!F8:F55,0,IO1),JI31,OFFSET('Game Board'!I8:I55,0,IO1),JI30)+SUMIFS(OFFSET('Game Board'!H8:H55,0,IO1),OFFSET('Game Board'!I8:I55,0,IO1),JI31,OFFSET('Game Board'!F8:F55,0,IO1),JI30)</f>
        <v>0</v>
      </c>
      <c r="KL31" s="420">
        <f ca="1">SUMIFS(OFFSET('Game Board'!G8:G55,0,IO1),OFFSET('Game Board'!F8:F55,0,IO1),JI31,OFFSET('Game Board'!I8:I55,0,IO1),JI30)+SUMIFS(OFFSET('Game Board'!H8:H55,0,IO1),OFFSET('Game Board'!I8:I55,0,IO1),JI31,OFFSET('Game Board'!F8:F55,0,IO1),JI30)</f>
        <v>0</v>
      </c>
      <c r="KM31" s="420">
        <f t="shared" ca="1" si="4369"/>
        <v>0</v>
      </c>
      <c r="KN31" s="420">
        <f t="shared" ca="1" si="4370"/>
        <v>0</v>
      </c>
      <c r="KO31" s="420">
        <f t="shared" ref="KO31" ca="1" si="4581">IF(JI31&lt;&gt;"",SUMPRODUCT((JR28:JR31=JR31)*(KN28:KN31&gt;KN31)*1),0)</f>
        <v>0</v>
      </c>
      <c r="KP31" s="420">
        <f t="shared" ref="KP31" ca="1" si="4582">IF(JI31&lt;&gt;"",SUMPRODUCT((KO28:KO31=KO31)*(KM28:KM31&gt;KM31)*1),0)</f>
        <v>0</v>
      </c>
      <c r="KQ31" s="420">
        <f t="shared" ca="1" si="4373"/>
        <v>0</v>
      </c>
      <c r="KR31" s="420">
        <f t="shared" ref="KR31" ca="1" si="4583">IF(JI31&lt;&gt;"",SUMPRODUCT((KQ28:KQ31=KQ31)*(KO28:KO31=KO31)*(KK28:KK31&gt;KK31)*1),0)</f>
        <v>0</v>
      </c>
      <c r="KS31" s="420">
        <f t="shared" ca="1" si="46"/>
        <v>1</v>
      </c>
      <c r="KT31" s="420">
        <f t="shared" ref="KT31" ca="1" si="4584">SUMPRODUCT((KS28:KS31=KS31)*(IV28:IV31&gt;IV31)*1)</f>
        <v>2</v>
      </c>
      <c r="KU31" s="420">
        <f t="shared" ca="1" si="48"/>
        <v>3</v>
      </c>
      <c r="KV31" s="420" t="str">
        <f t="shared" si="266"/>
        <v>Serbia</v>
      </c>
      <c r="KW31" s="420">
        <f t="shared" ca="1" si="49"/>
        <v>0</v>
      </c>
      <c r="KX31" s="420">
        <f ca="1">SUMPRODUCT((OFFSET('Game Board'!G8:G55,0,KX1)&lt;&gt;"")*(OFFSET('Game Board'!F8:F55,0,KX1)=C31)*(OFFSET('Game Board'!G8:G55,0,KX1)&gt;OFFSET('Game Board'!H8:H55,0,KX1))*1)+SUMPRODUCT((OFFSET('Game Board'!G8:G55,0,KX1)&lt;&gt;"")*(OFFSET('Game Board'!I8:I55,0,KX1)=C31)*(OFFSET('Game Board'!H8:H55,0,KX1)&gt;OFFSET('Game Board'!G8:G55,0,KX1))*1)</f>
        <v>0</v>
      </c>
      <c r="KY31" s="420">
        <f ca="1">SUMPRODUCT((OFFSET('Game Board'!G8:G55,0,KX1)&lt;&gt;"")*(OFFSET('Game Board'!F8:F55,0,KX1)=C31)*(OFFSET('Game Board'!G8:G55,0,KX1)=OFFSET('Game Board'!H8:H55,0,KX1))*1)+SUMPRODUCT((OFFSET('Game Board'!G8:G55,0,KX1)&lt;&gt;"")*(OFFSET('Game Board'!I8:I55,0,KX1)=C31)*(OFFSET('Game Board'!G8:G55,0,KX1)=OFFSET('Game Board'!H8:H55,0,KX1))*1)</f>
        <v>0</v>
      </c>
      <c r="KZ31" s="420">
        <f ca="1">SUMPRODUCT((OFFSET('Game Board'!G8:G55,0,KX1)&lt;&gt;"")*(OFFSET('Game Board'!F8:F55,0,KX1)=C31)*(OFFSET('Game Board'!G8:G55,0,KX1)&lt;OFFSET('Game Board'!H8:H55,0,KX1))*1)+SUMPRODUCT((OFFSET('Game Board'!G8:G55,0,KX1)&lt;&gt;"")*(OFFSET('Game Board'!I8:I55,0,KX1)=C31)*(OFFSET('Game Board'!H8:H55,0,KX1)&lt;OFFSET('Game Board'!G8:G55,0,KX1))*1)</f>
        <v>0</v>
      </c>
      <c r="LA31" s="420">
        <f ca="1">SUMIF(OFFSET('Game Board'!F8:F55,0,KX1),C31,OFFSET('Game Board'!G8:G55,0,KX1))+SUMIF(OFFSET('Game Board'!I8:I55,0,KX1),C31,OFFSET('Game Board'!H8:H55,0,KX1))</f>
        <v>0</v>
      </c>
      <c r="LB31" s="420">
        <f ca="1">SUMIF(OFFSET('Game Board'!F8:F55,0,KX1),C31,OFFSET('Game Board'!H8:H55,0,KX1))+SUMIF(OFFSET('Game Board'!I8:I55,0,KX1),C31,OFFSET('Game Board'!G8:G55,0,KX1))</f>
        <v>0</v>
      </c>
      <c r="LC31" s="420">
        <f t="shared" ca="1" si="50"/>
        <v>0</v>
      </c>
      <c r="LD31" s="420">
        <f t="shared" ca="1" si="51"/>
        <v>0</v>
      </c>
      <c r="LE31" s="420">
        <f ca="1">INDEX(L4:L35,MATCH(LN31,C4:C35,0),0)</f>
        <v>1548</v>
      </c>
      <c r="LF31" s="424">
        <f>'Tournament Setup'!F33</f>
        <v>0</v>
      </c>
      <c r="LG31" s="420">
        <f t="shared" ref="LG31" ca="1" si="4585">RANK(LD31,LD28:LD31)</f>
        <v>1</v>
      </c>
      <c r="LH31" s="420">
        <f t="shared" ref="LH31" ca="1" si="4586">SUMPRODUCT((LG28:LG31=LG31)*(LC28:LC31&gt;LC31)*1)</f>
        <v>0</v>
      </c>
      <c r="LI31" s="420">
        <f t="shared" ca="1" si="54"/>
        <v>1</v>
      </c>
      <c r="LJ31" s="420">
        <f t="shared" ref="LJ31" ca="1" si="4587">SUMPRODUCT((LG28:LG31=LG31)*(LC28:LC31=LC31)*(LA28:LA31&gt;LA31)*1)</f>
        <v>0</v>
      </c>
      <c r="LK31" s="420">
        <f t="shared" ca="1" si="56"/>
        <v>1</v>
      </c>
      <c r="LL31" s="420">
        <f t="shared" ref="LL31" ca="1" si="4588">RANK(LK31,LK28:LK31,1)+COUNTIF(LK28:LK31,LK31)-1</f>
        <v>4</v>
      </c>
      <c r="LM31" s="420">
        <v>4</v>
      </c>
      <c r="LN31" s="420" t="str">
        <f t="shared" ref="LN31" ca="1" si="4589">INDEX(KV28:KV31,MATCH(LM31,LL28:LL31,0),0)</f>
        <v>Serbia</v>
      </c>
      <c r="LO31" s="420">
        <f t="shared" ref="LO31" ca="1" si="4590">INDEX(LK28:LK31,MATCH(LN31,KV28:KV31,0),0)</f>
        <v>1</v>
      </c>
      <c r="LP31" s="420" t="str">
        <f t="shared" ca="1" si="4382"/>
        <v>Serbia</v>
      </c>
      <c r="LQ31" s="420" t="str">
        <f t="shared" ref="LQ31" ca="1" si="4591">IF(AND(LQ30&lt;&gt;"",LO31=2),LN31,"")</f>
        <v/>
      </c>
      <c r="LR31" s="420" t="str">
        <f t="shared" ref="LR31" ca="1" si="4592">IF(AND(LR30&lt;&gt;"",LO31=3),LN31,"")</f>
        <v/>
      </c>
      <c r="LS31" s="420">
        <f ca="1">SUMPRODUCT((OFFSET('Game Board'!F8:F55,0,KX1)=LP31)*(OFFSET('Game Board'!I8:I55,0,KX1)=LP28)*(OFFSET('Game Board'!G8:G55,0,KX1)&gt;OFFSET('Game Board'!H8:H55,0,KX1))*1)+SUMPRODUCT((OFFSET('Game Board'!I8:I55,0,KX1)=LP31)*(OFFSET('Game Board'!F8:F55,0,KX1)=LP28)*(OFFSET('Game Board'!H8:H55,0,KX1)&gt;OFFSET('Game Board'!G8:G55,0,KX1))*1)+SUMPRODUCT((OFFSET('Game Board'!F8:F55,0,KX1)=LP31)*(OFFSET('Game Board'!I8:I55,0,KX1)=LP29)*(OFFSET('Game Board'!G8:G55,0,KX1)&gt;OFFSET('Game Board'!H8:H55,0,KX1))*1)+SUMPRODUCT((OFFSET('Game Board'!I8:I55,0,KX1)=LP31)*(OFFSET('Game Board'!F8:F55,0,KX1)=LP29)*(OFFSET('Game Board'!H8:H55,0,KX1)&gt;OFFSET('Game Board'!G8:G55,0,KX1))*1)+SUMPRODUCT((OFFSET('Game Board'!F8:F55,0,KX1)=LP31)*(OFFSET('Game Board'!I8:I55,0,KX1)=LP30)*(OFFSET('Game Board'!G8:G55,0,KX1)&gt;OFFSET('Game Board'!H8:H55,0,KX1))*1)+SUMPRODUCT((OFFSET('Game Board'!I8:I55,0,KX1)=LP31)*(OFFSET('Game Board'!F8:F55,0,KX1)=LP30)*(OFFSET('Game Board'!H8:H55,0,KX1)&gt;OFFSET('Game Board'!G8:G55,0,KX1))*1)</f>
        <v>0</v>
      </c>
      <c r="LT31" s="420">
        <f ca="1">SUMPRODUCT((OFFSET('Game Board'!F8:F55,0,KX1)=LP31)*(OFFSET('Game Board'!I8:I55,0,KX1)=LP28)*(OFFSET('Game Board'!G8:G55,0,KX1)&gt;=OFFSET('Game Board'!H8:H55,0,KX1))*1)+SUMPRODUCT((OFFSET('Game Board'!I8:I55,0,KX1)=LP31)*(OFFSET('Game Board'!F8:F55,0,KX1)=LP28)*(OFFSET('Game Board'!G8:G55,0,KX1)=OFFSET('Game Board'!H8:H55,0,KX1))*1)+SUMPRODUCT((OFFSET('Game Board'!F8:F55,0,KX1)=LP31)*(OFFSET('Game Board'!I8:I55,0,KX1)=LP29)*(OFFSET('Game Board'!G8:G55,0,KX1)=OFFSET('Game Board'!H8:H55,0,KX1))*1)+SUMPRODUCT((OFFSET('Game Board'!I8:I55,0,KX1)=LP31)*(OFFSET('Game Board'!F8:F55,0,KX1)=LP29)*(OFFSET('Game Board'!G8:G55,0,KX1)=OFFSET('Game Board'!H8:H55,0,KX1))*1)+SUMPRODUCT((OFFSET('Game Board'!F8:F55,0,KX1)=LP31)*(OFFSET('Game Board'!I8:I55,0,KX1)=LP30)*(OFFSET('Game Board'!G8:G55,0,KX1)=OFFSET('Game Board'!H8:H55,0,KX1))*1)+SUMPRODUCT((OFFSET('Game Board'!I8:I55,0,KX1)=LP31)*(OFFSET('Game Board'!F8:F55,0,KX1)=LP30)*(OFFSET('Game Board'!G8:G55,0,KX1)=OFFSET('Game Board'!H8:H55,0,KX1))*1)</f>
        <v>3</v>
      </c>
      <c r="LU31" s="420">
        <f ca="1">SUMPRODUCT((OFFSET('Game Board'!F8:F55,0,KX1)=LP31)*(OFFSET('Game Board'!I8:I55,0,KX1)=LP28)*(OFFSET('Game Board'!G8:G55,0,KX1)&lt;OFFSET('Game Board'!H8:H55,0,KX1))*1)+SUMPRODUCT((OFFSET('Game Board'!I8:I55,0,KX1)=LP31)*(OFFSET('Game Board'!F8:F55,0,KX1)=LP28)*(OFFSET('Game Board'!H8:H55,0,KX1)&lt;OFFSET('Game Board'!G8:G55,0,KX1))*1)+SUMPRODUCT((OFFSET('Game Board'!F8:F55,0,KX1)=LP31)*(OFFSET('Game Board'!I8:I55,0,KX1)=LP29)*(OFFSET('Game Board'!G8:G55,0,KX1)&lt;OFFSET('Game Board'!H8:H55,0,KX1))*1)+SUMPRODUCT((OFFSET('Game Board'!I8:I55,0,KX1)=LP31)*(OFFSET('Game Board'!F8:F55,0,KX1)=LP29)*(OFFSET('Game Board'!H8:H55,0,KX1)&lt;OFFSET('Game Board'!G8:G55,0,KX1))*1)+SUMPRODUCT((OFFSET('Game Board'!F8:F55,0,KX1)=LP31)*(OFFSET('Game Board'!I8:I55,0,KX1)=LP30)*(OFFSET('Game Board'!G8:G55,0,KX1)&lt;OFFSET('Game Board'!H8:H55,0,KX1))*1)+SUMPRODUCT((OFFSET('Game Board'!I8:I55,0,KX1)=LP31)*(OFFSET('Game Board'!F8:F55,0,KX1)=LP30)*(OFFSET('Game Board'!H8:H55,0,KX1)&lt;OFFSET('Game Board'!G8:G55,0,KX1))*1)</f>
        <v>0</v>
      </c>
      <c r="LV31" s="420">
        <f ca="1">SUMIFS(OFFSET('Game Board'!G8:G55,0,KX1),OFFSET('Game Board'!F8:F55,0,KX1),LP31,OFFSET('Game Board'!I8:I55,0,KX1),LP28)+SUMIFS(OFFSET('Game Board'!G8:G55,0,KX1),OFFSET('Game Board'!F8:F55,0,KX1),LP31,OFFSET('Game Board'!I8:I55,0,KX1),LP29)+SUMIFS(OFFSET('Game Board'!G8:G55,0,KX1),OFFSET('Game Board'!F8:F55,0,KX1),LP31,OFFSET('Game Board'!I8:I55,0,KX1),LP30)+SUMIFS(OFFSET('Game Board'!H8:H55,0,KX1),OFFSET('Game Board'!I8:I55,0,KX1),LP31,OFFSET('Game Board'!F8:F55,0,KX1),LP28)+SUMIFS(OFFSET('Game Board'!H8:H55,0,KX1),OFFSET('Game Board'!I8:I55,0,KX1),LP31,OFFSET('Game Board'!F8:F55,0,KX1),LP29)+SUMIFS(OFFSET('Game Board'!H8:H55,0,KX1),OFFSET('Game Board'!I8:I55,0,KX1),LP31,OFFSET('Game Board'!F8:F55,0,KX1),LP30)</f>
        <v>0</v>
      </c>
      <c r="LW31" s="420">
        <f ca="1">SUMIFS(OFFSET('Game Board'!H8:H55,0,KX1),OFFSET('Game Board'!F8:F55,0,KX1),LP31,OFFSET('Game Board'!I8:I55,0,KX1),LP28)+SUMIFS(OFFSET('Game Board'!H8:H55,0,KX1),OFFSET('Game Board'!F8:F55,0,KX1),LP31,OFFSET('Game Board'!I8:I55,0,KX1),LP29)+SUMIFS(OFFSET('Game Board'!H8:H55,0,KX1),OFFSET('Game Board'!F8:F55,0,KX1),LP31,OFFSET('Game Board'!I8:I55,0,KX1),LP30)+SUMIFS(OFFSET('Game Board'!G8:G55,0,KX1),OFFSET('Game Board'!I8:I55,0,KX1),LP31,OFFSET('Game Board'!F8:F55,0,KX1),LP28)+SUMIFS(OFFSET('Game Board'!G8:G55,0,KX1),OFFSET('Game Board'!I8:I55,0,KX1),LP31,OFFSET('Game Board'!F8:F55,0,KX1),LP29)+SUMIFS(OFFSET('Game Board'!G8:G55,0,KX1),OFFSET('Game Board'!I8:I55,0,KX1),LP31,OFFSET('Game Board'!F8:F55,0,KX1),LP30)</f>
        <v>0</v>
      </c>
      <c r="LX31" s="420">
        <f t="shared" ca="1" si="61"/>
        <v>0</v>
      </c>
      <c r="LY31" s="420">
        <f t="shared" ca="1" si="62"/>
        <v>3</v>
      </c>
      <c r="LZ31" s="420">
        <f t="shared" ref="LZ31" ca="1" si="4593">IF(LP31&lt;&gt;"",SUMPRODUCT((LO28:LO31=LO31)*(LY28:LY31&gt;LY31)*1),0)</f>
        <v>0</v>
      </c>
      <c r="MA31" s="420">
        <f t="shared" ref="MA31" ca="1" si="4594">IF(LP31&lt;&gt;"",SUMPRODUCT((LZ28:LZ31=LZ31)*(LX28:LX31&gt;LX31)*1),0)</f>
        <v>0</v>
      </c>
      <c r="MB31" s="420">
        <f t="shared" ca="1" si="65"/>
        <v>0</v>
      </c>
      <c r="MC31" s="420">
        <f t="shared" ref="MC31" ca="1" si="4595">IF(LP31&lt;&gt;"",SUMPRODUCT((MB28:MB31=MB31)*(LZ28:LZ31=LZ31)*(LV28:LV31&gt;LV31)*1),0)</f>
        <v>0</v>
      </c>
      <c r="MD31" s="420">
        <f t="shared" ca="1" si="67"/>
        <v>1</v>
      </c>
      <c r="ME31" s="420">
        <f ca="1">SUMPRODUCT((OFFSET('Game Board'!F8:F55,0,KX1)=LQ31)*(OFFSET('Game Board'!I8:I55,0,KX1)=LQ29)*(OFFSET('Game Board'!G8:G55,0,KX1)&gt;OFFSET('Game Board'!H8:H55,0,KX1))*1)+SUMPRODUCT((OFFSET('Game Board'!I8:I55,0,KX1)=LQ31)*(OFFSET('Game Board'!F8:F55,0,KX1)=LQ29)*(OFFSET('Game Board'!H8:H55,0,KX1)&gt;OFFSET('Game Board'!G8:G55,0,KX1))*1)+SUMPRODUCT((OFFSET('Game Board'!F8:F55,0,KX1)=LQ31)*(OFFSET('Game Board'!I8:I55,0,KX1)=LQ30)*(OFFSET('Game Board'!G8:G55,0,KX1)&gt;OFFSET('Game Board'!H8:H55,0,KX1))*1)+SUMPRODUCT((OFFSET('Game Board'!I8:I55,0,KX1)=LQ31)*(OFFSET('Game Board'!F8:F55,0,KX1)=LQ30)*(OFFSET('Game Board'!H8:H55,0,KX1)&gt;OFFSET('Game Board'!G8:G55,0,KX1))*1)</f>
        <v>0</v>
      </c>
      <c r="MF31" s="420">
        <f ca="1">SUMPRODUCT((OFFSET('Game Board'!F8:F55,0,KX1)=LQ31)*(OFFSET('Game Board'!I8:I55,0,KX1)=LQ29)*(OFFSET('Game Board'!G8:G55,0,KX1)=OFFSET('Game Board'!H8:H55,0,KX1))*1)+SUMPRODUCT((OFFSET('Game Board'!I8:I55,0,KX1)=LQ31)*(OFFSET('Game Board'!F8:F55,0,KX1)=LQ29)*(OFFSET('Game Board'!G8:G55,0,KX1)=OFFSET('Game Board'!H8:H55,0,KX1))*1)+SUMPRODUCT((OFFSET('Game Board'!F8:F55,0,KX1)=LQ31)*(OFFSET('Game Board'!I8:I55,0,KX1)=LQ30)*(OFFSET('Game Board'!G8:G55,0,KX1)=OFFSET('Game Board'!H8:H55,0,KX1))*1)+SUMPRODUCT((OFFSET('Game Board'!I8:I55,0,KX1)=LQ31)*(OFFSET('Game Board'!F8:F55,0,KX1)=LQ30)*(OFFSET('Game Board'!G8:G55,0,KX1)=OFFSET('Game Board'!H8:H55,0,KX1))*1)</f>
        <v>0</v>
      </c>
      <c r="MG31" s="420">
        <f ca="1">SUMPRODUCT((OFFSET('Game Board'!F8:F55,0,KX1)=LQ31)*(OFFSET('Game Board'!I8:I55,0,KX1)=LQ29)*(OFFSET('Game Board'!G8:G55,0,KX1)&lt;OFFSET('Game Board'!H8:H55,0,KX1))*1)+SUMPRODUCT((OFFSET('Game Board'!I8:I55,0,KX1)=LQ31)*(OFFSET('Game Board'!F8:F55,0,KX1)=LQ29)*(OFFSET('Game Board'!H8:H55,0,KX1)&lt;OFFSET('Game Board'!G8:G55,0,KX1))*1)+SUMPRODUCT((OFFSET('Game Board'!F8:F55,0,KX1)=LQ31)*(OFFSET('Game Board'!I8:I55,0,KX1)=LQ30)*(OFFSET('Game Board'!G8:G55,0,KX1)&lt;OFFSET('Game Board'!H8:H55,0,KX1))*1)+SUMPRODUCT((OFFSET('Game Board'!I8:I55,0,KX1)=LQ31)*(OFFSET('Game Board'!F8:F55,0,KX1)=LQ30)*(OFFSET('Game Board'!H8:H55,0,KX1)&lt;OFFSET('Game Board'!G8:G55,0,KX1))*1)</f>
        <v>0</v>
      </c>
      <c r="MH31" s="420">
        <f ca="1">SUMIFS(OFFSET('Game Board'!G8:G55,0,KX1),OFFSET('Game Board'!F8:F55,0,KX1),LQ31,OFFSET('Game Board'!I8:I55,0,KX1),LQ29)+SUMIFS(OFFSET('Game Board'!G8:G55,0,KX1),OFFSET('Game Board'!F8:F55,0,KX1),LQ31,OFFSET('Game Board'!I8:I55,0,KX1),LQ30)+SUMIFS(OFFSET('Game Board'!H8:H55,0,KX1),OFFSET('Game Board'!I8:I55,0,KX1),LQ31,OFFSET('Game Board'!F8:F55,0,KX1),LQ29)+SUMIFS(OFFSET('Game Board'!H8:H55,0,KX1),OFFSET('Game Board'!I8:I55,0,KX1),LQ31,OFFSET('Game Board'!F8:F55,0,KX1),LQ30)</f>
        <v>0</v>
      </c>
      <c r="MI31" s="420">
        <f ca="1">SUMIFS(OFFSET('Game Board'!G8:G55,0,KX1),OFFSET('Game Board'!F8:F55,0,KX1),LQ31,OFFSET('Game Board'!I8:I55,0,KX1),LQ29)+SUMIFS(OFFSET('Game Board'!G8:G55,0,KX1),OFFSET('Game Board'!F8:F55,0,KX1),LQ31,OFFSET('Game Board'!I8:I55,0,KX1),LQ30)+SUMIFS(OFFSET('Game Board'!H8:H55,0,KX1),OFFSET('Game Board'!I8:I55,0,KX1),LQ31,OFFSET('Game Board'!F8:F55,0,KX1),LQ29)+SUMIFS(OFFSET('Game Board'!H8:H55,0,KX1),OFFSET('Game Board'!I8:I55,0,KX1),LQ31,OFFSET('Game Board'!F8:F55,0,KX1),LQ30)</f>
        <v>0</v>
      </c>
      <c r="MJ31" s="420">
        <f t="shared" ca="1" si="278"/>
        <v>0</v>
      </c>
      <c r="MK31" s="420">
        <f t="shared" ca="1" si="279"/>
        <v>0</v>
      </c>
      <c r="ML31" s="420">
        <f t="shared" ref="ML31" ca="1" si="4596">IF(LQ31&lt;&gt;"",SUMPRODUCT((LO28:LO31=LO31)*(MK28:MK31&gt;MK31)*1),0)</f>
        <v>0</v>
      </c>
      <c r="MM31" s="420">
        <f t="shared" ref="MM31" ca="1" si="4597">IF(LQ31&lt;&gt;"",SUMPRODUCT((ML28:ML31=ML31)*(MJ28:MJ31&gt;MJ31)*1),0)</f>
        <v>0</v>
      </c>
      <c r="MN31" s="420">
        <f t="shared" ca="1" si="282"/>
        <v>0</v>
      </c>
      <c r="MO31" s="420">
        <f t="shared" ref="MO31" ca="1" si="4598">IF(LQ31&lt;&gt;"",SUMPRODUCT((MN28:MN31=MN31)*(ML28:ML31=ML31)*(MH28:MH31&gt;MH31)*1),0)</f>
        <v>0</v>
      </c>
      <c r="MP31" s="420">
        <f t="shared" ca="1" si="68"/>
        <v>1</v>
      </c>
      <c r="MQ31" s="420">
        <f ca="1">SUMPRODUCT((OFFSET('Game Board'!F8:F55,0,KX1)=LR31)*(OFFSET('Game Board'!I8:I55,0,KX1)=LR30)*(OFFSET('Game Board'!G8:G55,0,KX1)&gt;OFFSET('Game Board'!H8:H55,0,KX1))*1)+SUMPRODUCT((OFFSET('Game Board'!I8:I55,0,KX1)=LR31)*(OFFSET('Game Board'!F8:F55,0,KX1)=LR30)*(OFFSET('Game Board'!H8:H55,0,KX1)&gt;OFFSET('Game Board'!G8:G55,0,KX1))*1)</f>
        <v>0</v>
      </c>
      <c r="MR31" s="420">
        <f ca="1">SUMPRODUCT((OFFSET('Game Board'!F8:F55,0,KX1)=LR31)*(OFFSET('Game Board'!I8:I55,0,KX1)=LR30)*(OFFSET('Game Board'!G8:G55,0,KX1)=OFFSET('Game Board'!H8:H55,0,KX1))*1)+SUMPRODUCT((OFFSET('Game Board'!I8:I55,0,KX1)=LR31)*(OFFSET('Game Board'!F8:F55,0,KX1)=LR30)*(OFFSET('Game Board'!H8:H55,0,KX1)=OFFSET('Game Board'!G8:G55,0,KX1))*1)</f>
        <v>0</v>
      </c>
      <c r="MS31" s="420">
        <f ca="1">SUMPRODUCT((OFFSET('Game Board'!F8:F55,0,KX1)=LR31)*(OFFSET('Game Board'!I8:I55,0,KX1)=LR30)*(OFFSET('Game Board'!G8:G55,0,KX1)&lt;OFFSET('Game Board'!H8:H55,0,KX1))*1)+SUMPRODUCT((OFFSET('Game Board'!I8:I55,0,KX1)=LR31)*(OFFSET('Game Board'!F8:F55,0,KX1)=LR30)*(OFFSET('Game Board'!H8:H55,0,KX1)&lt;OFFSET('Game Board'!G8:G55,0,KX1))*1)</f>
        <v>0</v>
      </c>
      <c r="MT31" s="420">
        <f ca="1">SUMIFS(OFFSET('Game Board'!G8:G55,0,KX1),OFFSET('Game Board'!F8:F55,0,KX1),LR31,OFFSET('Game Board'!I8:I55,0,KX1),LR30)+SUMIFS(OFFSET('Game Board'!H8:H55,0,KX1),OFFSET('Game Board'!I8:I55,0,KX1),LR31,OFFSET('Game Board'!F8:F55,0,KX1),LR30)</f>
        <v>0</v>
      </c>
      <c r="MU31" s="420">
        <f ca="1">SUMIFS(OFFSET('Game Board'!G8:G55,0,KX1),OFFSET('Game Board'!F8:F55,0,KX1),LR31,OFFSET('Game Board'!I8:I55,0,KX1),LR30)+SUMIFS(OFFSET('Game Board'!H8:H55,0,KX1),OFFSET('Game Board'!I8:I55,0,KX1),LR31,OFFSET('Game Board'!F8:F55,0,KX1),LR30)</f>
        <v>0</v>
      </c>
      <c r="MV31" s="420">
        <f t="shared" ca="1" si="4391"/>
        <v>0</v>
      </c>
      <c r="MW31" s="420">
        <f t="shared" ca="1" si="4392"/>
        <v>0</v>
      </c>
      <c r="MX31" s="420">
        <f t="shared" ref="MX31" ca="1" si="4599">IF(LR31&lt;&gt;"",SUMPRODUCT((MA28:MA31=MA31)*(MW28:MW31&gt;MW31)*1),0)</f>
        <v>0</v>
      </c>
      <c r="MY31" s="420">
        <f t="shared" ref="MY31" ca="1" si="4600">IF(LR31&lt;&gt;"",SUMPRODUCT((MX28:MX31=MX31)*(MV28:MV31&gt;MV31)*1),0)</f>
        <v>0</v>
      </c>
      <c r="MZ31" s="420">
        <f t="shared" ca="1" si="4395"/>
        <v>0</v>
      </c>
      <c r="NA31" s="420">
        <f t="shared" ref="NA31" ca="1" si="4601">IF(LR31&lt;&gt;"",SUMPRODUCT((MZ28:MZ31=MZ31)*(MX28:MX31=MX31)*(MT28:MT31&gt;MT31)*1),0)</f>
        <v>0</v>
      </c>
      <c r="NB31" s="420">
        <f t="shared" ca="1" si="69"/>
        <v>1</v>
      </c>
      <c r="NC31" s="420">
        <f t="shared" ref="NC31" ca="1" si="4602">SUMPRODUCT((NB28:NB31=NB31)*(LE28:LE31&gt;LE31)*1)</f>
        <v>2</v>
      </c>
      <c r="ND31" s="420">
        <f t="shared" ca="1" si="71"/>
        <v>3</v>
      </c>
      <c r="NE31" s="420" t="str">
        <f t="shared" si="285"/>
        <v>Serbia</v>
      </c>
      <c r="NF31" s="420">
        <f t="shared" ca="1" si="72"/>
        <v>0</v>
      </c>
      <c r="NG31" s="420">
        <f ca="1">SUMPRODUCT((OFFSET('Game Board'!G8:G55,0,NG1)&lt;&gt;"")*(OFFSET('Game Board'!F8:F55,0,NG1)=C31)*(OFFSET('Game Board'!G8:G55,0,NG1)&gt;OFFSET('Game Board'!H8:H55,0,NG1))*1)+SUMPRODUCT((OFFSET('Game Board'!G8:G55,0,NG1)&lt;&gt;"")*(OFFSET('Game Board'!I8:I55,0,NG1)=C31)*(OFFSET('Game Board'!H8:H55,0,NG1)&gt;OFFSET('Game Board'!G8:G55,0,NG1))*1)</f>
        <v>0</v>
      </c>
      <c r="NH31" s="420">
        <f ca="1">SUMPRODUCT((OFFSET('Game Board'!G8:G55,0,NG1)&lt;&gt;"")*(OFFSET('Game Board'!F8:F55,0,NG1)=C31)*(OFFSET('Game Board'!G8:G55,0,NG1)=OFFSET('Game Board'!H8:H55,0,NG1))*1)+SUMPRODUCT((OFFSET('Game Board'!G8:G55,0,NG1)&lt;&gt;"")*(OFFSET('Game Board'!I8:I55,0,NG1)=C31)*(OFFSET('Game Board'!G8:G55,0,NG1)=OFFSET('Game Board'!H8:H55,0,NG1))*1)</f>
        <v>0</v>
      </c>
      <c r="NI31" s="420">
        <f ca="1">SUMPRODUCT((OFFSET('Game Board'!G8:G55,0,NG1)&lt;&gt;"")*(OFFSET('Game Board'!F8:F55,0,NG1)=C31)*(OFFSET('Game Board'!G8:G55,0,NG1)&lt;OFFSET('Game Board'!H8:H55,0,NG1))*1)+SUMPRODUCT((OFFSET('Game Board'!G8:G55,0,NG1)&lt;&gt;"")*(OFFSET('Game Board'!I8:I55,0,NG1)=C31)*(OFFSET('Game Board'!H8:H55,0,NG1)&lt;OFFSET('Game Board'!G8:G55,0,NG1))*1)</f>
        <v>0</v>
      </c>
      <c r="NJ31" s="420">
        <f ca="1">SUMIF(OFFSET('Game Board'!F8:F55,0,NG1),C31,OFFSET('Game Board'!G8:G55,0,NG1))+SUMIF(OFFSET('Game Board'!I8:I55,0,NG1),C31,OFFSET('Game Board'!H8:H55,0,NG1))</f>
        <v>0</v>
      </c>
      <c r="NK31" s="420">
        <f ca="1">SUMIF(OFFSET('Game Board'!F8:F55,0,NG1),C31,OFFSET('Game Board'!H8:H55,0,NG1))+SUMIF(OFFSET('Game Board'!I8:I55,0,NG1),C31,OFFSET('Game Board'!G8:G55,0,NG1))</f>
        <v>0</v>
      </c>
      <c r="NL31" s="420">
        <f t="shared" ca="1" si="73"/>
        <v>0</v>
      </c>
      <c r="NM31" s="420">
        <f t="shared" ca="1" si="74"/>
        <v>0</v>
      </c>
      <c r="NN31" s="420">
        <f ca="1">INDEX(L4:L35,MATCH(NW31,C4:C35,0),0)</f>
        <v>1548</v>
      </c>
      <c r="NO31" s="424">
        <f>'Tournament Setup'!F33</f>
        <v>0</v>
      </c>
      <c r="NP31" s="420">
        <f t="shared" ref="NP31" ca="1" si="4603">RANK(NM31,NM28:NM31)</f>
        <v>1</v>
      </c>
      <c r="NQ31" s="420">
        <f t="shared" ref="NQ31" ca="1" si="4604">SUMPRODUCT((NP28:NP31=NP31)*(NL28:NL31&gt;NL31)*1)</f>
        <v>0</v>
      </c>
      <c r="NR31" s="420">
        <f t="shared" ca="1" si="77"/>
        <v>1</v>
      </c>
      <c r="NS31" s="420">
        <f t="shared" ref="NS31" ca="1" si="4605">SUMPRODUCT((NP28:NP31=NP31)*(NL28:NL31=NL31)*(NJ28:NJ31&gt;NJ31)*1)</f>
        <v>0</v>
      </c>
      <c r="NT31" s="420">
        <f t="shared" ca="1" si="79"/>
        <v>1</v>
      </c>
      <c r="NU31" s="420">
        <f t="shared" ref="NU31" ca="1" si="4606">RANK(NT31,NT28:NT31,1)+COUNTIF(NT28:NT31,NT31)-1</f>
        <v>4</v>
      </c>
      <c r="NV31" s="420">
        <v>4</v>
      </c>
      <c r="NW31" s="420" t="str">
        <f t="shared" ref="NW31" ca="1" si="4607">INDEX(NE28:NE31,MATCH(NV31,NU28:NU31,0),0)</f>
        <v>Serbia</v>
      </c>
      <c r="NX31" s="420">
        <f t="shared" ref="NX31" ca="1" si="4608">INDEX(NT28:NT31,MATCH(NW31,NE28:NE31,0),0)</f>
        <v>1</v>
      </c>
      <c r="NY31" s="420" t="str">
        <f t="shared" ca="1" si="4404"/>
        <v>Serbia</v>
      </c>
      <c r="NZ31" s="420" t="str">
        <f t="shared" ref="NZ31" ca="1" si="4609">IF(AND(NZ30&lt;&gt;"",NX31=2),NW31,"")</f>
        <v/>
      </c>
      <c r="OA31" s="420" t="str">
        <f t="shared" ref="OA31" ca="1" si="4610">IF(AND(OA30&lt;&gt;"",NX31=3),NW31,"")</f>
        <v/>
      </c>
      <c r="OB31" s="420">
        <f ca="1">SUMPRODUCT((OFFSET('Game Board'!F8:F55,0,NG1)=NY31)*(OFFSET('Game Board'!I8:I55,0,NG1)=NY28)*(OFFSET('Game Board'!G8:G55,0,NG1)&gt;OFFSET('Game Board'!H8:H55,0,NG1))*1)+SUMPRODUCT((OFFSET('Game Board'!I8:I55,0,NG1)=NY31)*(OFFSET('Game Board'!F8:F55,0,NG1)=NY28)*(OFFSET('Game Board'!H8:H55,0,NG1)&gt;OFFSET('Game Board'!G8:G55,0,NG1))*1)+SUMPRODUCT((OFFSET('Game Board'!F8:F55,0,NG1)=NY31)*(OFFSET('Game Board'!I8:I55,0,NG1)=NY29)*(OFFSET('Game Board'!G8:G55,0,NG1)&gt;OFFSET('Game Board'!H8:H55,0,NG1))*1)+SUMPRODUCT((OFFSET('Game Board'!I8:I55,0,NG1)=NY31)*(OFFSET('Game Board'!F8:F55,0,NG1)=NY29)*(OFFSET('Game Board'!H8:H55,0,NG1)&gt;OFFSET('Game Board'!G8:G55,0,NG1))*1)+SUMPRODUCT((OFFSET('Game Board'!F8:F55,0,NG1)=NY31)*(OFFSET('Game Board'!I8:I55,0,NG1)=NY30)*(OFFSET('Game Board'!G8:G55,0,NG1)&gt;OFFSET('Game Board'!H8:H55,0,NG1))*1)+SUMPRODUCT((OFFSET('Game Board'!I8:I55,0,NG1)=NY31)*(OFFSET('Game Board'!F8:F55,0,NG1)=NY30)*(OFFSET('Game Board'!H8:H55,0,NG1)&gt;OFFSET('Game Board'!G8:G55,0,NG1))*1)</f>
        <v>0</v>
      </c>
      <c r="OC31" s="420">
        <f ca="1">SUMPRODUCT((OFFSET('Game Board'!F8:F55,0,NG1)=NY31)*(OFFSET('Game Board'!I8:I55,0,NG1)=NY28)*(OFFSET('Game Board'!G8:G55,0,NG1)&gt;=OFFSET('Game Board'!H8:H55,0,NG1))*1)+SUMPRODUCT((OFFSET('Game Board'!I8:I55,0,NG1)=NY31)*(OFFSET('Game Board'!F8:F55,0,NG1)=NY28)*(OFFSET('Game Board'!G8:G55,0,NG1)=OFFSET('Game Board'!H8:H55,0,NG1))*1)+SUMPRODUCT((OFFSET('Game Board'!F8:F55,0,NG1)=NY31)*(OFFSET('Game Board'!I8:I55,0,NG1)=NY29)*(OFFSET('Game Board'!G8:G55,0,NG1)=OFFSET('Game Board'!H8:H55,0,NG1))*1)+SUMPRODUCT((OFFSET('Game Board'!I8:I55,0,NG1)=NY31)*(OFFSET('Game Board'!F8:F55,0,NG1)=NY29)*(OFFSET('Game Board'!G8:G55,0,NG1)=OFFSET('Game Board'!H8:H55,0,NG1))*1)+SUMPRODUCT((OFFSET('Game Board'!F8:F55,0,NG1)=NY31)*(OFFSET('Game Board'!I8:I55,0,NG1)=NY30)*(OFFSET('Game Board'!G8:G55,0,NG1)=OFFSET('Game Board'!H8:H55,0,NG1))*1)+SUMPRODUCT((OFFSET('Game Board'!I8:I55,0,NG1)=NY31)*(OFFSET('Game Board'!F8:F55,0,NG1)=NY30)*(OFFSET('Game Board'!G8:G55,0,NG1)=OFFSET('Game Board'!H8:H55,0,NG1))*1)</f>
        <v>3</v>
      </c>
      <c r="OD31" s="420">
        <f ca="1">SUMPRODUCT((OFFSET('Game Board'!F8:F55,0,NG1)=NY31)*(OFFSET('Game Board'!I8:I55,0,NG1)=NY28)*(OFFSET('Game Board'!G8:G55,0,NG1)&lt;OFFSET('Game Board'!H8:H55,0,NG1))*1)+SUMPRODUCT((OFFSET('Game Board'!I8:I55,0,NG1)=NY31)*(OFFSET('Game Board'!F8:F55,0,NG1)=NY28)*(OFFSET('Game Board'!H8:H55,0,NG1)&lt;OFFSET('Game Board'!G8:G55,0,NG1))*1)+SUMPRODUCT((OFFSET('Game Board'!F8:F55,0,NG1)=NY31)*(OFFSET('Game Board'!I8:I55,0,NG1)=NY29)*(OFFSET('Game Board'!G8:G55,0,NG1)&lt;OFFSET('Game Board'!H8:H55,0,NG1))*1)+SUMPRODUCT((OFFSET('Game Board'!I8:I55,0,NG1)=NY31)*(OFFSET('Game Board'!F8:F55,0,NG1)=NY29)*(OFFSET('Game Board'!H8:H55,0,NG1)&lt;OFFSET('Game Board'!G8:G55,0,NG1))*1)+SUMPRODUCT((OFFSET('Game Board'!F8:F55,0,NG1)=NY31)*(OFFSET('Game Board'!I8:I55,0,NG1)=NY30)*(OFFSET('Game Board'!G8:G55,0,NG1)&lt;OFFSET('Game Board'!H8:H55,0,NG1))*1)+SUMPRODUCT((OFFSET('Game Board'!I8:I55,0,NG1)=NY31)*(OFFSET('Game Board'!F8:F55,0,NG1)=NY30)*(OFFSET('Game Board'!H8:H55,0,NG1)&lt;OFFSET('Game Board'!G8:G55,0,NG1))*1)</f>
        <v>0</v>
      </c>
      <c r="OE31" s="420">
        <f ca="1">SUMIFS(OFFSET('Game Board'!G8:G55,0,NG1),OFFSET('Game Board'!F8:F55,0,NG1),NY31,OFFSET('Game Board'!I8:I55,0,NG1),NY28)+SUMIFS(OFFSET('Game Board'!G8:G55,0,NG1),OFFSET('Game Board'!F8:F55,0,NG1),NY31,OFFSET('Game Board'!I8:I55,0,NG1),NY29)+SUMIFS(OFFSET('Game Board'!G8:G55,0,NG1),OFFSET('Game Board'!F8:F55,0,NG1),NY31,OFFSET('Game Board'!I8:I55,0,NG1),NY30)+SUMIFS(OFFSET('Game Board'!H8:H55,0,NG1),OFFSET('Game Board'!I8:I55,0,NG1),NY31,OFFSET('Game Board'!F8:F55,0,NG1),NY28)+SUMIFS(OFFSET('Game Board'!H8:H55,0,NG1),OFFSET('Game Board'!I8:I55,0,NG1),NY31,OFFSET('Game Board'!F8:F55,0,NG1),NY29)+SUMIFS(OFFSET('Game Board'!H8:H55,0,NG1),OFFSET('Game Board'!I8:I55,0,NG1),NY31,OFFSET('Game Board'!F8:F55,0,NG1),NY30)</f>
        <v>0</v>
      </c>
      <c r="OF31" s="420">
        <f ca="1">SUMIFS(OFFSET('Game Board'!H8:H55,0,NG1),OFFSET('Game Board'!F8:F55,0,NG1),NY31,OFFSET('Game Board'!I8:I55,0,NG1),NY28)+SUMIFS(OFFSET('Game Board'!H8:H55,0,NG1),OFFSET('Game Board'!F8:F55,0,NG1),NY31,OFFSET('Game Board'!I8:I55,0,NG1),NY29)+SUMIFS(OFFSET('Game Board'!H8:H55,0,NG1),OFFSET('Game Board'!F8:F55,0,NG1),NY31,OFFSET('Game Board'!I8:I55,0,NG1),NY30)+SUMIFS(OFFSET('Game Board'!G8:G55,0,NG1),OFFSET('Game Board'!I8:I55,0,NG1),NY31,OFFSET('Game Board'!F8:F55,0,NG1),NY28)+SUMIFS(OFFSET('Game Board'!G8:G55,0,NG1),OFFSET('Game Board'!I8:I55,0,NG1),NY31,OFFSET('Game Board'!F8:F55,0,NG1),NY29)+SUMIFS(OFFSET('Game Board'!G8:G55,0,NG1),OFFSET('Game Board'!I8:I55,0,NG1),NY31,OFFSET('Game Board'!F8:F55,0,NG1),NY30)</f>
        <v>0</v>
      </c>
      <c r="OG31" s="420">
        <f t="shared" ca="1" si="84"/>
        <v>0</v>
      </c>
      <c r="OH31" s="420">
        <f t="shared" ca="1" si="85"/>
        <v>3</v>
      </c>
      <c r="OI31" s="420">
        <f t="shared" ref="OI31" ca="1" si="4611">IF(NY31&lt;&gt;"",SUMPRODUCT((NX28:NX31=NX31)*(OH28:OH31&gt;OH31)*1),0)</f>
        <v>0</v>
      </c>
      <c r="OJ31" s="420">
        <f t="shared" ref="OJ31" ca="1" si="4612">IF(NY31&lt;&gt;"",SUMPRODUCT((OI28:OI31=OI31)*(OG28:OG31&gt;OG31)*1),0)</f>
        <v>0</v>
      </c>
      <c r="OK31" s="420">
        <f t="shared" ca="1" si="88"/>
        <v>0</v>
      </c>
      <c r="OL31" s="420">
        <f t="shared" ref="OL31" ca="1" si="4613">IF(NY31&lt;&gt;"",SUMPRODUCT((OK28:OK31=OK31)*(OI28:OI31=OI31)*(OE28:OE31&gt;OE31)*1),0)</f>
        <v>0</v>
      </c>
      <c r="OM31" s="420">
        <f t="shared" ca="1" si="90"/>
        <v>1</v>
      </c>
      <c r="ON31" s="420">
        <f ca="1">SUMPRODUCT((OFFSET('Game Board'!F8:F55,0,NG1)=NZ31)*(OFFSET('Game Board'!I8:I55,0,NG1)=NZ29)*(OFFSET('Game Board'!G8:G55,0,NG1)&gt;OFFSET('Game Board'!H8:H55,0,NG1))*1)+SUMPRODUCT((OFFSET('Game Board'!I8:I55,0,NG1)=NZ31)*(OFFSET('Game Board'!F8:F55,0,NG1)=NZ29)*(OFFSET('Game Board'!H8:H55,0,NG1)&gt;OFFSET('Game Board'!G8:G55,0,NG1))*1)+SUMPRODUCT((OFFSET('Game Board'!F8:F55,0,NG1)=NZ31)*(OFFSET('Game Board'!I8:I55,0,NG1)=NZ30)*(OFFSET('Game Board'!G8:G55,0,NG1)&gt;OFFSET('Game Board'!H8:H55,0,NG1))*1)+SUMPRODUCT((OFFSET('Game Board'!I8:I55,0,NG1)=NZ31)*(OFFSET('Game Board'!F8:F55,0,NG1)=NZ30)*(OFFSET('Game Board'!H8:H55,0,NG1)&gt;OFFSET('Game Board'!G8:G55,0,NG1))*1)</f>
        <v>0</v>
      </c>
      <c r="OO31" s="420">
        <f ca="1">SUMPRODUCT((OFFSET('Game Board'!F8:F55,0,NG1)=NZ31)*(OFFSET('Game Board'!I8:I55,0,NG1)=NZ29)*(OFFSET('Game Board'!G8:G55,0,NG1)=OFFSET('Game Board'!H8:H55,0,NG1))*1)+SUMPRODUCT((OFFSET('Game Board'!I8:I55,0,NG1)=NZ31)*(OFFSET('Game Board'!F8:F55,0,NG1)=NZ29)*(OFFSET('Game Board'!G8:G55,0,NG1)=OFFSET('Game Board'!H8:H55,0,NG1))*1)+SUMPRODUCT((OFFSET('Game Board'!F8:F55,0,NG1)=NZ31)*(OFFSET('Game Board'!I8:I55,0,NG1)=NZ30)*(OFFSET('Game Board'!G8:G55,0,NG1)=OFFSET('Game Board'!H8:H55,0,NG1))*1)+SUMPRODUCT((OFFSET('Game Board'!I8:I55,0,NG1)=NZ31)*(OFFSET('Game Board'!F8:F55,0,NG1)=NZ30)*(OFFSET('Game Board'!G8:G55,0,NG1)=OFFSET('Game Board'!H8:H55,0,NG1))*1)</f>
        <v>0</v>
      </c>
      <c r="OP31" s="420">
        <f ca="1">SUMPRODUCT((OFFSET('Game Board'!F8:F55,0,NG1)=NZ31)*(OFFSET('Game Board'!I8:I55,0,NG1)=NZ29)*(OFFSET('Game Board'!G8:G55,0,NG1)&lt;OFFSET('Game Board'!H8:H55,0,NG1))*1)+SUMPRODUCT((OFFSET('Game Board'!I8:I55,0,NG1)=NZ31)*(OFFSET('Game Board'!F8:F55,0,NG1)=NZ29)*(OFFSET('Game Board'!H8:H55,0,NG1)&lt;OFFSET('Game Board'!G8:G55,0,NG1))*1)+SUMPRODUCT((OFFSET('Game Board'!F8:F55,0,NG1)=NZ31)*(OFFSET('Game Board'!I8:I55,0,NG1)=NZ30)*(OFFSET('Game Board'!G8:G55,0,NG1)&lt;OFFSET('Game Board'!H8:H55,0,NG1))*1)+SUMPRODUCT((OFFSET('Game Board'!I8:I55,0,NG1)=NZ31)*(OFFSET('Game Board'!F8:F55,0,NG1)=NZ30)*(OFFSET('Game Board'!H8:H55,0,NG1)&lt;OFFSET('Game Board'!G8:G55,0,NG1))*1)</f>
        <v>0</v>
      </c>
      <c r="OQ31" s="420">
        <f ca="1">SUMIFS(OFFSET('Game Board'!G8:G55,0,NG1),OFFSET('Game Board'!F8:F55,0,NG1),NZ31,OFFSET('Game Board'!I8:I55,0,NG1),NZ29)+SUMIFS(OFFSET('Game Board'!G8:G55,0,NG1),OFFSET('Game Board'!F8:F55,0,NG1),NZ31,OFFSET('Game Board'!I8:I55,0,NG1),NZ30)+SUMIFS(OFFSET('Game Board'!H8:H55,0,NG1),OFFSET('Game Board'!I8:I55,0,NG1),NZ31,OFFSET('Game Board'!F8:F55,0,NG1),NZ29)+SUMIFS(OFFSET('Game Board'!H8:H55,0,NG1),OFFSET('Game Board'!I8:I55,0,NG1),NZ31,OFFSET('Game Board'!F8:F55,0,NG1),NZ30)</f>
        <v>0</v>
      </c>
      <c r="OR31" s="420">
        <f ca="1">SUMIFS(OFFSET('Game Board'!G8:G55,0,NG1),OFFSET('Game Board'!F8:F55,0,NG1),NZ31,OFFSET('Game Board'!I8:I55,0,NG1),NZ29)+SUMIFS(OFFSET('Game Board'!G8:G55,0,NG1),OFFSET('Game Board'!F8:F55,0,NG1),NZ31,OFFSET('Game Board'!I8:I55,0,NG1),NZ30)+SUMIFS(OFFSET('Game Board'!H8:H55,0,NG1),OFFSET('Game Board'!I8:I55,0,NG1),NZ31,OFFSET('Game Board'!F8:F55,0,NG1),NZ29)+SUMIFS(OFFSET('Game Board'!H8:H55,0,NG1),OFFSET('Game Board'!I8:I55,0,NG1),NZ31,OFFSET('Game Board'!F8:F55,0,NG1),NZ30)</f>
        <v>0</v>
      </c>
      <c r="OS31" s="420">
        <f t="shared" ca="1" si="297"/>
        <v>0</v>
      </c>
      <c r="OT31" s="420">
        <f t="shared" ca="1" si="298"/>
        <v>0</v>
      </c>
      <c r="OU31" s="420">
        <f t="shared" ref="OU31" ca="1" si="4614">IF(NZ31&lt;&gt;"",SUMPRODUCT((NX28:NX31=NX31)*(OT28:OT31&gt;OT31)*1),0)</f>
        <v>0</v>
      </c>
      <c r="OV31" s="420">
        <f t="shared" ref="OV31" ca="1" si="4615">IF(NZ31&lt;&gt;"",SUMPRODUCT((OU28:OU31=OU31)*(OS28:OS31&gt;OS31)*1),0)</f>
        <v>0</v>
      </c>
      <c r="OW31" s="420">
        <f t="shared" ca="1" si="301"/>
        <v>0</v>
      </c>
      <c r="OX31" s="420">
        <f t="shared" ref="OX31" ca="1" si="4616">IF(NZ31&lt;&gt;"",SUMPRODUCT((OW28:OW31=OW31)*(OU28:OU31=OU31)*(OQ28:OQ31&gt;OQ31)*1),0)</f>
        <v>0</v>
      </c>
      <c r="OY31" s="420">
        <f t="shared" ca="1" si="91"/>
        <v>1</v>
      </c>
      <c r="OZ31" s="420">
        <f ca="1">SUMPRODUCT((OFFSET('Game Board'!F8:F55,0,NG1)=OA31)*(OFFSET('Game Board'!I8:I55,0,NG1)=OA30)*(OFFSET('Game Board'!G8:G55,0,NG1)&gt;OFFSET('Game Board'!H8:H55,0,NG1))*1)+SUMPRODUCT((OFFSET('Game Board'!I8:I55,0,NG1)=OA31)*(OFFSET('Game Board'!F8:F55,0,NG1)=OA30)*(OFFSET('Game Board'!H8:H55,0,NG1)&gt;OFFSET('Game Board'!G8:G55,0,NG1))*1)</f>
        <v>0</v>
      </c>
      <c r="PA31" s="420">
        <f ca="1">SUMPRODUCT((OFFSET('Game Board'!F8:F55,0,NG1)=OA31)*(OFFSET('Game Board'!I8:I55,0,NG1)=OA30)*(OFFSET('Game Board'!G8:G55,0,NG1)=OFFSET('Game Board'!H8:H55,0,NG1))*1)+SUMPRODUCT((OFFSET('Game Board'!I8:I55,0,NG1)=OA31)*(OFFSET('Game Board'!F8:F55,0,NG1)=OA30)*(OFFSET('Game Board'!H8:H55,0,NG1)=OFFSET('Game Board'!G8:G55,0,NG1))*1)</f>
        <v>0</v>
      </c>
      <c r="PB31" s="420">
        <f ca="1">SUMPRODUCT((OFFSET('Game Board'!F8:F55,0,NG1)=OA31)*(OFFSET('Game Board'!I8:I55,0,NG1)=OA30)*(OFFSET('Game Board'!G8:G55,0,NG1)&lt;OFFSET('Game Board'!H8:H55,0,NG1))*1)+SUMPRODUCT((OFFSET('Game Board'!I8:I55,0,NG1)=OA31)*(OFFSET('Game Board'!F8:F55,0,NG1)=OA30)*(OFFSET('Game Board'!H8:H55,0,NG1)&lt;OFFSET('Game Board'!G8:G55,0,NG1))*1)</f>
        <v>0</v>
      </c>
      <c r="PC31" s="420">
        <f ca="1">SUMIFS(OFFSET('Game Board'!G8:G55,0,NG1),OFFSET('Game Board'!F8:F55,0,NG1),OA31,OFFSET('Game Board'!I8:I55,0,NG1),OA30)+SUMIFS(OFFSET('Game Board'!H8:H55,0,NG1),OFFSET('Game Board'!I8:I55,0,NG1),OA31,OFFSET('Game Board'!F8:F55,0,NG1),OA30)</f>
        <v>0</v>
      </c>
      <c r="PD31" s="420">
        <f ca="1">SUMIFS(OFFSET('Game Board'!G8:G55,0,NG1),OFFSET('Game Board'!F8:F55,0,NG1),OA31,OFFSET('Game Board'!I8:I55,0,NG1),OA30)+SUMIFS(OFFSET('Game Board'!H8:H55,0,NG1),OFFSET('Game Board'!I8:I55,0,NG1),OA31,OFFSET('Game Board'!F8:F55,0,NG1),OA30)</f>
        <v>0</v>
      </c>
      <c r="PE31" s="420">
        <f t="shared" ca="1" si="4413"/>
        <v>0</v>
      </c>
      <c r="PF31" s="420">
        <f t="shared" ca="1" si="4414"/>
        <v>0</v>
      </c>
      <c r="PG31" s="420">
        <f t="shared" ref="PG31" ca="1" si="4617">IF(OA31&lt;&gt;"",SUMPRODUCT((OJ28:OJ31=OJ31)*(PF28:PF31&gt;PF31)*1),0)</f>
        <v>0</v>
      </c>
      <c r="PH31" s="420">
        <f t="shared" ref="PH31" ca="1" si="4618">IF(OA31&lt;&gt;"",SUMPRODUCT((PG28:PG31=PG31)*(PE28:PE31&gt;PE31)*1),0)</f>
        <v>0</v>
      </c>
      <c r="PI31" s="420">
        <f t="shared" ca="1" si="4417"/>
        <v>0</v>
      </c>
      <c r="PJ31" s="420">
        <f t="shared" ref="PJ31" ca="1" si="4619">IF(OA31&lt;&gt;"",SUMPRODUCT((PI28:PI31=PI31)*(PG28:PG31=PG31)*(PC28:PC31&gt;PC31)*1),0)</f>
        <v>0</v>
      </c>
      <c r="PK31" s="420">
        <f t="shared" ca="1" si="92"/>
        <v>1</v>
      </c>
      <c r="PL31" s="420">
        <f t="shared" ref="PL31" ca="1" si="4620">SUMPRODUCT((PK28:PK31=PK31)*(NN28:NN31&gt;NN31)*1)</f>
        <v>2</v>
      </c>
      <c r="PM31" s="420">
        <f t="shared" ca="1" si="94"/>
        <v>3</v>
      </c>
      <c r="PN31" s="420" t="str">
        <f t="shared" si="304"/>
        <v>Serbia</v>
      </c>
      <c r="PO31" s="420">
        <f t="shared" ca="1" si="95"/>
        <v>0</v>
      </c>
      <c r="PP31" s="420">
        <f ca="1">SUMPRODUCT((OFFSET('Game Board'!G8:G55,0,PP1)&lt;&gt;"")*(OFFSET('Game Board'!F8:F55,0,PP1)=C31)*(OFFSET('Game Board'!G8:G55,0,PP1)&gt;OFFSET('Game Board'!H8:H55,0,PP1))*1)+SUMPRODUCT((OFFSET('Game Board'!G8:G55,0,PP1)&lt;&gt;"")*(OFFSET('Game Board'!I8:I55,0,PP1)=C31)*(OFFSET('Game Board'!H8:H55,0,PP1)&gt;OFFSET('Game Board'!G8:G55,0,PP1))*1)</f>
        <v>0</v>
      </c>
      <c r="PQ31" s="420">
        <f ca="1">SUMPRODUCT((OFFSET('Game Board'!G8:G55,0,PP1)&lt;&gt;"")*(OFFSET('Game Board'!F8:F55,0,PP1)=C31)*(OFFSET('Game Board'!G8:G55,0,PP1)=OFFSET('Game Board'!H8:H55,0,PP1))*1)+SUMPRODUCT((OFFSET('Game Board'!G8:G55,0,PP1)&lt;&gt;"")*(OFFSET('Game Board'!I8:I55,0,PP1)=C31)*(OFFSET('Game Board'!G8:G55,0,PP1)=OFFSET('Game Board'!H8:H55,0,PP1))*1)</f>
        <v>0</v>
      </c>
      <c r="PR31" s="420">
        <f ca="1">SUMPRODUCT((OFFSET('Game Board'!G8:G55,0,PP1)&lt;&gt;"")*(OFFSET('Game Board'!F8:F55,0,PP1)=C31)*(OFFSET('Game Board'!G8:G55,0,PP1)&lt;OFFSET('Game Board'!H8:H55,0,PP1))*1)+SUMPRODUCT((OFFSET('Game Board'!G8:G55,0,PP1)&lt;&gt;"")*(OFFSET('Game Board'!I8:I55,0,PP1)=C31)*(OFFSET('Game Board'!H8:H55,0,PP1)&lt;OFFSET('Game Board'!G8:G55,0,PP1))*1)</f>
        <v>0</v>
      </c>
      <c r="PS31" s="420">
        <f ca="1">SUMIF(OFFSET('Game Board'!F8:F55,0,PP1),C31,OFFSET('Game Board'!G8:G55,0,PP1))+SUMIF(OFFSET('Game Board'!I8:I55,0,PP1),C31,OFFSET('Game Board'!H8:H55,0,PP1))</f>
        <v>0</v>
      </c>
      <c r="PT31" s="420">
        <f ca="1">SUMIF(OFFSET('Game Board'!F8:F55,0,PP1),C31,OFFSET('Game Board'!H8:H55,0,PP1))+SUMIF(OFFSET('Game Board'!I8:I55,0,PP1),C31,OFFSET('Game Board'!G8:G55,0,PP1))</f>
        <v>0</v>
      </c>
      <c r="PU31" s="420">
        <f t="shared" ca="1" si="96"/>
        <v>0</v>
      </c>
      <c r="PV31" s="420">
        <f t="shared" ca="1" si="97"/>
        <v>0</v>
      </c>
      <c r="PW31" s="420">
        <f ca="1">INDEX(L4:L35,MATCH(QF31,C4:C35,0),0)</f>
        <v>1548</v>
      </c>
      <c r="PX31" s="424">
        <f>'Tournament Setup'!F33</f>
        <v>0</v>
      </c>
      <c r="PY31" s="420">
        <f t="shared" ref="PY31" ca="1" si="4621">RANK(PV31,PV28:PV31)</f>
        <v>1</v>
      </c>
      <c r="PZ31" s="420">
        <f t="shared" ref="PZ31" ca="1" si="4622">SUMPRODUCT((PY28:PY31=PY31)*(PU28:PU31&gt;PU31)*1)</f>
        <v>0</v>
      </c>
      <c r="QA31" s="420">
        <f t="shared" ca="1" si="100"/>
        <v>1</v>
      </c>
      <c r="QB31" s="420">
        <f t="shared" ref="QB31" ca="1" si="4623">SUMPRODUCT((PY28:PY31=PY31)*(PU28:PU31=PU31)*(PS28:PS31&gt;PS31)*1)</f>
        <v>0</v>
      </c>
      <c r="QC31" s="420">
        <f t="shared" ca="1" si="102"/>
        <v>1</v>
      </c>
      <c r="QD31" s="420">
        <f t="shared" ref="QD31" ca="1" si="4624">RANK(QC31,QC28:QC31,1)+COUNTIF(QC28:QC31,QC31)-1</f>
        <v>4</v>
      </c>
      <c r="QE31" s="420">
        <v>4</v>
      </c>
      <c r="QF31" s="420" t="str">
        <f t="shared" ref="QF31" ca="1" si="4625">INDEX(PN28:PN31,MATCH(QE31,QD28:QD31,0),0)</f>
        <v>Serbia</v>
      </c>
      <c r="QG31" s="420">
        <f t="shared" ref="QG31" ca="1" si="4626">INDEX(QC28:QC31,MATCH(QF31,PN28:PN31,0),0)</f>
        <v>1</v>
      </c>
      <c r="QH31" s="420" t="str">
        <f t="shared" ca="1" si="4426"/>
        <v>Serbia</v>
      </c>
      <c r="QI31" s="420" t="str">
        <f t="shared" ref="QI31" ca="1" si="4627">IF(AND(QI30&lt;&gt;"",QG31=2),QF31,"")</f>
        <v/>
      </c>
      <c r="QJ31" s="420" t="str">
        <f t="shared" ref="QJ31" ca="1" si="4628">IF(AND(QJ30&lt;&gt;"",QG31=3),QF31,"")</f>
        <v/>
      </c>
      <c r="QK31" s="420">
        <f ca="1">SUMPRODUCT((OFFSET('Game Board'!F8:F55,0,PP1)=QH31)*(OFFSET('Game Board'!I8:I55,0,PP1)=QH28)*(OFFSET('Game Board'!G8:G55,0,PP1)&gt;OFFSET('Game Board'!H8:H55,0,PP1))*1)+SUMPRODUCT((OFFSET('Game Board'!I8:I55,0,PP1)=QH31)*(OFFSET('Game Board'!F8:F55,0,PP1)=QH28)*(OFFSET('Game Board'!H8:H55,0,PP1)&gt;OFFSET('Game Board'!G8:G55,0,PP1))*1)+SUMPRODUCT((OFFSET('Game Board'!F8:F55,0,PP1)=QH31)*(OFFSET('Game Board'!I8:I55,0,PP1)=QH29)*(OFFSET('Game Board'!G8:G55,0,PP1)&gt;OFFSET('Game Board'!H8:H55,0,PP1))*1)+SUMPRODUCT((OFFSET('Game Board'!I8:I55,0,PP1)=QH31)*(OFFSET('Game Board'!F8:F55,0,PP1)=QH29)*(OFFSET('Game Board'!H8:H55,0,PP1)&gt;OFFSET('Game Board'!G8:G55,0,PP1))*1)+SUMPRODUCT((OFFSET('Game Board'!F8:F55,0,PP1)=QH31)*(OFFSET('Game Board'!I8:I55,0,PP1)=QH30)*(OFFSET('Game Board'!G8:G55,0,PP1)&gt;OFFSET('Game Board'!H8:H55,0,PP1))*1)+SUMPRODUCT((OFFSET('Game Board'!I8:I55,0,PP1)=QH31)*(OFFSET('Game Board'!F8:F55,0,PP1)=QH30)*(OFFSET('Game Board'!H8:H55,0,PP1)&gt;OFFSET('Game Board'!G8:G55,0,PP1))*1)</f>
        <v>0</v>
      </c>
      <c r="QL31" s="420">
        <f ca="1">SUMPRODUCT((OFFSET('Game Board'!F8:F55,0,PP1)=QH31)*(OFFSET('Game Board'!I8:I55,0,PP1)=QH28)*(OFFSET('Game Board'!G8:G55,0,PP1)&gt;=OFFSET('Game Board'!H8:H55,0,PP1))*1)+SUMPRODUCT((OFFSET('Game Board'!I8:I55,0,PP1)=QH31)*(OFFSET('Game Board'!F8:F55,0,PP1)=QH28)*(OFFSET('Game Board'!G8:G55,0,PP1)=OFFSET('Game Board'!H8:H55,0,PP1))*1)+SUMPRODUCT((OFFSET('Game Board'!F8:F55,0,PP1)=QH31)*(OFFSET('Game Board'!I8:I55,0,PP1)=QH29)*(OFFSET('Game Board'!G8:G55,0,PP1)=OFFSET('Game Board'!H8:H55,0,PP1))*1)+SUMPRODUCT((OFFSET('Game Board'!I8:I55,0,PP1)=QH31)*(OFFSET('Game Board'!F8:F55,0,PP1)=QH29)*(OFFSET('Game Board'!G8:G55,0,PP1)=OFFSET('Game Board'!H8:H55,0,PP1))*1)+SUMPRODUCT((OFFSET('Game Board'!F8:F55,0,PP1)=QH31)*(OFFSET('Game Board'!I8:I55,0,PP1)=QH30)*(OFFSET('Game Board'!G8:G55,0,PP1)=OFFSET('Game Board'!H8:H55,0,PP1))*1)+SUMPRODUCT((OFFSET('Game Board'!I8:I55,0,PP1)=QH31)*(OFFSET('Game Board'!F8:F55,0,PP1)=QH30)*(OFFSET('Game Board'!G8:G55,0,PP1)=OFFSET('Game Board'!H8:H55,0,PP1))*1)</f>
        <v>3</v>
      </c>
      <c r="QM31" s="420">
        <f ca="1">SUMPRODUCT((OFFSET('Game Board'!F8:F55,0,PP1)=QH31)*(OFFSET('Game Board'!I8:I55,0,PP1)=QH28)*(OFFSET('Game Board'!G8:G55,0,PP1)&lt;OFFSET('Game Board'!H8:H55,0,PP1))*1)+SUMPRODUCT((OFFSET('Game Board'!I8:I55,0,PP1)=QH31)*(OFFSET('Game Board'!F8:F55,0,PP1)=QH28)*(OFFSET('Game Board'!H8:H55,0,PP1)&lt;OFFSET('Game Board'!G8:G55,0,PP1))*1)+SUMPRODUCT((OFFSET('Game Board'!F8:F55,0,PP1)=QH31)*(OFFSET('Game Board'!I8:I55,0,PP1)=QH29)*(OFFSET('Game Board'!G8:G55,0,PP1)&lt;OFFSET('Game Board'!H8:H55,0,PP1))*1)+SUMPRODUCT((OFFSET('Game Board'!I8:I55,0,PP1)=QH31)*(OFFSET('Game Board'!F8:F55,0,PP1)=QH29)*(OFFSET('Game Board'!H8:H55,0,PP1)&lt;OFFSET('Game Board'!G8:G55,0,PP1))*1)+SUMPRODUCT((OFFSET('Game Board'!F8:F55,0,PP1)=QH31)*(OFFSET('Game Board'!I8:I55,0,PP1)=QH30)*(OFFSET('Game Board'!G8:G55,0,PP1)&lt;OFFSET('Game Board'!H8:H55,0,PP1))*1)+SUMPRODUCT((OFFSET('Game Board'!I8:I55,0,PP1)=QH31)*(OFFSET('Game Board'!F8:F55,0,PP1)=QH30)*(OFFSET('Game Board'!H8:H55,0,PP1)&lt;OFFSET('Game Board'!G8:G55,0,PP1))*1)</f>
        <v>0</v>
      </c>
      <c r="QN31" s="420">
        <f ca="1">SUMIFS(OFFSET('Game Board'!G8:G55,0,PP1),OFFSET('Game Board'!F8:F55,0,PP1),QH31,OFFSET('Game Board'!I8:I55,0,PP1),QH28)+SUMIFS(OFFSET('Game Board'!G8:G55,0,PP1),OFFSET('Game Board'!F8:F55,0,PP1),QH31,OFFSET('Game Board'!I8:I55,0,PP1),QH29)+SUMIFS(OFFSET('Game Board'!G8:G55,0,PP1),OFFSET('Game Board'!F8:F55,0,PP1),QH31,OFFSET('Game Board'!I8:I55,0,PP1),QH30)+SUMIFS(OFFSET('Game Board'!H8:H55,0,PP1),OFFSET('Game Board'!I8:I55,0,PP1),QH31,OFFSET('Game Board'!F8:F55,0,PP1),QH28)+SUMIFS(OFFSET('Game Board'!H8:H55,0,PP1),OFFSET('Game Board'!I8:I55,0,PP1),QH31,OFFSET('Game Board'!F8:F55,0,PP1),QH29)+SUMIFS(OFFSET('Game Board'!H8:H55,0,PP1),OFFSET('Game Board'!I8:I55,0,PP1),QH31,OFFSET('Game Board'!F8:F55,0,PP1),QH30)</f>
        <v>0</v>
      </c>
      <c r="QO31" s="420">
        <f ca="1">SUMIFS(OFFSET('Game Board'!H8:H55,0,PP1),OFFSET('Game Board'!F8:F55,0,PP1),QH31,OFFSET('Game Board'!I8:I55,0,PP1),QH28)+SUMIFS(OFFSET('Game Board'!H8:H55,0,PP1),OFFSET('Game Board'!F8:F55,0,PP1),QH31,OFFSET('Game Board'!I8:I55,0,PP1),QH29)+SUMIFS(OFFSET('Game Board'!H8:H55,0,PP1),OFFSET('Game Board'!F8:F55,0,PP1),QH31,OFFSET('Game Board'!I8:I55,0,PP1),QH30)+SUMIFS(OFFSET('Game Board'!G8:G55,0,PP1),OFFSET('Game Board'!I8:I55,0,PP1),QH31,OFFSET('Game Board'!F8:F55,0,PP1),QH28)+SUMIFS(OFFSET('Game Board'!G8:G55,0,PP1),OFFSET('Game Board'!I8:I55,0,PP1),QH31,OFFSET('Game Board'!F8:F55,0,PP1),QH29)+SUMIFS(OFFSET('Game Board'!G8:G55,0,PP1),OFFSET('Game Board'!I8:I55,0,PP1),QH31,OFFSET('Game Board'!F8:F55,0,PP1),QH30)</f>
        <v>0</v>
      </c>
      <c r="QP31" s="420">
        <f t="shared" ca="1" si="107"/>
        <v>0</v>
      </c>
      <c r="QQ31" s="420">
        <f t="shared" ca="1" si="108"/>
        <v>3</v>
      </c>
      <c r="QR31" s="420">
        <f t="shared" ref="QR31" ca="1" si="4629">IF(QH31&lt;&gt;"",SUMPRODUCT((QG28:QG31=QG31)*(QQ28:QQ31&gt;QQ31)*1),0)</f>
        <v>0</v>
      </c>
      <c r="QS31" s="420">
        <f t="shared" ref="QS31" ca="1" si="4630">IF(QH31&lt;&gt;"",SUMPRODUCT((QR28:QR31=QR31)*(QP28:QP31&gt;QP31)*1),0)</f>
        <v>0</v>
      </c>
      <c r="QT31" s="420">
        <f t="shared" ca="1" si="111"/>
        <v>0</v>
      </c>
      <c r="QU31" s="420">
        <f t="shared" ref="QU31" ca="1" si="4631">IF(QH31&lt;&gt;"",SUMPRODUCT((QT28:QT31=QT31)*(QR28:QR31=QR31)*(QN28:QN31&gt;QN31)*1),0)</f>
        <v>0</v>
      </c>
      <c r="QV31" s="420">
        <f t="shared" ca="1" si="113"/>
        <v>1</v>
      </c>
      <c r="QW31" s="420">
        <f ca="1">SUMPRODUCT((OFFSET('Game Board'!F8:F55,0,PP1)=QI31)*(OFFSET('Game Board'!I8:I55,0,PP1)=QI29)*(OFFSET('Game Board'!G8:G55,0,PP1)&gt;OFFSET('Game Board'!H8:H55,0,PP1))*1)+SUMPRODUCT((OFFSET('Game Board'!I8:I55,0,PP1)=QI31)*(OFFSET('Game Board'!F8:F55,0,PP1)=QI29)*(OFFSET('Game Board'!H8:H55,0,PP1)&gt;OFFSET('Game Board'!G8:G55,0,PP1))*1)+SUMPRODUCT((OFFSET('Game Board'!F8:F55,0,PP1)=QI31)*(OFFSET('Game Board'!I8:I55,0,PP1)=QI30)*(OFFSET('Game Board'!G8:G55,0,PP1)&gt;OFFSET('Game Board'!H8:H55,0,PP1))*1)+SUMPRODUCT((OFFSET('Game Board'!I8:I55,0,PP1)=QI31)*(OFFSET('Game Board'!F8:F55,0,PP1)=QI30)*(OFFSET('Game Board'!H8:H55,0,PP1)&gt;OFFSET('Game Board'!G8:G55,0,PP1))*1)</f>
        <v>0</v>
      </c>
      <c r="QX31" s="420">
        <f ca="1">SUMPRODUCT((OFFSET('Game Board'!F8:F55,0,PP1)=QI31)*(OFFSET('Game Board'!I8:I55,0,PP1)=QI29)*(OFFSET('Game Board'!G8:G55,0,PP1)=OFFSET('Game Board'!H8:H55,0,PP1))*1)+SUMPRODUCT((OFFSET('Game Board'!I8:I55,0,PP1)=QI31)*(OFFSET('Game Board'!F8:F55,0,PP1)=QI29)*(OFFSET('Game Board'!G8:G55,0,PP1)=OFFSET('Game Board'!H8:H55,0,PP1))*1)+SUMPRODUCT((OFFSET('Game Board'!F8:F55,0,PP1)=QI31)*(OFFSET('Game Board'!I8:I55,0,PP1)=QI30)*(OFFSET('Game Board'!G8:G55,0,PP1)=OFFSET('Game Board'!H8:H55,0,PP1))*1)+SUMPRODUCT((OFFSET('Game Board'!I8:I55,0,PP1)=QI31)*(OFFSET('Game Board'!F8:F55,0,PP1)=QI30)*(OFFSET('Game Board'!G8:G55,0,PP1)=OFFSET('Game Board'!H8:H55,0,PP1))*1)</f>
        <v>0</v>
      </c>
      <c r="QY31" s="420">
        <f ca="1">SUMPRODUCT((OFFSET('Game Board'!F8:F55,0,PP1)=QI31)*(OFFSET('Game Board'!I8:I55,0,PP1)=QI29)*(OFFSET('Game Board'!G8:G55,0,PP1)&lt;OFFSET('Game Board'!H8:H55,0,PP1))*1)+SUMPRODUCT((OFFSET('Game Board'!I8:I55,0,PP1)=QI31)*(OFFSET('Game Board'!F8:F55,0,PP1)=QI29)*(OFFSET('Game Board'!H8:H55,0,PP1)&lt;OFFSET('Game Board'!G8:G55,0,PP1))*1)+SUMPRODUCT((OFFSET('Game Board'!F8:F55,0,PP1)=QI31)*(OFFSET('Game Board'!I8:I55,0,PP1)=QI30)*(OFFSET('Game Board'!G8:G55,0,PP1)&lt;OFFSET('Game Board'!H8:H55,0,PP1))*1)+SUMPRODUCT((OFFSET('Game Board'!I8:I55,0,PP1)=QI31)*(OFFSET('Game Board'!F8:F55,0,PP1)=QI30)*(OFFSET('Game Board'!H8:H55,0,PP1)&lt;OFFSET('Game Board'!G8:G55,0,PP1))*1)</f>
        <v>0</v>
      </c>
      <c r="QZ31" s="420">
        <f ca="1">SUMIFS(OFFSET('Game Board'!G8:G55,0,PP1),OFFSET('Game Board'!F8:F55,0,PP1),QI31,OFFSET('Game Board'!I8:I55,0,PP1),QI29)+SUMIFS(OFFSET('Game Board'!G8:G55,0,PP1),OFFSET('Game Board'!F8:F55,0,PP1),QI31,OFFSET('Game Board'!I8:I55,0,PP1),QI30)+SUMIFS(OFFSET('Game Board'!H8:H55,0,PP1),OFFSET('Game Board'!I8:I55,0,PP1),QI31,OFFSET('Game Board'!F8:F55,0,PP1),QI29)+SUMIFS(OFFSET('Game Board'!H8:H55,0,PP1),OFFSET('Game Board'!I8:I55,0,PP1),QI31,OFFSET('Game Board'!F8:F55,0,PP1),QI30)</f>
        <v>0</v>
      </c>
      <c r="RA31" s="420">
        <f ca="1">SUMIFS(OFFSET('Game Board'!G8:G55,0,PP1),OFFSET('Game Board'!F8:F55,0,PP1),QI31,OFFSET('Game Board'!I8:I55,0,PP1),QI29)+SUMIFS(OFFSET('Game Board'!G8:G55,0,PP1),OFFSET('Game Board'!F8:F55,0,PP1),QI31,OFFSET('Game Board'!I8:I55,0,PP1),QI30)+SUMIFS(OFFSET('Game Board'!H8:H55,0,PP1),OFFSET('Game Board'!I8:I55,0,PP1),QI31,OFFSET('Game Board'!F8:F55,0,PP1),QI29)+SUMIFS(OFFSET('Game Board'!H8:H55,0,PP1),OFFSET('Game Board'!I8:I55,0,PP1),QI31,OFFSET('Game Board'!F8:F55,0,PP1),QI30)</f>
        <v>0</v>
      </c>
      <c r="RB31" s="420">
        <f t="shared" ca="1" si="316"/>
        <v>0</v>
      </c>
      <c r="RC31" s="420">
        <f t="shared" ca="1" si="317"/>
        <v>0</v>
      </c>
      <c r="RD31" s="420">
        <f t="shared" ref="RD31" ca="1" si="4632">IF(QI31&lt;&gt;"",SUMPRODUCT((QG28:QG31=QG31)*(RC28:RC31&gt;RC31)*1),0)</f>
        <v>0</v>
      </c>
      <c r="RE31" s="420">
        <f t="shared" ref="RE31" ca="1" si="4633">IF(QI31&lt;&gt;"",SUMPRODUCT((RD28:RD31=RD31)*(RB28:RB31&gt;RB31)*1),0)</f>
        <v>0</v>
      </c>
      <c r="RF31" s="420">
        <f t="shared" ca="1" si="320"/>
        <v>0</v>
      </c>
      <c r="RG31" s="420">
        <f t="shared" ref="RG31" ca="1" si="4634">IF(QI31&lt;&gt;"",SUMPRODUCT((RF28:RF31=RF31)*(RD28:RD31=RD31)*(QZ28:QZ31&gt;QZ31)*1),0)</f>
        <v>0</v>
      </c>
      <c r="RH31" s="420">
        <f t="shared" ca="1" si="114"/>
        <v>1</v>
      </c>
      <c r="RI31" s="420">
        <f ca="1">SUMPRODUCT((OFFSET('Game Board'!F8:F55,0,PP1)=QJ31)*(OFFSET('Game Board'!I8:I55,0,PP1)=QJ30)*(OFFSET('Game Board'!G8:G55,0,PP1)&gt;OFFSET('Game Board'!H8:H55,0,PP1))*1)+SUMPRODUCT((OFFSET('Game Board'!I8:I55,0,PP1)=QJ31)*(OFFSET('Game Board'!F8:F55,0,PP1)=QJ30)*(OFFSET('Game Board'!H8:H55,0,PP1)&gt;OFFSET('Game Board'!G8:G55,0,PP1))*1)</f>
        <v>0</v>
      </c>
      <c r="RJ31" s="420">
        <f ca="1">SUMPRODUCT((OFFSET('Game Board'!F8:F55,0,PP1)=QJ31)*(OFFSET('Game Board'!I8:I55,0,PP1)=QJ30)*(OFFSET('Game Board'!G8:G55,0,PP1)=OFFSET('Game Board'!H8:H55,0,PP1))*1)+SUMPRODUCT((OFFSET('Game Board'!I8:I55,0,PP1)=QJ31)*(OFFSET('Game Board'!F8:F55,0,PP1)=QJ30)*(OFFSET('Game Board'!H8:H55,0,PP1)=OFFSET('Game Board'!G8:G55,0,PP1))*1)</f>
        <v>0</v>
      </c>
      <c r="RK31" s="420">
        <f ca="1">SUMPRODUCT((OFFSET('Game Board'!F8:F55,0,PP1)=QJ31)*(OFFSET('Game Board'!I8:I55,0,PP1)=QJ30)*(OFFSET('Game Board'!G8:G55,0,PP1)&lt;OFFSET('Game Board'!H8:H55,0,PP1))*1)+SUMPRODUCT((OFFSET('Game Board'!I8:I55,0,PP1)=QJ31)*(OFFSET('Game Board'!F8:F55,0,PP1)=QJ30)*(OFFSET('Game Board'!H8:H55,0,PP1)&lt;OFFSET('Game Board'!G8:G55,0,PP1))*1)</f>
        <v>0</v>
      </c>
      <c r="RL31" s="420">
        <f ca="1">SUMIFS(OFFSET('Game Board'!G8:G55,0,PP1),OFFSET('Game Board'!F8:F55,0,PP1),QJ31,OFFSET('Game Board'!I8:I55,0,PP1),QJ30)+SUMIFS(OFFSET('Game Board'!H8:H55,0,PP1),OFFSET('Game Board'!I8:I55,0,PP1),QJ31,OFFSET('Game Board'!F8:F55,0,PP1),QJ30)</f>
        <v>0</v>
      </c>
      <c r="RM31" s="420">
        <f ca="1">SUMIFS(OFFSET('Game Board'!G8:G55,0,PP1),OFFSET('Game Board'!F8:F55,0,PP1),QJ31,OFFSET('Game Board'!I8:I55,0,PP1),QJ30)+SUMIFS(OFFSET('Game Board'!H8:H55,0,PP1),OFFSET('Game Board'!I8:I55,0,PP1),QJ31,OFFSET('Game Board'!F8:F55,0,PP1),QJ30)</f>
        <v>0</v>
      </c>
      <c r="RN31" s="420">
        <f t="shared" ca="1" si="4435"/>
        <v>0</v>
      </c>
      <c r="RO31" s="420">
        <f t="shared" ca="1" si="4436"/>
        <v>0</v>
      </c>
      <c r="RP31" s="420">
        <f t="shared" ref="RP31" ca="1" si="4635">IF(QJ31&lt;&gt;"",SUMPRODUCT((QS28:QS31=QS31)*(RO28:RO31&gt;RO31)*1),0)</f>
        <v>0</v>
      </c>
      <c r="RQ31" s="420">
        <f t="shared" ref="RQ31" ca="1" si="4636">IF(QJ31&lt;&gt;"",SUMPRODUCT((RP28:RP31=RP31)*(RN28:RN31&gt;RN31)*1),0)</f>
        <v>0</v>
      </c>
      <c r="RR31" s="420">
        <f t="shared" ca="1" si="4439"/>
        <v>0</v>
      </c>
      <c r="RS31" s="420">
        <f t="shared" ref="RS31" ca="1" si="4637">IF(QJ31&lt;&gt;"",SUMPRODUCT((RR28:RR31=RR31)*(RP28:RP31=RP31)*(RL28:RL31&gt;RL31)*1),0)</f>
        <v>0</v>
      </c>
      <c r="RT31" s="420">
        <f t="shared" ca="1" si="115"/>
        <v>1</v>
      </c>
      <c r="RU31" s="420">
        <f t="shared" ref="RU31" ca="1" si="4638">SUMPRODUCT((RT28:RT31=RT31)*(PW28:PW31&gt;PW31)*1)</f>
        <v>2</v>
      </c>
      <c r="RV31" s="420">
        <f t="shared" ca="1" si="117"/>
        <v>3</v>
      </c>
      <c r="RW31" s="420" t="str">
        <f t="shared" si="323"/>
        <v>Serbia</v>
      </c>
      <c r="RX31" s="420">
        <f t="shared" ca="1" si="118"/>
        <v>0</v>
      </c>
      <c r="RY31" s="420">
        <f ca="1">SUMPRODUCT((OFFSET('Game Board'!G8:G55,0,RY1)&lt;&gt;"")*(OFFSET('Game Board'!F8:F55,0,RY1)=C31)*(OFFSET('Game Board'!G8:G55,0,RY1)&gt;OFFSET('Game Board'!H8:H55,0,RY1))*1)+SUMPRODUCT((OFFSET('Game Board'!G8:G55,0,RY1)&lt;&gt;"")*(OFFSET('Game Board'!I8:I55,0,RY1)=C31)*(OFFSET('Game Board'!H8:H55,0,RY1)&gt;OFFSET('Game Board'!G8:G55,0,RY1))*1)</f>
        <v>0</v>
      </c>
      <c r="RZ31" s="420">
        <f ca="1">SUMPRODUCT((OFFSET('Game Board'!G8:G55,0,RY1)&lt;&gt;"")*(OFFSET('Game Board'!F8:F55,0,RY1)=C31)*(OFFSET('Game Board'!G8:G55,0,RY1)=OFFSET('Game Board'!H8:H55,0,RY1))*1)+SUMPRODUCT((OFFSET('Game Board'!G8:G55,0,RY1)&lt;&gt;"")*(OFFSET('Game Board'!I8:I55,0,RY1)=C31)*(OFFSET('Game Board'!G8:G55,0,RY1)=OFFSET('Game Board'!H8:H55,0,RY1))*1)</f>
        <v>0</v>
      </c>
      <c r="SA31" s="420">
        <f ca="1">SUMPRODUCT((OFFSET('Game Board'!G8:G55,0,RY1)&lt;&gt;"")*(OFFSET('Game Board'!F8:F55,0,RY1)=C31)*(OFFSET('Game Board'!G8:G55,0,RY1)&lt;OFFSET('Game Board'!H8:H55,0,RY1))*1)+SUMPRODUCT((OFFSET('Game Board'!G8:G55,0,RY1)&lt;&gt;"")*(OFFSET('Game Board'!I8:I55,0,RY1)=C31)*(OFFSET('Game Board'!H8:H55,0,RY1)&lt;OFFSET('Game Board'!G8:G55,0,RY1))*1)</f>
        <v>0</v>
      </c>
      <c r="SB31" s="420">
        <f ca="1">SUMIF(OFFSET('Game Board'!F8:F55,0,RY1),C31,OFFSET('Game Board'!G8:G55,0,RY1))+SUMIF(OFFSET('Game Board'!I8:I55,0,RY1),C31,OFFSET('Game Board'!H8:H55,0,RY1))</f>
        <v>0</v>
      </c>
      <c r="SC31" s="420">
        <f ca="1">SUMIF(OFFSET('Game Board'!F8:F55,0,RY1),C31,OFFSET('Game Board'!H8:H55,0,RY1))+SUMIF(OFFSET('Game Board'!I8:I55,0,RY1),C31,OFFSET('Game Board'!G8:G55,0,RY1))</f>
        <v>0</v>
      </c>
      <c r="SD31" s="420">
        <f t="shared" ca="1" si="119"/>
        <v>0</v>
      </c>
      <c r="SE31" s="420">
        <f t="shared" ca="1" si="120"/>
        <v>0</v>
      </c>
      <c r="SF31" s="420">
        <f ca="1">INDEX(L4:L35,MATCH(SO31,C4:C35,0),0)</f>
        <v>1548</v>
      </c>
      <c r="SG31" s="424">
        <f>'Tournament Setup'!F33</f>
        <v>0</v>
      </c>
      <c r="SH31" s="420">
        <f t="shared" ref="SH31" ca="1" si="4639">RANK(SE31,SE28:SE31)</f>
        <v>1</v>
      </c>
      <c r="SI31" s="420">
        <f t="shared" ref="SI31" ca="1" si="4640">SUMPRODUCT((SH28:SH31=SH31)*(SD28:SD31&gt;SD31)*1)</f>
        <v>0</v>
      </c>
      <c r="SJ31" s="420">
        <f t="shared" ca="1" si="123"/>
        <v>1</v>
      </c>
      <c r="SK31" s="420">
        <f t="shared" ref="SK31" ca="1" si="4641">SUMPRODUCT((SH28:SH31=SH31)*(SD28:SD31=SD31)*(SB28:SB31&gt;SB31)*1)</f>
        <v>0</v>
      </c>
      <c r="SL31" s="420">
        <f t="shared" ca="1" si="125"/>
        <v>1</v>
      </c>
      <c r="SM31" s="420">
        <f t="shared" ref="SM31" ca="1" si="4642">RANK(SL31,SL28:SL31,1)+COUNTIF(SL28:SL31,SL31)-1</f>
        <v>4</v>
      </c>
      <c r="SN31" s="420">
        <v>4</v>
      </c>
      <c r="SO31" s="420" t="str">
        <f t="shared" ref="SO31" ca="1" si="4643">INDEX(RW28:RW31,MATCH(SN31,SM28:SM31,0),0)</f>
        <v>Serbia</v>
      </c>
      <c r="SP31" s="420">
        <f t="shared" ref="SP31" ca="1" si="4644">INDEX(SL28:SL31,MATCH(SO31,RW28:RW31,0),0)</f>
        <v>1</v>
      </c>
      <c r="SQ31" s="420" t="str">
        <f t="shared" ca="1" si="4448"/>
        <v>Serbia</v>
      </c>
      <c r="SR31" s="420" t="str">
        <f t="shared" ref="SR31" ca="1" si="4645">IF(AND(SR30&lt;&gt;"",SP31=2),SO31,"")</f>
        <v/>
      </c>
      <c r="SS31" s="420" t="str">
        <f t="shared" ref="SS31" ca="1" si="4646">IF(AND(SS30&lt;&gt;"",SP31=3),SO31,"")</f>
        <v/>
      </c>
      <c r="ST31" s="420">
        <f ca="1">SUMPRODUCT((OFFSET('Game Board'!F8:F55,0,RY1)=SQ31)*(OFFSET('Game Board'!I8:I55,0,RY1)=SQ28)*(OFFSET('Game Board'!G8:G55,0,RY1)&gt;OFFSET('Game Board'!H8:H55,0,RY1))*1)+SUMPRODUCT((OFFSET('Game Board'!I8:I55,0,RY1)=SQ31)*(OFFSET('Game Board'!F8:F55,0,RY1)=SQ28)*(OFFSET('Game Board'!H8:H55,0,RY1)&gt;OFFSET('Game Board'!G8:G55,0,RY1))*1)+SUMPRODUCT((OFFSET('Game Board'!F8:F55,0,RY1)=SQ31)*(OFFSET('Game Board'!I8:I55,0,RY1)=SQ29)*(OFFSET('Game Board'!G8:G55,0,RY1)&gt;OFFSET('Game Board'!H8:H55,0,RY1))*1)+SUMPRODUCT((OFFSET('Game Board'!I8:I55,0,RY1)=SQ31)*(OFFSET('Game Board'!F8:F55,0,RY1)=SQ29)*(OFFSET('Game Board'!H8:H55,0,RY1)&gt;OFFSET('Game Board'!G8:G55,0,RY1))*1)+SUMPRODUCT((OFFSET('Game Board'!F8:F55,0,RY1)=SQ31)*(OFFSET('Game Board'!I8:I55,0,RY1)=SQ30)*(OFFSET('Game Board'!G8:G55,0,RY1)&gt;OFFSET('Game Board'!H8:H55,0,RY1))*1)+SUMPRODUCT((OFFSET('Game Board'!I8:I55,0,RY1)=SQ31)*(OFFSET('Game Board'!F8:F55,0,RY1)=SQ30)*(OFFSET('Game Board'!H8:H55,0,RY1)&gt;OFFSET('Game Board'!G8:G55,0,RY1))*1)</f>
        <v>0</v>
      </c>
      <c r="SU31" s="420">
        <f ca="1">SUMPRODUCT((OFFSET('Game Board'!F8:F55,0,RY1)=SQ31)*(OFFSET('Game Board'!I8:I55,0,RY1)=SQ28)*(OFFSET('Game Board'!G8:G55,0,RY1)&gt;=OFFSET('Game Board'!H8:H55,0,RY1))*1)+SUMPRODUCT((OFFSET('Game Board'!I8:I55,0,RY1)=SQ31)*(OFFSET('Game Board'!F8:F55,0,RY1)=SQ28)*(OFFSET('Game Board'!G8:G55,0,RY1)=OFFSET('Game Board'!H8:H55,0,RY1))*1)+SUMPRODUCT((OFFSET('Game Board'!F8:F55,0,RY1)=SQ31)*(OFFSET('Game Board'!I8:I55,0,RY1)=SQ29)*(OFFSET('Game Board'!G8:G55,0,RY1)=OFFSET('Game Board'!H8:H55,0,RY1))*1)+SUMPRODUCT((OFFSET('Game Board'!I8:I55,0,RY1)=SQ31)*(OFFSET('Game Board'!F8:F55,0,RY1)=SQ29)*(OFFSET('Game Board'!G8:G55,0,RY1)=OFFSET('Game Board'!H8:H55,0,RY1))*1)+SUMPRODUCT((OFFSET('Game Board'!F8:F55,0,RY1)=SQ31)*(OFFSET('Game Board'!I8:I55,0,RY1)=SQ30)*(OFFSET('Game Board'!G8:G55,0,RY1)=OFFSET('Game Board'!H8:H55,0,RY1))*1)+SUMPRODUCT((OFFSET('Game Board'!I8:I55,0,RY1)=SQ31)*(OFFSET('Game Board'!F8:F55,0,RY1)=SQ30)*(OFFSET('Game Board'!G8:G55,0,RY1)=OFFSET('Game Board'!H8:H55,0,RY1))*1)</f>
        <v>3</v>
      </c>
      <c r="SV31" s="420">
        <f ca="1">SUMPRODUCT((OFFSET('Game Board'!F8:F55,0,RY1)=SQ31)*(OFFSET('Game Board'!I8:I55,0,RY1)=SQ28)*(OFFSET('Game Board'!G8:G55,0,RY1)&lt;OFFSET('Game Board'!H8:H55,0,RY1))*1)+SUMPRODUCT((OFFSET('Game Board'!I8:I55,0,RY1)=SQ31)*(OFFSET('Game Board'!F8:F55,0,RY1)=SQ28)*(OFFSET('Game Board'!H8:H55,0,RY1)&lt;OFFSET('Game Board'!G8:G55,0,RY1))*1)+SUMPRODUCT((OFFSET('Game Board'!F8:F55,0,RY1)=SQ31)*(OFFSET('Game Board'!I8:I55,0,RY1)=SQ29)*(OFFSET('Game Board'!G8:G55,0,RY1)&lt;OFFSET('Game Board'!H8:H55,0,RY1))*1)+SUMPRODUCT((OFFSET('Game Board'!I8:I55,0,RY1)=SQ31)*(OFFSET('Game Board'!F8:F55,0,RY1)=SQ29)*(OFFSET('Game Board'!H8:H55,0,RY1)&lt;OFFSET('Game Board'!G8:G55,0,RY1))*1)+SUMPRODUCT((OFFSET('Game Board'!F8:F55,0,RY1)=SQ31)*(OFFSET('Game Board'!I8:I55,0,RY1)=SQ30)*(OFFSET('Game Board'!G8:G55,0,RY1)&lt;OFFSET('Game Board'!H8:H55,0,RY1))*1)+SUMPRODUCT((OFFSET('Game Board'!I8:I55,0,RY1)=SQ31)*(OFFSET('Game Board'!F8:F55,0,RY1)=SQ30)*(OFFSET('Game Board'!H8:H55,0,RY1)&lt;OFFSET('Game Board'!G8:G55,0,RY1))*1)</f>
        <v>0</v>
      </c>
      <c r="SW31" s="420">
        <f ca="1">SUMIFS(OFFSET('Game Board'!G8:G55,0,RY1),OFFSET('Game Board'!F8:F55,0,RY1),SQ31,OFFSET('Game Board'!I8:I55,0,RY1),SQ28)+SUMIFS(OFFSET('Game Board'!G8:G55,0,RY1),OFFSET('Game Board'!F8:F55,0,RY1),SQ31,OFFSET('Game Board'!I8:I55,0,RY1),SQ29)+SUMIFS(OFFSET('Game Board'!G8:G55,0,RY1),OFFSET('Game Board'!F8:F55,0,RY1),SQ31,OFFSET('Game Board'!I8:I55,0,RY1),SQ30)+SUMIFS(OFFSET('Game Board'!H8:H55,0,RY1),OFFSET('Game Board'!I8:I55,0,RY1),SQ31,OFFSET('Game Board'!F8:F55,0,RY1),SQ28)+SUMIFS(OFFSET('Game Board'!H8:H55,0,RY1),OFFSET('Game Board'!I8:I55,0,RY1),SQ31,OFFSET('Game Board'!F8:F55,0,RY1),SQ29)+SUMIFS(OFFSET('Game Board'!H8:H55,0,RY1),OFFSET('Game Board'!I8:I55,0,RY1),SQ31,OFFSET('Game Board'!F8:F55,0,RY1),SQ30)</f>
        <v>0</v>
      </c>
      <c r="SX31" s="420">
        <f ca="1">SUMIFS(OFFSET('Game Board'!H8:H55,0,RY1),OFFSET('Game Board'!F8:F55,0,RY1),SQ31,OFFSET('Game Board'!I8:I55,0,RY1),SQ28)+SUMIFS(OFFSET('Game Board'!H8:H55,0,RY1),OFFSET('Game Board'!F8:F55,0,RY1),SQ31,OFFSET('Game Board'!I8:I55,0,RY1),SQ29)+SUMIFS(OFFSET('Game Board'!H8:H55,0,RY1),OFFSET('Game Board'!F8:F55,0,RY1),SQ31,OFFSET('Game Board'!I8:I55,0,RY1),SQ30)+SUMIFS(OFFSET('Game Board'!G8:G55,0,RY1),OFFSET('Game Board'!I8:I55,0,RY1),SQ31,OFFSET('Game Board'!F8:F55,0,RY1),SQ28)+SUMIFS(OFFSET('Game Board'!G8:G55,0,RY1),OFFSET('Game Board'!I8:I55,0,RY1),SQ31,OFFSET('Game Board'!F8:F55,0,RY1),SQ29)+SUMIFS(OFFSET('Game Board'!G8:G55,0,RY1),OFFSET('Game Board'!I8:I55,0,RY1),SQ31,OFFSET('Game Board'!F8:F55,0,RY1),SQ30)</f>
        <v>0</v>
      </c>
      <c r="SY31" s="420">
        <f t="shared" ca="1" si="130"/>
        <v>0</v>
      </c>
      <c r="SZ31" s="420">
        <f t="shared" ca="1" si="131"/>
        <v>3</v>
      </c>
      <c r="TA31" s="420">
        <f t="shared" ref="TA31" ca="1" si="4647">IF(SQ31&lt;&gt;"",SUMPRODUCT((SP28:SP31=SP31)*(SZ28:SZ31&gt;SZ31)*1),0)</f>
        <v>0</v>
      </c>
      <c r="TB31" s="420">
        <f t="shared" ref="TB31" ca="1" si="4648">IF(SQ31&lt;&gt;"",SUMPRODUCT((TA28:TA31=TA31)*(SY28:SY31&gt;SY31)*1),0)</f>
        <v>0</v>
      </c>
      <c r="TC31" s="420">
        <f t="shared" ca="1" si="134"/>
        <v>0</v>
      </c>
      <c r="TD31" s="420">
        <f t="shared" ref="TD31" ca="1" si="4649">IF(SQ31&lt;&gt;"",SUMPRODUCT((TC28:TC31=TC31)*(TA28:TA31=TA31)*(SW28:SW31&gt;SW31)*1),0)</f>
        <v>0</v>
      </c>
      <c r="TE31" s="420">
        <f t="shared" ca="1" si="136"/>
        <v>1</v>
      </c>
      <c r="TF31" s="420">
        <f ca="1">SUMPRODUCT((OFFSET('Game Board'!F8:F55,0,RY1)=SR31)*(OFFSET('Game Board'!I8:I55,0,RY1)=SR29)*(OFFSET('Game Board'!G8:G55,0,RY1)&gt;OFFSET('Game Board'!H8:H55,0,RY1))*1)+SUMPRODUCT((OFFSET('Game Board'!I8:I55,0,RY1)=SR31)*(OFFSET('Game Board'!F8:F55,0,RY1)=SR29)*(OFFSET('Game Board'!H8:H55,0,RY1)&gt;OFFSET('Game Board'!G8:G55,0,RY1))*1)+SUMPRODUCT((OFFSET('Game Board'!F8:F55,0,RY1)=SR31)*(OFFSET('Game Board'!I8:I55,0,RY1)=SR30)*(OFFSET('Game Board'!G8:G55,0,RY1)&gt;OFFSET('Game Board'!H8:H55,0,RY1))*1)+SUMPRODUCT((OFFSET('Game Board'!I8:I55,0,RY1)=SR31)*(OFFSET('Game Board'!F8:F55,0,RY1)=SR30)*(OFFSET('Game Board'!H8:H55,0,RY1)&gt;OFFSET('Game Board'!G8:G55,0,RY1))*1)</f>
        <v>0</v>
      </c>
      <c r="TG31" s="420">
        <f ca="1">SUMPRODUCT((OFFSET('Game Board'!F8:F55,0,RY1)=SR31)*(OFFSET('Game Board'!I8:I55,0,RY1)=SR29)*(OFFSET('Game Board'!G8:G55,0,RY1)=OFFSET('Game Board'!H8:H55,0,RY1))*1)+SUMPRODUCT((OFFSET('Game Board'!I8:I55,0,RY1)=SR31)*(OFFSET('Game Board'!F8:F55,0,RY1)=SR29)*(OFFSET('Game Board'!G8:G55,0,RY1)=OFFSET('Game Board'!H8:H55,0,RY1))*1)+SUMPRODUCT((OFFSET('Game Board'!F8:F55,0,RY1)=SR31)*(OFFSET('Game Board'!I8:I55,0,RY1)=SR30)*(OFFSET('Game Board'!G8:G55,0,RY1)=OFFSET('Game Board'!H8:H55,0,RY1))*1)+SUMPRODUCT((OFFSET('Game Board'!I8:I55,0,RY1)=SR31)*(OFFSET('Game Board'!F8:F55,0,RY1)=SR30)*(OFFSET('Game Board'!G8:G55,0,RY1)=OFFSET('Game Board'!H8:H55,0,RY1))*1)</f>
        <v>0</v>
      </c>
      <c r="TH31" s="420">
        <f ca="1">SUMPRODUCT((OFFSET('Game Board'!F8:F55,0,RY1)=SR31)*(OFFSET('Game Board'!I8:I55,0,RY1)=SR29)*(OFFSET('Game Board'!G8:G55,0,RY1)&lt;OFFSET('Game Board'!H8:H55,0,RY1))*1)+SUMPRODUCT((OFFSET('Game Board'!I8:I55,0,RY1)=SR31)*(OFFSET('Game Board'!F8:F55,0,RY1)=SR29)*(OFFSET('Game Board'!H8:H55,0,RY1)&lt;OFFSET('Game Board'!G8:G55,0,RY1))*1)+SUMPRODUCT((OFFSET('Game Board'!F8:F55,0,RY1)=SR31)*(OFFSET('Game Board'!I8:I55,0,RY1)=SR30)*(OFFSET('Game Board'!G8:G55,0,RY1)&lt;OFFSET('Game Board'!H8:H55,0,RY1))*1)+SUMPRODUCT((OFFSET('Game Board'!I8:I55,0,RY1)=SR31)*(OFFSET('Game Board'!F8:F55,0,RY1)=SR30)*(OFFSET('Game Board'!H8:H55,0,RY1)&lt;OFFSET('Game Board'!G8:G55,0,RY1))*1)</f>
        <v>0</v>
      </c>
      <c r="TI31" s="420">
        <f ca="1">SUMIFS(OFFSET('Game Board'!G8:G55,0,RY1),OFFSET('Game Board'!F8:F55,0,RY1),SR31,OFFSET('Game Board'!I8:I55,0,RY1),SR29)+SUMIFS(OFFSET('Game Board'!G8:G55,0,RY1),OFFSET('Game Board'!F8:F55,0,RY1),SR31,OFFSET('Game Board'!I8:I55,0,RY1),SR30)+SUMIFS(OFFSET('Game Board'!H8:H55,0,RY1),OFFSET('Game Board'!I8:I55,0,RY1),SR31,OFFSET('Game Board'!F8:F55,0,RY1),SR29)+SUMIFS(OFFSET('Game Board'!H8:H55,0,RY1),OFFSET('Game Board'!I8:I55,0,RY1),SR31,OFFSET('Game Board'!F8:F55,0,RY1),SR30)</f>
        <v>0</v>
      </c>
      <c r="TJ31" s="420">
        <f ca="1">SUMIFS(OFFSET('Game Board'!G8:G55,0,RY1),OFFSET('Game Board'!F8:F55,0,RY1),SR31,OFFSET('Game Board'!I8:I55,0,RY1),SR29)+SUMIFS(OFFSET('Game Board'!G8:G55,0,RY1),OFFSET('Game Board'!F8:F55,0,RY1),SR31,OFFSET('Game Board'!I8:I55,0,RY1),SR30)+SUMIFS(OFFSET('Game Board'!H8:H55,0,RY1),OFFSET('Game Board'!I8:I55,0,RY1),SR31,OFFSET('Game Board'!F8:F55,0,RY1),SR29)+SUMIFS(OFFSET('Game Board'!H8:H55,0,RY1),OFFSET('Game Board'!I8:I55,0,RY1),SR31,OFFSET('Game Board'!F8:F55,0,RY1),SR30)</f>
        <v>0</v>
      </c>
      <c r="TK31" s="420">
        <f t="shared" ca="1" si="335"/>
        <v>0</v>
      </c>
      <c r="TL31" s="420">
        <f t="shared" ca="1" si="336"/>
        <v>0</v>
      </c>
      <c r="TM31" s="420">
        <f t="shared" ref="TM31" ca="1" si="4650">IF(SR31&lt;&gt;"",SUMPRODUCT((SP28:SP31=SP31)*(TL28:TL31&gt;TL31)*1),0)</f>
        <v>0</v>
      </c>
      <c r="TN31" s="420">
        <f t="shared" ref="TN31" ca="1" si="4651">IF(SR31&lt;&gt;"",SUMPRODUCT((TM28:TM31=TM31)*(TK28:TK31&gt;TK31)*1),0)</f>
        <v>0</v>
      </c>
      <c r="TO31" s="420">
        <f t="shared" ca="1" si="339"/>
        <v>0</v>
      </c>
      <c r="TP31" s="420">
        <f t="shared" ref="TP31" ca="1" si="4652">IF(SR31&lt;&gt;"",SUMPRODUCT((TO28:TO31=TO31)*(TM28:TM31=TM31)*(TI28:TI31&gt;TI31)*1),0)</f>
        <v>0</v>
      </c>
      <c r="TQ31" s="420">
        <f t="shared" ca="1" si="137"/>
        <v>1</v>
      </c>
      <c r="TR31" s="420">
        <f ca="1">SUMPRODUCT((OFFSET('Game Board'!F8:F55,0,RY1)=SS31)*(OFFSET('Game Board'!I8:I55,0,RY1)=SS30)*(OFFSET('Game Board'!G8:G55,0,RY1)&gt;OFFSET('Game Board'!H8:H55,0,RY1))*1)+SUMPRODUCT((OFFSET('Game Board'!I8:I55,0,RY1)=SS31)*(OFFSET('Game Board'!F8:F55,0,RY1)=SS30)*(OFFSET('Game Board'!H8:H55,0,RY1)&gt;OFFSET('Game Board'!G8:G55,0,RY1))*1)</f>
        <v>0</v>
      </c>
      <c r="TS31" s="420">
        <f ca="1">SUMPRODUCT((OFFSET('Game Board'!F8:F55,0,RY1)=SS31)*(OFFSET('Game Board'!I8:I55,0,RY1)=SS30)*(OFFSET('Game Board'!G8:G55,0,RY1)=OFFSET('Game Board'!H8:H55,0,RY1))*1)+SUMPRODUCT((OFFSET('Game Board'!I8:I55,0,RY1)=SS31)*(OFFSET('Game Board'!F8:F55,0,RY1)=SS30)*(OFFSET('Game Board'!H8:H55,0,RY1)=OFFSET('Game Board'!G8:G55,0,RY1))*1)</f>
        <v>0</v>
      </c>
      <c r="TT31" s="420">
        <f ca="1">SUMPRODUCT((OFFSET('Game Board'!F8:F55,0,RY1)=SS31)*(OFFSET('Game Board'!I8:I55,0,RY1)=SS30)*(OFFSET('Game Board'!G8:G55,0,RY1)&lt;OFFSET('Game Board'!H8:H55,0,RY1))*1)+SUMPRODUCT((OFFSET('Game Board'!I8:I55,0,RY1)=SS31)*(OFFSET('Game Board'!F8:F55,0,RY1)=SS30)*(OFFSET('Game Board'!H8:H55,0,RY1)&lt;OFFSET('Game Board'!G8:G55,0,RY1))*1)</f>
        <v>0</v>
      </c>
      <c r="TU31" s="420">
        <f ca="1">SUMIFS(OFFSET('Game Board'!G8:G55,0,RY1),OFFSET('Game Board'!F8:F55,0,RY1),SS31,OFFSET('Game Board'!I8:I55,0,RY1),SS30)+SUMIFS(OFFSET('Game Board'!H8:H55,0,RY1),OFFSET('Game Board'!I8:I55,0,RY1),SS31,OFFSET('Game Board'!F8:F55,0,RY1),SS30)</f>
        <v>0</v>
      </c>
      <c r="TV31" s="420">
        <f ca="1">SUMIFS(OFFSET('Game Board'!G8:G55,0,RY1),OFFSET('Game Board'!F8:F55,0,RY1),SS31,OFFSET('Game Board'!I8:I55,0,RY1),SS30)+SUMIFS(OFFSET('Game Board'!H8:H55,0,RY1),OFFSET('Game Board'!I8:I55,0,RY1),SS31,OFFSET('Game Board'!F8:F55,0,RY1),SS30)</f>
        <v>0</v>
      </c>
      <c r="TW31" s="420">
        <f t="shared" ca="1" si="4457"/>
        <v>0</v>
      </c>
      <c r="TX31" s="420">
        <f t="shared" ca="1" si="4458"/>
        <v>0</v>
      </c>
      <c r="TY31" s="420">
        <f t="shared" ref="TY31" ca="1" si="4653">IF(SS31&lt;&gt;"",SUMPRODUCT((TB28:TB31=TB31)*(TX28:TX31&gt;TX31)*1),0)</f>
        <v>0</v>
      </c>
      <c r="TZ31" s="420">
        <f t="shared" ref="TZ31" ca="1" si="4654">IF(SS31&lt;&gt;"",SUMPRODUCT((TY28:TY31=TY31)*(TW28:TW31&gt;TW31)*1),0)</f>
        <v>0</v>
      </c>
      <c r="UA31" s="420">
        <f t="shared" ca="1" si="4461"/>
        <v>0</v>
      </c>
      <c r="UB31" s="420">
        <f t="shared" ref="UB31" ca="1" si="4655">IF(SS31&lt;&gt;"",SUMPRODUCT((UA28:UA31=UA31)*(TY28:TY31=TY31)*(TU28:TU31&gt;TU31)*1),0)</f>
        <v>0</v>
      </c>
      <c r="UC31" s="420">
        <f t="shared" ca="1" si="138"/>
        <v>1</v>
      </c>
      <c r="UD31" s="420">
        <f t="shared" ref="UD31" ca="1" si="4656">SUMPRODUCT((UC28:UC31=UC31)*(SF28:SF31&gt;SF31)*1)</f>
        <v>2</v>
      </c>
      <c r="UE31" s="420">
        <f t="shared" ca="1" si="140"/>
        <v>3</v>
      </c>
      <c r="UF31" s="420" t="str">
        <f t="shared" si="342"/>
        <v>Serbia</v>
      </c>
      <c r="UG31" s="420">
        <f t="shared" ca="1" si="141"/>
        <v>0</v>
      </c>
      <c r="UH31" s="420">
        <f ca="1">SUMPRODUCT((OFFSET('Game Board'!G8:G55,0,UH1)&lt;&gt;"")*(OFFSET('Game Board'!F8:F55,0,UH1)=C31)*(OFFSET('Game Board'!G8:G55,0,UH1)&gt;OFFSET('Game Board'!H8:H55,0,UH1))*1)+SUMPRODUCT((OFFSET('Game Board'!G8:G55,0,UH1)&lt;&gt;"")*(OFFSET('Game Board'!I8:I55,0,UH1)=C31)*(OFFSET('Game Board'!H8:H55,0,UH1)&gt;OFFSET('Game Board'!G8:G55,0,UH1))*1)</f>
        <v>0</v>
      </c>
      <c r="UI31" s="420">
        <f ca="1">SUMPRODUCT((OFFSET('Game Board'!G8:G55,0,UH1)&lt;&gt;"")*(OFFSET('Game Board'!F8:F55,0,UH1)=C31)*(OFFSET('Game Board'!G8:G55,0,UH1)=OFFSET('Game Board'!H8:H55,0,UH1))*1)+SUMPRODUCT((OFFSET('Game Board'!G8:G55,0,UH1)&lt;&gt;"")*(OFFSET('Game Board'!I8:I55,0,UH1)=C31)*(OFFSET('Game Board'!G8:G55,0,UH1)=OFFSET('Game Board'!H8:H55,0,UH1))*1)</f>
        <v>0</v>
      </c>
      <c r="UJ31" s="420">
        <f ca="1">SUMPRODUCT((OFFSET('Game Board'!G8:G55,0,UH1)&lt;&gt;"")*(OFFSET('Game Board'!F8:F55,0,UH1)=C31)*(OFFSET('Game Board'!G8:G55,0,UH1)&lt;OFFSET('Game Board'!H8:H55,0,UH1))*1)+SUMPRODUCT((OFFSET('Game Board'!G8:G55,0,UH1)&lt;&gt;"")*(OFFSET('Game Board'!I8:I55,0,UH1)=C31)*(OFFSET('Game Board'!H8:H55,0,UH1)&lt;OFFSET('Game Board'!G8:G55,0,UH1))*1)</f>
        <v>0</v>
      </c>
      <c r="UK31" s="420">
        <f ca="1">SUMIF(OFFSET('Game Board'!F8:F55,0,UH1),C31,OFFSET('Game Board'!G8:G55,0,UH1))+SUMIF(OFFSET('Game Board'!I8:I55,0,UH1),C31,OFFSET('Game Board'!H8:H55,0,UH1))</f>
        <v>0</v>
      </c>
      <c r="UL31" s="420">
        <f ca="1">SUMIF(OFFSET('Game Board'!F8:F55,0,UH1),C31,OFFSET('Game Board'!H8:H55,0,UH1))+SUMIF(OFFSET('Game Board'!I8:I55,0,UH1),C31,OFFSET('Game Board'!G8:G55,0,UH1))</f>
        <v>0</v>
      </c>
      <c r="UM31" s="420">
        <f t="shared" ca="1" si="142"/>
        <v>0</v>
      </c>
      <c r="UN31" s="420">
        <f t="shared" ca="1" si="143"/>
        <v>0</v>
      </c>
      <c r="UO31" s="420">
        <f ca="1">INDEX(L4:L35,MATCH(UX31,C4:C35,0),0)</f>
        <v>1548</v>
      </c>
      <c r="UP31" s="424">
        <f>'Tournament Setup'!F33</f>
        <v>0</v>
      </c>
      <c r="UQ31" s="420">
        <f t="shared" ref="UQ31" ca="1" si="4657">RANK(UN31,UN28:UN31)</f>
        <v>1</v>
      </c>
      <c r="UR31" s="420">
        <f t="shared" ref="UR31" ca="1" si="4658">SUMPRODUCT((UQ28:UQ31=UQ31)*(UM28:UM31&gt;UM31)*1)</f>
        <v>0</v>
      </c>
      <c r="US31" s="420">
        <f t="shared" ca="1" si="146"/>
        <v>1</v>
      </c>
      <c r="UT31" s="420">
        <f t="shared" ref="UT31" ca="1" si="4659">SUMPRODUCT((UQ28:UQ31=UQ31)*(UM28:UM31=UM31)*(UK28:UK31&gt;UK31)*1)</f>
        <v>0</v>
      </c>
      <c r="UU31" s="420">
        <f t="shared" ca="1" si="148"/>
        <v>1</v>
      </c>
      <c r="UV31" s="420">
        <f t="shared" ref="UV31" ca="1" si="4660">RANK(UU31,UU28:UU31,1)+COUNTIF(UU28:UU31,UU31)-1</f>
        <v>4</v>
      </c>
      <c r="UW31" s="420">
        <v>4</v>
      </c>
      <c r="UX31" s="420" t="str">
        <f t="shared" ref="UX31" ca="1" si="4661">INDEX(UF28:UF31,MATCH(UW31,UV28:UV31,0),0)</f>
        <v>Serbia</v>
      </c>
      <c r="UY31" s="420">
        <f t="shared" ref="UY31" ca="1" si="4662">INDEX(UU28:UU31,MATCH(UX31,UF28:UF31,0),0)</f>
        <v>1</v>
      </c>
      <c r="UZ31" s="420" t="str">
        <f t="shared" ca="1" si="4470"/>
        <v>Serbia</v>
      </c>
      <c r="VA31" s="420" t="str">
        <f t="shared" ref="VA31" ca="1" si="4663">IF(AND(VA30&lt;&gt;"",UY31=2),UX31,"")</f>
        <v/>
      </c>
      <c r="VB31" s="420" t="str">
        <f t="shared" ref="VB31" ca="1" si="4664">IF(AND(VB30&lt;&gt;"",UY31=3),UX31,"")</f>
        <v/>
      </c>
      <c r="VC31" s="420">
        <f ca="1">SUMPRODUCT((OFFSET('Game Board'!F8:F55,0,UH1)=UZ31)*(OFFSET('Game Board'!I8:I55,0,UH1)=UZ28)*(OFFSET('Game Board'!G8:G55,0,UH1)&gt;OFFSET('Game Board'!H8:H55,0,UH1))*1)+SUMPRODUCT((OFFSET('Game Board'!I8:I55,0,UH1)=UZ31)*(OFFSET('Game Board'!F8:F55,0,UH1)=UZ28)*(OFFSET('Game Board'!H8:H55,0,UH1)&gt;OFFSET('Game Board'!G8:G55,0,UH1))*1)+SUMPRODUCT((OFFSET('Game Board'!F8:F55,0,UH1)=UZ31)*(OFFSET('Game Board'!I8:I55,0,UH1)=UZ29)*(OFFSET('Game Board'!G8:G55,0,UH1)&gt;OFFSET('Game Board'!H8:H55,0,UH1))*1)+SUMPRODUCT((OFFSET('Game Board'!I8:I55,0,UH1)=UZ31)*(OFFSET('Game Board'!F8:F55,0,UH1)=UZ29)*(OFFSET('Game Board'!H8:H55,0,UH1)&gt;OFFSET('Game Board'!G8:G55,0,UH1))*1)+SUMPRODUCT((OFFSET('Game Board'!F8:F55,0,UH1)=UZ31)*(OFFSET('Game Board'!I8:I55,0,UH1)=UZ30)*(OFFSET('Game Board'!G8:G55,0,UH1)&gt;OFFSET('Game Board'!H8:H55,0,UH1))*1)+SUMPRODUCT((OFFSET('Game Board'!I8:I55,0,UH1)=UZ31)*(OFFSET('Game Board'!F8:F55,0,UH1)=UZ30)*(OFFSET('Game Board'!H8:H55,0,UH1)&gt;OFFSET('Game Board'!G8:G55,0,UH1))*1)</f>
        <v>0</v>
      </c>
      <c r="VD31" s="420">
        <f ca="1">SUMPRODUCT((OFFSET('Game Board'!F8:F55,0,UH1)=UZ31)*(OFFSET('Game Board'!I8:I55,0,UH1)=UZ28)*(OFFSET('Game Board'!G8:G55,0,UH1)&gt;=OFFSET('Game Board'!H8:H55,0,UH1))*1)+SUMPRODUCT((OFFSET('Game Board'!I8:I55,0,UH1)=UZ31)*(OFFSET('Game Board'!F8:F55,0,UH1)=UZ28)*(OFFSET('Game Board'!G8:G55,0,UH1)=OFFSET('Game Board'!H8:H55,0,UH1))*1)+SUMPRODUCT((OFFSET('Game Board'!F8:F55,0,UH1)=UZ31)*(OFFSET('Game Board'!I8:I55,0,UH1)=UZ29)*(OFFSET('Game Board'!G8:G55,0,UH1)=OFFSET('Game Board'!H8:H55,0,UH1))*1)+SUMPRODUCT((OFFSET('Game Board'!I8:I55,0,UH1)=UZ31)*(OFFSET('Game Board'!F8:F55,0,UH1)=UZ29)*(OFFSET('Game Board'!G8:G55,0,UH1)=OFFSET('Game Board'!H8:H55,0,UH1))*1)+SUMPRODUCT((OFFSET('Game Board'!F8:F55,0,UH1)=UZ31)*(OFFSET('Game Board'!I8:I55,0,UH1)=UZ30)*(OFFSET('Game Board'!G8:G55,0,UH1)=OFFSET('Game Board'!H8:H55,0,UH1))*1)+SUMPRODUCT((OFFSET('Game Board'!I8:I55,0,UH1)=UZ31)*(OFFSET('Game Board'!F8:F55,0,UH1)=UZ30)*(OFFSET('Game Board'!G8:G55,0,UH1)=OFFSET('Game Board'!H8:H55,0,UH1))*1)</f>
        <v>3</v>
      </c>
      <c r="VE31" s="420">
        <f ca="1">SUMPRODUCT((OFFSET('Game Board'!F8:F55,0,UH1)=UZ31)*(OFFSET('Game Board'!I8:I55,0,UH1)=UZ28)*(OFFSET('Game Board'!G8:G55,0,UH1)&lt;OFFSET('Game Board'!H8:H55,0,UH1))*1)+SUMPRODUCT((OFFSET('Game Board'!I8:I55,0,UH1)=UZ31)*(OFFSET('Game Board'!F8:F55,0,UH1)=UZ28)*(OFFSET('Game Board'!H8:H55,0,UH1)&lt;OFFSET('Game Board'!G8:G55,0,UH1))*1)+SUMPRODUCT((OFFSET('Game Board'!F8:F55,0,UH1)=UZ31)*(OFFSET('Game Board'!I8:I55,0,UH1)=UZ29)*(OFFSET('Game Board'!G8:G55,0,UH1)&lt;OFFSET('Game Board'!H8:H55,0,UH1))*1)+SUMPRODUCT((OFFSET('Game Board'!I8:I55,0,UH1)=UZ31)*(OFFSET('Game Board'!F8:F55,0,UH1)=UZ29)*(OFFSET('Game Board'!H8:H55,0,UH1)&lt;OFFSET('Game Board'!G8:G55,0,UH1))*1)+SUMPRODUCT((OFFSET('Game Board'!F8:F55,0,UH1)=UZ31)*(OFFSET('Game Board'!I8:I55,0,UH1)=UZ30)*(OFFSET('Game Board'!G8:G55,0,UH1)&lt;OFFSET('Game Board'!H8:H55,0,UH1))*1)+SUMPRODUCT((OFFSET('Game Board'!I8:I55,0,UH1)=UZ31)*(OFFSET('Game Board'!F8:F55,0,UH1)=UZ30)*(OFFSET('Game Board'!H8:H55,0,UH1)&lt;OFFSET('Game Board'!G8:G55,0,UH1))*1)</f>
        <v>0</v>
      </c>
      <c r="VF31" s="420">
        <f ca="1">SUMIFS(OFFSET('Game Board'!G8:G55,0,UH1),OFFSET('Game Board'!F8:F55,0,UH1),UZ31,OFFSET('Game Board'!I8:I55,0,UH1),UZ28)+SUMIFS(OFFSET('Game Board'!G8:G55,0,UH1),OFFSET('Game Board'!F8:F55,0,UH1),UZ31,OFFSET('Game Board'!I8:I55,0,UH1),UZ29)+SUMIFS(OFFSET('Game Board'!G8:G55,0,UH1),OFFSET('Game Board'!F8:F55,0,UH1),UZ31,OFFSET('Game Board'!I8:I55,0,UH1),UZ30)+SUMIFS(OFFSET('Game Board'!H8:H55,0,UH1),OFFSET('Game Board'!I8:I55,0,UH1),UZ31,OFFSET('Game Board'!F8:F55,0,UH1),UZ28)+SUMIFS(OFFSET('Game Board'!H8:H55,0,UH1),OFFSET('Game Board'!I8:I55,0,UH1),UZ31,OFFSET('Game Board'!F8:F55,0,UH1),UZ29)+SUMIFS(OFFSET('Game Board'!H8:H55,0,UH1),OFFSET('Game Board'!I8:I55,0,UH1),UZ31,OFFSET('Game Board'!F8:F55,0,UH1),UZ30)</f>
        <v>0</v>
      </c>
      <c r="VG31" s="420">
        <f ca="1">SUMIFS(OFFSET('Game Board'!H8:H55,0,UH1),OFFSET('Game Board'!F8:F55,0,UH1),UZ31,OFFSET('Game Board'!I8:I55,0,UH1),UZ28)+SUMIFS(OFFSET('Game Board'!H8:H55,0,UH1),OFFSET('Game Board'!F8:F55,0,UH1),UZ31,OFFSET('Game Board'!I8:I55,0,UH1),UZ29)+SUMIFS(OFFSET('Game Board'!H8:H55,0,UH1),OFFSET('Game Board'!F8:F55,0,UH1),UZ31,OFFSET('Game Board'!I8:I55,0,UH1),UZ30)+SUMIFS(OFFSET('Game Board'!G8:G55,0,UH1),OFFSET('Game Board'!I8:I55,0,UH1),UZ31,OFFSET('Game Board'!F8:F55,0,UH1),UZ28)+SUMIFS(OFFSET('Game Board'!G8:G55,0,UH1),OFFSET('Game Board'!I8:I55,0,UH1),UZ31,OFFSET('Game Board'!F8:F55,0,UH1),UZ29)+SUMIFS(OFFSET('Game Board'!G8:G55,0,UH1),OFFSET('Game Board'!I8:I55,0,UH1),UZ31,OFFSET('Game Board'!F8:F55,0,UH1),UZ30)</f>
        <v>0</v>
      </c>
      <c r="VH31" s="420">
        <f t="shared" ca="1" si="153"/>
        <v>0</v>
      </c>
      <c r="VI31" s="420">
        <f t="shared" ca="1" si="154"/>
        <v>3</v>
      </c>
      <c r="VJ31" s="420">
        <f t="shared" ref="VJ31" ca="1" si="4665">IF(UZ31&lt;&gt;"",SUMPRODUCT((UY28:UY31=UY31)*(VI28:VI31&gt;VI31)*1),0)</f>
        <v>0</v>
      </c>
      <c r="VK31" s="420">
        <f t="shared" ref="VK31" ca="1" si="4666">IF(UZ31&lt;&gt;"",SUMPRODUCT((VJ28:VJ31=VJ31)*(VH28:VH31&gt;VH31)*1),0)</f>
        <v>0</v>
      </c>
      <c r="VL31" s="420">
        <f t="shared" ca="1" si="157"/>
        <v>0</v>
      </c>
      <c r="VM31" s="420">
        <f t="shared" ref="VM31" ca="1" si="4667">IF(UZ31&lt;&gt;"",SUMPRODUCT((VL28:VL31=VL31)*(VJ28:VJ31=VJ31)*(VF28:VF31&gt;VF31)*1),0)</f>
        <v>0</v>
      </c>
      <c r="VN31" s="420">
        <f t="shared" ca="1" si="159"/>
        <v>1</v>
      </c>
      <c r="VO31" s="420">
        <f ca="1">SUMPRODUCT((OFFSET('Game Board'!F8:F55,0,UH1)=VA31)*(OFFSET('Game Board'!I8:I55,0,UH1)=VA29)*(OFFSET('Game Board'!G8:G55,0,UH1)&gt;OFFSET('Game Board'!H8:H55,0,UH1))*1)+SUMPRODUCT((OFFSET('Game Board'!I8:I55,0,UH1)=VA31)*(OFFSET('Game Board'!F8:F55,0,UH1)=VA29)*(OFFSET('Game Board'!H8:H55,0,UH1)&gt;OFFSET('Game Board'!G8:G55,0,UH1))*1)+SUMPRODUCT((OFFSET('Game Board'!F8:F55,0,UH1)=VA31)*(OFFSET('Game Board'!I8:I55,0,UH1)=VA30)*(OFFSET('Game Board'!G8:G55,0,UH1)&gt;OFFSET('Game Board'!H8:H55,0,UH1))*1)+SUMPRODUCT((OFFSET('Game Board'!I8:I55,0,UH1)=VA31)*(OFFSET('Game Board'!F8:F55,0,UH1)=VA30)*(OFFSET('Game Board'!H8:H55,0,UH1)&gt;OFFSET('Game Board'!G8:G55,0,UH1))*1)</f>
        <v>0</v>
      </c>
      <c r="VP31" s="420">
        <f ca="1">SUMPRODUCT((OFFSET('Game Board'!F8:F55,0,UH1)=VA31)*(OFFSET('Game Board'!I8:I55,0,UH1)=VA29)*(OFFSET('Game Board'!G8:G55,0,UH1)=OFFSET('Game Board'!H8:H55,0,UH1))*1)+SUMPRODUCT((OFFSET('Game Board'!I8:I55,0,UH1)=VA31)*(OFFSET('Game Board'!F8:F55,0,UH1)=VA29)*(OFFSET('Game Board'!G8:G55,0,UH1)=OFFSET('Game Board'!H8:H55,0,UH1))*1)+SUMPRODUCT((OFFSET('Game Board'!F8:F55,0,UH1)=VA31)*(OFFSET('Game Board'!I8:I55,0,UH1)=VA30)*(OFFSET('Game Board'!G8:G55,0,UH1)=OFFSET('Game Board'!H8:H55,0,UH1))*1)+SUMPRODUCT((OFFSET('Game Board'!I8:I55,0,UH1)=VA31)*(OFFSET('Game Board'!F8:F55,0,UH1)=VA30)*(OFFSET('Game Board'!G8:G55,0,UH1)=OFFSET('Game Board'!H8:H55,0,UH1))*1)</f>
        <v>0</v>
      </c>
      <c r="VQ31" s="420">
        <f ca="1">SUMPRODUCT((OFFSET('Game Board'!F8:F55,0,UH1)=VA31)*(OFFSET('Game Board'!I8:I55,0,UH1)=VA29)*(OFFSET('Game Board'!G8:G55,0,UH1)&lt;OFFSET('Game Board'!H8:H55,0,UH1))*1)+SUMPRODUCT((OFFSET('Game Board'!I8:I55,0,UH1)=VA31)*(OFFSET('Game Board'!F8:F55,0,UH1)=VA29)*(OFFSET('Game Board'!H8:H55,0,UH1)&lt;OFFSET('Game Board'!G8:G55,0,UH1))*1)+SUMPRODUCT((OFFSET('Game Board'!F8:F55,0,UH1)=VA31)*(OFFSET('Game Board'!I8:I55,0,UH1)=VA30)*(OFFSET('Game Board'!G8:G55,0,UH1)&lt;OFFSET('Game Board'!H8:H55,0,UH1))*1)+SUMPRODUCT((OFFSET('Game Board'!I8:I55,0,UH1)=VA31)*(OFFSET('Game Board'!F8:F55,0,UH1)=VA30)*(OFFSET('Game Board'!H8:H55,0,UH1)&lt;OFFSET('Game Board'!G8:G55,0,UH1))*1)</f>
        <v>0</v>
      </c>
      <c r="VR31" s="420">
        <f ca="1">SUMIFS(OFFSET('Game Board'!G8:G55,0,UH1),OFFSET('Game Board'!F8:F55,0,UH1),VA31,OFFSET('Game Board'!I8:I55,0,UH1),VA29)+SUMIFS(OFFSET('Game Board'!G8:G55,0,UH1),OFFSET('Game Board'!F8:F55,0,UH1),VA31,OFFSET('Game Board'!I8:I55,0,UH1),VA30)+SUMIFS(OFFSET('Game Board'!H8:H55,0,UH1),OFFSET('Game Board'!I8:I55,0,UH1),VA31,OFFSET('Game Board'!F8:F55,0,UH1),VA29)+SUMIFS(OFFSET('Game Board'!H8:H55,0,UH1),OFFSET('Game Board'!I8:I55,0,UH1),VA31,OFFSET('Game Board'!F8:F55,0,UH1),VA30)</f>
        <v>0</v>
      </c>
      <c r="VS31" s="420">
        <f ca="1">SUMIFS(OFFSET('Game Board'!G8:G55,0,UH1),OFFSET('Game Board'!F8:F55,0,UH1),VA31,OFFSET('Game Board'!I8:I55,0,UH1),VA29)+SUMIFS(OFFSET('Game Board'!G8:G55,0,UH1),OFFSET('Game Board'!F8:F55,0,UH1),VA31,OFFSET('Game Board'!I8:I55,0,UH1),VA30)+SUMIFS(OFFSET('Game Board'!H8:H55,0,UH1),OFFSET('Game Board'!I8:I55,0,UH1),VA31,OFFSET('Game Board'!F8:F55,0,UH1),VA29)+SUMIFS(OFFSET('Game Board'!H8:H55,0,UH1),OFFSET('Game Board'!I8:I55,0,UH1),VA31,OFFSET('Game Board'!F8:F55,0,UH1),VA30)</f>
        <v>0</v>
      </c>
      <c r="VT31" s="420">
        <f t="shared" ca="1" si="354"/>
        <v>0</v>
      </c>
      <c r="VU31" s="420">
        <f t="shared" ca="1" si="355"/>
        <v>0</v>
      </c>
      <c r="VV31" s="420">
        <f t="shared" ref="VV31" ca="1" si="4668">IF(VA31&lt;&gt;"",SUMPRODUCT((UY28:UY31=UY31)*(VU28:VU31&gt;VU31)*1),0)</f>
        <v>0</v>
      </c>
      <c r="VW31" s="420">
        <f t="shared" ref="VW31" ca="1" si="4669">IF(VA31&lt;&gt;"",SUMPRODUCT((VV28:VV31=VV31)*(VT28:VT31&gt;VT31)*1),0)</f>
        <v>0</v>
      </c>
      <c r="VX31" s="420">
        <f t="shared" ca="1" si="358"/>
        <v>0</v>
      </c>
      <c r="VY31" s="420">
        <f t="shared" ref="VY31" ca="1" si="4670">IF(VA31&lt;&gt;"",SUMPRODUCT((VX28:VX31=VX31)*(VV28:VV31=VV31)*(VR28:VR31&gt;VR31)*1),0)</f>
        <v>0</v>
      </c>
      <c r="VZ31" s="420">
        <f t="shared" ca="1" si="160"/>
        <v>1</v>
      </c>
      <c r="WA31" s="420">
        <f ca="1">SUMPRODUCT((OFFSET('Game Board'!F8:F55,0,UH1)=VB31)*(OFFSET('Game Board'!I8:I55,0,UH1)=VB30)*(OFFSET('Game Board'!G8:G55,0,UH1)&gt;OFFSET('Game Board'!H8:H55,0,UH1))*1)+SUMPRODUCT((OFFSET('Game Board'!I8:I55,0,UH1)=VB31)*(OFFSET('Game Board'!F8:F55,0,UH1)=VB30)*(OFFSET('Game Board'!H8:H55,0,UH1)&gt;OFFSET('Game Board'!G8:G55,0,UH1))*1)</f>
        <v>0</v>
      </c>
      <c r="WB31" s="420">
        <f ca="1">SUMPRODUCT((OFFSET('Game Board'!F8:F55,0,UH1)=VB31)*(OFFSET('Game Board'!I8:I55,0,UH1)=VB30)*(OFFSET('Game Board'!G8:G55,0,UH1)=OFFSET('Game Board'!H8:H55,0,UH1))*1)+SUMPRODUCT((OFFSET('Game Board'!I8:I55,0,UH1)=VB31)*(OFFSET('Game Board'!F8:F55,0,UH1)=VB30)*(OFFSET('Game Board'!H8:H55,0,UH1)=OFFSET('Game Board'!G8:G55,0,UH1))*1)</f>
        <v>0</v>
      </c>
      <c r="WC31" s="420">
        <f ca="1">SUMPRODUCT((OFFSET('Game Board'!F8:F55,0,UH1)=VB31)*(OFFSET('Game Board'!I8:I55,0,UH1)=VB30)*(OFFSET('Game Board'!G8:G55,0,UH1)&lt;OFFSET('Game Board'!H8:H55,0,UH1))*1)+SUMPRODUCT((OFFSET('Game Board'!I8:I55,0,UH1)=VB31)*(OFFSET('Game Board'!F8:F55,0,UH1)=VB30)*(OFFSET('Game Board'!H8:H55,0,UH1)&lt;OFFSET('Game Board'!G8:G55,0,UH1))*1)</f>
        <v>0</v>
      </c>
      <c r="WD31" s="420">
        <f ca="1">SUMIFS(OFFSET('Game Board'!G8:G55,0,UH1),OFFSET('Game Board'!F8:F55,0,UH1),VB31,OFFSET('Game Board'!I8:I55,0,UH1),VB30)+SUMIFS(OFFSET('Game Board'!H8:H55,0,UH1),OFFSET('Game Board'!I8:I55,0,UH1),VB31,OFFSET('Game Board'!F8:F55,0,UH1),VB30)</f>
        <v>0</v>
      </c>
      <c r="WE31" s="420">
        <f ca="1">SUMIFS(OFFSET('Game Board'!G8:G55,0,UH1),OFFSET('Game Board'!F8:F55,0,UH1),VB31,OFFSET('Game Board'!I8:I55,0,UH1),VB30)+SUMIFS(OFFSET('Game Board'!H8:H55,0,UH1),OFFSET('Game Board'!I8:I55,0,UH1),VB31,OFFSET('Game Board'!F8:F55,0,UH1),VB30)</f>
        <v>0</v>
      </c>
      <c r="WF31" s="420">
        <f t="shared" ca="1" si="4479"/>
        <v>0</v>
      </c>
      <c r="WG31" s="420">
        <f t="shared" ca="1" si="4480"/>
        <v>0</v>
      </c>
      <c r="WH31" s="420">
        <f t="shared" ref="WH31" ca="1" si="4671">IF(VB31&lt;&gt;"",SUMPRODUCT((VK28:VK31=VK31)*(WG28:WG31&gt;WG31)*1),0)</f>
        <v>0</v>
      </c>
      <c r="WI31" s="420">
        <f t="shared" ref="WI31" ca="1" si="4672">IF(VB31&lt;&gt;"",SUMPRODUCT((WH28:WH31=WH31)*(WF28:WF31&gt;WF31)*1),0)</f>
        <v>0</v>
      </c>
      <c r="WJ31" s="420">
        <f t="shared" ca="1" si="4483"/>
        <v>0</v>
      </c>
      <c r="WK31" s="420">
        <f t="shared" ref="WK31" ca="1" si="4673">IF(VB31&lt;&gt;"",SUMPRODUCT((WJ28:WJ31=WJ31)*(WH28:WH31=WH31)*(WD28:WD31&gt;WD31)*1),0)</f>
        <v>0</v>
      </c>
      <c r="WL31" s="420">
        <f t="shared" ca="1" si="161"/>
        <v>1</v>
      </c>
      <c r="WM31" s="420">
        <f t="shared" ref="WM31" ca="1" si="4674">SUMPRODUCT((WL28:WL31=WL31)*(UO28:UO31&gt;UO31)*1)</f>
        <v>2</v>
      </c>
      <c r="WN31" s="420">
        <f t="shared" ca="1" si="163"/>
        <v>3</v>
      </c>
      <c r="WO31" s="420" t="str">
        <f t="shared" si="361"/>
        <v>Serbia</v>
      </c>
      <c r="WP31" s="420">
        <f t="shared" ca="1" si="164"/>
        <v>0</v>
      </c>
      <c r="WQ31" s="420">
        <f ca="1">SUMPRODUCT((OFFSET('Game Board'!G8:G55,0,WQ1)&lt;&gt;"")*(OFFSET('Game Board'!F8:F55,0,WQ1)=C31)*(OFFSET('Game Board'!G8:G55,0,WQ1)&gt;OFFSET('Game Board'!H8:H55,0,WQ1))*1)+SUMPRODUCT((OFFSET('Game Board'!G8:G55,0,WQ1)&lt;&gt;"")*(OFFSET('Game Board'!I8:I55,0,WQ1)=C31)*(OFFSET('Game Board'!H8:H55,0,WQ1)&gt;OFFSET('Game Board'!G8:G55,0,WQ1))*1)</f>
        <v>0</v>
      </c>
      <c r="WR31" s="420">
        <f ca="1">SUMPRODUCT((OFFSET('Game Board'!G8:G55,0,WQ1)&lt;&gt;"")*(OFFSET('Game Board'!F8:F55,0,WQ1)=C31)*(OFFSET('Game Board'!G8:G55,0,WQ1)=OFFSET('Game Board'!H8:H55,0,WQ1))*1)+SUMPRODUCT((OFFSET('Game Board'!G8:G55,0,WQ1)&lt;&gt;"")*(OFFSET('Game Board'!I8:I55,0,WQ1)=C31)*(OFFSET('Game Board'!G8:G55,0,WQ1)=OFFSET('Game Board'!H8:H55,0,WQ1))*1)</f>
        <v>0</v>
      </c>
      <c r="WS31" s="420">
        <f ca="1">SUMPRODUCT((OFFSET('Game Board'!G8:G55,0,WQ1)&lt;&gt;"")*(OFFSET('Game Board'!F8:F55,0,WQ1)=C31)*(OFFSET('Game Board'!G8:G55,0,WQ1)&lt;OFFSET('Game Board'!H8:H55,0,WQ1))*1)+SUMPRODUCT((OFFSET('Game Board'!G8:G55,0,WQ1)&lt;&gt;"")*(OFFSET('Game Board'!I8:I55,0,WQ1)=C31)*(OFFSET('Game Board'!H8:H55,0,WQ1)&lt;OFFSET('Game Board'!G8:G55,0,WQ1))*1)</f>
        <v>0</v>
      </c>
      <c r="WT31" s="420">
        <f ca="1">SUMIF(OFFSET('Game Board'!F8:F55,0,WQ1),C31,OFFSET('Game Board'!G8:G55,0,WQ1))+SUMIF(OFFSET('Game Board'!I8:I55,0,WQ1),C31,OFFSET('Game Board'!H8:H55,0,WQ1))</f>
        <v>0</v>
      </c>
      <c r="WU31" s="420">
        <f ca="1">SUMIF(OFFSET('Game Board'!F8:F55,0,WQ1),C31,OFFSET('Game Board'!H8:H55,0,WQ1))+SUMIF(OFFSET('Game Board'!I8:I55,0,WQ1),C31,OFFSET('Game Board'!G8:G55,0,WQ1))</f>
        <v>0</v>
      </c>
      <c r="WV31" s="420">
        <f t="shared" ca="1" si="165"/>
        <v>0</v>
      </c>
      <c r="WW31" s="420">
        <f t="shared" ca="1" si="166"/>
        <v>0</v>
      </c>
      <c r="WX31" s="420">
        <f ca="1">INDEX(L4:L35,MATCH(XG31,C4:C35,0),0)</f>
        <v>1548</v>
      </c>
      <c r="WY31" s="424">
        <f>'Tournament Setup'!F33</f>
        <v>0</v>
      </c>
      <c r="WZ31" s="420">
        <f t="shared" ref="WZ31" ca="1" si="4675">RANK(WW31,WW28:WW31)</f>
        <v>1</v>
      </c>
      <c r="XA31" s="420">
        <f t="shared" ref="XA31" ca="1" si="4676">SUMPRODUCT((WZ28:WZ31=WZ31)*(WV28:WV31&gt;WV31)*1)</f>
        <v>0</v>
      </c>
      <c r="XB31" s="420">
        <f t="shared" ca="1" si="169"/>
        <v>1</v>
      </c>
      <c r="XC31" s="420">
        <f t="shared" ref="XC31" ca="1" si="4677">SUMPRODUCT((WZ28:WZ31=WZ31)*(WV28:WV31=WV31)*(WT28:WT31&gt;WT31)*1)</f>
        <v>0</v>
      </c>
      <c r="XD31" s="420">
        <f t="shared" ca="1" si="171"/>
        <v>1</v>
      </c>
      <c r="XE31" s="420">
        <f t="shared" ref="XE31" ca="1" si="4678">RANK(XD31,XD28:XD31,1)+COUNTIF(XD28:XD31,XD31)-1</f>
        <v>4</v>
      </c>
      <c r="XF31" s="420">
        <v>4</v>
      </c>
      <c r="XG31" s="420" t="str">
        <f t="shared" ref="XG31" ca="1" si="4679">INDEX(WO28:WO31,MATCH(XF31,XE28:XE31,0),0)</f>
        <v>Serbia</v>
      </c>
      <c r="XH31" s="420">
        <f t="shared" ref="XH31" ca="1" si="4680">INDEX(XD28:XD31,MATCH(XG31,WO28:WO31,0),0)</f>
        <v>1</v>
      </c>
      <c r="XI31" s="420" t="str">
        <f t="shared" ca="1" si="4492"/>
        <v>Serbia</v>
      </c>
      <c r="XJ31" s="420" t="str">
        <f t="shared" ref="XJ31" ca="1" si="4681">IF(AND(XJ30&lt;&gt;"",XH31=2),XG31,"")</f>
        <v/>
      </c>
      <c r="XK31" s="420" t="str">
        <f t="shared" ref="XK31" ca="1" si="4682">IF(AND(XK30&lt;&gt;"",XH31=3),XG31,"")</f>
        <v/>
      </c>
      <c r="XL31" s="420">
        <f ca="1">SUMPRODUCT((OFFSET('Game Board'!F8:F55,0,WQ1)=XI31)*(OFFSET('Game Board'!I8:I55,0,WQ1)=XI28)*(OFFSET('Game Board'!G8:G55,0,WQ1)&gt;OFFSET('Game Board'!H8:H55,0,WQ1))*1)+SUMPRODUCT((OFFSET('Game Board'!I8:I55,0,WQ1)=XI31)*(OFFSET('Game Board'!F8:F55,0,WQ1)=XI28)*(OFFSET('Game Board'!H8:H55,0,WQ1)&gt;OFFSET('Game Board'!G8:G55,0,WQ1))*1)+SUMPRODUCT((OFFSET('Game Board'!F8:F55,0,WQ1)=XI31)*(OFFSET('Game Board'!I8:I55,0,WQ1)=XI29)*(OFFSET('Game Board'!G8:G55,0,WQ1)&gt;OFFSET('Game Board'!H8:H55,0,WQ1))*1)+SUMPRODUCT((OFFSET('Game Board'!I8:I55,0,WQ1)=XI31)*(OFFSET('Game Board'!F8:F55,0,WQ1)=XI29)*(OFFSET('Game Board'!H8:H55,0,WQ1)&gt;OFFSET('Game Board'!G8:G55,0,WQ1))*1)+SUMPRODUCT((OFFSET('Game Board'!F8:F55,0,WQ1)=XI31)*(OFFSET('Game Board'!I8:I55,0,WQ1)=XI30)*(OFFSET('Game Board'!G8:G55,0,WQ1)&gt;OFFSET('Game Board'!H8:H55,0,WQ1))*1)+SUMPRODUCT((OFFSET('Game Board'!I8:I55,0,WQ1)=XI31)*(OFFSET('Game Board'!F8:F55,0,WQ1)=XI30)*(OFFSET('Game Board'!H8:H55,0,WQ1)&gt;OFFSET('Game Board'!G8:G55,0,WQ1))*1)</f>
        <v>0</v>
      </c>
      <c r="XM31" s="420">
        <f ca="1">SUMPRODUCT((OFFSET('Game Board'!F8:F55,0,WQ1)=XI31)*(OFFSET('Game Board'!I8:I55,0,WQ1)=XI28)*(OFFSET('Game Board'!G8:G55,0,WQ1)&gt;=OFFSET('Game Board'!H8:H55,0,WQ1))*1)+SUMPRODUCT((OFFSET('Game Board'!I8:I55,0,WQ1)=XI31)*(OFFSET('Game Board'!F8:F55,0,WQ1)=XI28)*(OFFSET('Game Board'!G8:G55,0,WQ1)=OFFSET('Game Board'!H8:H55,0,WQ1))*1)+SUMPRODUCT((OFFSET('Game Board'!F8:F55,0,WQ1)=XI31)*(OFFSET('Game Board'!I8:I55,0,WQ1)=XI29)*(OFFSET('Game Board'!G8:G55,0,WQ1)=OFFSET('Game Board'!H8:H55,0,WQ1))*1)+SUMPRODUCT((OFFSET('Game Board'!I8:I55,0,WQ1)=XI31)*(OFFSET('Game Board'!F8:F55,0,WQ1)=XI29)*(OFFSET('Game Board'!G8:G55,0,WQ1)=OFFSET('Game Board'!H8:H55,0,WQ1))*1)+SUMPRODUCT((OFFSET('Game Board'!F8:F55,0,WQ1)=XI31)*(OFFSET('Game Board'!I8:I55,0,WQ1)=XI30)*(OFFSET('Game Board'!G8:G55,0,WQ1)=OFFSET('Game Board'!H8:H55,0,WQ1))*1)+SUMPRODUCT((OFFSET('Game Board'!I8:I55,0,WQ1)=XI31)*(OFFSET('Game Board'!F8:F55,0,WQ1)=XI30)*(OFFSET('Game Board'!G8:G55,0,WQ1)=OFFSET('Game Board'!H8:H55,0,WQ1))*1)</f>
        <v>3</v>
      </c>
      <c r="XN31" s="420">
        <f ca="1">SUMPRODUCT((OFFSET('Game Board'!F8:F55,0,WQ1)=XI31)*(OFFSET('Game Board'!I8:I55,0,WQ1)=XI28)*(OFFSET('Game Board'!G8:G55,0,WQ1)&lt;OFFSET('Game Board'!H8:H55,0,WQ1))*1)+SUMPRODUCT((OFFSET('Game Board'!I8:I55,0,WQ1)=XI31)*(OFFSET('Game Board'!F8:F55,0,WQ1)=XI28)*(OFFSET('Game Board'!H8:H55,0,WQ1)&lt;OFFSET('Game Board'!G8:G55,0,WQ1))*1)+SUMPRODUCT((OFFSET('Game Board'!F8:F55,0,WQ1)=XI31)*(OFFSET('Game Board'!I8:I55,0,WQ1)=XI29)*(OFFSET('Game Board'!G8:G55,0,WQ1)&lt;OFFSET('Game Board'!H8:H55,0,WQ1))*1)+SUMPRODUCT((OFFSET('Game Board'!I8:I55,0,WQ1)=XI31)*(OFFSET('Game Board'!F8:F55,0,WQ1)=XI29)*(OFFSET('Game Board'!H8:H55,0,WQ1)&lt;OFFSET('Game Board'!G8:G55,0,WQ1))*1)+SUMPRODUCT((OFFSET('Game Board'!F8:F55,0,WQ1)=XI31)*(OFFSET('Game Board'!I8:I55,0,WQ1)=XI30)*(OFFSET('Game Board'!G8:G55,0,WQ1)&lt;OFFSET('Game Board'!H8:H55,0,WQ1))*1)+SUMPRODUCT((OFFSET('Game Board'!I8:I55,0,WQ1)=XI31)*(OFFSET('Game Board'!F8:F55,0,WQ1)=XI30)*(OFFSET('Game Board'!H8:H55,0,WQ1)&lt;OFFSET('Game Board'!G8:G55,0,WQ1))*1)</f>
        <v>0</v>
      </c>
      <c r="XO31" s="420">
        <f ca="1">SUMIFS(OFFSET('Game Board'!G8:G55,0,WQ1),OFFSET('Game Board'!F8:F55,0,WQ1),XI31,OFFSET('Game Board'!I8:I55,0,WQ1),XI28)+SUMIFS(OFFSET('Game Board'!G8:G55,0,WQ1),OFFSET('Game Board'!F8:F55,0,WQ1),XI31,OFFSET('Game Board'!I8:I55,0,WQ1),XI29)+SUMIFS(OFFSET('Game Board'!G8:G55,0,WQ1),OFFSET('Game Board'!F8:F55,0,WQ1),XI31,OFFSET('Game Board'!I8:I55,0,WQ1),XI30)+SUMIFS(OFFSET('Game Board'!H8:H55,0,WQ1),OFFSET('Game Board'!I8:I55,0,WQ1),XI31,OFFSET('Game Board'!F8:F55,0,WQ1),XI28)+SUMIFS(OFFSET('Game Board'!H8:H55,0,WQ1),OFFSET('Game Board'!I8:I55,0,WQ1),XI31,OFFSET('Game Board'!F8:F55,0,WQ1),XI29)+SUMIFS(OFFSET('Game Board'!H8:H55,0,WQ1),OFFSET('Game Board'!I8:I55,0,WQ1),XI31,OFFSET('Game Board'!F8:F55,0,WQ1),XI30)</f>
        <v>0</v>
      </c>
      <c r="XP31" s="420">
        <f ca="1">SUMIFS(OFFSET('Game Board'!H8:H55,0,WQ1),OFFSET('Game Board'!F8:F55,0,WQ1),XI31,OFFSET('Game Board'!I8:I55,0,WQ1),XI28)+SUMIFS(OFFSET('Game Board'!H8:H55,0,WQ1),OFFSET('Game Board'!F8:F55,0,WQ1),XI31,OFFSET('Game Board'!I8:I55,0,WQ1),XI29)+SUMIFS(OFFSET('Game Board'!H8:H55,0,WQ1),OFFSET('Game Board'!F8:F55,0,WQ1),XI31,OFFSET('Game Board'!I8:I55,0,WQ1),XI30)+SUMIFS(OFFSET('Game Board'!G8:G55,0,WQ1),OFFSET('Game Board'!I8:I55,0,WQ1),XI31,OFFSET('Game Board'!F8:F55,0,WQ1),XI28)+SUMIFS(OFFSET('Game Board'!G8:G55,0,WQ1),OFFSET('Game Board'!I8:I55,0,WQ1),XI31,OFFSET('Game Board'!F8:F55,0,WQ1),XI29)+SUMIFS(OFFSET('Game Board'!G8:G55,0,WQ1),OFFSET('Game Board'!I8:I55,0,WQ1),XI31,OFFSET('Game Board'!F8:F55,0,WQ1),XI30)</f>
        <v>0</v>
      </c>
      <c r="XQ31" s="420">
        <f t="shared" ca="1" si="176"/>
        <v>0</v>
      </c>
      <c r="XR31" s="420">
        <f t="shared" ca="1" si="177"/>
        <v>3</v>
      </c>
      <c r="XS31" s="420">
        <f t="shared" ref="XS31" ca="1" si="4683">IF(XI31&lt;&gt;"",SUMPRODUCT((XH28:XH31=XH31)*(XR28:XR31&gt;XR31)*1),0)</f>
        <v>0</v>
      </c>
      <c r="XT31" s="420">
        <f t="shared" ref="XT31" ca="1" si="4684">IF(XI31&lt;&gt;"",SUMPRODUCT((XS28:XS31=XS31)*(XQ28:XQ31&gt;XQ31)*1),0)</f>
        <v>0</v>
      </c>
      <c r="XU31" s="420">
        <f t="shared" ca="1" si="180"/>
        <v>0</v>
      </c>
      <c r="XV31" s="420">
        <f t="shared" ref="XV31" ca="1" si="4685">IF(XI31&lt;&gt;"",SUMPRODUCT((XU28:XU31=XU31)*(XS28:XS31=XS31)*(XO28:XO31&gt;XO31)*1),0)</f>
        <v>0</v>
      </c>
      <c r="XW31" s="420">
        <f t="shared" ca="1" si="182"/>
        <v>1</v>
      </c>
      <c r="XX31" s="420">
        <f ca="1">SUMPRODUCT((OFFSET('Game Board'!F8:F55,0,WQ1)=XJ31)*(OFFSET('Game Board'!I8:I55,0,WQ1)=XJ29)*(OFFSET('Game Board'!G8:G55,0,WQ1)&gt;OFFSET('Game Board'!H8:H55,0,WQ1))*1)+SUMPRODUCT((OFFSET('Game Board'!I8:I55,0,WQ1)=XJ31)*(OFFSET('Game Board'!F8:F55,0,WQ1)=XJ29)*(OFFSET('Game Board'!H8:H55,0,WQ1)&gt;OFFSET('Game Board'!G8:G55,0,WQ1))*1)+SUMPRODUCT((OFFSET('Game Board'!F8:F55,0,WQ1)=XJ31)*(OFFSET('Game Board'!I8:I55,0,WQ1)=XJ30)*(OFFSET('Game Board'!G8:G55,0,WQ1)&gt;OFFSET('Game Board'!H8:H55,0,WQ1))*1)+SUMPRODUCT((OFFSET('Game Board'!I8:I55,0,WQ1)=XJ31)*(OFFSET('Game Board'!F8:F55,0,WQ1)=XJ30)*(OFFSET('Game Board'!H8:H55,0,WQ1)&gt;OFFSET('Game Board'!G8:G55,0,WQ1))*1)</f>
        <v>0</v>
      </c>
      <c r="XY31" s="420">
        <f ca="1">SUMPRODUCT((OFFSET('Game Board'!F8:F55,0,WQ1)=XJ31)*(OFFSET('Game Board'!I8:I55,0,WQ1)=XJ29)*(OFFSET('Game Board'!G8:G55,0,WQ1)=OFFSET('Game Board'!H8:H55,0,WQ1))*1)+SUMPRODUCT((OFFSET('Game Board'!I8:I55,0,WQ1)=XJ31)*(OFFSET('Game Board'!F8:F55,0,WQ1)=XJ29)*(OFFSET('Game Board'!G8:G55,0,WQ1)=OFFSET('Game Board'!H8:H55,0,WQ1))*1)+SUMPRODUCT((OFFSET('Game Board'!F8:F55,0,WQ1)=XJ31)*(OFFSET('Game Board'!I8:I55,0,WQ1)=XJ30)*(OFFSET('Game Board'!G8:G55,0,WQ1)=OFFSET('Game Board'!H8:H55,0,WQ1))*1)+SUMPRODUCT((OFFSET('Game Board'!I8:I55,0,WQ1)=XJ31)*(OFFSET('Game Board'!F8:F55,0,WQ1)=XJ30)*(OFFSET('Game Board'!G8:G55,0,WQ1)=OFFSET('Game Board'!H8:H55,0,WQ1))*1)</f>
        <v>0</v>
      </c>
      <c r="XZ31" s="420">
        <f ca="1">SUMPRODUCT((OFFSET('Game Board'!F8:F55,0,WQ1)=XJ31)*(OFFSET('Game Board'!I8:I55,0,WQ1)=XJ29)*(OFFSET('Game Board'!G8:G55,0,WQ1)&lt;OFFSET('Game Board'!H8:H55,0,WQ1))*1)+SUMPRODUCT((OFFSET('Game Board'!I8:I55,0,WQ1)=XJ31)*(OFFSET('Game Board'!F8:F55,0,WQ1)=XJ29)*(OFFSET('Game Board'!H8:H55,0,WQ1)&lt;OFFSET('Game Board'!G8:G55,0,WQ1))*1)+SUMPRODUCT((OFFSET('Game Board'!F8:F55,0,WQ1)=XJ31)*(OFFSET('Game Board'!I8:I55,0,WQ1)=XJ30)*(OFFSET('Game Board'!G8:G55,0,WQ1)&lt;OFFSET('Game Board'!H8:H55,0,WQ1))*1)+SUMPRODUCT((OFFSET('Game Board'!I8:I55,0,WQ1)=XJ31)*(OFFSET('Game Board'!F8:F55,0,WQ1)=XJ30)*(OFFSET('Game Board'!H8:H55,0,WQ1)&lt;OFFSET('Game Board'!G8:G55,0,WQ1))*1)</f>
        <v>0</v>
      </c>
      <c r="YA31" s="420">
        <f ca="1">SUMIFS(OFFSET('Game Board'!G8:G55,0,WQ1),OFFSET('Game Board'!F8:F55,0,WQ1),XJ31,OFFSET('Game Board'!I8:I55,0,WQ1),XJ29)+SUMIFS(OFFSET('Game Board'!G8:G55,0,WQ1),OFFSET('Game Board'!F8:F55,0,WQ1),XJ31,OFFSET('Game Board'!I8:I55,0,WQ1),XJ30)+SUMIFS(OFFSET('Game Board'!H8:H55,0,WQ1),OFFSET('Game Board'!I8:I55,0,WQ1),XJ31,OFFSET('Game Board'!F8:F55,0,WQ1),XJ29)+SUMIFS(OFFSET('Game Board'!H8:H55,0,WQ1),OFFSET('Game Board'!I8:I55,0,WQ1),XJ31,OFFSET('Game Board'!F8:F55,0,WQ1),XJ30)</f>
        <v>0</v>
      </c>
      <c r="YB31" s="420">
        <f ca="1">SUMIFS(OFFSET('Game Board'!G8:G55,0,WQ1),OFFSET('Game Board'!F8:F55,0,WQ1),XJ31,OFFSET('Game Board'!I8:I55,0,WQ1),XJ29)+SUMIFS(OFFSET('Game Board'!G8:G55,0,WQ1),OFFSET('Game Board'!F8:F55,0,WQ1),XJ31,OFFSET('Game Board'!I8:I55,0,WQ1),XJ30)+SUMIFS(OFFSET('Game Board'!H8:H55,0,WQ1),OFFSET('Game Board'!I8:I55,0,WQ1),XJ31,OFFSET('Game Board'!F8:F55,0,WQ1),XJ29)+SUMIFS(OFFSET('Game Board'!H8:H55,0,WQ1),OFFSET('Game Board'!I8:I55,0,WQ1),XJ31,OFFSET('Game Board'!F8:F55,0,WQ1),XJ30)</f>
        <v>0</v>
      </c>
      <c r="YC31" s="420">
        <f t="shared" ca="1" si="373"/>
        <v>0</v>
      </c>
      <c r="YD31" s="420">
        <f t="shared" ca="1" si="374"/>
        <v>0</v>
      </c>
      <c r="YE31" s="420">
        <f t="shared" ref="YE31" ca="1" si="4686">IF(XJ31&lt;&gt;"",SUMPRODUCT((XH28:XH31=XH31)*(YD28:YD31&gt;YD31)*1),0)</f>
        <v>0</v>
      </c>
      <c r="YF31" s="420">
        <f t="shared" ref="YF31" ca="1" si="4687">IF(XJ31&lt;&gt;"",SUMPRODUCT((YE28:YE31=YE31)*(YC28:YC31&gt;YC31)*1),0)</f>
        <v>0</v>
      </c>
      <c r="YG31" s="420">
        <f t="shared" ca="1" si="377"/>
        <v>0</v>
      </c>
      <c r="YH31" s="420">
        <f t="shared" ref="YH31" ca="1" si="4688">IF(XJ31&lt;&gt;"",SUMPRODUCT((YG28:YG31=YG31)*(YE28:YE31=YE31)*(YA28:YA31&gt;YA31)*1),0)</f>
        <v>0</v>
      </c>
      <c r="YI31" s="420">
        <f t="shared" ca="1" si="183"/>
        <v>1</v>
      </c>
      <c r="YJ31" s="420">
        <f ca="1">SUMPRODUCT((OFFSET('Game Board'!F8:F55,0,WQ1)=XK31)*(OFFSET('Game Board'!I8:I55,0,WQ1)=XK30)*(OFFSET('Game Board'!G8:G55,0,WQ1)&gt;OFFSET('Game Board'!H8:H55,0,WQ1))*1)+SUMPRODUCT((OFFSET('Game Board'!I8:I55,0,WQ1)=XK31)*(OFFSET('Game Board'!F8:F55,0,WQ1)=XK30)*(OFFSET('Game Board'!H8:H55,0,WQ1)&gt;OFFSET('Game Board'!G8:G55,0,WQ1))*1)</f>
        <v>0</v>
      </c>
      <c r="YK31" s="420">
        <f ca="1">SUMPRODUCT((OFFSET('Game Board'!F8:F55,0,WQ1)=XK31)*(OFFSET('Game Board'!I8:I55,0,WQ1)=XK30)*(OFFSET('Game Board'!G8:G55,0,WQ1)=OFFSET('Game Board'!H8:H55,0,WQ1))*1)+SUMPRODUCT((OFFSET('Game Board'!I8:I55,0,WQ1)=XK31)*(OFFSET('Game Board'!F8:F55,0,WQ1)=XK30)*(OFFSET('Game Board'!H8:H55,0,WQ1)=OFFSET('Game Board'!G8:G55,0,WQ1))*1)</f>
        <v>0</v>
      </c>
      <c r="YL31" s="420">
        <f ca="1">SUMPRODUCT((OFFSET('Game Board'!F8:F55,0,WQ1)=XK31)*(OFFSET('Game Board'!I8:I55,0,WQ1)=XK30)*(OFFSET('Game Board'!G8:G55,0,WQ1)&lt;OFFSET('Game Board'!H8:H55,0,WQ1))*1)+SUMPRODUCT((OFFSET('Game Board'!I8:I55,0,WQ1)=XK31)*(OFFSET('Game Board'!F8:F55,0,WQ1)=XK30)*(OFFSET('Game Board'!H8:H55,0,WQ1)&lt;OFFSET('Game Board'!G8:G55,0,WQ1))*1)</f>
        <v>0</v>
      </c>
      <c r="YM31" s="420">
        <f ca="1">SUMIFS(OFFSET('Game Board'!G8:G55,0,WQ1),OFFSET('Game Board'!F8:F55,0,WQ1),XK31,OFFSET('Game Board'!I8:I55,0,WQ1),XK30)+SUMIFS(OFFSET('Game Board'!H8:H55,0,WQ1),OFFSET('Game Board'!I8:I55,0,WQ1),XK31,OFFSET('Game Board'!F8:F55,0,WQ1),XK30)</f>
        <v>0</v>
      </c>
      <c r="YN31" s="420">
        <f ca="1">SUMIFS(OFFSET('Game Board'!G8:G55,0,WQ1),OFFSET('Game Board'!F8:F55,0,WQ1),XK31,OFFSET('Game Board'!I8:I55,0,WQ1),XK30)+SUMIFS(OFFSET('Game Board'!H8:H55,0,WQ1),OFFSET('Game Board'!I8:I55,0,WQ1),XK31,OFFSET('Game Board'!F8:F55,0,WQ1),XK30)</f>
        <v>0</v>
      </c>
      <c r="YO31" s="420">
        <f t="shared" ca="1" si="4501"/>
        <v>0</v>
      </c>
      <c r="YP31" s="420">
        <f t="shared" ca="1" si="4502"/>
        <v>0</v>
      </c>
      <c r="YQ31" s="420">
        <f t="shared" ref="YQ31" ca="1" si="4689">IF(XK31&lt;&gt;"",SUMPRODUCT((XT28:XT31=XT31)*(YP28:YP31&gt;YP31)*1),0)</f>
        <v>0</v>
      </c>
      <c r="YR31" s="420">
        <f t="shared" ref="YR31" ca="1" si="4690">IF(XK31&lt;&gt;"",SUMPRODUCT((YQ28:YQ31=YQ31)*(YO28:YO31&gt;YO31)*1),0)</f>
        <v>0</v>
      </c>
      <c r="YS31" s="420">
        <f t="shared" ca="1" si="4505"/>
        <v>0</v>
      </c>
      <c r="YT31" s="420">
        <f t="shared" ref="YT31" ca="1" si="4691">IF(XK31&lt;&gt;"",SUMPRODUCT((YS28:YS31=YS31)*(YQ28:YQ31=YQ31)*(YM28:YM31&gt;YM31)*1),0)</f>
        <v>0</v>
      </c>
      <c r="YU31" s="420">
        <f t="shared" ca="1" si="184"/>
        <v>1</v>
      </c>
      <c r="YV31" s="420">
        <f t="shared" ref="YV31" ca="1" si="4692">SUMPRODUCT((YU28:YU31=YU31)*(WX28:WX31&gt;WX31)*1)</f>
        <v>2</v>
      </c>
      <c r="YW31" s="420">
        <f t="shared" ca="1" si="186"/>
        <v>3</v>
      </c>
      <c r="YX31" s="420" t="str">
        <f t="shared" si="380"/>
        <v>Serbia</v>
      </c>
    </row>
    <row r="32" spans="1:674" x14ac:dyDescent="0.35">
      <c r="A32" s="420">
        <f>INDEX(M4:M35,MATCH(U32,C4:C35,0),0)</f>
        <v>1636</v>
      </c>
      <c r="B32" s="420">
        <f t="shared" si="815"/>
        <v>1</v>
      </c>
      <c r="C32" s="420" t="str">
        <f>'Tournament Setup'!D34</f>
        <v>Uruguay</v>
      </c>
      <c r="D32" s="420">
        <f t="shared" si="187"/>
        <v>0</v>
      </c>
      <c r="E32" s="420">
        <f>SUMPRODUCT(('Game Board'!G8:G55&lt;&gt;"")*('Game Board'!F8:F55=C32)*('Game Board'!G8:G55&gt;'Game Board'!H8:H55)*1)+SUMPRODUCT(('Game Board'!G8:G55&lt;&gt;"")*('Game Board'!I8:I55=C32)*('Game Board'!H8:H55&gt;'Game Board'!G8:G55)*1)</f>
        <v>0</v>
      </c>
      <c r="F32" s="420">
        <f>SUMPRODUCT(('Game Board'!G8:G55&lt;&gt;"")*('Game Board'!F8:F55=C32)*('Game Board'!G8:G55='Game Board'!H8:H55)*1)+SUMPRODUCT(('Game Board'!G8:G55&lt;&gt;"")*('Game Board'!I8:I55=C32)*('Game Board'!G8:G55='Game Board'!H8:H55)*1)</f>
        <v>0</v>
      </c>
      <c r="G32" s="420">
        <f>SUMPRODUCT(('Game Board'!G8:G55&lt;&gt;"")*('Game Board'!F8:F55=C32)*('Game Board'!G8:G55&lt;'Game Board'!H8:H55)*1)+SUMPRODUCT(('Game Board'!G8:G55&lt;&gt;"")*('Game Board'!I8:I55=C32)*('Game Board'!H8:H55&lt;'Game Board'!G8:G55)*1)</f>
        <v>0</v>
      </c>
      <c r="H32" s="420">
        <f>SUMIF('Game Board'!F8:F55,C32,'Game Board'!G8:G55)+SUMIF('Game Board'!I8:I55,C32,'Game Board'!H8:H55)</f>
        <v>0</v>
      </c>
      <c r="I32" s="420">
        <f>SUMIF('Game Board'!F8:F55,C32,'Game Board'!H8:H55)+SUMIF('Game Board'!I8:I55,C32,'Game Board'!G8:G55)</f>
        <v>0</v>
      </c>
      <c r="J32" s="420">
        <f t="shared" si="188"/>
        <v>0</v>
      </c>
      <c r="K32" s="420">
        <f t="shared" si="189"/>
        <v>0</v>
      </c>
      <c r="L32" s="424">
        <f>'Tournament Setup'!E34</f>
        <v>1636</v>
      </c>
      <c r="M32" s="420">
        <f>IF('Tournament Setup'!F34&lt;&gt;"",-'Tournament Setup'!F34,'Tournament Setup'!E34)</f>
        <v>1636</v>
      </c>
      <c r="N32" s="420">
        <f>RANK(K32,K32:K35)</f>
        <v>1</v>
      </c>
      <c r="O32" s="420">
        <f>SUMPRODUCT((N32:N35=N32)*(J32:J35&gt;J32)*1)</f>
        <v>0</v>
      </c>
      <c r="P32" s="420">
        <f t="shared" si="190"/>
        <v>1</v>
      </c>
      <c r="Q32" s="420">
        <f>SUMPRODUCT((N32:N35=N32)*(J32:J35=J32)*(H32:H35&gt;H32)*1)</f>
        <v>0</v>
      </c>
      <c r="R32" s="420">
        <f t="shared" si="191"/>
        <v>1</v>
      </c>
      <c r="S32" s="420">
        <f>RANK(R32,R32:R35,1)+COUNTIF(R32:R32,R32)-1</f>
        <v>1</v>
      </c>
      <c r="T32" s="420">
        <v>1</v>
      </c>
      <c r="U32" s="420" t="str">
        <f t="shared" ref="U32" si="4693">INDEX(C32:C35,MATCH(T32,S32:S35,0),0)</f>
        <v>Uruguay</v>
      </c>
      <c r="V32" s="420">
        <f t="shared" ref="V32" si="4694">INDEX(R32:R35,MATCH(U32,C32:C35,0),0)</f>
        <v>1</v>
      </c>
      <c r="W32" s="420" t="str">
        <f t="shared" ref="W32" si="4695">IF(V33=1,U32,"")</f>
        <v>Uruguay</v>
      </c>
      <c r="Z32" s="420">
        <f>SUMPRODUCT(('Game Board'!F8:F55=W32)*('Game Board'!I8:I55=W33)*('Game Board'!G8:G55&gt;'Game Board'!H8:H55)*1)+SUMPRODUCT(('Game Board'!I8:I55=W32)*('Game Board'!F8:F55=W33)*('Game Board'!H8:H55&gt;'Game Board'!G8:G55)*1)+SUMPRODUCT(('Game Board'!F8:F55=W32)*('Game Board'!I8:I55=W34)*('Game Board'!G8:G55&gt;'Game Board'!H8:H55)*1)+SUMPRODUCT(('Game Board'!I8:I55=W32)*('Game Board'!F8:F55=W34)*('Game Board'!H8:H55&gt;'Game Board'!G8:G55)*1)+SUMPRODUCT(('Game Board'!F8:F55=W32)*('Game Board'!I8:I55=W35)*('Game Board'!G8:G55&gt;'Game Board'!H8:H55)*1)+SUMPRODUCT(('Game Board'!I8:I55=W32)*('Game Board'!F8:F55=W35)*('Game Board'!H8:H55&gt;'Game Board'!G8:G55)*1)</f>
        <v>0</v>
      </c>
      <c r="AA32" s="420">
        <f>SUMPRODUCT(('Game Board'!F8:F55=W32)*('Game Board'!I8:I55=W33)*('Game Board'!G8:G55='Game Board'!H8:H55)*1)+SUMPRODUCT(('Game Board'!I8:I55=W32)*('Game Board'!F8:F55=W33)*('Game Board'!G8:G55='Game Board'!H8:H55)*1)+SUMPRODUCT(('Game Board'!F8:F55=W32)*('Game Board'!I8:I55=W34)*('Game Board'!G8:G55='Game Board'!H8:H55)*1)+SUMPRODUCT(('Game Board'!I8:I55=W32)*('Game Board'!F8:F55=W34)*('Game Board'!G8:G55='Game Board'!H8:H55)*1)+SUMPRODUCT(('Game Board'!F8:F55=W32)*('Game Board'!I8:I55=W35)*('Game Board'!G8:G55='Game Board'!H8:H55)*1)+SUMPRODUCT(('Game Board'!I8:I55=W32)*('Game Board'!F8:F55=W35)*('Game Board'!G8:G55='Game Board'!H8:H55)*1)</f>
        <v>3</v>
      </c>
      <c r="AB32" s="420">
        <f>SUMPRODUCT(('Game Board'!F8:F55=W32)*('Game Board'!I8:I55=W33)*('Game Board'!G8:G55&lt;'Game Board'!H8:H55)*1)+SUMPRODUCT(('Game Board'!I8:I55=W32)*('Game Board'!F8:F55=W33)*('Game Board'!H8:H55&lt;'Game Board'!G8:G55)*1)+SUMPRODUCT(('Game Board'!F8:F55=W32)*('Game Board'!I8:I55=W34)*('Game Board'!G8:G55&lt;'Game Board'!H8:H55)*1)+SUMPRODUCT(('Game Board'!I8:I55=W32)*('Game Board'!F8:F55=W34)*('Game Board'!H8:H55&lt;'Game Board'!G8:G55)*1)+SUMPRODUCT(('Game Board'!F8:F55=W32)*('Game Board'!I8:I55=W35)*('Game Board'!G8:G55&lt;'Game Board'!H8:H55)*1)+SUMPRODUCT(('Game Board'!I8:I55=W32)*('Game Board'!F8:F55=W35)*('Game Board'!H8:H55&lt;'Game Board'!G8:G55)*1)</f>
        <v>0</v>
      </c>
      <c r="AC32" s="420">
        <f>SUMIFS('Game Board'!G8:G55,'Game Board'!F8:F55,W32,'Game Board'!I8:I55,W33)+SUMIFS('Game Board'!G8:G55,'Game Board'!F8:F55,W32,'Game Board'!I8:I55,W34)+SUMIFS('Game Board'!G8:G55,'Game Board'!F8:F55,W32,'Game Board'!I8:I55,W35)+SUMIFS('Game Board'!H8:H55,'Game Board'!I8:I55,W32,'Game Board'!F8:F55,W33)+SUMIFS('Game Board'!H8:H55,'Game Board'!I8:I55,W32,'Game Board'!F8:F55,W34)+SUMIFS('Game Board'!H8:H55,'Game Board'!I8:I55,W32,'Game Board'!F8:F55,W35)</f>
        <v>0</v>
      </c>
      <c r="AD32" s="420">
        <f>SUMIFS('Game Board'!H8:H55,'Game Board'!F8:F55,W32,'Game Board'!I8:I55,W33)+SUMIFS('Game Board'!H8:H55,'Game Board'!F8:F55,W32,'Game Board'!I8:I55,W34)+SUMIFS('Game Board'!H8:H55,'Game Board'!F8:F55,W32,'Game Board'!I8:I55,W35)+SUMIFS('Game Board'!G8:G55,'Game Board'!I8:I55,W32,'Game Board'!F8:F55,W33)+SUMIFS('Game Board'!G8:G55,'Game Board'!I8:I55,W32,'Game Board'!F8:F55,W34)+SUMIFS('Game Board'!G8:G55,'Game Board'!I8:I55,W32,'Game Board'!F8:F55,W35)</f>
        <v>0</v>
      </c>
      <c r="AE32" s="420">
        <f t="shared" si="192"/>
        <v>0</v>
      </c>
      <c r="AF32" s="420">
        <f t="shared" si="193"/>
        <v>3</v>
      </c>
      <c r="AG32" s="420">
        <f t="shared" ref="AG32" si="4696">IF(W32&lt;&gt;"",SUMPRODUCT((V32:V35=V32)*(AF32:AF35&gt;AF32)*1),0)</f>
        <v>0</v>
      </c>
      <c r="AH32" s="420">
        <f t="shared" ref="AH32" si="4697">IF(W32&lt;&gt;"",SUMPRODUCT((AG32:AG35=AG32)*(AE32:AE35&gt;AE32)*1),0)</f>
        <v>0</v>
      </c>
      <c r="AI32" s="420">
        <f t="shared" si="0"/>
        <v>0</v>
      </c>
      <c r="AJ32" s="420">
        <f t="shared" ref="AJ32" si="4698">IF(W32&lt;&gt;"",SUMPRODUCT((AI32:AI35=AI32)*(AG32:AG35=AG32)*(AC32:AC35&gt;AC32)*1),0)</f>
        <v>0</v>
      </c>
      <c r="AK32" s="420">
        <f t="shared" si="194"/>
        <v>1</v>
      </c>
      <c r="AL32" s="420">
        <v>0</v>
      </c>
      <c r="AM32" s="420">
        <v>0</v>
      </c>
      <c r="AN32" s="420">
        <v>0</v>
      </c>
      <c r="AO32" s="420">
        <v>0</v>
      </c>
      <c r="AP32" s="420">
        <v>0</v>
      </c>
      <c r="AQ32" s="420">
        <f t="shared" si="195"/>
        <v>0</v>
      </c>
      <c r="AR32" s="420">
        <f t="shared" si="196"/>
        <v>0</v>
      </c>
      <c r="AS32" s="420">
        <v>0</v>
      </c>
      <c r="AT32" s="420">
        <v>0</v>
      </c>
      <c r="AU32" s="420">
        <f t="shared" si="197"/>
        <v>0</v>
      </c>
      <c r="AV32" s="420">
        <v>0</v>
      </c>
      <c r="AW32" s="420">
        <f t="shared" si="198"/>
        <v>1</v>
      </c>
      <c r="AX32" s="420">
        <v>0</v>
      </c>
      <c r="AY32" s="420">
        <v>0</v>
      </c>
      <c r="AZ32" s="420">
        <v>0</v>
      </c>
      <c r="BA32" s="420">
        <v>0</v>
      </c>
      <c r="BB32" s="420">
        <v>0</v>
      </c>
      <c r="BC32" s="420">
        <v>0</v>
      </c>
      <c r="BD32" s="420">
        <v>0</v>
      </c>
      <c r="BE32" s="420">
        <v>0</v>
      </c>
      <c r="BF32" s="420">
        <v>0</v>
      </c>
      <c r="BG32" s="420">
        <v>0</v>
      </c>
      <c r="BH32" s="420">
        <v>0</v>
      </c>
      <c r="BI32" s="420">
        <f t="shared" si="383"/>
        <v>1</v>
      </c>
      <c r="BJ32" s="420">
        <f>SUMPRODUCT((BI32:BI35=BI32)*(A32:A35&gt;A32)*1)</f>
        <v>1</v>
      </c>
      <c r="BK32" s="420">
        <f t="shared" si="199"/>
        <v>2</v>
      </c>
      <c r="BL32" s="420" t="str">
        <f t="shared" si="200"/>
        <v>Uruguay</v>
      </c>
      <c r="BM32" s="420">
        <f t="shared" ca="1" si="201"/>
        <v>0</v>
      </c>
      <c r="BN32" s="420">
        <f ca="1">SUMPRODUCT((OFFSET('Game Board'!G8:G55,0,BN1)&lt;&gt;"")*(OFFSET('Game Board'!F8:F55,0,BN1)=C32)*(OFFSET('Game Board'!G8:G55,0,BN1)&gt;OFFSET('Game Board'!H8:H55,0,BN1))*1)+SUMPRODUCT((OFFSET('Game Board'!G8:G55,0,BN1)&lt;&gt;"")*(OFFSET('Game Board'!I8:I55,0,BN1)=C32)*(OFFSET('Game Board'!H8:H55,0,BN1)&gt;OFFSET('Game Board'!G8:G55,0,BN1))*1)</f>
        <v>0</v>
      </c>
      <c r="BO32" s="420">
        <f ca="1">SUMPRODUCT((OFFSET('Game Board'!G8:G55,0,BN1)&lt;&gt;"")*(OFFSET('Game Board'!F8:F55,0,BN1)=C32)*(OFFSET('Game Board'!G8:G55,0,BN1)=OFFSET('Game Board'!H8:H55,0,BN1))*1)+SUMPRODUCT((OFFSET('Game Board'!G8:G55,0,BN1)&lt;&gt;"")*(OFFSET('Game Board'!I8:I55,0,BN1)=C32)*(OFFSET('Game Board'!G8:G55,0,BN1)=OFFSET('Game Board'!H8:H55,0,BN1))*1)</f>
        <v>0</v>
      </c>
      <c r="BP32" s="420">
        <f ca="1">SUMPRODUCT((OFFSET('Game Board'!G8:G55,0,BN1)&lt;&gt;"")*(OFFSET('Game Board'!F8:F55,0,BN1)=C32)*(OFFSET('Game Board'!G8:G55,0,BN1)&lt;OFFSET('Game Board'!H8:H55,0,BN1))*1)+SUMPRODUCT((OFFSET('Game Board'!G8:G55,0,BN1)&lt;&gt;"")*(OFFSET('Game Board'!I8:I55,0,BN1)=C32)*(OFFSET('Game Board'!H8:H55,0,BN1)&lt;OFFSET('Game Board'!G8:G55,0,BN1))*1)</f>
        <v>0</v>
      </c>
      <c r="BQ32" s="420">
        <f ca="1">SUMIF(OFFSET('Game Board'!F8:F55,0,BN1),C32,OFFSET('Game Board'!G8:G55,0,BN1))+SUMIF(OFFSET('Game Board'!I8:I55,0,BN1),C32,OFFSET('Game Board'!H8:H55,0,BN1))</f>
        <v>0</v>
      </c>
      <c r="BR32" s="420">
        <f ca="1">SUMIF(OFFSET('Game Board'!F8:F55,0,BN1),C32,OFFSET('Game Board'!H8:H55,0,BN1))+SUMIF(OFFSET('Game Board'!I8:I55,0,BN1),C32,OFFSET('Game Board'!G8:G55,0,BN1))</f>
        <v>0</v>
      </c>
      <c r="BS32" s="420">
        <f t="shared" ca="1" si="202"/>
        <v>0</v>
      </c>
      <c r="BT32" s="420">
        <f t="shared" ca="1" si="203"/>
        <v>0</v>
      </c>
      <c r="BU32" s="420">
        <f ca="1">INDEX(L4:L35,MATCH(CD32,C4:C35,0),0)</f>
        <v>1636</v>
      </c>
      <c r="BV32" s="424">
        <f>'Tournament Setup'!F34</f>
        <v>0</v>
      </c>
      <c r="BW32" s="420">
        <f ca="1">RANK(BT32,BT32:BT35)</f>
        <v>1</v>
      </c>
      <c r="BX32" s="420">
        <f ca="1">SUMPRODUCT((BW32:BW35=BW32)*(BS32:BS35&gt;BS32)*1)</f>
        <v>0</v>
      </c>
      <c r="BY32" s="420">
        <f t="shared" ca="1" si="204"/>
        <v>1</v>
      </c>
      <c r="BZ32" s="420">
        <f ca="1">SUMPRODUCT((BW32:BW35=BW32)*(BS32:BS35=BS32)*(BQ32:BQ35&gt;BQ32)*1)</f>
        <v>0</v>
      </c>
      <c r="CA32" s="420">
        <f t="shared" ca="1" si="205"/>
        <v>1</v>
      </c>
      <c r="CB32" s="420">
        <f ca="1">RANK(CA32,CA32:CA35,1)+COUNTIF(CA32:CA32,CA32)-1</f>
        <v>1</v>
      </c>
      <c r="CC32" s="420">
        <v>1</v>
      </c>
      <c r="CD32" s="420" t="str">
        <f t="shared" ref="CD32" ca="1" si="4699">INDEX(BL32:BL35,MATCH(CC32,CB32:CB35,0),0)</f>
        <v>Uruguay</v>
      </c>
      <c r="CE32" s="420">
        <f t="shared" ref="CE32" ca="1" si="4700">INDEX(CA32:CA35,MATCH(CD32,BL32:BL35,0),0)</f>
        <v>1</v>
      </c>
      <c r="CF32" s="420" t="str">
        <f t="shared" ref="CF32" ca="1" si="4701">IF(CE33=1,CD32,"")</f>
        <v>Uruguay</v>
      </c>
      <c r="CI32" s="420">
        <f ca="1">SUMPRODUCT((OFFSET('Game Board'!F8:F55,0,BN1)=CF32)*(OFFSET('Game Board'!I8:I55,0,BN1)=CF33)*(OFFSET('Game Board'!G8:G55,0,BN1)&gt;OFFSET('Game Board'!H8:H55,0,BN1))*1)+SUMPRODUCT((OFFSET('Game Board'!I8:I55,0,BN1)=CF32)*(OFFSET('Game Board'!F8:F55,0,BN1)=CF33)*(OFFSET('Game Board'!H8:H55,0,BN1)&gt;OFFSET('Game Board'!G8:G55,0,BN1))*1)+SUMPRODUCT((OFFSET('Game Board'!F8:F55,0,BN1)=CF32)*(OFFSET('Game Board'!I8:I55,0,BN1)=CF34)*(OFFSET('Game Board'!G8:G55,0,BN1)&gt;OFFSET('Game Board'!H8:H55,0,BN1))*1)+SUMPRODUCT((OFFSET('Game Board'!I8:I55,0,BN1)=CF32)*(OFFSET('Game Board'!F8:F55,0,BN1)=CF34)*(OFFSET('Game Board'!H8:H55,0,BN1)&gt;OFFSET('Game Board'!G8:G55,0,BN1))*1)+SUMPRODUCT((OFFSET('Game Board'!F8:F55,0,BN1)=CF32)*(OFFSET('Game Board'!I8:I55,0,BN1)=CF35)*(OFFSET('Game Board'!G8:G55,0,BN1)&gt;OFFSET('Game Board'!H8:H55,0,BN1))*1)+SUMPRODUCT((OFFSET('Game Board'!I8:I55,0,BN1)=CF32)*(OFFSET('Game Board'!F8:F55,0,BN1)=CF35)*(OFFSET('Game Board'!H8:H55,0,BN1)&gt;OFFSET('Game Board'!G8:G55,0,BN1))*1)</f>
        <v>0</v>
      </c>
      <c r="CJ32" s="420">
        <f ca="1">SUMPRODUCT((OFFSET('Game Board'!F8:F55,0,BN1)=CF32)*(OFFSET('Game Board'!I8:I55,0,BN1)=CF33)*(OFFSET('Game Board'!G8:G55,0,BN1)=OFFSET('Game Board'!H8:H55,0,BN1))*1)+SUMPRODUCT((OFFSET('Game Board'!I8:I55,0,BN1)=CF32)*(OFFSET('Game Board'!F8:F55,0,BN1)=CF33)*(OFFSET('Game Board'!G8:G55,0,BN1)=OFFSET('Game Board'!H8:H55,0,BN1))*1)+SUMPRODUCT((OFFSET('Game Board'!F8:F55,0,BN1)=CF32)*(OFFSET('Game Board'!I8:I55,0,BN1)=CF34)*(OFFSET('Game Board'!G8:G55,0,BN1)=OFFSET('Game Board'!H8:H55,0,BN1))*1)+SUMPRODUCT((OFFSET('Game Board'!I8:I55,0,BN1)=CF32)*(OFFSET('Game Board'!F8:F55,0,BN1)=CF34)*(OFFSET('Game Board'!G8:G55,0,BN1)=OFFSET('Game Board'!H8:H55,0,BN1))*1)+SUMPRODUCT((OFFSET('Game Board'!F8:F55,0,BN1)=CF32)*(OFFSET('Game Board'!I8:I55,0,BN1)=CF35)*(OFFSET('Game Board'!G8:G55,0,BN1)=OFFSET('Game Board'!H8:H55,0,BN1))*1)+SUMPRODUCT((OFFSET('Game Board'!I8:I55,0,BN1)=CF32)*(OFFSET('Game Board'!F8:F55,0,BN1)=CF35)*(OFFSET('Game Board'!G8:G55,0,BN1)=OFFSET('Game Board'!H8:H55,0,BN1))*1)</f>
        <v>3</v>
      </c>
      <c r="CK32" s="420">
        <f ca="1">SUMPRODUCT((OFFSET('Game Board'!F8:F55,0,BN1)=CF32)*(OFFSET('Game Board'!I8:I55,0,BN1)=CF33)*(OFFSET('Game Board'!G8:G55,0,BN1)&lt;OFFSET('Game Board'!H8:H55,0,BN1))*1)+SUMPRODUCT((OFFSET('Game Board'!I8:I55,0,BN1)=CF32)*(OFFSET('Game Board'!F8:F55,0,BN1)=CF33)*(OFFSET('Game Board'!H8:H55,0,BN1)&lt;OFFSET('Game Board'!G8:G55,0,BN1))*1)+SUMPRODUCT((OFFSET('Game Board'!F8:F55,0,BN1)=CF32)*(OFFSET('Game Board'!I8:I55,0,BN1)=CF34)*(OFFSET('Game Board'!G8:G55,0,BN1)&lt;OFFSET('Game Board'!H8:H55,0,BN1))*1)+SUMPRODUCT((OFFSET('Game Board'!I8:I55,0,BN1)=CF32)*(OFFSET('Game Board'!F8:F55,0,BN1)=CF34)*(OFFSET('Game Board'!H8:H55,0,BN1)&lt;OFFSET('Game Board'!G8:G55,0,BN1))*1)+SUMPRODUCT((OFFSET('Game Board'!F8:F55,0,BN1)=CF32)*(OFFSET('Game Board'!I8:I55,0,BN1)=CF35)*(OFFSET('Game Board'!G8:G55,0,BN1)&lt;OFFSET('Game Board'!H8:H55,0,BN1))*1)+SUMPRODUCT((OFFSET('Game Board'!I8:I55,0,BN1)=CF32)*(OFFSET('Game Board'!F8:F55,0,BN1)=CF35)*(OFFSET('Game Board'!H8:H55,0,BN1)&lt;OFFSET('Game Board'!G8:G55,0,BN1))*1)</f>
        <v>0</v>
      </c>
      <c r="CL32" s="420">
        <f ca="1">SUMIFS(OFFSET('Game Board'!G8:G55,0,BN1),OFFSET('Game Board'!F8:F55,0,BN1),CF32,OFFSET('Game Board'!I8:I55,0,BN1),CF33)+SUMIFS(OFFSET('Game Board'!G8:G55,0,BN1),OFFSET('Game Board'!F8:F55,0,BN1),CF32,OFFSET('Game Board'!I8:I55,0,BN1),CF34)+SUMIFS(OFFSET('Game Board'!G8:G55,0,BN1),OFFSET('Game Board'!F8:F55,0,BN1),CF32,OFFSET('Game Board'!I8:I55,0,BN1),CF35)+SUMIFS(OFFSET('Game Board'!H8:H55,0,BN1),OFFSET('Game Board'!I8:I55,0,BN1),CF32,OFFSET('Game Board'!F8:F55,0,BN1),CF33)+SUMIFS(OFFSET('Game Board'!H8:H55,0,BN1),OFFSET('Game Board'!I8:I55,0,BN1),CF32,OFFSET('Game Board'!F8:F55,0,BN1),CF34)+SUMIFS(OFFSET('Game Board'!H8:H55,0,BN1),OFFSET('Game Board'!I8:I55,0,BN1),CF32,OFFSET('Game Board'!F8:F55,0,BN1),CF35)</f>
        <v>0</v>
      </c>
      <c r="CM32" s="420">
        <f ca="1">SUMIFS(OFFSET('Game Board'!H8:H55,0,BN1),OFFSET('Game Board'!F8:F55,0,BN1),CF32,OFFSET('Game Board'!I8:I55,0,BN1),CF33)+SUMIFS(OFFSET('Game Board'!H8:H55,0,BN1),OFFSET('Game Board'!F8:F55,0,BN1),CF32,OFFSET('Game Board'!I8:I55,0,BN1),CF34)+SUMIFS(OFFSET('Game Board'!H8:H55,0,BN1),OFFSET('Game Board'!F8:F55,0,BN1),CF32,OFFSET('Game Board'!I8:I55,0,BN1),CF35)+SUMIFS(OFFSET('Game Board'!G8:G55,0,BN1),OFFSET('Game Board'!I8:I55,0,BN1),CF32,OFFSET('Game Board'!F8:F55,0,BN1),CF33)+SUMIFS(OFFSET('Game Board'!G8:G55,0,BN1),OFFSET('Game Board'!I8:I55,0,BN1),CF32,OFFSET('Game Board'!F8:F55,0,BN1),CF34)+SUMIFS(OFFSET('Game Board'!G8:G55,0,BN1),OFFSET('Game Board'!I8:I55,0,BN1),CF32,OFFSET('Game Board'!F8:F55,0,BN1),CF35)</f>
        <v>0</v>
      </c>
      <c r="CN32" s="420">
        <f t="shared" ca="1" si="206"/>
        <v>0</v>
      </c>
      <c r="CO32" s="420">
        <f t="shared" ca="1" si="207"/>
        <v>3</v>
      </c>
      <c r="CP32" s="420">
        <f t="shared" ref="CP32" ca="1" si="4702">IF(CF32&lt;&gt;"",SUMPRODUCT((CE32:CE35=CE32)*(CO32:CO35&gt;CO32)*1),0)</f>
        <v>0</v>
      </c>
      <c r="CQ32" s="420">
        <f t="shared" ref="CQ32" ca="1" si="4703">IF(CF32&lt;&gt;"",SUMPRODUCT((CP32:CP35=CP32)*(CN32:CN35&gt;CN32)*1),0)</f>
        <v>0</v>
      </c>
      <c r="CR32" s="420">
        <f t="shared" ca="1" si="1"/>
        <v>0</v>
      </c>
      <c r="CS32" s="420">
        <f t="shared" ref="CS32" ca="1" si="4704">IF(CF32&lt;&gt;"",SUMPRODUCT((CR32:CR35=CR32)*(CP32:CP35=CP32)*(CL32:CL35&gt;CL32)*1),0)</f>
        <v>0</v>
      </c>
      <c r="CT32" s="420">
        <f t="shared" ca="1" si="208"/>
        <v>1</v>
      </c>
      <c r="CU32" s="420">
        <v>0</v>
      </c>
      <c r="CV32" s="420">
        <v>0</v>
      </c>
      <c r="CW32" s="420">
        <v>0</v>
      </c>
      <c r="CX32" s="420">
        <v>0</v>
      </c>
      <c r="CY32" s="420">
        <v>0</v>
      </c>
      <c r="CZ32" s="420">
        <f t="shared" si="209"/>
        <v>0</v>
      </c>
      <c r="DA32" s="420">
        <f t="shared" si="210"/>
        <v>0</v>
      </c>
      <c r="DB32" s="420">
        <v>0</v>
      </c>
      <c r="DC32" s="420">
        <v>0</v>
      </c>
      <c r="DD32" s="420">
        <f t="shared" si="211"/>
        <v>0</v>
      </c>
      <c r="DE32" s="420">
        <v>0</v>
      </c>
      <c r="DF32" s="420">
        <f t="shared" ca="1" si="212"/>
        <v>1</v>
      </c>
      <c r="DG32" s="420">
        <v>0</v>
      </c>
      <c r="DH32" s="420">
        <v>0</v>
      </c>
      <c r="DI32" s="420">
        <v>0</v>
      </c>
      <c r="DJ32" s="420">
        <v>0</v>
      </c>
      <c r="DK32" s="420">
        <v>0</v>
      </c>
      <c r="DL32" s="420">
        <v>0</v>
      </c>
      <c r="DM32" s="420">
        <v>0</v>
      </c>
      <c r="DN32" s="420">
        <v>0</v>
      </c>
      <c r="DO32" s="420">
        <v>0</v>
      </c>
      <c r="DP32" s="420">
        <v>0</v>
      </c>
      <c r="DQ32" s="420">
        <v>0</v>
      </c>
      <c r="DR32" s="420">
        <f t="shared" ca="1" si="386"/>
        <v>1</v>
      </c>
      <c r="DS32" s="420">
        <f t="shared" ref="DS32" ca="1" si="4705">SUMPRODUCT((DR32:DR35=DR32)*(BU32:BU35&gt;BU32)*1)</f>
        <v>1</v>
      </c>
      <c r="DT32" s="420">
        <f t="shared" ca="1" si="213"/>
        <v>2</v>
      </c>
      <c r="DU32" s="420" t="str">
        <f t="shared" si="214"/>
        <v>Uruguay</v>
      </c>
      <c r="DV32" s="420">
        <f t="shared" ca="1" si="215"/>
        <v>0</v>
      </c>
      <c r="DW32" s="420">
        <f ca="1">SUMPRODUCT((OFFSET('Game Board'!G8:G55,0,DW1)&lt;&gt;"")*(OFFSET('Game Board'!F8:F55,0,DW1)=C32)*(OFFSET('Game Board'!G8:G55,0,DW1)&gt;OFFSET('Game Board'!H8:H55,0,DW1))*1)+SUMPRODUCT((OFFSET('Game Board'!G8:G55,0,DW1)&lt;&gt;"")*(OFFSET('Game Board'!I8:I55,0,DW1)=C32)*(OFFSET('Game Board'!H8:H55,0,DW1)&gt;OFFSET('Game Board'!G8:G55,0,DW1))*1)</f>
        <v>0</v>
      </c>
      <c r="DX32" s="420">
        <f ca="1">SUMPRODUCT((OFFSET('Game Board'!G8:G55,0,DW1)&lt;&gt;"")*(OFFSET('Game Board'!F8:F55,0,DW1)=C32)*(OFFSET('Game Board'!G8:G55,0,DW1)=OFFSET('Game Board'!H8:H55,0,DW1))*1)+SUMPRODUCT((OFFSET('Game Board'!G8:G55,0,DW1)&lt;&gt;"")*(OFFSET('Game Board'!I8:I55,0,DW1)=C32)*(OFFSET('Game Board'!G8:G55,0,DW1)=OFFSET('Game Board'!H8:H55,0,DW1))*1)</f>
        <v>0</v>
      </c>
      <c r="DY32" s="420">
        <f ca="1">SUMPRODUCT((OFFSET('Game Board'!G8:G55,0,DW1)&lt;&gt;"")*(OFFSET('Game Board'!F8:F55,0,DW1)=C32)*(OFFSET('Game Board'!G8:G55,0,DW1)&lt;OFFSET('Game Board'!H8:H55,0,DW1))*1)+SUMPRODUCT((OFFSET('Game Board'!G8:G55,0,DW1)&lt;&gt;"")*(OFFSET('Game Board'!I8:I55,0,DW1)=C32)*(OFFSET('Game Board'!H8:H55,0,DW1)&lt;OFFSET('Game Board'!G8:G55,0,DW1))*1)</f>
        <v>0</v>
      </c>
      <c r="DZ32" s="420">
        <f ca="1">SUMIF(OFFSET('Game Board'!F8:F55,0,DW1),C32,OFFSET('Game Board'!G8:G55,0,DW1))+SUMIF(OFFSET('Game Board'!I8:I55,0,DW1),C32,OFFSET('Game Board'!H8:H55,0,DW1))</f>
        <v>0</v>
      </c>
      <c r="EA32" s="420">
        <f ca="1">SUMIF(OFFSET('Game Board'!F8:F55,0,DW1),C32,OFFSET('Game Board'!H8:H55,0,DW1))+SUMIF(OFFSET('Game Board'!I8:I55,0,DW1),C32,OFFSET('Game Board'!G8:G55,0,DW1))</f>
        <v>0</v>
      </c>
      <c r="EB32" s="420">
        <f t="shared" ca="1" si="216"/>
        <v>0</v>
      </c>
      <c r="EC32" s="420">
        <f t="shared" ca="1" si="217"/>
        <v>0</v>
      </c>
      <c r="ED32" s="420">
        <f ca="1">INDEX(L4:L35,MATCH(EM32,C4:C35,0),0)</f>
        <v>1636</v>
      </c>
      <c r="EE32" s="424">
        <f>'Tournament Setup'!F34</f>
        <v>0</v>
      </c>
      <c r="EF32" s="420">
        <f ca="1">RANK(EC32,EC32:EC35)</f>
        <v>1</v>
      </c>
      <c r="EG32" s="420">
        <f ca="1">SUMPRODUCT((EF32:EF35=EF32)*(EB32:EB35&gt;EB32)*1)</f>
        <v>0</v>
      </c>
      <c r="EH32" s="420">
        <f t="shared" ca="1" si="218"/>
        <v>1</v>
      </c>
      <c r="EI32" s="420">
        <f ca="1">SUMPRODUCT((EF32:EF35=EF32)*(EB32:EB35=EB32)*(DZ32:DZ35&gt;DZ32)*1)</f>
        <v>0</v>
      </c>
      <c r="EJ32" s="420">
        <f t="shared" ca="1" si="219"/>
        <v>1</v>
      </c>
      <c r="EK32" s="420">
        <f ca="1">RANK(EJ32,EJ32:EJ35,1)+COUNTIF(EJ32:EJ32,EJ32)-1</f>
        <v>1</v>
      </c>
      <c r="EL32" s="420">
        <v>1</v>
      </c>
      <c r="EM32" s="420" t="str">
        <f t="shared" ref="EM32" ca="1" si="4706">INDEX(DU32:DU35,MATCH(EL32,EK32:EK35,0),0)</f>
        <v>Uruguay</v>
      </c>
      <c r="EN32" s="420">
        <f t="shared" ref="EN32" ca="1" si="4707">INDEX(EJ32:EJ35,MATCH(EM32,DU32:DU35,0),0)</f>
        <v>1</v>
      </c>
      <c r="EO32" s="420" t="str">
        <f t="shared" ref="EO32" ca="1" si="4708">IF(EN33=1,EM32,"")</f>
        <v>Uruguay</v>
      </c>
      <c r="ER32" s="420">
        <f ca="1">SUMPRODUCT((OFFSET('Game Board'!F8:F55,0,DW1)=EO32)*(OFFSET('Game Board'!I8:I55,0,DW1)=EO33)*(OFFSET('Game Board'!G8:G55,0,DW1)&gt;OFFSET('Game Board'!H8:H55,0,DW1))*1)+SUMPRODUCT((OFFSET('Game Board'!I8:I55,0,DW1)=EO32)*(OFFSET('Game Board'!F8:F55,0,DW1)=EO33)*(OFFSET('Game Board'!H8:H55,0,DW1)&gt;OFFSET('Game Board'!G8:G55,0,DW1))*1)+SUMPRODUCT((OFFSET('Game Board'!F8:F55,0,DW1)=EO32)*(OFFSET('Game Board'!I8:I55,0,DW1)=EO34)*(OFFSET('Game Board'!G8:G55,0,DW1)&gt;OFFSET('Game Board'!H8:H55,0,DW1))*1)+SUMPRODUCT((OFFSET('Game Board'!I8:I55,0,DW1)=EO32)*(OFFSET('Game Board'!F8:F55,0,DW1)=EO34)*(OFFSET('Game Board'!H8:H55,0,DW1)&gt;OFFSET('Game Board'!G8:G55,0,DW1))*1)+SUMPRODUCT((OFFSET('Game Board'!F8:F55,0,DW1)=EO32)*(OFFSET('Game Board'!I8:I55,0,DW1)=EO35)*(OFFSET('Game Board'!G8:G55,0,DW1)&gt;OFFSET('Game Board'!H8:H55,0,DW1))*1)+SUMPRODUCT((OFFSET('Game Board'!I8:I55,0,DW1)=EO32)*(OFFSET('Game Board'!F8:F55,0,DW1)=EO35)*(OFFSET('Game Board'!H8:H55,0,DW1)&gt;OFFSET('Game Board'!G8:G55,0,DW1))*1)</f>
        <v>0</v>
      </c>
      <c r="ES32" s="420">
        <f ca="1">SUMPRODUCT((OFFSET('Game Board'!F8:F55,0,DW1)=EO32)*(OFFSET('Game Board'!I8:I55,0,DW1)=EO33)*(OFFSET('Game Board'!G8:G55,0,DW1)=OFFSET('Game Board'!H8:H55,0,DW1))*1)+SUMPRODUCT((OFFSET('Game Board'!I8:I55,0,DW1)=EO32)*(OFFSET('Game Board'!F8:F55,0,DW1)=EO33)*(OFFSET('Game Board'!G8:G55,0,DW1)=OFFSET('Game Board'!H8:H55,0,DW1))*1)+SUMPRODUCT((OFFSET('Game Board'!F8:F55,0,DW1)=EO32)*(OFFSET('Game Board'!I8:I55,0,DW1)=EO34)*(OFFSET('Game Board'!G8:G55,0,DW1)=OFFSET('Game Board'!H8:H55,0,DW1))*1)+SUMPRODUCT((OFFSET('Game Board'!I8:I55,0,DW1)=EO32)*(OFFSET('Game Board'!F8:F55,0,DW1)=EO34)*(OFFSET('Game Board'!G8:G55,0,DW1)=OFFSET('Game Board'!H8:H55,0,DW1))*1)+SUMPRODUCT((OFFSET('Game Board'!F8:F55,0,DW1)=EO32)*(OFFSET('Game Board'!I8:I55,0,DW1)=EO35)*(OFFSET('Game Board'!G8:G55,0,DW1)=OFFSET('Game Board'!H8:H55,0,DW1))*1)+SUMPRODUCT((OFFSET('Game Board'!I8:I55,0,DW1)=EO32)*(OFFSET('Game Board'!F8:F55,0,DW1)=EO35)*(OFFSET('Game Board'!G8:G55,0,DW1)=OFFSET('Game Board'!H8:H55,0,DW1))*1)</f>
        <v>3</v>
      </c>
      <c r="ET32" s="420">
        <f ca="1">SUMPRODUCT((OFFSET('Game Board'!F8:F55,0,DW1)=EO32)*(OFFSET('Game Board'!I8:I55,0,DW1)=EO33)*(OFFSET('Game Board'!G8:G55,0,DW1)&lt;OFFSET('Game Board'!H8:H55,0,DW1))*1)+SUMPRODUCT((OFFSET('Game Board'!I8:I55,0,DW1)=EO32)*(OFFSET('Game Board'!F8:F55,0,DW1)=EO33)*(OFFSET('Game Board'!H8:H55,0,DW1)&lt;OFFSET('Game Board'!G8:G55,0,DW1))*1)+SUMPRODUCT((OFFSET('Game Board'!F8:F55,0,DW1)=EO32)*(OFFSET('Game Board'!I8:I55,0,DW1)=EO34)*(OFFSET('Game Board'!G8:G55,0,DW1)&lt;OFFSET('Game Board'!H8:H55,0,DW1))*1)+SUMPRODUCT((OFFSET('Game Board'!I8:I55,0,DW1)=EO32)*(OFFSET('Game Board'!F8:F55,0,DW1)=EO34)*(OFFSET('Game Board'!H8:H55,0,DW1)&lt;OFFSET('Game Board'!G8:G55,0,DW1))*1)+SUMPRODUCT((OFFSET('Game Board'!F8:F55,0,DW1)=EO32)*(OFFSET('Game Board'!I8:I55,0,DW1)=EO35)*(OFFSET('Game Board'!G8:G55,0,DW1)&lt;OFFSET('Game Board'!H8:H55,0,DW1))*1)+SUMPRODUCT((OFFSET('Game Board'!I8:I55,0,DW1)=EO32)*(OFFSET('Game Board'!F8:F55,0,DW1)=EO35)*(OFFSET('Game Board'!H8:H55,0,DW1)&lt;OFFSET('Game Board'!G8:G55,0,DW1))*1)</f>
        <v>0</v>
      </c>
      <c r="EU32" s="420">
        <f ca="1">SUMIFS(OFFSET('Game Board'!G8:G55,0,DW1),OFFSET('Game Board'!F8:F55,0,DW1),EO32,OFFSET('Game Board'!I8:I55,0,DW1),EO33)+SUMIFS(OFFSET('Game Board'!G8:G55,0,DW1),OFFSET('Game Board'!F8:F55,0,DW1),EO32,OFFSET('Game Board'!I8:I55,0,DW1),EO34)+SUMIFS(OFFSET('Game Board'!G8:G55,0,DW1),OFFSET('Game Board'!F8:F55,0,DW1),EO32,OFFSET('Game Board'!I8:I55,0,DW1),EO35)+SUMIFS(OFFSET('Game Board'!H8:H55,0,DW1),OFFSET('Game Board'!I8:I55,0,DW1),EO32,OFFSET('Game Board'!F8:F55,0,DW1),EO33)+SUMIFS(OFFSET('Game Board'!H8:H55,0,DW1),OFFSET('Game Board'!I8:I55,0,DW1),EO32,OFFSET('Game Board'!F8:F55,0,DW1),EO34)+SUMIFS(OFFSET('Game Board'!H8:H55,0,DW1),OFFSET('Game Board'!I8:I55,0,DW1),EO32,OFFSET('Game Board'!F8:F55,0,DW1),EO35)</f>
        <v>0</v>
      </c>
      <c r="EV32" s="420">
        <f ca="1">SUMIFS(OFFSET('Game Board'!H8:H55,0,DW1),OFFSET('Game Board'!F8:F55,0,DW1),EO32,OFFSET('Game Board'!I8:I55,0,DW1),EO33)+SUMIFS(OFFSET('Game Board'!H8:H55,0,DW1),OFFSET('Game Board'!F8:F55,0,DW1),EO32,OFFSET('Game Board'!I8:I55,0,DW1),EO34)+SUMIFS(OFFSET('Game Board'!H8:H55,0,DW1),OFFSET('Game Board'!F8:F55,0,DW1),EO32,OFFSET('Game Board'!I8:I55,0,DW1),EO35)+SUMIFS(OFFSET('Game Board'!G8:G55,0,DW1),OFFSET('Game Board'!I8:I55,0,DW1),EO32,OFFSET('Game Board'!F8:F55,0,DW1),EO33)+SUMIFS(OFFSET('Game Board'!G8:G55,0,DW1),OFFSET('Game Board'!I8:I55,0,DW1),EO32,OFFSET('Game Board'!F8:F55,0,DW1),EO34)+SUMIFS(OFFSET('Game Board'!G8:G55,0,DW1),OFFSET('Game Board'!I8:I55,0,DW1),EO32,OFFSET('Game Board'!F8:F55,0,DW1),EO35)</f>
        <v>0</v>
      </c>
      <c r="EW32" s="420">
        <f t="shared" ca="1" si="220"/>
        <v>0</v>
      </c>
      <c r="EX32" s="420">
        <f t="shared" ca="1" si="221"/>
        <v>3</v>
      </c>
      <c r="EY32" s="420">
        <f t="shared" ref="EY32" ca="1" si="4709">IF(EO32&lt;&gt;"",SUMPRODUCT((EN32:EN35=EN32)*(EX32:EX35&gt;EX32)*1),0)</f>
        <v>0</v>
      </c>
      <c r="EZ32" s="420">
        <f t="shared" ref="EZ32" ca="1" si="4710">IF(EO32&lt;&gt;"",SUMPRODUCT((EY32:EY35=EY32)*(EW32:EW35&gt;EW32)*1),0)</f>
        <v>0</v>
      </c>
      <c r="FA32" s="420">
        <f t="shared" ca="1" si="2"/>
        <v>0</v>
      </c>
      <c r="FB32" s="420">
        <f t="shared" ref="FB32" ca="1" si="4711">IF(EO32&lt;&gt;"",SUMPRODUCT((FA32:FA35=FA32)*(EY32:EY35=EY32)*(EU32:EU35&gt;EU32)*1),0)</f>
        <v>0</v>
      </c>
      <c r="FC32" s="420">
        <f t="shared" ca="1" si="222"/>
        <v>1</v>
      </c>
      <c r="FD32" s="420">
        <v>0</v>
      </c>
      <c r="FE32" s="420">
        <v>0</v>
      </c>
      <c r="FF32" s="420">
        <v>0</v>
      </c>
      <c r="FG32" s="420">
        <v>0</v>
      </c>
      <c r="FH32" s="420">
        <v>0</v>
      </c>
      <c r="FI32" s="420">
        <f t="shared" si="223"/>
        <v>0</v>
      </c>
      <c r="FJ32" s="420">
        <f t="shared" si="224"/>
        <v>0</v>
      </c>
      <c r="FK32" s="420">
        <v>0</v>
      </c>
      <c r="FL32" s="420">
        <v>0</v>
      </c>
      <c r="FM32" s="420">
        <f t="shared" si="225"/>
        <v>0</v>
      </c>
      <c r="FN32" s="420">
        <v>0</v>
      </c>
      <c r="FO32" s="420">
        <f t="shared" ca="1" si="226"/>
        <v>1</v>
      </c>
      <c r="FP32" s="420">
        <v>0</v>
      </c>
      <c r="FQ32" s="420">
        <v>0</v>
      </c>
      <c r="FR32" s="420">
        <v>0</v>
      </c>
      <c r="FS32" s="420">
        <v>0</v>
      </c>
      <c r="FT32" s="420">
        <v>0</v>
      </c>
      <c r="FU32" s="420">
        <v>0</v>
      </c>
      <c r="FV32" s="420">
        <v>0</v>
      </c>
      <c r="FW32" s="420">
        <v>0</v>
      </c>
      <c r="FX32" s="420">
        <v>0</v>
      </c>
      <c r="FY32" s="420">
        <v>0</v>
      </c>
      <c r="FZ32" s="420">
        <v>0</v>
      </c>
      <c r="GA32" s="420">
        <f t="shared" ca="1" si="389"/>
        <v>1</v>
      </c>
      <c r="GB32" s="420">
        <f t="shared" ref="GB32" ca="1" si="4712">SUMPRODUCT((GA32:GA35=GA32)*(ED32:ED35&gt;ED32)*1)</f>
        <v>1</v>
      </c>
      <c r="GC32" s="420">
        <f t="shared" ca="1" si="227"/>
        <v>2</v>
      </c>
      <c r="GD32" s="420" t="str">
        <f t="shared" si="228"/>
        <v>Uruguay</v>
      </c>
      <c r="GE32" s="420">
        <f t="shared" ca="1" si="3"/>
        <v>0</v>
      </c>
      <c r="GF32" s="420">
        <f ca="1">SUMPRODUCT((OFFSET('Game Board'!G8:G55,0,GF1)&lt;&gt;"")*(OFFSET('Game Board'!F8:F55,0,GF1)=C32)*(OFFSET('Game Board'!G8:G55,0,GF1)&gt;OFFSET('Game Board'!H8:H55,0,GF1))*1)+SUMPRODUCT((OFFSET('Game Board'!G8:G55,0,GF1)&lt;&gt;"")*(OFFSET('Game Board'!I8:I55,0,GF1)=C32)*(OFFSET('Game Board'!H8:H55,0,GF1)&gt;OFFSET('Game Board'!G8:G55,0,GF1))*1)</f>
        <v>0</v>
      </c>
      <c r="GG32" s="420">
        <f ca="1">SUMPRODUCT((OFFSET('Game Board'!G8:G55,0,GF1)&lt;&gt;"")*(OFFSET('Game Board'!F8:F55,0,GF1)=C32)*(OFFSET('Game Board'!G8:G55,0,GF1)=OFFSET('Game Board'!H8:H55,0,GF1))*1)+SUMPRODUCT((OFFSET('Game Board'!G8:G55,0,GF1)&lt;&gt;"")*(OFFSET('Game Board'!I8:I55,0,GF1)=C32)*(OFFSET('Game Board'!G8:G55,0,GF1)=OFFSET('Game Board'!H8:H55,0,GF1))*1)</f>
        <v>0</v>
      </c>
      <c r="GH32" s="420">
        <f ca="1">SUMPRODUCT((OFFSET('Game Board'!G8:G55,0,GF1)&lt;&gt;"")*(OFFSET('Game Board'!F8:F55,0,GF1)=C32)*(OFFSET('Game Board'!G8:G55,0,GF1)&lt;OFFSET('Game Board'!H8:H55,0,GF1))*1)+SUMPRODUCT((OFFSET('Game Board'!G8:G55,0,GF1)&lt;&gt;"")*(OFFSET('Game Board'!I8:I55,0,GF1)=C32)*(OFFSET('Game Board'!H8:H55,0,GF1)&lt;OFFSET('Game Board'!G8:G55,0,GF1))*1)</f>
        <v>0</v>
      </c>
      <c r="GI32" s="420">
        <f ca="1">SUMIF(OFFSET('Game Board'!F8:F55,0,GF1),C32,OFFSET('Game Board'!G8:G55,0,GF1))+SUMIF(OFFSET('Game Board'!I8:I55,0,GF1),C32,OFFSET('Game Board'!H8:H55,0,GF1))</f>
        <v>0</v>
      </c>
      <c r="GJ32" s="420">
        <f ca="1">SUMIF(OFFSET('Game Board'!F8:F55,0,GF1),C32,OFFSET('Game Board'!H8:H55,0,GF1))+SUMIF(OFFSET('Game Board'!I8:I55,0,GF1),C32,OFFSET('Game Board'!G8:G55,0,GF1))</f>
        <v>0</v>
      </c>
      <c r="GK32" s="420">
        <f t="shared" ca="1" si="4"/>
        <v>0</v>
      </c>
      <c r="GL32" s="420">
        <f t="shared" ca="1" si="5"/>
        <v>0</v>
      </c>
      <c r="GM32" s="420">
        <f ca="1">INDEX(L4:L35,MATCH(GV32,C4:C35,0),0)</f>
        <v>1636</v>
      </c>
      <c r="GN32" s="424">
        <f>'Tournament Setup'!F34</f>
        <v>0</v>
      </c>
      <c r="GO32" s="420">
        <f t="shared" ref="GO32" ca="1" si="4713">RANK(GL32,GL32:GL35)</f>
        <v>1</v>
      </c>
      <c r="GP32" s="420">
        <f t="shared" ref="GP32" ca="1" si="4714">SUMPRODUCT((GO32:GO35=GO32)*(GK32:GK35&gt;GK32)*1)</f>
        <v>0</v>
      </c>
      <c r="GQ32" s="420">
        <f t="shared" ca="1" si="8"/>
        <v>1</v>
      </c>
      <c r="GR32" s="420">
        <f t="shared" ref="GR32" ca="1" si="4715">SUMPRODUCT((GO32:GO35=GO32)*(GK32:GK35=GK32)*(GI32:GI35&gt;GI32)*1)</f>
        <v>0</v>
      </c>
      <c r="GS32" s="420">
        <f t="shared" ca="1" si="10"/>
        <v>1</v>
      </c>
      <c r="GT32" s="420">
        <f t="shared" ref="GT32" ca="1" si="4716">RANK(GS32,GS32:GS35,1)+COUNTIF(GS32:GS32,GS32)-1</f>
        <v>1</v>
      </c>
      <c r="GU32" s="420">
        <v>1</v>
      </c>
      <c r="GV32" s="420" t="str">
        <f t="shared" ref="GV32" ca="1" si="4717">INDEX(GD32:GD35,MATCH(GU32,GT32:GT35,0),0)</f>
        <v>Uruguay</v>
      </c>
      <c r="GW32" s="420">
        <f t="shared" ref="GW32" ca="1" si="4718">INDEX(GS32:GS35,MATCH(GV32,GD32:GD35,0),0)</f>
        <v>1</v>
      </c>
      <c r="GX32" s="420" t="str">
        <f t="shared" ref="GX32" ca="1" si="4719">IF(GW33=1,GV32,"")</f>
        <v>Uruguay</v>
      </c>
      <c r="HA32" s="420">
        <f ca="1">SUMPRODUCT((OFFSET('Game Board'!F8:F55,0,GF1)=GX32)*(OFFSET('Game Board'!I8:I55,0,GF1)=GX33)*(OFFSET('Game Board'!G8:G55,0,GF1)&gt;OFFSET('Game Board'!H8:H55,0,GF1))*1)+SUMPRODUCT((OFFSET('Game Board'!I8:I55,0,GF1)=GX32)*(OFFSET('Game Board'!F8:F55,0,GF1)=GX33)*(OFFSET('Game Board'!H8:H55,0,GF1)&gt;OFFSET('Game Board'!G8:G55,0,GF1))*1)+SUMPRODUCT((OFFSET('Game Board'!F8:F55,0,GF1)=GX32)*(OFFSET('Game Board'!I8:I55,0,GF1)=GX34)*(OFFSET('Game Board'!G8:G55,0,GF1)&gt;OFFSET('Game Board'!H8:H55,0,GF1))*1)+SUMPRODUCT((OFFSET('Game Board'!I8:I55,0,GF1)=GX32)*(OFFSET('Game Board'!F8:F55,0,GF1)=GX34)*(OFFSET('Game Board'!H8:H55,0,GF1)&gt;OFFSET('Game Board'!G8:G55,0,GF1))*1)+SUMPRODUCT((OFFSET('Game Board'!F8:F55,0,GF1)=GX32)*(OFFSET('Game Board'!I8:I55,0,GF1)=GX35)*(OFFSET('Game Board'!G8:G55,0,GF1)&gt;OFFSET('Game Board'!H8:H55,0,GF1))*1)+SUMPRODUCT((OFFSET('Game Board'!I8:I55,0,GF1)=GX32)*(OFFSET('Game Board'!F8:F55,0,GF1)=GX35)*(OFFSET('Game Board'!H8:H55,0,GF1)&gt;OFFSET('Game Board'!G8:G55,0,GF1))*1)</f>
        <v>0</v>
      </c>
      <c r="HB32" s="420">
        <f ca="1">SUMPRODUCT((OFFSET('Game Board'!F8:F55,0,GF1)=GX32)*(OFFSET('Game Board'!I8:I55,0,GF1)=GX33)*(OFFSET('Game Board'!G8:G55,0,GF1)=OFFSET('Game Board'!H8:H55,0,GF1))*1)+SUMPRODUCT((OFFSET('Game Board'!I8:I55,0,GF1)=GX32)*(OFFSET('Game Board'!F8:F55,0,GF1)=GX33)*(OFFSET('Game Board'!G8:G55,0,GF1)=OFFSET('Game Board'!H8:H55,0,GF1))*1)+SUMPRODUCT((OFFSET('Game Board'!F8:F55,0,GF1)=GX32)*(OFFSET('Game Board'!I8:I55,0,GF1)=GX34)*(OFFSET('Game Board'!G8:G55,0,GF1)=OFFSET('Game Board'!H8:H55,0,GF1))*1)+SUMPRODUCT((OFFSET('Game Board'!I8:I55,0,GF1)=GX32)*(OFFSET('Game Board'!F8:F55,0,GF1)=GX34)*(OFFSET('Game Board'!G8:G55,0,GF1)=OFFSET('Game Board'!H8:H55,0,GF1))*1)+SUMPRODUCT((OFFSET('Game Board'!F8:F55,0,GF1)=GX32)*(OFFSET('Game Board'!I8:I55,0,GF1)=GX35)*(OFFSET('Game Board'!G8:G55,0,GF1)=OFFSET('Game Board'!H8:H55,0,GF1))*1)+SUMPRODUCT((OFFSET('Game Board'!I8:I55,0,GF1)=GX32)*(OFFSET('Game Board'!F8:F55,0,GF1)=GX35)*(OFFSET('Game Board'!G8:G55,0,GF1)=OFFSET('Game Board'!H8:H55,0,GF1))*1)</f>
        <v>3</v>
      </c>
      <c r="HC32" s="420">
        <f ca="1">SUMPRODUCT((OFFSET('Game Board'!F8:F55,0,GF1)=GX32)*(OFFSET('Game Board'!I8:I55,0,GF1)=GX33)*(OFFSET('Game Board'!G8:G55,0,GF1)&lt;OFFSET('Game Board'!H8:H55,0,GF1))*1)+SUMPRODUCT((OFFSET('Game Board'!I8:I55,0,GF1)=GX32)*(OFFSET('Game Board'!F8:F55,0,GF1)=GX33)*(OFFSET('Game Board'!H8:H55,0,GF1)&lt;OFFSET('Game Board'!G8:G55,0,GF1))*1)+SUMPRODUCT((OFFSET('Game Board'!F8:F55,0,GF1)=GX32)*(OFFSET('Game Board'!I8:I55,0,GF1)=GX34)*(OFFSET('Game Board'!G8:G55,0,GF1)&lt;OFFSET('Game Board'!H8:H55,0,GF1))*1)+SUMPRODUCT((OFFSET('Game Board'!I8:I55,0,GF1)=GX32)*(OFFSET('Game Board'!F8:F55,0,GF1)=GX34)*(OFFSET('Game Board'!H8:H55,0,GF1)&lt;OFFSET('Game Board'!G8:G55,0,GF1))*1)+SUMPRODUCT((OFFSET('Game Board'!F8:F55,0,GF1)=GX32)*(OFFSET('Game Board'!I8:I55,0,GF1)=GX35)*(OFFSET('Game Board'!G8:G55,0,GF1)&lt;OFFSET('Game Board'!H8:H55,0,GF1))*1)+SUMPRODUCT((OFFSET('Game Board'!I8:I55,0,GF1)=GX32)*(OFFSET('Game Board'!F8:F55,0,GF1)=GX35)*(OFFSET('Game Board'!H8:H55,0,GF1)&lt;OFFSET('Game Board'!G8:G55,0,GF1))*1)</f>
        <v>0</v>
      </c>
      <c r="HD32" s="420">
        <f ca="1">SUMIFS(OFFSET('Game Board'!G8:G55,0,GF1),OFFSET('Game Board'!F8:F55,0,GF1),GX32,OFFSET('Game Board'!I8:I55,0,GF1),GX33)+SUMIFS(OFFSET('Game Board'!G8:G55,0,GF1),OFFSET('Game Board'!F8:F55,0,GF1),GX32,OFFSET('Game Board'!I8:I55,0,GF1),GX34)+SUMIFS(OFFSET('Game Board'!G8:G55,0,GF1),OFFSET('Game Board'!F8:F55,0,GF1),GX32,OFFSET('Game Board'!I8:I55,0,GF1),GX35)+SUMIFS(OFFSET('Game Board'!H8:H55,0,GF1),OFFSET('Game Board'!I8:I55,0,GF1),GX32,OFFSET('Game Board'!F8:F55,0,GF1),GX33)+SUMIFS(OFFSET('Game Board'!H8:H55,0,GF1),OFFSET('Game Board'!I8:I55,0,GF1),GX32,OFFSET('Game Board'!F8:F55,0,GF1),GX34)+SUMIFS(OFFSET('Game Board'!H8:H55,0,GF1),OFFSET('Game Board'!I8:I55,0,GF1),GX32,OFFSET('Game Board'!F8:F55,0,GF1),GX35)</f>
        <v>0</v>
      </c>
      <c r="HE32" s="420">
        <f ca="1">SUMIFS(OFFSET('Game Board'!H8:H55,0,GF1),OFFSET('Game Board'!F8:F55,0,GF1),GX32,OFFSET('Game Board'!I8:I55,0,GF1),GX33)+SUMIFS(OFFSET('Game Board'!H8:H55,0,GF1),OFFSET('Game Board'!F8:F55,0,GF1),GX32,OFFSET('Game Board'!I8:I55,0,GF1),GX34)+SUMIFS(OFFSET('Game Board'!H8:H55,0,GF1),OFFSET('Game Board'!F8:F55,0,GF1),GX32,OFFSET('Game Board'!I8:I55,0,GF1),GX35)+SUMIFS(OFFSET('Game Board'!G8:G55,0,GF1),OFFSET('Game Board'!I8:I55,0,GF1),GX32,OFFSET('Game Board'!F8:F55,0,GF1),GX33)+SUMIFS(OFFSET('Game Board'!G8:G55,0,GF1),OFFSET('Game Board'!I8:I55,0,GF1),GX32,OFFSET('Game Board'!F8:F55,0,GF1),GX34)+SUMIFS(OFFSET('Game Board'!G8:G55,0,GF1),OFFSET('Game Board'!I8:I55,0,GF1),GX32,OFFSET('Game Board'!F8:F55,0,GF1),GX35)</f>
        <v>0</v>
      </c>
      <c r="HF32" s="420">
        <f t="shared" ca="1" si="15"/>
        <v>0</v>
      </c>
      <c r="HG32" s="420">
        <f t="shared" ca="1" si="16"/>
        <v>3</v>
      </c>
      <c r="HH32" s="420">
        <f t="shared" ref="HH32" ca="1" si="4720">IF(GX32&lt;&gt;"",SUMPRODUCT((GW32:GW35=GW32)*(HG32:HG35&gt;HG32)*1),0)</f>
        <v>0</v>
      </c>
      <c r="HI32" s="420">
        <f t="shared" ref="HI32" ca="1" si="4721">IF(GX32&lt;&gt;"",SUMPRODUCT((HH32:HH35=HH32)*(HF32:HF35&gt;HF32)*1),0)</f>
        <v>0</v>
      </c>
      <c r="HJ32" s="420">
        <f t="shared" ca="1" si="19"/>
        <v>0</v>
      </c>
      <c r="HK32" s="420">
        <f t="shared" ref="HK32" ca="1" si="4722">IF(GX32&lt;&gt;"",SUMPRODUCT((HJ32:HJ35=HJ32)*(HH32:HH35=HH32)*(HD32:HD35&gt;HD32)*1),0)</f>
        <v>0</v>
      </c>
      <c r="HL32" s="420">
        <f t="shared" ca="1" si="21"/>
        <v>1</v>
      </c>
      <c r="HM32" s="420">
        <v>0</v>
      </c>
      <c r="HN32" s="420">
        <v>0</v>
      </c>
      <c r="HO32" s="420">
        <v>0</v>
      </c>
      <c r="HP32" s="420">
        <v>0</v>
      </c>
      <c r="HQ32" s="420">
        <v>0</v>
      </c>
      <c r="HR32" s="420">
        <f t="shared" si="240"/>
        <v>0</v>
      </c>
      <c r="HS32" s="420">
        <f t="shared" si="241"/>
        <v>0</v>
      </c>
      <c r="HT32" s="420">
        <v>0</v>
      </c>
      <c r="HU32" s="420">
        <v>0</v>
      </c>
      <c r="HV32" s="420">
        <f t="shared" si="244"/>
        <v>0</v>
      </c>
      <c r="HW32" s="420">
        <v>0</v>
      </c>
      <c r="HX32" s="420">
        <f t="shared" ca="1" si="22"/>
        <v>1</v>
      </c>
      <c r="HY32" s="420">
        <v>0</v>
      </c>
      <c r="HZ32" s="420">
        <v>0</v>
      </c>
      <c r="IA32" s="420">
        <v>0</v>
      </c>
      <c r="IB32" s="420">
        <v>0</v>
      </c>
      <c r="IC32" s="420">
        <v>0</v>
      </c>
      <c r="ID32" s="420">
        <v>0</v>
      </c>
      <c r="IE32" s="420">
        <v>0</v>
      </c>
      <c r="IF32" s="420">
        <v>0</v>
      </c>
      <c r="IG32" s="420">
        <v>0</v>
      </c>
      <c r="IH32" s="420">
        <v>0</v>
      </c>
      <c r="II32" s="420">
        <v>0</v>
      </c>
      <c r="IJ32" s="420">
        <f t="shared" ca="1" si="23"/>
        <v>1</v>
      </c>
      <c r="IK32" s="420">
        <f t="shared" ref="IK32" ca="1" si="4723">SUMPRODUCT((IJ32:IJ35=IJ32)*(GM32:GM35&gt;GM32)*1)</f>
        <v>1</v>
      </c>
      <c r="IL32" s="420">
        <f t="shared" ca="1" si="25"/>
        <v>2</v>
      </c>
      <c r="IM32" s="420" t="str">
        <f t="shared" si="247"/>
        <v>Uruguay</v>
      </c>
      <c r="IN32" s="420">
        <f t="shared" ca="1" si="26"/>
        <v>0</v>
      </c>
      <c r="IO32" s="420">
        <f ca="1">SUMPRODUCT((OFFSET('Game Board'!G8:G55,0,IO1)&lt;&gt;"")*(OFFSET('Game Board'!F8:F55,0,IO1)=C32)*(OFFSET('Game Board'!G8:G55,0,IO1)&gt;OFFSET('Game Board'!H8:H55,0,IO1))*1)+SUMPRODUCT((OFFSET('Game Board'!G8:G55,0,IO1)&lt;&gt;"")*(OFFSET('Game Board'!I8:I55,0,IO1)=C32)*(OFFSET('Game Board'!H8:H55,0,IO1)&gt;OFFSET('Game Board'!G8:G55,0,IO1))*1)</f>
        <v>0</v>
      </c>
      <c r="IP32" s="420">
        <f ca="1">SUMPRODUCT((OFFSET('Game Board'!G8:G55,0,IO1)&lt;&gt;"")*(OFFSET('Game Board'!F8:F55,0,IO1)=C32)*(OFFSET('Game Board'!G8:G55,0,IO1)=OFFSET('Game Board'!H8:H55,0,IO1))*1)+SUMPRODUCT((OFFSET('Game Board'!G8:G55,0,IO1)&lt;&gt;"")*(OFFSET('Game Board'!I8:I55,0,IO1)=C32)*(OFFSET('Game Board'!G8:G55,0,IO1)=OFFSET('Game Board'!H8:H55,0,IO1))*1)</f>
        <v>0</v>
      </c>
      <c r="IQ32" s="420">
        <f ca="1">SUMPRODUCT((OFFSET('Game Board'!G8:G55,0,IO1)&lt;&gt;"")*(OFFSET('Game Board'!F8:F55,0,IO1)=C32)*(OFFSET('Game Board'!G8:G55,0,IO1)&lt;OFFSET('Game Board'!H8:H55,0,IO1))*1)+SUMPRODUCT((OFFSET('Game Board'!G8:G55,0,IO1)&lt;&gt;"")*(OFFSET('Game Board'!I8:I55,0,IO1)=C32)*(OFFSET('Game Board'!H8:H55,0,IO1)&lt;OFFSET('Game Board'!G8:G55,0,IO1))*1)</f>
        <v>0</v>
      </c>
      <c r="IR32" s="420">
        <f ca="1">SUMIF(OFFSET('Game Board'!F8:F55,0,IO1),C32,OFFSET('Game Board'!G8:G55,0,IO1))+SUMIF(OFFSET('Game Board'!I8:I55,0,IO1),C32,OFFSET('Game Board'!H8:H55,0,IO1))</f>
        <v>0</v>
      </c>
      <c r="IS32" s="420">
        <f ca="1">SUMIF(OFFSET('Game Board'!F8:F55,0,IO1),C32,OFFSET('Game Board'!H8:H55,0,IO1))+SUMIF(OFFSET('Game Board'!I8:I55,0,IO1),C32,OFFSET('Game Board'!G8:G55,0,IO1))</f>
        <v>0</v>
      </c>
      <c r="IT32" s="420">
        <f t="shared" ca="1" si="27"/>
        <v>0</v>
      </c>
      <c r="IU32" s="420">
        <f t="shared" ca="1" si="28"/>
        <v>0</v>
      </c>
      <c r="IV32" s="420">
        <f ca="1">INDEX(L4:L35,MATCH(JE32,C4:C35,0),0)</f>
        <v>1636</v>
      </c>
      <c r="IW32" s="424">
        <f>'Tournament Setup'!F34</f>
        <v>0</v>
      </c>
      <c r="IX32" s="420">
        <f t="shared" ref="IX32" ca="1" si="4724">RANK(IU32,IU32:IU35)</f>
        <v>1</v>
      </c>
      <c r="IY32" s="420">
        <f t="shared" ref="IY32" ca="1" si="4725">SUMPRODUCT((IX32:IX35=IX32)*(IT32:IT35&gt;IT32)*1)</f>
        <v>0</v>
      </c>
      <c r="IZ32" s="420">
        <f t="shared" ca="1" si="31"/>
        <v>1</v>
      </c>
      <c r="JA32" s="420">
        <f t="shared" ref="JA32" ca="1" si="4726">SUMPRODUCT((IX32:IX35=IX32)*(IT32:IT35=IT32)*(IR32:IR35&gt;IR32)*1)</f>
        <v>0</v>
      </c>
      <c r="JB32" s="420">
        <f t="shared" ca="1" si="33"/>
        <v>1</v>
      </c>
      <c r="JC32" s="420">
        <f t="shared" ref="JC32" ca="1" si="4727">RANK(JB32,JB32:JB35,1)+COUNTIF(JB32:JB32,JB32)-1</f>
        <v>1</v>
      </c>
      <c r="JD32" s="420">
        <v>1</v>
      </c>
      <c r="JE32" s="420" t="str">
        <f t="shared" ref="JE32" ca="1" si="4728">INDEX(IM32:IM35,MATCH(JD32,JC32:JC35,0),0)</f>
        <v>Uruguay</v>
      </c>
      <c r="JF32" s="420">
        <f t="shared" ref="JF32" ca="1" si="4729">INDEX(JB32:JB35,MATCH(JE32,IM32:IM35,0),0)</f>
        <v>1</v>
      </c>
      <c r="JG32" s="420" t="str">
        <f t="shared" ref="JG32" ca="1" si="4730">IF(JF33=1,JE32,"")</f>
        <v>Uruguay</v>
      </c>
      <c r="JJ32" s="420">
        <f ca="1">SUMPRODUCT((OFFSET('Game Board'!F8:F55,0,IO1)=JG32)*(OFFSET('Game Board'!I8:I55,0,IO1)=JG33)*(OFFSET('Game Board'!G8:G55,0,IO1)&gt;OFFSET('Game Board'!H8:H55,0,IO1))*1)+SUMPRODUCT((OFFSET('Game Board'!I8:I55,0,IO1)=JG32)*(OFFSET('Game Board'!F8:F55,0,IO1)=JG33)*(OFFSET('Game Board'!H8:H55,0,IO1)&gt;OFFSET('Game Board'!G8:G55,0,IO1))*1)+SUMPRODUCT((OFFSET('Game Board'!F8:F55,0,IO1)=JG32)*(OFFSET('Game Board'!I8:I55,0,IO1)=JG34)*(OFFSET('Game Board'!G8:G55,0,IO1)&gt;OFFSET('Game Board'!H8:H55,0,IO1))*1)+SUMPRODUCT((OFFSET('Game Board'!I8:I55,0,IO1)=JG32)*(OFFSET('Game Board'!F8:F55,0,IO1)=JG34)*(OFFSET('Game Board'!H8:H55,0,IO1)&gt;OFFSET('Game Board'!G8:G55,0,IO1))*1)+SUMPRODUCT((OFFSET('Game Board'!F8:F55,0,IO1)=JG32)*(OFFSET('Game Board'!I8:I55,0,IO1)=JG35)*(OFFSET('Game Board'!G8:G55,0,IO1)&gt;OFFSET('Game Board'!H8:H55,0,IO1))*1)+SUMPRODUCT((OFFSET('Game Board'!I8:I55,0,IO1)=JG32)*(OFFSET('Game Board'!F8:F55,0,IO1)=JG35)*(OFFSET('Game Board'!H8:H55,0,IO1)&gt;OFFSET('Game Board'!G8:G55,0,IO1))*1)</f>
        <v>0</v>
      </c>
      <c r="JK32" s="420">
        <f ca="1">SUMPRODUCT((OFFSET('Game Board'!F8:F55,0,IO1)=JG32)*(OFFSET('Game Board'!I8:I55,0,IO1)=JG33)*(OFFSET('Game Board'!G8:G55,0,IO1)=OFFSET('Game Board'!H8:H55,0,IO1))*1)+SUMPRODUCT((OFFSET('Game Board'!I8:I55,0,IO1)=JG32)*(OFFSET('Game Board'!F8:F55,0,IO1)=JG33)*(OFFSET('Game Board'!G8:G55,0,IO1)=OFFSET('Game Board'!H8:H55,0,IO1))*1)+SUMPRODUCT((OFFSET('Game Board'!F8:F55,0,IO1)=JG32)*(OFFSET('Game Board'!I8:I55,0,IO1)=JG34)*(OFFSET('Game Board'!G8:G55,0,IO1)=OFFSET('Game Board'!H8:H55,0,IO1))*1)+SUMPRODUCT((OFFSET('Game Board'!I8:I55,0,IO1)=JG32)*(OFFSET('Game Board'!F8:F55,0,IO1)=JG34)*(OFFSET('Game Board'!G8:G55,0,IO1)=OFFSET('Game Board'!H8:H55,0,IO1))*1)+SUMPRODUCT((OFFSET('Game Board'!F8:F55,0,IO1)=JG32)*(OFFSET('Game Board'!I8:I55,0,IO1)=JG35)*(OFFSET('Game Board'!G8:G55,0,IO1)=OFFSET('Game Board'!H8:H55,0,IO1))*1)+SUMPRODUCT((OFFSET('Game Board'!I8:I55,0,IO1)=JG32)*(OFFSET('Game Board'!F8:F55,0,IO1)=JG35)*(OFFSET('Game Board'!G8:G55,0,IO1)=OFFSET('Game Board'!H8:H55,0,IO1))*1)</f>
        <v>3</v>
      </c>
      <c r="JL32" s="420">
        <f ca="1">SUMPRODUCT((OFFSET('Game Board'!F8:F55,0,IO1)=JG32)*(OFFSET('Game Board'!I8:I55,0,IO1)=JG33)*(OFFSET('Game Board'!G8:G55,0,IO1)&lt;OFFSET('Game Board'!H8:H55,0,IO1))*1)+SUMPRODUCT((OFFSET('Game Board'!I8:I55,0,IO1)=JG32)*(OFFSET('Game Board'!F8:F55,0,IO1)=JG33)*(OFFSET('Game Board'!H8:H55,0,IO1)&lt;OFFSET('Game Board'!G8:G55,0,IO1))*1)+SUMPRODUCT((OFFSET('Game Board'!F8:F55,0,IO1)=JG32)*(OFFSET('Game Board'!I8:I55,0,IO1)=JG34)*(OFFSET('Game Board'!G8:G55,0,IO1)&lt;OFFSET('Game Board'!H8:H55,0,IO1))*1)+SUMPRODUCT((OFFSET('Game Board'!I8:I55,0,IO1)=JG32)*(OFFSET('Game Board'!F8:F55,0,IO1)=JG34)*(OFFSET('Game Board'!H8:H55,0,IO1)&lt;OFFSET('Game Board'!G8:G55,0,IO1))*1)+SUMPRODUCT((OFFSET('Game Board'!F8:F55,0,IO1)=JG32)*(OFFSET('Game Board'!I8:I55,0,IO1)=JG35)*(OFFSET('Game Board'!G8:G55,0,IO1)&lt;OFFSET('Game Board'!H8:H55,0,IO1))*1)+SUMPRODUCT((OFFSET('Game Board'!I8:I55,0,IO1)=JG32)*(OFFSET('Game Board'!F8:F55,0,IO1)=JG35)*(OFFSET('Game Board'!H8:H55,0,IO1)&lt;OFFSET('Game Board'!G8:G55,0,IO1))*1)</f>
        <v>0</v>
      </c>
      <c r="JM32" s="420">
        <f ca="1">SUMIFS(OFFSET('Game Board'!G8:G55,0,IO1),OFFSET('Game Board'!F8:F55,0,IO1),JG32,OFFSET('Game Board'!I8:I55,0,IO1),JG33)+SUMIFS(OFFSET('Game Board'!G8:G55,0,IO1),OFFSET('Game Board'!F8:F55,0,IO1),JG32,OFFSET('Game Board'!I8:I55,0,IO1),JG34)+SUMIFS(OFFSET('Game Board'!G8:G55,0,IO1),OFFSET('Game Board'!F8:F55,0,IO1),JG32,OFFSET('Game Board'!I8:I55,0,IO1),JG35)+SUMIFS(OFFSET('Game Board'!H8:H55,0,IO1),OFFSET('Game Board'!I8:I55,0,IO1),JG32,OFFSET('Game Board'!F8:F55,0,IO1),JG33)+SUMIFS(OFFSET('Game Board'!H8:H55,0,IO1),OFFSET('Game Board'!I8:I55,0,IO1),JG32,OFFSET('Game Board'!F8:F55,0,IO1),JG34)+SUMIFS(OFFSET('Game Board'!H8:H55,0,IO1),OFFSET('Game Board'!I8:I55,0,IO1),JG32,OFFSET('Game Board'!F8:F55,0,IO1),JG35)</f>
        <v>0</v>
      </c>
      <c r="JN32" s="420">
        <f ca="1">SUMIFS(OFFSET('Game Board'!H8:H55,0,IO1),OFFSET('Game Board'!F8:F55,0,IO1),JG32,OFFSET('Game Board'!I8:I55,0,IO1),JG33)+SUMIFS(OFFSET('Game Board'!H8:H55,0,IO1),OFFSET('Game Board'!F8:F55,0,IO1),JG32,OFFSET('Game Board'!I8:I55,0,IO1),JG34)+SUMIFS(OFFSET('Game Board'!H8:H55,0,IO1),OFFSET('Game Board'!F8:F55,0,IO1),JG32,OFFSET('Game Board'!I8:I55,0,IO1),JG35)+SUMIFS(OFFSET('Game Board'!G8:G55,0,IO1),OFFSET('Game Board'!I8:I55,0,IO1),JG32,OFFSET('Game Board'!F8:F55,0,IO1),JG33)+SUMIFS(OFFSET('Game Board'!G8:G55,0,IO1),OFFSET('Game Board'!I8:I55,0,IO1),JG32,OFFSET('Game Board'!F8:F55,0,IO1),JG34)+SUMIFS(OFFSET('Game Board'!G8:G55,0,IO1),OFFSET('Game Board'!I8:I55,0,IO1),JG32,OFFSET('Game Board'!F8:F55,0,IO1),JG35)</f>
        <v>0</v>
      </c>
      <c r="JO32" s="420">
        <f t="shared" ca="1" si="38"/>
        <v>0</v>
      </c>
      <c r="JP32" s="420">
        <f t="shared" ca="1" si="39"/>
        <v>3</v>
      </c>
      <c r="JQ32" s="420">
        <f t="shared" ref="JQ32" ca="1" si="4731">IF(JG32&lt;&gt;"",SUMPRODUCT((JF32:JF35=JF32)*(JP32:JP35&gt;JP32)*1),0)</f>
        <v>0</v>
      </c>
      <c r="JR32" s="420">
        <f t="shared" ref="JR32" ca="1" si="4732">IF(JG32&lt;&gt;"",SUMPRODUCT((JQ32:JQ35=JQ32)*(JO32:JO35&gt;JO32)*1),0)</f>
        <v>0</v>
      </c>
      <c r="JS32" s="420">
        <f t="shared" ca="1" si="42"/>
        <v>0</v>
      </c>
      <c r="JT32" s="420">
        <f t="shared" ref="JT32" ca="1" si="4733">IF(JG32&lt;&gt;"",SUMPRODUCT((JS32:JS35=JS32)*(JQ32:JQ35=JQ32)*(JM32:JM35&gt;JM32)*1),0)</f>
        <v>0</v>
      </c>
      <c r="JU32" s="420">
        <f t="shared" ca="1" si="44"/>
        <v>1</v>
      </c>
      <c r="JV32" s="420">
        <v>0</v>
      </c>
      <c r="JW32" s="420">
        <v>0</v>
      </c>
      <c r="JX32" s="420">
        <v>0</v>
      </c>
      <c r="JY32" s="420">
        <v>0</v>
      </c>
      <c r="JZ32" s="420">
        <v>0</v>
      </c>
      <c r="KA32" s="420">
        <f t="shared" si="259"/>
        <v>0</v>
      </c>
      <c r="KB32" s="420">
        <f t="shared" si="260"/>
        <v>0</v>
      </c>
      <c r="KC32" s="420">
        <v>0</v>
      </c>
      <c r="KD32" s="420">
        <v>0</v>
      </c>
      <c r="KE32" s="420">
        <f t="shared" si="263"/>
        <v>0</v>
      </c>
      <c r="KF32" s="420">
        <v>0</v>
      </c>
      <c r="KG32" s="420">
        <f t="shared" ca="1" si="45"/>
        <v>1</v>
      </c>
      <c r="KH32" s="420">
        <v>0</v>
      </c>
      <c r="KI32" s="420">
        <v>0</v>
      </c>
      <c r="KJ32" s="420">
        <v>0</v>
      </c>
      <c r="KK32" s="420">
        <v>0</v>
      </c>
      <c r="KL32" s="420">
        <v>0</v>
      </c>
      <c r="KM32" s="420">
        <v>0</v>
      </c>
      <c r="KN32" s="420">
        <v>0</v>
      </c>
      <c r="KO32" s="420">
        <v>0</v>
      </c>
      <c r="KP32" s="420">
        <v>0</v>
      </c>
      <c r="KQ32" s="420">
        <v>0</v>
      </c>
      <c r="KR32" s="420">
        <v>0</v>
      </c>
      <c r="KS32" s="420">
        <f t="shared" ca="1" si="46"/>
        <v>1</v>
      </c>
      <c r="KT32" s="420">
        <f t="shared" ref="KT32" ca="1" si="4734">SUMPRODUCT((KS32:KS35=KS32)*(IV32:IV35&gt;IV32)*1)</f>
        <v>1</v>
      </c>
      <c r="KU32" s="420">
        <f t="shared" ca="1" si="48"/>
        <v>2</v>
      </c>
      <c r="KV32" s="420" t="str">
        <f t="shared" si="266"/>
        <v>Uruguay</v>
      </c>
      <c r="KW32" s="420">
        <f t="shared" ca="1" si="49"/>
        <v>0</v>
      </c>
      <c r="KX32" s="420">
        <f ca="1">SUMPRODUCT((OFFSET('Game Board'!G8:G55,0,KX1)&lt;&gt;"")*(OFFSET('Game Board'!F8:F55,0,KX1)=C32)*(OFFSET('Game Board'!G8:G55,0,KX1)&gt;OFFSET('Game Board'!H8:H55,0,KX1))*1)+SUMPRODUCT((OFFSET('Game Board'!G8:G55,0,KX1)&lt;&gt;"")*(OFFSET('Game Board'!I8:I55,0,KX1)=C32)*(OFFSET('Game Board'!H8:H55,0,KX1)&gt;OFFSET('Game Board'!G8:G55,0,KX1))*1)</f>
        <v>0</v>
      </c>
      <c r="KY32" s="420">
        <f ca="1">SUMPRODUCT((OFFSET('Game Board'!G8:G55,0,KX1)&lt;&gt;"")*(OFFSET('Game Board'!F8:F55,0,KX1)=C32)*(OFFSET('Game Board'!G8:G55,0,KX1)=OFFSET('Game Board'!H8:H55,0,KX1))*1)+SUMPRODUCT((OFFSET('Game Board'!G8:G55,0,KX1)&lt;&gt;"")*(OFFSET('Game Board'!I8:I55,0,KX1)=C32)*(OFFSET('Game Board'!G8:G55,0,KX1)=OFFSET('Game Board'!H8:H55,0,KX1))*1)</f>
        <v>0</v>
      </c>
      <c r="KZ32" s="420">
        <f ca="1">SUMPRODUCT((OFFSET('Game Board'!G8:G55,0,KX1)&lt;&gt;"")*(OFFSET('Game Board'!F8:F55,0,KX1)=C32)*(OFFSET('Game Board'!G8:G55,0,KX1)&lt;OFFSET('Game Board'!H8:H55,0,KX1))*1)+SUMPRODUCT((OFFSET('Game Board'!G8:G55,0,KX1)&lt;&gt;"")*(OFFSET('Game Board'!I8:I55,0,KX1)=C32)*(OFFSET('Game Board'!H8:H55,0,KX1)&lt;OFFSET('Game Board'!G8:G55,0,KX1))*1)</f>
        <v>0</v>
      </c>
      <c r="LA32" s="420">
        <f ca="1">SUMIF(OFFSET('Game Board'!F8:F55,0,KX1),C32,OFFSET('Game Board'!G8:G55,0,KX1))+SUMIF(OFFSET('Game Board'!I8:I55,0,KX1),C32,OFFSET('Game Board'!H8:H55,0,KX1))</f>
        <v>0</v>
      </c>
      <c r="LB32" s="420">
        <f ca="1">SUMIF(OFFSET('Game Board'!F8:F55,0,KX1),C32,OFFSET('Game Board'!H8:H55,0,KX1))+SUMIF(OFFSET('Game Board'!I8:I55,0,KX1),C32,OFFSET('Game Board'!G8:G55,0,KX1))</f>
        <v>0</v>
      </c>
      <c r="LC32" s="420">
        <f t="shared" ca="1" si="50"/>
        <v>0</v>
      </c>
      <c r="LD32" s="420">
        <f t="shared" ca="1" si="51"/>
        <v>0</v>
      </c>
      <c r="LE32" s="420">
        <f ca="1">INDEX(L4:L35,MATCH(LN32,C4:C35,0),0)</f>
        <v>1636</v>
      </c>
      <c r="LF32" s="424">
        <f>'Tournament Setup'!F34</f>
        <v>0</v>
      </c>
      <c r="LG32" s="420">
        <f t="shared" ref="LG32" ca="1" si="4735">RANK(LD32,LD32:LD35)</f>
        <v>1</v>
      </c>
      <c r="LH32" s="420">
        <f t="shared" ref="LH32" ca="1" si="4736">SUMPRODUCT((LG32:LG35=LG32)*(LC32:LC35&gt;LC32)*1)</f>
        <v>0</v>
      </c>
      <c r="LI32" s="420">
        <f t="shared" ca="1" si="54"/>
        <v>1</v>
      </c>
      <c r="LJ32" s="420">
        <f t="shared" ref="LJ32" ca="1" si="4737">SUMPRODUCT((LG32:LG35=LG32)*(LC32:LC35=LC32)*(LA32:LA35&gt;LA32)*1)</f>
        <v>0</v>
      </c>
      <c r="LK32" s="420">
        <f t="shared" ca="1" si="56"/>
        <v>1</v>
      </c>
      <c r="LL32" s="420">
        <f t="shared" ref="LL32" ca="1" si="4738">RANK(LK32,LK32:LK35,1)+COUNTIF(LK32:LK32,LK32)-1</f>
        <v>1</v>
      </c>
      <c r="LM32" s="420">
        <v>1</v>
      </c>
      <c r="LN32" s="420" t="str">
        <f t="shared" ref="LN32" ca="1" si="4739">INDEX(KV32:KV35,MATCH(LM32,LL32:LL35,0),0)</f>
        <v>Uruguay</v>
      </c>
      <c r="LO32" s="420">
        <f t="shared" ref="LO32" ca="1" si="4740">INDEX(LK32:LK35,MATCH(LN32,KV32:KV35,0),0)</f>
        <v>1</v>
      </c>
      <c r="LP32" s="420" t="str">
        <f t="shared" ref="LP32" ca="1" si="4741">IF(LO33=1,LN32,"")</f>
        <v>Uruguay</v>
      </c>
      <c r="LS32" s="420">
        <f ca="1">SUMPRODUCT((OFFSET('Game Board'!F8:F55,0,KX1)=LP32)*(OFFSET('Game Board'!I8:I55,0,KX1)=LP33)*(OFFSET('Game Board'!G8:G55,0,KX1)&gt;OFFSET('Game Board'!H8:H55,0,KX1))*1)+SUMPRODUCT((OFFSET('Game Board'!I8:I55,0,KX1)=LP32)*(OFFSET('Game Board'!F8:F55,0,KX1)=LP33)*(OFFSET('Game Board'!H8:H55,0,KX1)&gt;OFFSET('Game Board'!G8:G55,0,KX1))*1)+SUMPRODUCT((OFFSET('Game Board'!F8:F55,0,KX1)=LP32)*(OFFSET('Game Board'!I8:I55,0,KX1)=LP34)*(OFFSET('Game Board'!G8:G55,0,KX1)&gt;OFFSET('Game Board'!H8:H55,0,KX1))*1)+SUMPRODUCT((OFFSET('Game Board'!I8:I55,0,KX1)=LP32)*(OFFSET('Game Board'!F8:F55,0,KX1)=LP34)*(OFFSET('Game Board'!H8:H55,0,KX1)&gt;OFFSET('Game Board'!G8:G55,0,KX1))*1)+SUMPRODUCT((OFFSET('Game Board'!F8:F55,0,KX1)=LP32)*(OFFSET('Game Board'!I8:I55,0,KX1)=LP35)*(OFFSET('Game Board'!G8:G55,0,KX1)&gt;OFFSET('Game Board'!H8:H55,0,KX1))*1)+SUMPRODUCT((OFFSET('Game Board'!I8:I55,0,KX1)=LP32)*(OFFSET('Game Board'!F8:F55,0,KX1)=LP35)*(OFFSET('Game Board'!H8:H55,0,KX1)&gt;OFFSET('Game Board'!G8:G55,0,KX1))*1)</f>
        <v>0</v>
      </c>
      <c r="LT32" s="420">
        <f ca="1">SUMPRODUCT((OFFSET('Game Board'!F8:F55,0,KX1)=LP32)*(OFFSET('Game Board'!I8:I55,0,KX1)=LP33)*(OFFSET('Game Board'!G8:G55,0,KX1)=OFFSET('Game Board'!H8:H55,0,KX1))*1)+SUMPRODUCT((OFFSET('Game Board'!I8:I55,0,KX1)=LP32)*(OFFSET('Game Board'!F8:F55,0,KX1)=LP33)*(OFFSET('Game Board'!G8:G55,0,KX1)=OFFSET('Game Board'!H8:H55,0,KX1))*1)+SUMPRODUCT((OFFSET('Game Board'!F8:F55,0,KX1)=LP32)*(OFFSET('Game Board'!I8:I55,0,KX1)=LP34)*(OFFSET('Game Board'!G8:G55,0,KX1)=OFFSET('Game Board'!H8:H55,0,KX1))*1)+SUMPRODUCT((OFFSET('Game Board'!I8:I55,0,KX1)=LP32)*(OFFSET('Game Board'!F8:F55,0,KX1)=LP34)*(OFFSET('Game Board'!G8:G55,0,KX1)=OFFSET('Game Board'!H8:H55,0,KX1))*1)+SUMPRODUCT((OFFSET('Game Board'!F8:F55,0,KX1)=LP32)*(OFFSET('Game Board'!I8:I55,0,KX1)=LP35)*(OFFSET('Game Board'!G8:G55,0,KX1)=OFFSET('Game Board'!H8:H55,0,KX1))*1)+SUMPRODUCT((OFFSET('Game Board'!I8:I55,0,KX1)=LP32)*(OFFSET('Game Board'!F8:F55,0,KX1)=LP35)*(OFFSET('Game Board'!G8:G55,0,KX1)=OFFSET('Game Board'!H8:H55,0,KX1))*1)</f>
        <v>3</v>
      </c>
      <c r="LU32" s="420">
        <f ca="1">SUMPRODUCT((OFFSET('Game Board'!F8:F55,0,KX1)=LP32)*(OFFSET('Game Board'!I8:I55,0,KX1)=LP33)*(OFFSET('Game Board'!G8:G55,0,KX1)&lt;OFFSET('Game Board'!H8:H55,0,KX1))*1)+SUMPRODUCT((OFFSET('Game Board'!I8:I55,0,KX1)=LP32)*(OFFSET('Game Board'!F8:F55,0,KX1)=LP33)*(OFFSET('Game Board'!H8:H55,0,KX1)&lt;OFFSET('Game Board'!G8:G55,0,KX1))*1)+SUMPRODUCT((OFFSET('Game Board'!F8:F55,0,KX1)=LP32)*(OFFSET('Game Board'!I8:I55,0,KX1)=LP34)*(OFFSET('Game Board'!G8:G55,0,KX1)&lt;OFFSET('Game Board'!H8:H55,0,KX1))*1)+SUMPRODUCT((OFFSET('Game Board'!I8:I55,0,KX1)=LP32)*(OFFSET('Game Board'!F8:F55,0,KX1)=LP34)*(OFFSET('Game Board'!H8:H55,0,KX1)&lt;OFFSET('Game Board'!G8:G55,0,KX1))*1)+SUMPRODUCT((OFFSET('Game Board'!F8:F55,0,KX1)=LP32)*(OFFSET('Game Board'!I8:I55,0,KX1)=LP35)*(OFFSET('Game Board'!G8:G55,0,KX1)&lt;OFFSET('Game Board'!H8:H55,0,KX1))*1)+SUMPRODUCT((OFFSET('Game Board'!I8:I55,0,KX1)=LP32)*(OFFSET('Game Board'!F8:F55,0,KX1)=LP35)*(OFFSET('Game Board'!H8:H55,0,KX1)&lt;OFFSET('Game Board'!G8:G55,0,KX1))*1)</f>
        <v>0</v>
      </c>
      <c r="LV32" s="420">
        <f ca="1">SUMIFS(OFFSET('Game Board'!G8:G55,0,KX1),OFFSET('Game Board'!F8:F55,0,KX1),LP32,OFFSET('Game Board'!I8:I55,0,KX1),LP33)+SUMIFS(OFFSET('Game Board'!G8:G55,0,KX1),OFFSET('Game Board'!F8:F55,0,KX1),LP32,OFFSET('Game Board'!I8:I55,0,KX1),LP34)+SUMIFS(OFFSET('Game Board'!G8:G55,0,KX1),OFFSET('Game Board'!F8:F55,0,KX1),LP32,OFFSET('Game Board'!I8:I55,0,KX1),LP35)+SUMIFS(OFFSET('Game Board'!H8:H55,0,KX1),OFFSET('Game Board'!I8:I55,0,KX1),LP32,OFFSET('Game Board'!F8:F55,0,KX1),LP33)+SUMIFS(OFFSET('Game Board'!H8:H55,0,KX1),OFFSET('Game Board'!I8:I55,0,KX1),LP32,OFFSET('Game Board'!F8:F55,0,KX1),LP34)+SUMIFS(OFFSET('Game Board'!H8:H55,0,KX1),OFFSET('Game Board'!I8:I55,0,KX1),LP32,OFFSET('Game Board'!F8:F55,0,KX1),LP35)</f>
        <v>0</v>
      </c>
      <c r="LW32" s="420">
        <f ca="1">SUMIFS(OFFSET('Game Board'!H8:H55,0,KX1),OFFSET('Game Board'!F8:F55,0,KX1),LP32,OFFSET('Game Board'!I8:I55,0,KX1),LP33)+SUMIFS(OFFSET('Game Board'!H8:H55,0,KX1),OFFSET('Game Board'!F8:F55,0,KX1),LP32,OFFSET('Game Board'!I8:I55,0,KX1),LP34)+SUMIFS(OFFSET('Game Board'!H8:H55,0,KX1),OFFSET('Game Board'!F8:F55,0,KX1),LP32,OFFSET('Game Board'!I8:I55,0,KX1),LP35)+SUMIFS(OFFSET('Game Board'!G8:G55,0,KX1),OFFSET('Game Board'!I8:I55,0,KX1),LP32,OFFSET('Game Board'!F8:F55,0,KX1),LP33)+SUMIFS(OFFSET('Game Board'!G8:G55,0,KX1),OFFSET('Game Board'!I8:I55,0,KX1),LP32,OFFSET('Game Board'!F8:F55,0,KX1),LP34)+SUMIFS(OFFSET('Game Board'!G8:G55,0,KX1),OFFSET('Game Board'!I8:I55,0,KX1),LP32,OFFSET('Game Board'!F8:F55,0,KX1),LP35)</f>
        <v>0</v>
      </c>
      <c r="LX32" s="420">
        <f t="shared" ca="1" si="61"/>
        <v>0</v>
      </c>
      <c r="LY32" s="420">
        <f t="shared" ca="1" si="62"/>
        <v>3</v>
      </c>
      <c r="LZ32" s="420">
        <f t="shared" ref="LZ32" ca="1" si="4742">IF(LP32&lt;&gt;"",SUMPRODUCT((LO32:LO35=LO32)*(LY32:LY35&gt;LY32)*1),0)</f>
        <v>0</v>
      </c>
      <c r="MA32" s="420">
        <f t="shared" ref="MA32" ca="1" si="4743">IF(LP32&lt;&gt;"",SUMPRODUCT((LZ32:LZ35=LZ32)*(LX32:LX35&gt;LX32)*1),0)</f>
        <v>0</v>
      </c>
      <c r="MB32" s="420">
        <f t="shared" ca="1" si="65"/>
        <v>0</v>
      </c>
      <c r="MC32" s="420">
        <f t="shared" ref="MC32" ca="1" si="4744">IF(LP32&lt;&gt;"",SUMPRODUCT((MB32:MB35=MB32)*(LZ32:LZ35=LZ32)*(LV32:LV35&gt;LV32)*1),0)</f>
        <v>0</v>
      </c>
      <c r="MD32" s="420">
        <f t="shared" ca="1" si="67"/>
        <v>1</v>
      </c>
      <c r="ME32" s="420">
        <v>0</v>
      </c>
      <c r="MF32" s="420">
        <v>0</v>
      </c>
      <c r="MG32" s="420">
        <v>0</v>
      </c>
      <c r="MH32" s="420">
        <v>0</v>
      </c>
      <c r="MI32" s="420">
        <v>0</v>
      </c>
      <c r="MJ32" s="420">
        <f t="shared" si="278"/>
        <v>0</v>
      </c>
      <c r="MK32" s="420">
        <f t="shared" si="279"/>
        <v>0</v>
      </c>
      <c r="ML32" s="420">
        <v>0</v>
      </c>
      <c r="MM32" s="420">
        <v>0</v>
      </c>
      <c r="MN32" s="420">
        <f t="shared" si="282"/>
        <v>0</v>
      </c>
      <c r="MO32" s="420">
        <v>0</v>
      </c>
      <c r="MP32" s="420">
        <f t="shared" ca="1" si="68"/>
        <v>1</v>
      </c>
      <c r="MQ32" s="420">
        <v>0</v>
      </c>
      <c r="MR32" s="420">
        <v>0</v>
      </c>
      <c r="MS32" s="420">
        <v>0</v>
      </c>
      <c r="MT32" s="420">
        <v>0</v>
      </c>
      <c r="MU32" s="420">
        <v>0</v>
      </c>
      <c r="MV32" s="420">
        <v>0</v>
      </c>
      <c r="MW32" s="420">
        <v>0</v>
      </c>
      <c r="MX32" s="420">
        <v>0</v>
      </c>
      <c r="MY32" s="420">
        <v>0</v>
      </c>
      <c r="MZ32" s="420">
        <v>0</v>
      </c>
      <c r="NA32" s="420">
        <v>0</v>
      </c>
      <c r="NB32" s="420">
        <f t="shared" ca="1" si="69"/>
        <v>1</v>
      </c>
      <c r="NC32" s="420">
        <f t="shared" ref="NC32" ca="1" si="4745">SUMPRODUCT((NB32:NB35=NB32)*(LE32:LE35&gt;LE32)*1)</f>
        <v>1</v>
      </c>
      <c r="ND32" s="420">
        <f t="shared" ca="1" si="71"/>
        <v>2</v>
      </c>
      <c r="NE32" s="420" t="str">
        <f t="shared" si="285"/>
        <v>Uruguay</v>
      </c>
      <c r="NF32" s="420">
        <f t="shared" ca="1" si="72"/>
        <v>0</v>
      </c>
      <c r="NG32" s="420">
        <f ca="1">SUMPRODUCT((OFFSET('Game Board'!G8:G55,0,NG1)&lt;&gt;"")*(OFFSET('Game Board'!F8:F55,0,NG1)=C32)*(OFFSET('Game Board'!G8:G55,0,NG1)&gt;OFFSET('Game Board'!H8:H55,0,NG1))*1)+SUMPRODUCT((OFFSET('Game Board'!G8:G55,0,NG1)&lt;&gt;"")*(OFFSET('Game Board'!I8:I55,0,NG1)=C32)*(OFFSET('Game Board'!H8:H55,0,NG1)&gt;OFFSET('Game Board'!G8:G55,0,NG1))*1)</f>
        <v>0</v>
      </c>
      <c r="NH32" s="420">
        <f ca="1">SUMPRODUCT((OFFSET('Game Board'!G8:G55,0,NG1)&lt;&gt;"")*(OFFSET('Game Board'!F8:F55,0,NG1)=C32)*(OFFSET('Game Board'!G8:G55,0,NG1)=OFFSET('Game Board'!H8:H55,0,NG1))*1)+SUMPRODUCT((OFFSET('Game Board'!G8:G55,0,NG1)&lt;&gt;"")*(OFFSET('Game Board'!I8:I55,0,NG1)=C32)*(OFFSET('Game Board'!G8:G55,0,NG1)=OFFSET('Game Board'!H8:H55,0,NG1))*1)</f>
        <v>0</v>
      </c>
      <c r="NI32" s="420">
        <f ca="1">SUMPRODUCT((OFFSET('Game Board'!G8:G55,0,NG1)&lt;&gt;"")*(OFFSET('Game Board'!F8:F55,0,NG1)=C32)*(OFFSET('Game Board'!G8:G55,0,NG1)&lt;OFFSET('Game Board'!H8:H55,0,NG1))*1)+SUMPRODUCT((OFFSET('Game Board'!G8:G55,0,NG1)&lt;&gt;"")*(OFFSET('Game Board'!I8:I55,0,NG1)=C32)*(OFFSET('Game Board'!H8:H55,0,NG1)&lt;OFFSET('Game Board'!G8:G55,0,NG1))*1)</f>
        <v>0</v>
      </c>
      <c r="NJ32" s="420">
        <f ca="1">SUMIF(OFFSET('Game Board'!F8:F55,0,NG1),C32,OFFSET('Game Board'!G8:G55,0,NG1))+SUMIF(OFFSET('Game Board'!I8:I55,0,NG1),C32,OFFSET('Game Board'!H8:H55,0,NG1))</f>
        <v>0</v>
      </c>
      <c r="NK32" s="420">
        <f ca="1">SUMIF(OFFSET('Game Board'!F8:F55,0,NG1),C32,OFFSET('Game Board'!H8:H55,0,NG1))+SUMIF(OFFSET('Game Board'!I8:I55,0,NG1),C32,OFFSET('Game Board'!G8:G55,0,NG1))</f>
        <v>0</v>
      </c>
      <c r="NL32" s="420">
        <f t="shared" ca="1" si="73"/>
        <v>0</v>
      </c>
      <c r="NM32" s="420">
        <f t="shared" ca="1" si="74"/>
        <v>0</v>
      </c>
      <c r="NN32" s="420">
        <f ca="1">INDEX(L4:L35,MATCH(NW32,C4:C35,0),0)</f>
        <v>1636</v>
      </c>
      <c r="NO32" s="424">
        <f>'Tournament Setup'!F34</f>
        <v>0</v>
      </c>
      <c r="NP32" s="420">
        <f t="shared" ref="NP32" ca="1" si="4746">RANK(NM32,NM32:NM35)</f>
        <v>1</v>
      </c>
      <c r="NQ32" s="420">
        <f t="shared" ref="NQ32" ca="1" si="4747">SUMPRODUCT((NP32:NP35=NP32)*(NL32:NL35&gt;NL32)*1)</f>
        <v>0</v>
      </c>
      <c r="NR32" s="420">
        <f t="shared" ca="1" si="77"/>
        <v>1</v>
      </c>
      <c r="NS32" s="420">
        <f t="shared" ref="NS32" ca="1" si="4748">SUMPRODUCT((NP32:NP35=NP32)*(NL32:NL35=NL32)*(NJ32:NJ35&gt;NJ32)*1)</f>
        <v>0</v>
      </c>
      <c r="NT32" s="420">
        <f t="shared" ca="1" si="79"/>
        <v>1</v>
      </c>
      <c r="NU32" s="420">
        <f t="shared" ref="NU32" ca="1" si="4749">RANK(NT32,NT32:NT35,1)+COUNTIF(NT32:NT32,NT32)-1</f>
        <v>1</v>
      </c>
      <c r="NV32" s="420">
        <v>1</v>
      </c>
      <c r="NW32" s="420" t="str">
        <f t="shared" ref="NW32" ca="1" si="4750">INDEX(NE32:NE35,MATCH(NV32,NU32:NU35,0),0)</f>
        <v>Uruguay</v>
      </c>
      <c r="NX32" s="420">
        <f t="shared" ref="NX32" ca="1" si="4751">INDEX(NT32:NT35,MATCH(NW32,NE32:NE35,0),0)</f>
        <v>1</v>
      </c>
      <c r="NY32" s="420" t="str">
        <f t="shared" ref="NY32" ca="1" si="4752">IF(NX33=1,NW32,"")</f>
        <v>Uruguay</v>
      </c>
      <c r="OB32" s="420">
        <f ca="1">SUMPRODUCT((OFFSET('Game Board'!F8:F55,0,NG1)=NY32)*(OFFSET('Game Board'!I8:I55,0,NG1)=NY33)*(OFFSET('Game Board'!G8:G55,0,NG1)&gt;OFFSET('Game Board'!H8:H55,0,NG1))*1)+SUMPRODUCT((OFFSET('Game Board'!I8:I55,0,NG1)=NY32)*(OFFSET('Game Board'!F8:F55,0,NG1)=NY33)*(OFFSET('Game Board'!H8:H55,0,NG1)&gt;OFFSET('Game Board'!G8:G55,0,NG1))*1)+SUMPRODUCT((OFFSET('Game Board'!F8:F55,0,NG1)=NY32)*(OFFSET('Game Board'!I8:I55,0,NG1)=NY34)*(OFFSET('Game Board'!G8:G55,0,NG1)&gt;OFFSET('Game Board'!H8:H55,0,NG1))*1)+SUMPRODUCT((OFFSET('Game Board'!I8:I55,0,NG1)=NY32)*(OFFSET('Game Board'!F8:F55,0,NG1)=NY34)*(OFFSET('Game Board'!H8:H55,0,NG1)&gt;OFFSET('Game Board'!G8:G55,0,NG1))*1)+SUMPRODUCT((OFFSET('Game Board'!F8:F55,0,NG1)=NY32)*(OFFSET('Game Board'!I8:I55,0,NG1)=NY35)*(OFFSET('Game Board'!G8:G55,0,NG1)&gt;OFFSET('Game Board'!H8:H55,0,NG1))*1)+SUMPRODUCT((OFFSET('Game Board'!I8:I55,0,NG1)=NY32)*(OFFSET('Game Board'!F8:F55,0,NG1)=NY35)*(OFFSET('Game Board'!H8:H55,0,NG1)&gt;OFFSET('Game Board'!G8:G55,0,NG1))*1)</f>
        <v>0</v>
      </c>
      <c r="OC32" s="420">
        <f ca="1">SUMPRODUCT((OFFSET('Game Board'!F8:F55,0,NG1)=NY32)*(OFFSET('Game Board'!I8:I55,0,NG1)=NY33)*(OFFSET('Game Board'!G8:G55,0,NG1)=OFFSET('Game Board'!H8:H55,0,NG1))*1)+SUMPRODUCT((OFFSET('Game Board'!I8:I55,0,NG1)=NY32)*(OFFSET('Game Board'!F8:F55,0,NG1)=NY33)*(OFFSET('Game Board'!G8:G55,0,NG1)=OFFSET('Game Board'!H8:H55,0,NG1))*1)+SUMPRODUCT((OFFSET('Game Board'!F8:F55,0,NG1)=NY32)*(OFFSET('Game Board'!I8:I55,0,NG1)=NY34)*(OFFSET('Game Board'!G8:G55,0,NG1)=OFFSET('Game Board'!H8:H55,0,NG1))*1)+SUMPRODUCT((OFFSET('Game Board'!I8:I55,0,NG1)=NY32)*(OFFSET('Game Board'!F8:F55,0,NG1)=NY34)*(OFFSET('Game Board'!G8:G55,0,NG1)=OFFSET('Game Board'!H8:H55,0,NG1))*1)+SUMPRODUCT((OFFSET('Game Board'!F8:F55,0,NG1)=NY32)*(OFFSET('Game Board'!I8:I55,0,NG1)=NY35)*(OFFSET('Game Board'!G8:G55,0,NG1)=OFFSET('Game Board'!H8:H55,0,NG1))*1)+SUMPRODUCT((OFFSET('Game Board'!I8:I55,0,NG1)=NY32)*(OFFSET('Game Board'!F8:F55,0,NG1)=NY35)*(OFFSET('Game Board'!G8:G55,0,NG1)=OFFSET('Game Board'!H8:H55,0,NG1))*1)</f>
        <v>3</v>
      </c>
      <c r="OD32" s="420">
        <f ca="1">SUMPRODUCT((OFFSET('Game Board'!F8:F55,0,NG1)=NY32)*(OFFSET('Game Board'!I8:I55,0,NG1)=NY33)*(OFFSET('Game Board'!G8:G55,0,NG1)&lt;OFFSET('Game Board'!H8:H55,0,NG1))*1)+SUMPRODUCT((OFFSET('Game Board'!I8:I55,0,NG1)=NY32)*(OFFSET('Game Board'!F8:F55,0,NG1)=NY33)*(OFFSET('Game Board'!H8:H55,0,NG1)&lt;OFFSET('Game Board'!G8:G55,0,NG1))*1)+SUMPRODUCT((OFFSET('Game Board'!F8:F55,0,NG1)=NY32)*(OFFSET('Game Board'!I8:I55,0,NG1)=NY34)*(OFFSET('Game Board'!G8:G55,0,NG1)&lt;OFFSET('Game Board'!H8:H55,0,NG1))*1)+SUMPRODUCT((OFFSET('Game Board'!I8:I55,0,NG1)=NY32)*(OFFSET('Game Board'!F8:F55,0,NG1)=NY34)*(OFFSET('Game Board'!H8:H55,0,NG1)&lt;OFFSET('Game Board'!G8:G55,0,NG1))*1)+SUMPRODUCT((OFFSET('Game Board'!F8:F55,0,NG1)=NY32)*(OFFSET('Game Board'!I8:I55,0,NG1)=NY35)*(OFFSET('Game Board'!G8:G55,0,NG1)&lt;OFFSET('Game Board'!H8:H55,0,NG1))*1)+SUMPRODUCT((OFFSET('Game Board'!I8:I55,0,NG1)=NY32)*(OFFSET('Game Board'!F8:F55,0,NG1)=NY35)*(OFFSET('Game Board'!H8:H55,0,NG1)&lt;OFFSET('Game Board'!G8:G55,0,NG1))*1)</f>
        <v>0</v>
      </c>
      <c r="OE32" s="420">
        <f ca="1">SUMIFS(OFFSET('Game Board'!G8:G55,0,NG1),OFFSET('Game Board'!F8:F55,0,NG1),NY32,OFFSET('Game Board'!I8:I55,0,NG1),NY33)+SUMIFS(OFFSET('Game Board'!G8:G55,0,NG1),OFFSET('Game Board'!F8:F55,0,NG1),NY32,OFFSET('Game Board'!I8:I55,0,NG1),NY34)+SUMIFS(OFFSET('Game Board'!G8:G55,0,NG1),OFFSET('Game Board'!F8:F55,0,NG1),NY32,OFFSET('Game Board'!I8:I55,0,NG1),NY35)+SUMIFS(OFFSET('Game Board'!H8:H55,0,NG1),OFFSET('Game Board'!I8:I55,0,NG1),NY32,OFFSET('Game Board'!F8:F55,0,NG1),NY33)+SUMIFS(OFFSET('Game Board'!H8:H55,0,NG1),OFFSET('Game Board'!I8:I55,0,NG1),NY32,OFFSET('Game Board'!F8:F55,0,NG1),NY34)+SUMIFS(OFFSET('Game Board'!H8:H55,0,NG1),OFFSET('Game Board'!I8:I55,0,NG1),NY32,OFFSET('Game Board'!F8:F55,0,NG1),NY35)</f>
        <v>0</v>
      </c>
      <c r="OF32" s="420">
        <f ca="1">SUMIFS(OFFSET('Game Board'!H8:H55,0,NG1),OFFSET('Game Board'!F8:F55,0,NG1),NY32,OFFSET('Game Board'!I8:I55,0,NG1),NY33)+SUMIFS(OFFSET('Game Board'!H8:H55,0,NG1),OFFSET('Game Board'!F8:F55,0,NG1),NY32,OFFSET('Game Board'!I8:I55,0,NG1),NY34)+SUMIFS(OFFSET('Game Board'!H8:H55,0,NG1),OFFSET('Game Board'!F8:F55,0,NG1),NY32,OFFSET('Game Board'!I8:I55,0,NG1),NY35)+SUMIFS(OFFSET('Game Board'!G8:G55,0,NG1),OFFSET('Game Board'!I8:I55,0,NG1),NY32,OFFSET('Game Board'!F8:F55,0,NG1),NY33)+SUMIFS(OFFSET('Game Board'!G8:G55,0,NG1),OFFSET('Game Board'!I8:I55,0,NG1),NY32,OFFSET('Game Board'!F8:F55,0,NG1),NY34)+SUMIFS(OFFSET('Game Board'!G8:G55,0,NG1),OFFSET('Game Board'!I8:I55,0,NG1),NY32,OFFSET('Game Board'!F8:F55,0,NG1),NY35)</f>
        <v>0</v>
      </c>
      <c r="OG32" s="420">
        <f t="shared" ca="1" si="84"/>
        <v>0</v>
      </c>
      <c r="OH32" s="420">
        <f t="shared" ca="1" si="85"/>
        <v>3</v>
      </c>
      <c r="OI32" s="420">
        <f t="shared" ref="OI32" ca="1" si="4753">IF(NY32&lt;&gt;"",SUMPRODUCT((NX32:NX35=NX32)*(OH32:OH35&gt;OH32)*1),0)</f>
        <v>0</v>
      </c>
      <c r="OJ32" s="420">
        <f t="shared" ref="OJ32" ca="1" si="4754">IF(NY32&lt;&gt;"",SUMPRODUCT((OI32:OI35=OI32)*(OG32:OG35&gt;OG32)*1),0)</f>
        <v>0</v>
      </c>
      <c r="OK32" s="420">
        <f t="shared" ca="1" si="88"/>
        <v>0</v>
      </c>
      <c r="OL32" s="420">
        <f t="shared" ref="OL32" ca="1" si="4755">IF(NY32&lt;&gt;"",SUMPRODUCT((OK32:OK35=OK32)*(OI32:OI35=OI32)*(OE32:OE35&gt;OE32)*1),0)</f>
        <v>0</v>
      </c>
      <c r="OM32" s="420">
        <f t="shared" ca="1" si="90"/>
        <v>1</v>
      </c>
      <c r="ON32" s="420">
        <v>0</v>
      </c>
      <c r="OO32" s="420">
        <v>0</v>
      </c>
      <c r="OP32" s="420">
        <v>0</v>
      </c>
      <c r="OQ32" s="420">
        <v>0</v>
      </c>
      <c r="OR32" s="420">
        <v>0</v>
      </c>
      <c r="OS32" s="420">
        <f t="shared" si="297"/>
        <v>0</v>
      </c>
      <c r="OT32" s="420">
        <f t="shared" si="298"/>
        <v>0</v>
      </c>
      <c r="OU32" s="420">
        <v>0</v>
      </c>
      <c r="OV32" s="420">
        <v>0</v>
      </c>
      <c r="OW32" s="420">
        <f t="shared" si="301"/>
        <v>0</v>
      </c>
      <c r="OX32" s="420">
        <v>0</v>
      </c>
      <c r="OY32" s="420">
        <f t="shared" ca="1" si="91"/>
        <v>1</v>
      </c>
      <c r="OZ32" s="420">
        <v>0</v>
      </c>
      <c r="PA32" s="420">
        <v>0</v>
      </c>
      <c r="PB32" s="420">
        <v>0</v>
      </c>
      <c r="PC32" s="420">
        <v>0</v>
      </c>
      <c r="PD32" s="420">
        <v>0</v>
      </c>
      <c r="PE32" s="420">
        <v>0</v>
      </c>
      <c r="PF32" s="420">
        <v>0</v>
      </c>
      <c r="PG32" s="420">
        <v>0</v>
      </c>
      <c r="PH32" s="420">
        <v>0</v>
      </c>
      <c r="PI32" s="420">
        <v>0</v>
      </c>
      <c r="PJ32" s="420">
        <v>0</v>
      </c>
      <c r="PK32" s="420">
        <f t="shared" ca="1" si="92"/>
        <v>1</v>
      </c>
      <c r="PL32" s="420">
        <f t="shared" ref="PL32" ca="1" si="4756">SUMPRODUCT((PK32:PK35=PK32)*(NN32:NN35&gt;NN32)*1)</f>
        <v>1</v>
      </c>
      <c r="PM32" s="420">
        <f t="shared" ca="1" si="94"/>
        <v>2</v>
      </c>
      <c r="PN32" s="420" t="str">
        <f t="shared" si="304"/>
        <v>Uruguay</v>
      </c>
      <c r="PO32" s="420">
        <f t="shared" ca="1" si="95"/>
        <v>0</v>
      </c>
      <c r="PP32" s="420">
        <f ca="1">SUMPRODUCT((OFFSET('Game Board'!G8:G55,0,PP1)&lt;&gt;"")*(OFFSET('Game Board'!F8:F55,0,PP1)=C32)*(OFFSET('Game Board'!G8:G55,0,PP1)&gt;OFFSET('Game Board'!H8:H55,0,PP1))*1)+SUMPRODUCT((OFFSET('Game Board'!G8:G55,0,PP1)&lt;&gt;"")*(OFFSET('Game Board'!I8:I55,0,PP1)=C32)*(OFFSET('Game Board'!H8:H55,0,PP1)&gt;OFFSET('Game Board'!G8:G55,0,PP1))*1)</f>
        <v>0</v>
      </c>
      <c r="PQ32" s="420">
        <f ca="1">SUMPRODUCT((OFFSET('Game Board'!G8:G55,0,PP1)&lt;&gt;"")*(OFFSET('Game Board'!F8:F55,0,PP1)=C32)*(OFFSET('Game Board'!G8:G55,0,PP1)=OFFSET('Game Board'!H8:H55,0,PP1))*1)+SUMPRODUCT((OFFSET('Game Board'!G8:G55,0,PP1)&lt;&gt;"")*(OFFSET('Game Board'!I8:I55,0,PP1)=C32)*(OFFSET('Game Board'!G8:G55,0,PP1)=OFFSET('Game Board'!H8:H55,0,PP1))*1)</f>
        <v>0</v>
      </c>
      <c r="PR32" s="420">
        <f ca="1">SUMPRODUCT((OFFSET('Game Board'!G8:G55,0,PP1)&lt;&gt;"")*(OFFSET('Game Board'!F8:F55,0,PP1)=C32)*(OFFSET('Game Board'!G8:G55,0,PP1)&lt;OFFSET('Game Board'!H8:H55,0,PP1))*1)+SUMPRODUCT((OFFSET('Game Board'!G8:G55,0,PP1)&lt;&gt;"")*(OFFSET('Game Board'!I8:I55,0,PP1)=C32)*(OFFSET('Game Board'!H8:H55,0,PP1)&lt;OFFSET('Game Board'!G8:G55,0,PP1))*1)</f>
        <v>0</v>
      </c>
      <c r="PS32" s="420">
        <f ca="1">SUMIF(OFFSET('Game Board'!F8:F55,0,PP1),C32,OFFSET('Game Board'!G8:G55,0,PP1))+SUMIF(OFFSET('Game Board'!I8:I55,0,PP1),C32,OFFSET('Game Board'!H8:H55,0,PP1))</f>
        <v>0</v>
      </c>
      <c r="PT32" s="420">
        <f ca="1">SUMIF(OFFSET('Game Board'!F8:F55,0,PP1),C32,OFFSET('Game Board'!H8:H55,0,PP1))+SUMIF(OFFSET('Game Board'!I8:I55,0,PP1),C32,OFFSET('Game Board'!G8:G55,0,PP1))</f>
        <v>0</v>
      </c>
      <c r="PU32" s="420">
        <f t="shared" ca="1" si="96"/>
        <v>0</v>
      </c>
      <c r="PV32" s="420">
        <f t="shared" ca="1" si="97"/>
        <v>0</v>
      </c>
      <c r="PW32" s="420">
        <f ca="1">INDEX(L4:L35,MATCH(QF32,C4:C35,0),0)</f>
        <v>1636</v>
      </c>
      <c r="PX32" s="424">
        <f>'Tournament Setup'!F34</f>
        <v>0</v>
      </c>
      <c r="PY32" s="420">
        <f t="shared" ref="PY32" ca="1" si="4757">RANK(PV32,PV32:PV35)</f>
        <v>1</v>
      </c>
      <c r="PZ32" s="420">
        <f t="shared" ref="PZ32" ca="1" si="4758">SUMPRODUCT((PY32:PY35=PY32)*(PU32:PU35&gt;PU32)*1)</f>
        <v>0</v>
      </c>
      <c r="QA32" s="420">
        <f t="shared" ca="1" si="100"/>
        <v>1</v>
      </c>
      <c r="QB32" s="420">
        <f t="shared" ref="QB32" ca="1" si="4759">SUMPRODUCT((PY32:PY35=PY32)*(PU32:PU35=PU32)*(PS32:PS35&gt;PS32)*1)</f>
        <v>0</v>
      </c>
      <c r="QC32" s="420">
        <f t="shared" ca="1" si="102"/>
        <v>1</v>
      </c>
      <c r="QD32" s="420">
        <f t="shared" ref="QD32" ca="1" si="4760">RANK(QC32,QC32:QC35,1)+COUNTIF(QC32:QC32,QC32)-1</f>
        <v>1</v>
      </c>
      <c r="QE32" s="420">
        <v>1</v>
      </c>
      <c r="QF32" s="420" t="str">
        <f t="shared" ref="QF32" ca="1" si="4761">INDEX(PN32:PN35,MATCH(QE32,QD32:QD35,0),0)</f>
        <v>Uruguay</v>
      </c>
      <c r="QG32" s="420">
        <f t="shared" ref="QG32" ca="1" si="4762">INDEX(QC32:QC35,MATCH(QF32,PN32:PN35,0),0)</f>
        <v>1</v>
      </c>
      <c r="QH32" s="420" t="str">
        <f t="shared" ref="QH32" ca="1" si="4763">IF(QG33=1,QF32,"")</f>
        <v>Uruguay</v>
      </c>
      <c r="QK32" s="420">
        <f ca="1">SUMPRODUCT((OFFSET('Game Board'!F8:F55,0,PP1)=QH32)*(OFFSET('Game Board'!I8:I55,0,PP1)=QH33)*(OFFSET('Game Board'!G8:G55,0,PP1)&gt;OFFSET('Game Board'!H8:H55,0,PP1))*1)+SUMPRODUCT((OFFSET('Game Board'!I8:I55,0,PP1)=QH32)*(OFFSET('Game Board'!F8:F55,0,PP1)=QH33)*(OFFSET('Game Board'!H8:H55,0,PP1)&gt;OFFSET('Game Board'!G8:G55,0,PP1))*1)+SUMPRODUCT((OFFSET('Game Board'!F8:F55,0,PP1)=QH32)*(OFFSET('Game Board'!I8:I55,0,PP1)=QH34)*(OFFSET('Game Board'!G8:G55,0,PP1)&gt;OFFSET('Game Board'!H8:H55,0,PP1))*1)+SUMPRODUCT((OFFSET('Game Board'!I8:I55,0,PP1)=QH32)*(OFFSET('Game Board'!F8:F55,0,PP1)=QH34)*(OFFSET('Game Board'!H8:H55,0,PP1)&gt;OFFSET('Game Board'!G8:G55,0,PP1))*1)+SUMPRODUCT((OFFSET('Game Board'!F8:F55,0,PP1)=QH32)*(OFFSET('Game Board'!I8:I55,0,PP1)=QH35)*(OFFSET('Game Board'!G8:G55,0,PP1)&gt;OFFSET('Game Board'!H8:H55,0,PP1))*1)+SUMPRODUCT((OFFSET('Game Board'!I8:I55,0,PP1)=QH32)*(OFFSET('Game Board'!F8:F55,0,PP1)=QH35)*(OFFSET('Game Board'!H8:H55,0,PP1)&gt;OFFSET('Game Board'!G8:G55,0,PP1))*1)</f>
        <v>0</v>
      </c>
      <c r="QL32" s="420">
        <f ca="1">SUMPRODUCT((OFFSET('Game Board'!F8:F55,0,PP1)=QH32)*(OFFSET('Game Board'!I8:I55,0,PP1)=QH33)*(OFFSET('Game Board'!G8:G55,0,PP1)=OFFSET('Game Board'!H8:H55,0,PP1))*1)+SUMPRODUCT((OFFSET('Game Board'!I8:I55,0,PP1)=QH32)*(OFFSET('Game Board'!F8:F55,0,PP1)=QH33)*(OFFSET('Game Board'!G8:G55,0,PP1)=OFFSET('Game Board'!H8:H55,0,PP1))*1)+SUMPRODUCT((OFFSET('Game Board'!F8:F55,0,PP1)=QH32)*(OFFSET('Game Board'!I8:I55,0,PP1)=QH34)*(OFFSET('Game Board'!G8:G55,0,PP1)=OFFSET('Game Board'!H8:H55,0,PP1))*1)+SUMPRODUCT((OFFSET('Game Board'!I8:I55,0,PP1)=QH32)*(OFFSET('Game Board'!F8:F55,0,PP1)=QH34)*(OFFSET('Game Board'!G8:G55,0,PP1)=OFFSET('Game Board'!H8:H55,0,PP1))*1)+SUMPRODUCT((OFFSET('Game Board'!F8:F55,0,PP1)=QH32)*(OFFSET('Game Board'!I8:I55,0,PP1)=QH35)*(OFFSET('Game Board'!G8:G55,0,PP1)=OFFSET('Game Board'!H8:H55,0,PP1))*1)+SUMPRODUCT((OFFSET('Game Board'!I8:I55,0,PP1)=QH32)*(OFFSET('Game Board'!F8:F55,0,PP1)=QH35)*(OFFSET('Game Board'!G8:G55,0,PP1)=OFFSET('Game Board'!H8:H55,0,PP1))*1)</f>
        <v>3</v>
      </c>
      <c r="QM32" s="420">
        <f ca="1">SUMPRODUCT((OFFSET('Game Board'!F8:F55,0,PP1)=QH32)*(OFFSET('Game Board'!I8:I55,0,PP1)=QH33)*(OFFSET('Game Board'!G8:G55,0,PP1)&lt;OFFSET('Game Board'!H8:H55,0,PP1))*1)+SUMPRODUCT((OFFSET('Game Board'!I8:I55,0,PP1)=QH32)*(OFFSET('Game Board'!F8:F55,0,PP1)=QH33)*(OFFSET('Game Board'!H8:H55,0,PP1)&lt;OFFSET('Game Board'!G8:G55,0,PP1))*1)+SUMPRODUCT((OFFSET('Game Board'!F8:F55,0,PP1)=QH32)*(OFFSET('Game Board'!I8:I55,0,PP1)=QH34)*(OFFSET('Game Board'!G8:G55,0,PP1)&lt;OFFSET('Game Board'!H8:H55,0,PP1))*1)+SUMPRODUCT((OFFSET('Game Board'!I8:I55,0,PP1)=QH32)*(OFFSET('Game Board'!F8:F55,0,PP1)=QH34)*(OFFSET('Game Board'!H8:H55,0,PP1)&lt;OFFSET('Game Board'!G8:G55,0,PP1))*1)+SUMPRODUCT((OFFSET('Game Board'!F8:F55,0,PP1)=QH32)*(OFFSET('Game Board'!I8:I55,0,PP1)=QH35)*(OFFSET('Game Board'!G8:G55,0,PP1)&lt;OFFSET('Game Board'!H8:H55,0,PP1))*1)+SUMPRODUCT((OFFSET('Game Board'!I8:I55,0,PP1)=QH32)*(OFFSET('Game Board'!F8:F55,0,PP1)=QH35)*(OFFSET('Game Board'!H8:H55,0,PP1)&lt;OFFSET('Game Board'!G8:G55,0,PP1))*1)</f>
        <v>0</v>
      </c>
      <c r="QN32" s="420">
        <f ca="1">SUMIFS(OFFSET('Game Board'!G8:G55,0,PP1),OFFSET('Game Board'!F8:F55,0,PP1),QH32,OFFSET('Game Board'!I8:I55,0,PP1),QH33)+SUMIFS(OFFSET('Game Board'!G8:G55,0,PP1),OFFSET('Game Board'!F8:F55,0,PP1),QH32,OFFSET('Game Board'!I8:I55,0,PP1),QH34)+SUMIFS(OFFSET('Game Board'!G8:G55,0,PP1),OFFSET('Game Board'!F8:F55,0,PP1),QH32,OFFSET('Game Board'!I8:I55,0,PP1),QH35)+SUMIFS(OFFSET('Game Board'!H8:H55,0,PP1),OFFSET('Game Board'!I8:I55,0,PP1),QH32,OFFSET('Game Board'!F8:F55,0,PP1),QH33)+SUMIFS(OFFSET('Game Board'!H8:H55,0,PP1),OFFSET('Game Board'!I8:I55,0,PP1),QH32,OFFSET('Game Board'!F8:F55,0,PP1),QH34)+SUMIFS(OFFSET('Game Board'!H8:H55,0,PP1),OFFSET('Game Board'!I8:I55,0,PP1),QH32,OFFSET('Game Board'!F8:F55,0,PP1),QH35)</f>
        <v>0</v>
      </c>
      <c r="QO32" s="420">
        <f ca="1">SUMIFS(OFFSET('Game Board'!H8:H55,0,PP1),OFFSET('Game Board'!F8:F55,0,PP1),QH32,OFFSET('Game Board'!I8:I55,0,PP1),QH33)+SUMIFS(OFFSET('Game Board'!H8:H55,0,PP1),OFFSET('Game Board'!F8:F55,0,PP1),QH32,OFFSET('Game Board'!I8:I55,0,PP1),QH34)+SUMIFS(OFFSET('Game Board'!H8:H55,0,PP1),OFFSET('Game Board'!F8:F55,0,PP1),QH32,OFFSET('Game Board'!I8:I55,0,PP1),QH35)+SUMIFS(OFFSET('Game Board'!G8:G55,0,PP1),OFFSET('Game Board'!I8:I55,0,PP1),QH32,OFFSET('Game Board'!F8:F55,0,PP1),QH33)+SUMIFS(OFFSET('Game Board'!G8:G55,0,PP1),OFFSET('Game Board'!I8:I55,0,PP1),QH32,OFFSET('Game Board'!F8:F55,0,PP1),QH34)+SUMIFS(OFFSET('Game Board'!G8:G55,0,PP1),OFFSET('Game Board'!I8:I55,0,PP1),QH32,OFFSET('Game Board'!F8:F55,0,PP1),QH35)</f>
        <v>0</v>
      </c>
      <c r="QP32" s="420">
        <f t="shared" ca="1" si="107"/>
        <v>0</v>
      </c>
      <c r="QQ32" s="420">
        <f t="shared" ca="1" si="108"/>
        <v>3</v>
      </c>
      <c r="QR32" s="420">
        <f t="shared" ref="QR32" ca="1" si="4764">IF(QH32&lt;&gt;"",SUMPRODUCT((QG32:QG35=QG32)*(QQ32:QQ35&gt;QQ32)*1),0)</f>
        <v>0</v>
      </c>
      <c r="QS32" s="420">
        <f t="shared" ref="QS32" ca="1" si="4765">IF(QH32&lt;&gt;"",SUMPRODUCT((QR32:QR35=QR32)*(QP32:QP35&gt;QP32)*1),0)</f>
        <v>0</v>
      </c>
      <c r="QT32" s="420">
        <f t="shared" ca="1" si="111"/>
        <v>0</v>
      </c>
      <c r="QU32" s="420">
        <f t="shared" ref="QU32" ca="1" si="4766">IF(QH32&lt;&gt;"",SUMPRODUCT((QT32:QT35=QT32)*(QR32:QR35=QR32)*(QN32:QN35&gt;QN32)*1),0)</f>
        <v>0</v>
      </c>
      <c r="QV32" s="420">
        <f t="shared" ca="1" si="113"/>
        <v>1</v>
      </c>
      <c r="QW32" s="420">
        <v>0</v>
      </c>
      <c r="QX32" s="420">
        <v>0</v>
      </c>
      <c r="QY32" s="420">
        <v>0</v>
      </c>
      <c r="QZ32" s="420">
        <v>0</v>
      </c>
      <c r="RA32" s="420">
        <v>0</v>
      </c>
      <c r="RB32" s="420">
        <f t="shared" si="316"/>
        <v>0</v>
      </c>
      <c r="RC32" s="420">
        <f t="shared" si="317"/>
        <v>0</v>
      </c>
      <c r="RD32" s="420">
        <v>0</v>
      </c>
      <c r="RE32" s="420">
        <v>0</v>
      </c>
      <c r="RF32" s="420">
        <f t="shared" si="320"/>
        <v>0</v>
      </c>
      <c r="RG32" s="420">
        <v>0</v>
      </c>
      <c r="RH32" s="420">
        <f t="shared" ca="1" si="114"/>
        <v>1</v>
      </c>
      <c r="RI32" s="420">
        <v>0</v>
      </c>
      <c r="RJ32" s="420">
        <v>0</v>
      </c>
      <c r="RK32" s="420">
        <v>0</v>
      </c>
      <c r="RL32" s="420">
        <v>0</v>
      </c>
      <c r="RM32" s="420">
        <v>0</v>
      </c>
      <c r="RN32" s="420">
        <v>0</v>
      </c>
      <c r="RO32" s="420">
        <v>0</v>
      </c>
      <c r="RP32" s="420">
        <v>0</v>
      </c>
      <c r="RQ32" s="420">
        <v>0</v>
      </c>
      <c r="RR32" s="420">
        <v>0</v>
      </c>
      <c r="RS32" s="420">
        <v>0</v>
      </c>
      <c r="RT32" s="420">
        <f t="shared" ca="1" si="115"/>
        <v>1</v>
      </c>
      <c r="RU32" s="420">
        <f t="shared" ref="RU32" ca="1" si="4767">SUMPRODUCT((RT32:RT35=RT32)*(PW32:PW35&gt;PW32)*1)</f>
        <v>1</v>
      </c>
      <c r="RV32" s="420">
        <f t="shared" ca="1" si="117"/>
        <v>2</v>
      </c>
      <c r="RW32" s="420" t="str">
        <f t="shared" si="323"/>
        <v>Uruguay</v>
      </c>
      <c r="RX32" s="420">
        <f t="shared" ca="1" si="118"/>
        <v>0</v>
      </c>
      <c r="RY32" s="420">
        <f ca="1">SUMPRODUCT((OFFSET('Game Board'!G8:G55,0,RY1)&lt;&gt;"")*(OFFSET('Game Board'!F8:F55,0,RY1)=C32)*(OFFSET('Game Board'!G8:G55,0,RY1)&gt;OFFSET('Game Board'!H8:H55,0,RY1))*1)+SUMPRODUCT((OFFSET('Game Board'!G8:G55,0,RY1)&lt;&gt;"")*(OFFSET('Game Board'!I8:I55,0,RY1)=C32)*(OFFSET('Game Board'!H8:H55,0,RY1)&gt;OFFSET('Game Board'!G8:G55,0,RY1))*1)</f>
        <v>0</v>
      </c>
      <c r="RZ32" s="420">
        <f ca="1">SUMPRODUCT((OFFSET('Game Board'!G8:G55,0,RY1)&lt;&gt;"")*(OFFSET('Game Board'!F8:F55,0,RY1)=C32)*(OFFSET('Game Board'!G8:G55,0,RY1)=OFFSET('Game Board'!H8:H55,0,RY1))*1)+SUMPRODUCT((OFFSET('Game Board'!G8:G55,0,RY1)&lt;&gt;"")*(OFFSET('Game Board'!I8:I55,0,RY1)=C32)*(OFFSET('Game Board'!G8:G55,0,RY1)=OFFSET('Game Board'!H8:H55,0,RY1))*1)</f>
        <v>0</v>
      </c>
      <c r="SA32" s="420">
        <f ca="1">SUMPRODUCT((OFFSET('Game Board'!G8:G55,0,RY1)&lt;&gt;"")*(OFFSET('Game Board'!F8:F55,0,RY1)=C32)*(OFFSET('Game Board'!G8:G55,0,RY1)&lt;OFFSET('Game Board'!H8:H55,0,RY1))*1)+SUMPRODUCT((OFFSET('Game Board'!G8:G55,0,RY1)&lt;&gt;"")*(OFFSET('Game Board'!I8:I55,0,RY1)=C32)*(OFFSET('Game Board'!H8:H55,0,RY1)&lt;OFFSET('Game Board'!G8:G55,0,RY1))*1)</f>
        <v>0</v>
      </c>
      <c r="SB32" s="420">
        <f ca="1">SUMIF(OFFSET('Game Board'!F8:F55,0,RY1),C32,OFFSET('Game Board'!G8:G55,0,RY1))+SUMIF(OFFSET('Game Board'!I8:I55,0,RY1),C32,OFFSET('Game Board'!H8:H55,0,RY1))</f>
        <v>0</v>
      </c>
      <c r="SC32" s="420">
        <f ca="1">SUMIF(OFFSET('Game Board'!F8:F55,0,RY1),C32,OFFSET('Game Board'!H8:H55,0,RY1))+SUMIF(OFFSET('Game Board'!I8:I55,0,RY1),C32,OFFSET('Game Board'!G8:G55,0,RY1))</f>
        <v>0</v>
      </c>
      <c r="SD32" s="420">
        <f t="shared" ca="1" si="119"/>
        <v>0</v>
      </c>
      <c r="SE32" s="420">
        <f t="shared" ca="1" si="120"/>
        <v>0</v>
      </c>
      <c r="SF32" s="420">
        <f ca="1">INDEX(L4:L35,MATCH(SO32,C4:C35,0),0)</f>
        <v>1636</v>
      </c>
      <c r="SG32" s="424">
        <f>'Tournament Setup'!F34</f>
        <v>0</v>
      </c>
      <c r="SH32" s="420">
        <f t="shared" ref="SH32" ca="1" si="4768">RANK(SE32,SE32:SE35)</f>
        <v>1</v>
      </c>
      <c r="SI32" s="420">
        <f t="shared" ref="SI32" ca="1" si="4769">SUMPRODUCT((SH32:SH35=SH32)*(SD32:SD35&gt;SD32)*1)</f>
        <v>0</v>
      </c>
      <c r="SJ32" s="420">
        <f t="shared" ca="1" si="123"/>
        <v>1</v>
      </c>
      <c r="SK32" s="420">
        <f t="shared" ref="SK32" ca="1" si="4770">SUMPRODUCT((SH32:SH35=SH32)*(SD32:SD35=SD32)*(SB32:SB35&gt;SB32)*1)</f>
        <v>0</v>
      </c>
      <c r="SL32" s="420">
        <f t="shared" ca="1" si="125"/>
        <v>1</v>
      </c>
      <c r="SM32" s="420">
        <f t="shared" ref="SM32" ca="1" si="4771">RANK(SL32,SL32:SL35,1)+COUNTIF(SL32:SL32,SL32)-1</f>
        <v>1</v>
      </c>
      <c r="SN32" s="420">
        <v>1</v>
      </c>
      <c r="SO32" s="420" t="str">
        <f t="shared" ref="SO32" ca="1" si="4772">INDEX(RW32:RW35,MATCH(SN32,SM32:SM35,0),0)</f>
        <v>Uruguay</v>
      </c>
      <c r="SP32" s="420">
        <f t="shared" ref="SP32" ca="1" si="4773">INDEX(SL32:SL35,MATCH(SO32,RW32:RW35,0),0)</f>
        <v>1</v>
      </c>
      <c r="SQ32" s="420" t="str">
        <f t="shared" ref="SQ32" ca="1" si="4774">IF(SP33=1,SO32,"")</f>
        <v>Uruguay</v>
      </c>
      <c r="ST32" s="420">
        <f ca="1">SUMPRODUCT((OFFSET('Game Board'!F8:F55,0,RY1)=SQ32)*(OFFSET('Game Board'!I8:I55,0,RY1)=SQ33)*(OFFSET('Game Board'!G8:G55,0,RY1)&gt;OFFSET('Game Board'!H8:H55,0,RY1))*1)+SUMPRODUCT((OFFSET('Game Board'!I8:I55,0,RY1)=SQ32)*(OFFSET('Game Board'!F8:F55,0,RY1)=SQ33)*(OFFSET('Game Board'!H8:H55,0,RY1)&gt;OFFSET('Game Board'!G8:G55,0,RY1))*1)+SUMPRODUCT((OFFSET('Game Board'!F8:F55,0,RY1)=SQ32)*(OFFSET('Game Board'!I8:I55,0,RY1)=SQ34)*(OFFSET('Game Board'!G8:G55,0,RY1)&gt;OFFSET('Game Board'!H8:H55,0,RY1))*1)+SUMPRODUCT((OFFSET('Game Board'!I8:I55,0,RY1)=SQ32)*(OFFSET('Game Board'!F8:F55,0,RY1)=SQ34)*(OFFSET('Game Board'!H8:H55,0,RY1)&gt;OFFSET('Game Board'!G8:G55,0,RY1))*1)+SUMPRODUCT((OFFSET('Game Board'!F8:F55,0,RY1)=SQ32)*(OFFSET('Game Board'!I8:I55,0,RY1)=SQ35)*(OFFSET('Game Board'!G8:G55,0,RY1)&gt;OFFSET('Game Board'!H8:H55,0,RY1))*1)+SUMPRODUCT((OFFSET('Game Board'!I8:I55,0,RY1)=SQ32)*(OFFSET('Game Board'!F8:F55,0,RY1)=SQ35)*(OFFSET('Game Board'!H8:H55,0,RY1)&gt;OFFSET('Game Board'!G8:G55,0,RY1))*1)</f>
        <v>0</v>
      </c>
      <c r="SU32" s="420">
        <f ca="1">SUMPRODUCT((OFFSET('Game Board'!F8:F55,0,RY1)=SQ32)*(OFFSET('Game Board'!I8:I55,0,RY1)=SQ33)*(OFFSET('Game Board'!G8:G55,0,RY1)=OFFSET('Game Board'!H8:H55,0,RY1))*1)+SUMPRODUCT((OFFSET('Game Board'!I8:I55,0,RY1)=SQ32)*(OFFSET('Game Board'!F8:F55,0,RY1)=SQ33)*(OFFSET('Game Board'!G8:G55,0,RY1)=OFFSET('Game Board'!H8:H55,0,RY1))*1)+SUMPRODUCT((OFFSET('Game Board'!F8:F55,0,RY1)=SQ32)*(OFFSET('Game Board'!I8:I55,0,RY1)=SQ34)*(OFFSET('Game Board'!G8:G55,0,RY1)=OFFSET('Game Board'!H8:H55,0,RY1))*1)+SUMPRODUCT((OFFSET('Game Board'!I8:I55,0,RY1)=SQ32)*(OFFSET('Game Board'!F8:F55,0,RY1)=SQ34)*(OFFSET('Game Board'!G8:G55,0,RY1)=OFFSET('Game Board'!H8:H55,0,RY1))*1)+SUMPRODUCT((OFFSET('Game Board'!F8:F55,0,RY1)=SQ32)*(OFFSET('Game Board'!I8:I55,0,RY1)=SQ35)*(OFFSET('Game Board'!G8:G55,0,RY1)=OFFSET('Game Board'!H8:H55,0,RY1))*1)+SUMPRODUCT((OFFSET('Game Board'!I8:I55,0,RY1)=SQ32)*(OFFSET('Game Board'!F8:F55,0,RY1)=SQ35)*(OFFSET('Game Board'!G8:G55,0,RY1)=OFFSET('Game Board'!H8:H55,0,RY1))*1)</f>
        <v>3</v>
      </c>
      <c r="SV32" s="420">
        <f ca="1">SUMPRODUCT((OFFSET('Game Board'!F8:F55,0,RY1)=SQ32)*(OFFSET('Game Board'!I8:I55,0,RY1)=SQ33)*(OFFSET('Game Board'!G8:G55,0,RY1)&lt;OFFSET('Game Board'!H8:H55,0,RY1))*1)+SUMPRODUCT((OFFSET('Game Board'!I8:I55,0,RY1)=SQ32)*(OFFSET('Game Board'!F8:F55,0,RY1)=SQ33)*(OFFSET('Game Board'!H8:H55,0,RY1)&lt;OFFSET('Game Board'!G8:G55,0,RY1))*1)+SUMPRODUCT((OFFSET('Game Board'!F8:F55,0,RY1)=SQ32)*(OFFSET('Game Board'!I8:I55,0,RY1)=SQ34)*(OFFSET('Game Board'!G8:G55,0,RY1)&lt;OFFSET('Game Board'!H8:H55,0,RY1))*1)+SUMPRODUCT((OFFSET('Game Board'!I8:I55,0,RY1)=SQ32)*(OFFSET('Game Board'!F8:F55,0,RY1)=SQ34)*(OFFSET('Game Board'!H8:H55,0,RY1)&lt;OFFSET('Game Board'!G8:G55,0,RY1))*1)+SUMPRODUCT((OFFSET('Game Board'!F8:F55,0,RY1)=SQ32)*(OFFSET('Game Board'!I8:I55,0,RY1)=SQ35)*(OFFSET('Game Board'!G8:G55,0,RY1)&lt;OFFSET('Game Board'!H8:H55,0,RY1))*1)+SUMPRODUCT((OFFSET('Game Board'!I8:I55,0,RY1)=SQ32)*(OFFSET('Game Board'!F8:F55,0,RY1)=SQ35)*(OFFSET('Game Board'!H8:H55,0,RY1)&lt;OFFSET('Game Board'!G8:G55,0,RY1))*1)</f>
        <v>0</v>
      </c>
      <c r="SW32" s="420">
        <f ca="1">SUMIFS(OFFSET('Game Board'!G8:G55,0,RY1),OFFSET('Game Board'!F8:F55,0,RY1),SQ32,OFFSET('Game Board'!I8:I55,0,RY1),SQ33)+SUMIFS(OFFSET('Game Board'!G8:G55,0,RY1),OFFSET('Game Board'!F8:F55,0,RY1),SQ32,OFFSET('Game Board'!I8:I55,0,RY1),SQ34)+SUMIFS(OFFSET('Game Board'!G8:G55,0,RY1),OFFSET('Game Board'!F8:F55,0,RY1),SQ32,OFFSET('Game Board'!I8:I55,0,RY1),SQ35)+SUMIFS(OFFSET('Game Board'!H8:H55,0,RY1),OFFSET('Game Board'!I8:I55,0,RY1),SQ32,OFFSET('Game Board'!F8:F55,0,RY1),SQ33)+SUMIFS(OFFSET('Game Board'!H8:H55,0,RY1),OFFSET('Game Board'!I8:I55,0,RY1),SQ32,OFFSET('Game Board'!F8:F55,0,RY1),SQ34)+SUMIFS(OFFSET('Game Board'!H8:H55,0,RY1),OFFSET('Game Board'!I8:I55,0,RY1),SQ32,OFFSET('Game Board'!F8:F55,0,RY1),SQ35)</f>
        <v>0</v>
      </c>
      <c r="SX32" s="420">
        <f ca="1">SUMIFS(OFFSET('Game Board'!H8:H55,0,RY1),OFFSET('Game Board'!F8:F55,0,RY1),SQ32,OFFSET('Game Board'!I8:I55,0,RY1),SQ33)+SUMIFS(OFFSET('Game Board'!H8:H55,0,RY1),OFFSET('Game Board'!F8:F55,0,RY1),SQ32,OFFSET('Game Board'!I8:I55,0,RY1),SQ34)+SUMIFS(OFFSET('Game Board'!H8:H55,0,RY1),OFFSET('Game Board'!F8:F55,0,RY1),SQ32,OFFSET('Game Board'!I8:I55,0,RY1),SQ35)+SUMIFS(OFFSET('Game Board'!G8:G55,0,RY1),OFFSET('Game Board'!I8:I55,0,RY1),SQ32,OFFSET('Game Board'!F8:F55,0,RY1),SQ33)+SUMIFS(OFFSET('Game Board'!G8:G55,0,RY1),OFFSET('Game Board'!I8:I55,0,RY1),SQ32,OFFSET('Game Board'!F8:F55,0,RY1),SQ34)+SUMIFS(OFFSET('Game Board'!G8:G55,0,RY1),OFFSET('Game Board'!I8:I55,0,RY1),SQ32,OFFSET('Game Board'!F8:F55,0,RY1),SQ35)</f>
        <v>0</v>
      </c>
      <c r="SY32" s="420">
        <f t="shared" ca="1" si="130"/>
        <v>0</v>
      </c>
      <c r="SZ32" s="420">
        <f t="shared" ca="1" si="131"/>
        <v>3</v>
      </c>
      <c r="TA32" s="420">
        <f t="shared" ref="TA32" ca="1" si="4775">IF(SQ32&lt;&gt;"",SUMPRODUCT((SP32:SP35=SP32)*(SZ32:SZ35&gt;SZ32)*1),0)</f>
        <v>0</v>
      </c>
      <c r="TB32" s="420">
        <f t="shared" ref="TB32" ca="1" si="4776">IF(SQ32&lt;&gt;"",SUMPRODUCT((TA32:TA35=TA32)*(SY32:SY35&gt;SY32)*1),0)</f>
        <v>0</v>
      </c>
      <c r="TC32" s="420">
        <f t="shared" ca="1" si="134"/>
        <v>0</v>
      </c>
      <c r="TD32" s="420">
        <f t="shared" ref="TD32" ca="1" si="4777">IF(SQ32&lt;&gt;"",SUMPRODUCT((TC32:TC35=TC32)*(TA32:TA35=TA32)*(SW32:SW35&gt;SW32)*1),0)</f>
        <v>0</v>
      </c>
      <c r="TE32" s="420">
        <f t="shared" ca="1" si="136"/>
        <v>1</v>
      </c>
      <c r="TF32" s="420">
        <v>0</v>
      </c>
      <c r="TG32" s="420">
        <v>0</v>
      </c>
      <c r="TH32" s="420">
        <v>0</v>
      </c>
      <c r="TI32" s="420">
        <v>0</v>
      </c>
      <c r="TJ32" s="420">
        <v>0</v>
      </c>
      <c r="TK32" s="420">
        <f t="shared" si="335"/>
        <v>0</v>
      </c>
      <c r="TL32" s="420">
        <f t="shared" si="336"/>
        <v>0</v>
      </c>
      <c r="TM32" s="420">
        <v>0</v>
      </c>
      <c r="TN32" s="420">
        <v>0</v>
      </c>
      <c r="TO32" s="420">
        <f t="shared" si="339"/>
        <v>0</v>
      </c>
      <c r="TP32" s="420">
        <v>0</v>
      </c>
      <c r="TQ32" s="420">
        <f t="shared" ca="1" si="137"/>
        <v>1</v>
      </c>
      <c r="TR32" s="420">
        <v>0</v>
      </c>
      <c r="TS32" s="420">
        <v>0</v>
      </c>
      <c r="TT32" s="420">
        <v>0</v>
      </c>
      <c r="TU32" s="420">
        <v>0</v>
      </c>
      <c r="TV32" s="420">
        <v>0</v>
      </c>
      <c r="TW32" s="420">
        <v>0</v>
      </c>
      <c r="TX32" s="420">
        <v>0</v>
      </c>
      <c r="TY32" s="420">
        <v>0</v>
      </c>
      <c r="TZ32" s="420">
        <v>0</v>
      </c>
      <c r="UA32" s="420">
        <v>0</v>
      </c>
      <c r="UB32" s="420">
        <v>0</v>
      </c>
      <c r="UC32" s="420">
        <f t="shared" ca="1" si="138"/>
        <v>1</v>
      </c>
      <c r="UD32" s="420">
        <f t="shared" ref="UD32" ca="1" si="4778">SUMPRODUCT((UC32:UC35=UC32)*(SF32:SF35&gt;SF32)*1)</f>
        <v>1</v>
      </c>
      <c r="UE32" s="420">
        <f t="shared" ca="1" si="140"/>
        <v>2</v>
      </c>
      <c r="UF32" s="420" t="str">
        <f t="shared" si="342"/>
        <v>Uruguay</v>
      </c>
      <c r="UG32" s="420">
        <f t="shared" ca="1" si="141"/>
        <v>0</v>
      </c>
      <c r="UH32" s="420">
        <f ca="1">SUMPRODUCT((OFFSET('Game Board'!G8:G55,0,UH1)&lt;&gt;"")*(OFFSET('Game Board'!F8:F55,0,UH1)=C32)*(OFFSET('Game Board'!G8:G55,0,UH1)&gt;OFFSET('Game Board'!H8:H55,0,UH1))*1)+SUMPRODUCT((OFFSET('Game Board'!G8:G55,0,UH1)&lt;&gt;"")*(OFFSET('Game Board'!I8:I55,0,UH1)=C32)*(OFFSET('Game Board'!H8:H55,0,UH1)&gt;OFFSET('Game Board'!G8:G55,0,UH1))*1)</f>
        <v>0</v>
      </c>
      <c r="UI32" s="420">
        <f ca="1">SUMPRODUCT((OFFSET('Game Board'!G8:G55,0,UH1)&lt;&gt;"")*(OFFSET('Game Board'!F8:F55,0,UH1)=C32)*(OFFSET('Game Board'!G8:G55,0,UH1)=OFFSET('Game Board'!H8:H55,0,UH1))*1)+SUMPRODUCT((OFFSET('Game Board'!G8:G55,0,UH1)&lt;&gt;"")*(OFFSET('Game Board'!I8:I55,0,UH1)=C32)*(OFFSET('Game Board'!G8:G55,0,UH1)=OFFSET('Game Board'!H8:H55,0,UH1))*1)</f>
        <v>0</v>
      </c>
      <c r="UJ32" s="420">
        <f ca="1">SUMPRODUCT((OFFSET('Game Board'!G8:G55,0,UH1)&lt;&gt;"")*(OFFSET('Game Board'!F8:F55,0,UH1)=C32)*(OFFSET('Game Board'!G8:G55,0,UH1)&lt;OFFSET('Game Board'!H8:H55,0,UH1))*1)+SUMPRODUCT((OFFSET('Game Board'!G8:G55,0,UH1)&lt;&gt;"")*(OFFSET('Game Board'!I8:I55,0,UH1)=C32)*(OFFSET('Game Board'!H8:H55,0,UH1)&lt;OFFSET('Game Board'!G8:G55,0,UH1))*1)</f>
        <v>0</v>
      </c>
      <c r="UK32" s="420">
        <f ca="1">SUMIF(OFFSET('Game Board'!F8:F55,0,UH1),C32,OFFSET('Game Board'!G8:G55,0,UH1))+SUMIF(OFFSET('Game Board'!I8:I55,0,UH1),C32,OFFSET('Game Board'!H8:H55,0,UH1))</f>
        <v>0</v>
      </c>
      <c r="UL32" s="420">
        <f ca="1">SUMIF(OFFSET('Game Board'!F8:F55,0,UH1),C32,OFFSET('Game Board'!H8:H55,0,UH1))+SUMIF(OFFSET('Game Board'!I8:I55,0,UH1),C32,OFFSET('Game Board'!G8:G55,0,UH1))</f>
        <v>0</v>
      </c>
      <c r="UM32" s="420">
        <f t="shared" ca="1" si="142"/>
        <v>0</v>
      </c>
      <c r="UN32" s="420">
        <f t="shared" ca="1" si="143"/>
        <v>0</v>
      </c>
      <c r="UO32" s="420">
        <f ca="1">INDEX(L4:L35,MATCH(UX32,C4:C35,0),0)</f>
        <v>1636</v>
      </c>
      <c r="UP32" s="424">
        <f>'Tournament Setup'!F34</f>
        <v>0</v>
      </c>
      <c r="UQ32" s="420">
        <f t="shared" ref="UQ32" ca="1" si="4779">RANK(UN32,UN32:UN35)</f>
        <v>1</v>
      </c>
      <c r="UR32" s="420">
        <f t="shared" ref="UR32" ca="1" si="4780">SUMPRODUCT((UQ32:UQ35=UQ32)*(UM32:UM35&gt;UM32)*1)</f>
        <v>0</v>
      </c>
      <c r="US32" s="420">
        <f t="shared" ca="1" si="146"/>
        <v>1</v>
      </c>
      <c r="UT32" s="420">
        <f t="shared" ref="UT32" ca="1" si="4781">SUMPRODUCT((UQ32:UQ35=UQ32)*(UM32:UM35=UM32)*(UK32:UK35&gt;UK32)*1)</f>
        <v>0</v>
      </c>
      <c r="UU32" s="420">
        <f t="shared" ca="1" si="148"/>
        <v>1</v>
      </c>
      <c r="UV32" s="420">
        <f t="shared" ref="UV32" ca="1" si="4782">RANK(UU32,UU32:UU35,1)+COUNTIF(UU32:UU32,UU32)-1</f>
        <v>1</v>
      </c>
      <c r="UW32" s="420">
        <v>1</v>
      </c>
      <c r="UX32" s="420" t="str">
        <f t="shared" ref="UX32" ca="1" si="4783">INDEX(UF32:UF35,MATCH(UW32,UV32:UV35,0),0)</f>
        <v>Uruguay</v>
      </c>
      <c r="UY32" s="420">
        <f t="shared" ref="UY32" ca="1" si="4784">INDEX(UU32:UU35,MATCH(UX32,UF32:UF35,0),0)</f>
        <v>1</v>
      </c>
      <c r="UZ32" s="420" t="str">
        <f t="shared" ref="UZ32" ca="1" si="4785">IF(UY33=1,UX32,"")</f>
        <v>Uruguay</v>
      </c>
      <c r="VC32" s="420">
        <f ca="1">SUMPRODUCT((OFFSET('Game Board'!F8:F55,0,UH1)=UZ32)*(OFFSET('Game Board'!I8:I55,0,UH1)=UZ33)*(OFFSET('Game Board'!G8:G55,0,UH1)&gt;OFFSET('Game Board'!H8:H55,0,UH1))*1)+SUMPRODUCT((OFFSET('Game Board'!I8:I55,0,UH1)=UZ32)*(OFFSET('Game Board'!F8:F55,0,UH1)=UZ33)*(OFFSET('Game Board'!H8:H55,0,UH1)&gt;OFFSET('Game Board'!G8:G55,0,UH1))*1)+SUMPRODUCT((OFFSET('Game Board'!F8:F55,0,UH1)=UZ32)*(OFFSET('Game Board'!I8:I55,0,UH1)=UZ34)*(OFFSET('Game Board'!G8:G55,0,UH1)&gt;OFFSET('Game Board'!H8:H55,0,UH1))*1)+SUMPRODUCT((OFFSET('Game Board'!I8:I55,0,UH1)=UZ32)*(OFFSET('Game Board'!F8:F55,0,UH1)=UZ34)*(OFFSET('Game Board'!H8:H55,0,UH1)&gt;OFFSET('Game Board'!G8:G55,0,UH1))*1)+SUMPRODUCT((OFFSET('Game Board'!F8:F55,0,UH1)=UZ32)*(OFFSET('Game Board'!I8:I55,0,UH1)=UZ35)*(OFFSET('Game Board'!G8:G55,0,UH1)&gt;OFFSET('Game Board'!H8:H55,0,UH1))*1)+SUMPRODUCT((OFFSET('Game Board'!I8:I55,0,UH1)=UZ32)*(OFFSET('Game Board'!F8:F55,0,UH1)=UZ35)*(OFFSET('Game Board'!H8:H55,0,UH1)&gt;OFFSET('Game Board'!G8:G55,0,UH1))*1)</f>
        <v>0</v>
      </c>
      <c r="VD32" s="420">
        <f ca="1">SUMPRODUCT((OFFSET('Game Board'!F8:F55,0,UH1)=UZ32)*(OFFSET('Game Board'!I8:I55,0,UH1)=UZ33)*(OFFSET('Game Board'!G8:G55,0,UH1)=OFFSET('Game Board'!H8:H55,0,UH1))*1)+SUMPRODUCT((OFFSET('Game Board'!I8:I55,0,UH1)=UZ32)*(OFFSET('Game Board'!F8:F55,0,UH1)=UZ33)*(OFFSET('Game Board'!G8:G55,0,UH1)=OFFSET('Game Board'!H8:H55,0,UH1))*1)+SUMPRODUCT((OFFSET('Game Board'!F8:F55,0,UH1)=UZ32)*(OFFSET('Game Board'!I8:I55,0,UH1)=UZ34)*(OFFSET('Game Board'!G8:G55,0,UH1)=OFFSET('Game Board'!H8:H55,0,UH1))*1)+SUMPRODUCT((OFFSET('Game Board'!I8:I55,0,UH1)=UZ32)*(OFFSET('Game Board'!F8:F55,0,UH1)=UZ34)*(OFFSET('Game Board'!G8:G55,0,UH1)=OFFSET('Game Board'!H8:H55,0,UH1))*1)+SUMPRODUCT((OFFSET('Game Board'!F8:F55,0,UH1)=UZ32)*(OFFSET('Game Board'!I8:I55,0,UH1)=UZ35)*(OFFSET('Game Board'!G8:G55,0,UH1)=OFFSET('Game Board'!H8:H55,0,UH1))*1)+SUMPRODUCT((OFFSET('Game Board'!I8:I55,0,UH1)=UZ32)*(OFFSET('Game Board'!F8:F55,0,UH1)=UZ35)*(OFFSET('Game Board'!G8:G55,0,UH1)=OFFSET('Game Board'!H8:H55,0,UH1))*1)</f>
        <v>3</v>
      </c>
      <c r="VE32" s="420">
        <f ca="1">SUMPRODUCT((OFFSET('Game Board'!F8:F55,0,UH1)=UZ32)*(OFFSET('Game Board'!I8:I55,0,UH1)=UZ33)*(OFFSET('Game Board'!G8:G55,0,UH1)&lt;OFFSET('Game Board'!H8:H55,0,UH1))*1)+SUMPRODUCT((OFFSET('Game Board'!I8:I55,0,UH1)=UZ32)*(OFFSET('Game Board'!F8:F55,0,UH1)=UZ33)*(OFFSET('Game Board'!H8:H55,0,UH1)&lt;OFFSET('Game Board'!G8:G55,0,UH1))*1)+SUMPRODUCT((OFFSET('Game Board'!F8:F55,0,UH1)=UZ32)*(OFFSET('Game Board'!I8:I55,0,UH1)=UZ34)*(OFFSET('Game Board'!G8:G55,0,UH1)&lt;OFFSET('Game Board'!H8:H55,0,UH1))*1)+SUMPRODUCT((OFFSET('Game Board'!I8:I55,0,UH1)=UZ32)*(OFFSET('Game Board'!F8:F55,0,UH1)=UZ34)*(OFFSET('Game Board'!H8:H55,0,UH1)&lt;OFFSET('Game Board'!G8:G55,0,UH1))*1)+SUMPRODUCT((OFFSET('Game Board'!F8:F55,0,UH1)=UZ32)*(OFFSET('Game Board'!I8:I55,0,UH1)=UZ35)*(OFFSET('Game Board'!G8:G55,0,UH1)&lt;OFFSET('Game Board'!H8:H55,0,UH1))*1)+SUMPRODUCT((OFFSET('Game Board'!I8:I55,0,UH1)=UZ32)*(OFFSET('Game Board'!F8:F55,0,UH1)=UZ35)*(OFFSET('Game Board'!H8:H55,0,UH1)&lt;OFFSET('Game Board'!G8:G55,0,UH1))*1)</f>
        <v>0</v>
      </c>
      <c r="VF32" s="420">
        <f ca="1">SUMIFS(OFFSET('Game Board'!G8:G55,0,UH1),OFFSET('Game Board'!F8:F55,0,UH1),UZ32,OFFSET('Game Board'!I8:I55,0,UH1),UZ33)+SUMIFS(OFFSET('Game Board'!G8:G55,0,UH1),OFFSET('Game Board'!F8:F55,0,UH1),UZ32,OFFSET('Game Board'!I8:I55,0,UH1),UZ34)+SUMIFS(OFFSET('Game Board'!G8:G55,0,UH1),OFFSET('Game Board'!F8:F55,0,UH1),UZ32,OFFSET('Game Board'!I8:I55,0,UH1),UZ35)+SUMIFS(OFFSET('Game Board'!H8:H55,0,UH1),OFFSET('Game Board'!I8:I55,0,UH1),UZ32,OFFSET('Game Board'!F8:F55,0,UH1),UZ33)+SUMIFS(OFFSET('Game Board'!H8:H55,0,UH1),OFFSET('Game Board'!I8:I55,0,UH1),UZ32,OFFSET('Game Board'!F8:F55,0,UH1),UZ34)+SUMIFS(OFFSET('Game Board'!H8:H55,0,UH1),OFFSET('Game Board'!I8:I55,0,UH1),UZ32,OFFSET('Game Board'!F8:F55,0,UH1),UZ35)</f>
        <v>0</v>
      </c>
      <c r="VG32" s="420">
        <f ca="1">SUMIFS(OFFSET('Game Board'!H8:H55,0,UH1),OFFSET('Game Board'!F8:F55,0,UH1),UZ32,OFFSET('Game Board'!I8:I55,0,UH1),UZ33)+SUMIFS(OFFSET('Game Board'!H8:H55,0,UH1),OFFSET('Game Board'!F8:F55,0,UH1),UZ32,OFFSET('Game Board'!I8:I55,0,UH1),UZ34)+SUMIFS(OFFSET('Game Board'!H8:H55,0,UH1),OFFSET('Game Board'!F8:F55,0,UH1),UZ32,OFFSET('Game Board'!I8:I55,0,UH1),UZ35)+SUMIFS(OFFSET('Game Board'!G8:G55,0,UH1),OFFSET('Game Board'!I8:I55,0,UH1),UZ32,OFFSET('Game Board'!F8:F55,0,UH1),UZ33)+SUMIFS(OFFSET('Game Board'!G8:G55,0,UH1),OFFSET('Game Board'!I8:I55,0,UH1),UZ32,OFFSET('Game Board'!F8:F55,0,UH1),UZ34)+SUMIFS(OFFSET('Game Board'!G8:G55,0,UH1),OFFSET('Game Board'!I8:I55,0,UH1),UZ32,OFFSET('Game Board'!F8:F55,0,UH1),UZ35)</f>
        <v>0</v>
      </c>
      <c r="VH32" s="420">
        <f t="shared" ca="1" si="153"/>
        <v>0</v>
      </c>
      <c r="VI32" s="420">
        <f t="shared" ca="1" si="154"/>
        <v>3</v>
      </c>
      <c r="VJ32" s="420">
        <f t="shared" ref="VJ32" ca="1" si="4786">IF(UZ32&lt;&gt;"",SUMPRODUCT((UY32:UY35=UY32)*(VI32:VI35&gt;VI32)*1),0)</f>
        <v>0</v>
      </c>
      <c r="VK32" s="420">
        <f t="shared" ref="VK32" ca="1" si="4787">IF(UZ32&lt;&gt;"",SUMPRODUCT((VJ32:VJ35=VJ32)*(VH32:VH35&gt;VH32)*1),0)</f>
        <v>0</v>
      </c>
      <c r="VL32" s="420">
        <f t="shared" ca="1" si="157"/>
        <v>0</v>
      </c>
      <c r="VM32" s="420">
        <f t="shared" ref="VM32" ca="1" si="4788">IF(UZ32&lt;&gt;"",SUMPRODUCT((VL32:VL35=VL32)*(VJ32:VJ35=VJ32)*(VF32:VF35&gt;VF32)*1),0)</f>
        <v>0</v>
      </c>
      <c r="VN32" s="420">
        <f t="shared" ca="1" si="159"/>
        <v>1</v>
      </c>
      <c r="VO32" s="420">
        <v>0</v>
      </c>
      <c r="VP32" s="420">
        <v>0</v>
      </c>
      <c r="VQ32" s="420">
        <v>0</v>
      </c>
      <c r="VR32" s="420">
        <v>0</v>
      </c>
      <c r="VS32" s="420">
        <v>0</v>
      </c>
      <c r="VT32" s="420">
        <f t="shared" si="354"/>
        <v>0</v>
      </c>
      <c r="VU32" s="420">
        <f t="shared" si="355"/>
        <v>0</v>
      </c>
      <c r="VV32" s="420">
        <v>0</v>
      </c>
      <c r="VW32" s="420">
        <v>0</v>
      </c>
      <c r="VX32" s="420">
        <f t="shared" si="358"/>
        <v>0</v>
      </c>
      <c r="VY32" s="420">
        <v>0</v>
      </c>
      <c r="VZ32" s="420">
        <f t="shared" ca="1" si="160"/>
        <v>1</v>
      </c>
      <c r="WA32" s="420">
        <v>0</v>
      </c>
      <c r="WB32" s="420">
        <v>0</v>
      </c>
      <c r="WC32" s="420">
        <v>0</v>
      </c>
      <c r="WD32" s="420">
        <v>0</v>
      </c>
      <c r="WE32" s="420">
        <v>0</v>
      </c>
      <c r="WF32" s="420">
        <v>0</v>
      </c>
      <c r="WG32" s="420">
        <v>0</v>
      </c>
      <c r="WH32" s="420">
        <v>0</v>
      </c>
      <c r="WI32" s="420">
        <v>0</v>
      </c>
      <c r="WJ32" s="420">
        <v>0</v>
      </c>
      <c r="WK32" s="420">
        <v>0</v>
      </c>
      <c r="WL32" s="420">
        <f t="shared" ca="1" si="161"/>
        <v>1</v>
      </c>
      <c r="WM32" s="420">
        <f t="shared" ref="WM32" ca="1" si="4789">SUMPRODUCT((WL32:WL35=WL32)*(UO32:UO35&gt;UO32)*1)</f>
        <v>1</v>
      </c>
      <c r="WN32" s="420">
        <f t="shared" ca="1" si="163"/>
        <v>2</v>
      </c>
      <c r="WO32" s="420" t="str">
        <f t="shared" si="361"/>
        <v>Uruguay</v>
      </c>
      <c r="WP32" s="420">
        <f t="shared" ca="1" si="164"/>
        <v>0</v>
      </c>
      <c r="WQ32" s="420">
        <f ca="1">SUMPRODUCT((OFFSET('Game Board'!G8:G55,0,WQ1)&lt;&gt;"")*(OFFSET('Game Board'!F8:F55,0,WQ1)=C32)*(OFFSET('Game Board'!G8:G55,0,WQ1)&gt;OFFSET('Game Board'!H8:H55,0,WQ1))*1)+SUMPRODUCT((OFFSET('Game Board'!G8:G55,0,WQ1)&lt;&gt;"")*(OFFSET('Game Board'!I8:I55,0,WQ1)=C32)*(OFFSET('Game Board'!H8:H55,0,WQ1)&gt;OFFSET('Game Board'!G8:G55,0,WQ1))*1)</f>
        <v>0</v>
      </c>
      <c r="WR32" s="420">
        <f ca="1">SUMPRODUCT((OFFSET('Game Board'!G8:G55,0,WQ1)&lt;&gt;"")*(OFFSET('Game Board'!F8:F55,0,WQ1)=C32)*(OFFSET('Game Board'!G8:G55,0,WQ1)=OFFSET('Game Board'!H8:H55,0,WQ1))*1)+SUMPRODUCT((OFFSET('Game Board'!G8:G55,0,WQ1)&lt;&gt;"")*(OFFSET('Game Board'!I8:I55,0,WQ1)=C32)*(OFFSET('Game Board'!G8:G55,0,WQ1)=OFFSET('Game Board'!H8:H55,0,WQ1))*1)</f>
        <v>0</v>
      </c>
      <c r="WS32" s="420">
        <f ca="1">SUMPRODUCT((OFFSET('Game Board'!G8:G55,0,WQ1)&lt;&gt;"")*(OFFSET('Game Board'!F8:F55,0,WQ1)=C32)*(OFFSET('Game Board'!G8:G55,0,WQ1)&lt;OFFSET('Game Board'!H8:H55,0,WQ1))*1)+SUMPRODUCT((OFFSET('Game Board'!G8:G55,0,WQ1)&lt;&gt;"")*(OFFSET('Game Board'!I8:I55,0,WQ1)=C32)*(OFFSET('Game Board'!H8:H55,0,WQ1)&lt;OFFSET('Game Board'!G8:G55,0,WQ1))*1)</f>
        <v>0</v>
      </c>
      <c r="WT32" s="420">
        <f ca="1">SUMIF(OFFSET('Game Board'!F8:F55,0,WQ1),C32,OFFSET('Game Board'!G8:G55,0,WQ1))+SUMIF(OFFSET('Game Board'!I8:I55,0,WQ1),C32,OFFSET('Game Board'!H8:H55,0,WQ1))</f>
        <v>0</v>
      </c>
      <c r="WU32" s="420">
        <f ca="1">SUMIF(OFFSET('Game Board'!F8:F55,0,WQ1),C32,OFFSET('Game Board'!H8:H55,0,WQ1))+SUMIF(OFFSET('Game Board'!I8:I55,0,WQ1),C32,OFFSET('Game Board'!G8:G55,0,WQ1))</f>
        <v>0</v>
      </c>
      <c r="WV32" s="420">
        <f t="shared" ca="1" si="165"/>
        <v>0</v>
      </c>
      <c r="WW32" s="420">
        <f t="shared" ca="1" si="166"/>
        <v>0</v>
      </c>
      <c r="WX32" s="420">
        <f ca="1">INDEX(L4:L35,MATCH(XG32,C4:C35,0),0)</f>
        <v>1636</v>
      </c>
      <c r="WY32" s="424">
        <f>'Tournament Setup'!F34</f>
        <v>0</v>
      </c>
      <c r="WZ32" s="420">
        <f t="shared" ref="WZ32" ca="1" si="4790">RANK(WW32,WW32:WW35)</f>
        <v>1</v>
      </c>
      <c r="XA32" s="420">
        <f t="shared" ref="XA32" ca="1" si="4791">SUMPRODUCT((WZ32:WZ35=WZ32)*(WV32:WV35&gt;WV32)*1)</f>
        <v>0</v>
      </c>
      <c r="XB32" s="420">
        <f t="shared" ca="1" si="169"/>
        <v>1</v>
      </c>
      <c r="XC32" s="420">
        <f t="shared" ref="XC32" ca="1" si="4792">SUMPRODUCT((WZ32:WZ35=WZ32)*(WV32:WV35=WV32)*(WT32:WT35&gt;WT32)*1)</f>
        <v>0</v>
      </c>
      <c r="XD32" s="420">
        <f t="shared" ca="1" si="171"/>
        <v>1</v>
      </c>
      <c r="XE32" s="420">
        <f t="shared" ref="XE32" ca="1" si="4793">RANK(XD32,XD32:XD35,1)+COUNTIF(XD32:XD32,XD32)-1</f>
        <v>1</v>
      </c>
      <c r="XF32" s="420">
        <v>1</v>
      </c>
      <c r="XG32" s="420" t="str">
        <f t="shared" ref="XG32" ca="1" si="4794">INDEX(WO32:WO35,MATCH(XF32,XE32:XE35,0),0)</f>
        <v>Uruguay</v>
      </c>
      <c r="XH32" s="420">
        <f t="shared" ref="XH32" ca="1" si="4795">INDEX(XD32:XD35,MATCH(XG32,WO32:WO35,0),0)</f>
        <v>1</v>
      </c>
      <c r="XI32" s="420" t="str">
        <f t="shared" ref="XI32" ca="1" si="4796">IF(XH33=1,XG32,"")</f>
        <v>Uruguay</v>
      </c>
      <c r="XL32" s="420">
        <f ca="1">SUMPRODUCT((OFFSET('Game Board'!F8:F55,0,WQ1)=XI32)*(OFFSET('Game Board'!I8:I55,0,WQ1)=XI33)*(OFFSET('Game Board'!G8:G55,0,WQ1)&gt;OFFSET('Game Board'!H8:H55,0,WQ1))*1)+SUMPRODUCT((OFFSET('Game Board'!I8:I55,0,WQ1)=XI32)*(OFFSET('Game Board'!F8:F55,0,WQ1)=XI33)*(OFFSET('Game Board'!H8:H55,0,WQ1)&gt;OFFSET('Game Board'!G8:G55,0,WQ1))*1)+SUMPRODUCT((OFFSET('Game Board'!F8:F55,0,WQ1)=XI32)*(OFFSET('Game Board'!I8:I55,0,WQ1)=XI34)*(OFFSET('Game Board'!G8:G55,0,WQ1)&gt;OFFSET('Game Board'!H8:H55,0,WQ1))*1)+SUMPRODUCT((OFFSET('Game Board'!I8:I55,0,WQ1)=XI32)*(OFFSET('Game Board'!F8:F55,0,WQ1)=XI34)*(OFFSET('Game Board'!H8:H55,0,WQ1)&gt;OFFSET('Game Board'!G8:G55,0,WQ1))*1)+SUMPRODUCT((OFFSET('Game Board'!F8:F55,0,WQ1)=XI32)*(OFFSET('Game Board'!I8:I55,0,WQ1)=XI35)*(OFFSET('Game Board'!G8:G55,0,WQ1)&gt;OFFSET('Game Board'!H8:H55,0,WQ1))*1)+SUMPRODUCT((OFFSET('Game Board'!I8:I55,0,WQ1)=XI32)*(OFFSET('Game Board'!F8:F55,0,WQ1)=XI35)*(OFFSET('Game Board'!H8:H55,0,WQ1)&gt;OFFSET('Game Board'!G8:G55,0,WQ1))*1)</f>
        <v>0</v>
      </c>
      <c r="XM32" s="420">
        <f ca="1">SUMPRODUCT((OFFSET('Game Board'!F8:F55,0,WQ1)=XI32)*(OFFSET('Game Board'!I8:I55,0,WQ1)=XI33)*(OFFSET('Game Board'!G8:G55,0,WQ1)=OFFSET('Game Board'!H8:H55,0,WQ1))*1)+SUMPRODUCT((OFFSET('Game Board'!I8:I55,0,WQ1)=XI32)*(OFFSET('Game Board'!F8:F55,0,WQ1)=XI33)*(OFFSET('Game Board'!G8:G55,0,WQ1)=OFFSET('Game Board'!H8:H55,0,WQ1))*1)+SUMPRODUCT((OFFSET('Game Board'!F8:F55,0,WQ1)=XI32)*(OFFSET('Game Board'!I8:I55,0,WQ1)=XI34)*(OFFSET('Game Board'!G8:G55,0,WQ1)=OFFSET('Game Board'!H8:H55,0,WQ1))*1)+SUMPRODUCT((OFFSET('Game Board'!I8:I55,0,WQ1)=XI32)*(OFFSET('Game Board'!F8:F55,0,WQ1)=XI34)*(OFFSET('Game Board'!G8:G55,0,WQ1)=OFFSET('Game Board'!H8:H55,0,WQ1))*1)+SUMPRODUCT((OFFSET('Game Board'!F8:F55,0,WQ1)=XI32)*(OFFSET('Game Board'!I8:I55,0,WQ1)=XI35)*(OFFSET('Game Board'!G8:G55,0,WQ1)=OFFSET('Game Board'!H8:H55,0,WQ1))*1)+SUMPRODUCT((OFFSET('Game Board'!I8:I55,0,WQ1)=XI32)*(OFFSET('Game Board'!F8:F55,0,WQ1)=XI35)*(OFFSET('Game Board'!G8:G55,0,WQ1)=OFFSET('Game Board'!H8:H55,0,WQ1))*1)</f>
        <v>3</v>
      </c>
      <c r="XN32" s="420">
        <f ca="1">SUMPRODUCT((OFFSET('Game Board'!F8:F55,0,WQ1)=XI32)*(OFFSET('Game Board'!I8:I55,0,WQ1)=XI33)*(OFFSET('Game Board'!G8:G55,0,WQ1)&lt;OFFSET('Game Board'!H8:H55,0,WQ1))*1)+SUMPRODUCT((OFFSET('Game Board'!I8:I55,0,WQ1)=XI32)*(OFFSET('Game Board'!F8:F55,0,WQ1)=XI33)*(OFFSET('Game Board'!H8:H55,0,WQ1)&lt;OFFSET('Game Board'!G8:G55,0,WQ1))*1)+SUMPRODUCT((OFFSET('Game Board'!F8:F55,0,WQ1)=XI32)*(OFFSET('Game Board'!I8:I55,0,WQ1)=XI34)*(OFFSET('Game Board'!G8:G55,0,WQ1)&lt;OFFSET('Game Board'!H8:H55,0,WQ1))*1)+SUMPRODUCT((OFFSET('Game Board'!I8:I55,0,WQ1)=XI32)*(OFFSET('Game Board'!F8:F55,0,WQ1)=XI34)*(OFFSET('Game Board'!H8:H55,0,WQ1)&lt;OFFSET('Game Board'!G8:G55,0,WQ1))*1)+SUMPRODUCT((OFFSET('Game Board'!F8:F55,0,WQ1)=XI32)*(OFFSET('Game Board'!I8:I55,0,WQ1)=XI35)*(OFFSET('Game Board'!G8:G55,0,WQ1)&lt;OFFSET('Game Board'!H8:H55,0,WQ1))*1)+SUMPRODUCT((OFFSET('Game Board'!I8:I55,0,WQ1)=XI32)*(OFFSET('Game Board'!F8:F55,0,WQ1)=XI35)*(OFFSET('Game Board'!H8:H55,0,WQ1)&lt;OFFSET('Game Board'!G8:G55,0,WQ1))*1)</f>
        <v>0</v>
      </c>
      <c r="XO32" s="420">
        <f ca="1">SUMIFS(OFFSET('Game Board'!G8:G55,0,WQ1),OFFSET('Game Board'!F8:F55,0,WQ1),XI32,OFFSET('Game Board'!I8:I55,0,WQ1),XI33)+SUMIFS(OFFSET('Game Board'!G8:G55,0,WQ1),OFFSET('Game Board'!F8:F55,0,WQ1),XI32,OFFSET('Game Board'!I8:I55,0,WQ1),XI34)+SUMIFS(OFFSET('Game Board'!G8:G55,0,WQ1),OFFSET('Game Board'!F8:F55,0,WQ1),XI32,OFFSET('Game Board'!I8:I55,0,WQ1),XI35)+SUMIFS(OFFSET('Game Board'!H8:H55,0,WQ1),OFFSET('Game Board'!I8:I55,0,WQ1),XI32,OFFSET('Game Board'!F8:F55,0,WQ1),XI33)+SUMIFS(OFFSET('Game Board'!H8:H55,0,WQ1),OFFSET('Game Board'!I8:I55,0,WQ1),XI32,OFFSET('Game Board'!F8:F55,0,WQ1),XI34)+SUMIFS(OFFSET('Game Board'!H8:H55,0,WQ1),OFFSET('Game Board'!I8:I55,0,WQ1),XI32,OFFSET('Game Board'!F8:F55,0,WQ1),XI35)</f>
        <v>0</v>
      </c>
      <c r="XP32" s="420">
        <f ca="1">SUMIFS(OFFSET('Game Board'!H8:H55,0,WQ1),OFFSET('Game Board'!F8:F55,0,WQ1),XI32,OFFSET('Game Board'!I8:I55,0,WQ1),XI33)+SUMIFS(OFFSET('Game Board'!H8:H55,0,WQ1),OFFSET('Game Board'!F8:F55,0,WQ1),XI32,OFFSET('Game Board'!I8:I55,0,WQ1),XI34)+SUMIFS(OFFSET('Game Board'!H8:H55,0,WQ1),OFFSET('Game Board'!F8:F55,0,WQ1),XI32,OFFSET('Game Board'!I8:I55,0,WQ1),XI35)+SUMIFS(OFFSET('Game Board'!G8:G55,0,WQ1),OFFSET('Game Board'!I8:I55,0,WQ1),XI32,OFFSET('Game Board'!F8:F55,0,WQ1),XI33)+SUMIFS(OFFSET('Game Board'!G8:G55,0,WQ1),OFFSET('Game Board'!I8:I55,0,WQ1),XI32,OFFSET('Game Board'!F8:F55,0,WQ1),XI34)+SUMIFS(OFFSET('Game Board'!G8:G55,0,WQ1),OFFSET('Game Board'!I8:I55,0,WQ1),XI32,OFFSET('Game Board'!F8:F55,0,WQ1),XI35)</f>
        <v>0</v>
      </c>
      <c r="XQ32" s="420">
        <f t="shared" ca="1" si="176"/>
        <v>0</v>
      </c>
      <c r="XR32" s="420">
        <f t="shared" ca="1" si="177"/>
        <v>3</v>
      </c>
      <c r="XS32" s="420">
        <f t="shared" ref="XS32" ca="1" si="4797">IF(XI32&lt;&gt;"",SUMPRODUCT((XH32:XH35=XH32)*(XR32:XR35&gt;XR32)*1),0)</f>
        <v>0</v>
      </c>
      <c r="XT32" s="420">
        <f t="shared" ref="XT32" ca="1" si="4798">IF(XI32&lt;&gt;"",SUMPRODUCT((XS32:XS35=XS32)*(XQ32:XQ35&gt;XQ32)*1),0)</f>
        <v>0</v>
      </c>
      <c r="XU32" s="420">
        <f t="shared" ca="1" si="180"/>
        <v>0</v>
      </c>
      <c r="XV32" s="420">
        <f t="shared" ref="XV32" ca="1" si="4799">IF(XI32&lt;&gt;"",SUMPRODUCT((XU32:XU35=XU32)*(XS32:XS35=XS32)*(XO32:XO35&gt;XO32)*1),0)</f>
        <v>0</v>
      </c>
      <c r="XW32" s="420">
        <f t="shared" ca="1" si="182"/>
        <v>1</v>
      </c>
      <c r="XX32" s="420">
        <v>0</v>
      </c>
      <c r="XY32" s="420">
        <v>0</v>
      </c>
      <c r="XZ32" s="420">
        <v>0</v>
      </c>
      <c r="YA32" s="420">
        <v>0</v>
      </c>
      <c r="YB32" s="420">
        <v>0</v>
      </c>
      <c r="YC32" s="420">
        <f t="shared" si="373"/>
        <v>0</v>
      </c>
      <c r="YD32" s="420">
        <f t="shared" si="374"/>
        <v>0</v>
      </c>
      <c r="YE32" s="420">
        <v>0</v>
      </c>
      <c r="YF32" s="420">
        <v>0</v>
      </c>
      <c r="YG32" s="420">
        <f t="shared" si="377"/>
        <v>0</v>
      </c>
      <c r="YH32" s="420">
        <v>0</v>
      </c>
      <c r="YI32" s="420">
        <f t="shared" ca="1" si="183"/>
        <v>1</v>
      </c>
      <c r="YJ32" s="420">
        <v>0</v>
      </c>
      <c r="YK32" s="420">
        <v>0</v>
      </c>
      <c r="YL32" s="420">
        <v>0</v>
      </c>
      <c r="YM32" s="420">
        <v>0</v>
      </c>
      <c r="YN32" s="420">
        <v>0</v>
      </c>
      <c r="YO32" s="420">
        <v>0</v>
      </c>
      <c r="YP32" s="420">
        <v>0</v>
      </c>
      <c r="YQ32" s="420">
        <v>0</v>
      </c>
      <c r="YR32" s="420">
        <v>0</v>
      </c>
      <c r="YS32" s="420">
        <v>0</v>
      </c>
      <c r="YT32" s="420">
        <v>0</v>
      </c>
      <c r="YU32" s="420">
        <f t="shared" ca="1" si="184"/>
        <v>1</v>
      </c>
      <c r="YV32" s="420">
        <f t="shared" ref="YV32" ca="1" si="4800">SUMPRODUCT((YU32:YU35=YU32)*(WX32:WX35&gt;WX32)*1)</f>
        <v>1</v>
      </c>
      <c r="YW32" s="420">
        <f t="shared" ca="1" si="186"/>
        <v>2</v>
      </c>
      <c r="YX32" s="420" t="str">
        <f t="shared" si="380"/>
        <v>Uruguay</v>
      </c>
    </row>
    <row r="33" spans="1:674" x14ac:dyDescent="0.35">
      <c r="A33" s="420">
        <f>INDEX(M4:M35,MATCH(U33,C4:C35,0),0)</f>
        <v>1520</v>
      </c>
      <c r="B33" s="420">
        <f t="shared" si="815"/>
        <v>2</v>
      </c>
      <c r="C33" s="420" t="str">
        <f>'Tournament Setup'!D35</f>
        <v>South Korea</v>
      </c>
      <c r="D33" s="420">
        <f t="shared" si="187"/>
        <v>0</v>
      </c>
      <c r="E33" s="420">
        <f>SUMPRODUCT(('Game Board'!G8:G55&lt;&gt;"")*('Game Board'!F8:F55=C33)*('Game Board'!G8:G55&gt;'Game Board'!H8:H55)*1)+SUMPRODUCT(('Game Board'!G8:G55&lt;&gt;"")*('Game Board'!I8:I55=C33)*('Game Board'!H8:H55&gt;'Game Board'!G8:G55)*1)</f>
        <v>0</v>
      </c>
      <c r="F33" s="420">
        <f>SUMPRODUCT(('Game Board'!G8:G55&lt;&gt;"")*('Game Board'!F8:F55=C33)*('Game Board'!G8:G55='Game Board'!H8:H55)*1)+SUMPRODUCT(('Game Board'!G8:G55&lt;&gt;"")*('Game Board'!I8:I55=C33)*('Game Board'!G8:G55='Game Board'!H8:H55)*1)</f>
        <v>0</v>
      </c>
      <c r="G33" s="420">
        <f>SUMPRODUCT(('Game Board'!G8:G55&lt;&gt;"")*('Game Board'!F8:F55=C33)*('Game Board'!G8:G55&lt;'Game Board'!H8:H55)*1)+SUMPRODUCT(('Game Board'!G8:G55&lt;&gt;"")*('Game Board'!I8:I55=C33)*('Game Board'!H8:H55&lt;'Game Board'!G8:G55)*1)</f>
        <v>0</v>
      </c>
      <c r="H33" s="420">
        <f>SUMIF('Game Board'!F8:F55,C33,'Game Board'!G8:G55)+SUMIF('Game Board'!I8:I55,C33,'Game Board'!H8:H55)</f>
        <v>0</v>
      </c>
      <c r="I33" s="420">
        <f>SUMIF('Game Board'!F8:F55,C33,'Game Board'!H8:H55)+SUMIF('Game Board'!I8:I55,C33,'Game Board'!G8:G55)</f>
        <v>0</v>
      </c>
      <c r="J33" s="420">
        <f t="shared" si="188"/>
        <v>0</v>
      </c>
      <c r="K33" s="420">
        <f t="shared" si="189"/>
        <v>0</v>
      </c>
      <c r="L33" s="424">
        <f>'Tournament Setup'!E35</f>
        <v>1520</v>
      </c>
      <c r="M33" s="420">
        <f>IF('Tournament Setup'!F35&lt;&gt;"",-'Tournament Setup'!F35,'Tournament Setup'!E35)</f>
        <v>1520</v>
      </c>
      <c r="N33" s="420">
        <f>RANK(K33,K32:K35)</f>
        <v>1</v>
      </c>
      <c r="O33" s="420">
        <f>SUMPRODUCT((N32:N35=N33)*(J32:J35&gt;J33)*1)</f>
        <v>0</v>
      </c>
      <c r="P33" s="420">
        <f t="shared" si="190"/>
        <v>1</v>
      </c>
      <c r="Q33" s="420">
        <f>SUMPRODUCT((N32:N35=N33)*(J32:J35=J33)*(H32:H35&gt;H33)*1)</f>
        <v>0</v>
      </c>
      <c r="R33" s="420">
        <f t="shared" si="191"/>
        <v>1</v>
      </c>
      <c r="S33" s="420">
        <f>RANK(R33,R32:R35,1)+COUNTIF(R32:R33,R33)-1</f>
        <v>2</v>
      </c>
      <c r="T33" s="420">
        <v>2</v>
      </c>
      <c r="U33" s="420" t="str">
        <f>INDEX(C32:C35,MATCH(T33,S32:S35,0),0)</f>
        <v>South Korea</v>
      </c>
      <c r="V33" s="420">
        <f t="shared" ref="V33" si="4801">INDEX(R32:R35,MATCH(U33,C32:C35,0),0)</f>
        <v>1</v>
      </c>
      <c r="W33" s="420" t="str">
        <f t="shared" ref="W33" si="4802">IF(W32&lt;&gt;"",U33,"")</f>
        <v>South Korea</v>
      </c>
      <c r="X33" s="420" t="str">
        <f t="shared" ref="X33" si="4803">IF(V34=2,U33,"")</f>
        <v/>
      </c>
      <c r="Z33" s="420">
        <f>SUMPRODUCT(('Game Board'!F8:F55=W33)*('Game Board'!I8:I55=W32)*('Game Board'!G8:G55&gt;'Game Board'!H8:H55)*1)+SUMPRODUCT(('Game Board'!I8:I55=W33)*('Game Board'!F8:F55=W32)*('Game Board'!H8:H55&gt;'Game Board'!G8:G55)*1)+SUMPRODUCT(('Game Board'!F8:F55=W33)*('Game Board'!I8:I55=W34)*('Game Board'!G8:G55&gt;'Game Board'!H8:H55)*1)+SUMPRODUCT(('Game Board'!I8:I55=W33)*('Game Board'!F8:F55=W34)*('Game Board'!H8:H55&gt;'Game Board'!G8:G55)*1)+SUMPRODUCT(('Game Board'!F8:F55=W33)*('Game Board'!I8:I55=W35)*('Game Board'!G8:G55&gt;'Game Board'!H8:H55)*1)+SUMPRODUCT(('Game Board'!I8:I55=W33)*('Game Board'!F8:F55=W35)*('Game Board'!H8:H55&gt;'Game Board'!G8:G55)*1)</f>
        <v>0</v>
      </c>
      <c r="AA33" s="420">
        <f>SUMPRODUCT(('Game Board'!F8:F55=W33)*('Game Board'!I8:I55=W32)*('Game Board'!G8:G55='Game Board'!H8:H55)*1)+SUMPRODUCT(('Game Board'!I8:I55=W33)*('Game Board'!F8:F55=W32)*('Game Board'!G8:G55='Game Board'!H8:H55)*1)+SUMPRODUCT(('Game Board'!F8:F55=W33)*('Game Board'!I8:I55=W34)*('Game Board'!G8:G55='Game Board'!H8:H55)*1)+SUMPRODUCT(('Game Board'!I8:I55=W33)*('Game Board'!F8:F55=W34)*('Game Board'!G8:G55='Game Board'!H8:H55)*1)+SUMPRODUCT(('Game Board'!F8:F55=W33)*('Game Board'!I8:I55=W35)*('Game Board'!G8:G55='Game Board'!H8:H55)*1)+SUMPRODUCT(('Game Board'!I8:I55=W33)*('Game Board'!F8:F55=W35)*('Game Board'!G8:G55='Game Board'!H8:H55)*1)</f>
        <v>3</v>
      </c>
      <c r="AB33" s="420">
        <f>SUMPRODUCT(('Game Board'!F8:F55=W33)*('Game Board'!I8:I55=W32)*('Game Board'!G8:G55&lt;'Game Board'!H8:H55)*1)+SUMPRODUCT(('Game Board'!I8:I55=W33)*('Game Board'!F8:F55=W32)*('Game Board'!H8:H55&lt;'Game Board'!G8:G55)*1)+SUMPRODUCT(('Game Board'!F8:F55=W33)*('Game Board'!I8:I55=W34)*('Game Board'!G8:G55&lt;'Game Board'!H8:H55)*1)+SUMPRODUCT(('Game Board'!I8:I55=W33)*('Game Board'!F8:F55=W34)*('Game Board'!H8:H55&lt;'Game Board'!G8:G55)*1)+SUMPRODUCT(('Game Board'!F8:F55=W33)*('Game Board'!I8:I55=W35)*('Game Board'!G8:G55&lt;'Game Board'!H8:H55)*1)+SUMPRODUCT(('Game Board'!I8:I55=W33)*('Game Board'!F8:F55=W35)*('Game Board'!H8:H55&lt;'Game Board'!G8:G55)*1)</f>
        <v>0</v>
      </c>
      <c r="AC33" s="420">
        <f>SUMIFS('Game Board'!G8:G55,'Game Board'!F8:F55,W33,'Game Board'!I8:I55,W32)+SUMIFS('Game Board'!G8:G55,'Game Board'!F8:F55,W33,'Game Board'!I8:I55,W34)+SUMIFS('Game Board'!G8:G55,'Game Board'!F8:F55,W33,'Game Board'!I8:I55,W35)+SUMIFS('Game Board'!H8:H55,'Game Board'!I8:I55,W33,'Game Board'!F8:F55,W32)+SUMIFS('Game Board'!H8:H55,'Game Board'!I8:I55,W33,'Game Board'!F8:F55,W34)+SUMIFS('Game Board'!H8:H55,'Game Board'!I8:I55,W33,'Game Board'!F8:F55,W35)</f>
        <v>0</v>
      </c>
      <c r="AD33" s="420">
        <f>SUMIFS('Game Board'!H8:H55,'Game Board'!F8:F55,W33,'Game Board'!I8:I55,W32)+SUMIFS('Game Board'!H8:H55,'Game Board'!F8:F55,W33,'Game Board'!I8:I55,W34)+SUMIFS('Game Board'!H8:H55,'Game Board'!F8:F55,W33,'Game Board'!I8:I55,W35)+SUMIFS('Game Board'!G8:G55,'Game Board'!I8:I55,W33,'Game Board'!F8:F55,W32)+SUMIFS('Game Board'!G8:G55,'Game Board'!I8:I55,W33,'Game Board'!F8:F55,W34)+SUMIFS('Game Board'!G8:G55,'Game Board'!I8:I55,W33,'Game Board'!F8:F55,W35)</f>
        <v>0</v>
      </c>
      <c r="AE33" s="420">
        <f t="shared" si="192"/>
        <v>0</v>
      </c>
      <c r="AF33" s="420">
        <f t="shared" si="193"/>
        <v>3</v>
      </c>
      <c r="AG33" s="420">
        <f t="shared" ref="AG33" si="4804">IF(W33&lt;&gt;"",SUMPRODUCT((V32:V35=V33)*(AF32:AF35&gt;AF33)*1),0)</f>
        <v>0</v>
      </c>
      <c r="AH33" s="420">
        <f t="shared" ref="AH33" si="4805">IF(W33&lt;&gt;"",SUMPRODUCT((AG32:AG35=AG33)*(AE32:AE35&gt;AE33)*1),0)</f>
        <v>0</v>
      </c>
      <c r="AI33" s="420">
        <f t="shared" si="0"/>
        <v>0</v>
      </c>
      <c r="AJ33" s="420">
        <f t="shared" ref="AJ33" si="4806">IF(W33&lt;&gt;"",SUMPRODUCT((AI32:AI35=AI33)*(AG32:AG35=AG33)*(AC32:AC35&gt;AC33)*1),0)</f>
        <v>0</v>
      </c>
      <c r="AK33" s="420">
        <f t="shared" si="194"/>
        <v>1</v>
      </c>
      <c r="AL33" s="420">
        <f>SUMPRODUCT(('Game Board'!F8:F55=X33)*('Game Board'!I8:I55=X34)*('Game Board'!G8:G55&gt;'Game Board'!H8:H55)*1)+SUMPRODUCT(('Game Board'!I8:I55=X33)*('Game Board'!F8:F55=X34)*('Game Board'!H8:H55&gt;'Game Board'!G8:G55)*1)+SUMPRODUCT(('Game Board'!F8:F55=X33)*('Game Board'!I8:I55=X35)*('Game Board'!G8:G55&gt;'Game Board'!H8:H55)*1)+SUMPRODUCT(('Game Board'!I8:I55=X33)*('Game Board'!F8:F55=X35)*('Game Board'!H8:H55&gt;'Game Board'!G8:G55)*1)</f>
        <v>0</v>
      </c>
      <c r="AM33" s="420">
        <f>SUMPRODUCT(('Game Board'!F8:F55=X33)*('Game Board'!I8:I55=X34)*('Game Board'!G8:G55='Game Board'!H8:H55)*1)+SUMPRODUCT(('Game Board'!I8:I55=X33)*('Game Board'!F8:F55=X34)*('Game Board'!G8:G55='Game Board'!H8:H55)*1)+SUMPRODUCT(('Game Board'!F8:F55=X33)*('Game Board'!I8:I55=X35)*('Game Board'!G8:G55='Game Board'!H8:H55)*1)+SUMPRODUCT(('Game Board'!I8:I55=X33)*('Game Board'!F8:F55=X35)*('Game Board'!G8:G55='Game Board'!H8:H55)*1)</f>
        <v>0</v>
      </c>
      <c r="AN33" s="420">
        <f>SUMPRODUCT(('Game Board'!F8:F55=X33)*('Game Board'!I8:I55=X34)*('Game Board'!G8:G55&lt;'Game Board'!H8:H55)*1)+SUMPRODUCT(('Game Board'!I8:I55=X33)*('Game Board'!F8:F55=X34)*('Game Board'!H8:H55&lt;'Game Board'!G8:G55)*1)+SUMPRODUCT(('Game Board'!F8:F55=X33)*('Game Board'!I8:I55=X35)*('Game Board'!G8:G55&lt;'Game Board'!H8:H55)*1)+SUMPRODUCT(('Game Board'!I8:I55=X33)*('Game Board'!F8:F55=X35)*('Game Board'!H8:H55&lt;'Game Board'!G8:G55)*1)</f>
        <v>0</v>
      </c>
      <c r="AO33" s="420">
        <f>SUMIFS('Game Board'!G8:G55,'Game Board'!F8:F55,X33,'Game Board'!I8:I55,X34)+SUMIFS('Game Board'!G8:G55,'Game Board'!F8:F55,X33,'Game Board'!I8:I55,X35)+SUMIFS('Game Board'!H8:H55,'Game Board'!I8:I55,X33,'Game Board'!F8:F55,X34)+SUMIFS('Game Board'!H8:H55,'Game Board'!I8:I55,X33,'Game Board'!F8:F55,X35)</f>
        <v>0</v>
      </c>
      <c r="AP33" s="420">
        <f>SUMIFS('Game Board'!H8:H55,'Game Board'!F8:F55,X33,'Game Board'!I8:I55,X34)+SUMIFS('Game Board'!H8:H55,'Game Board'!F8:F55,X33,'Game Board'!I8:I55,X35)+SUMIFS('Game Board'!G8:G55,'Game Board'!I8:I55,X33,'Game Board'!F8:F55,X34)+SUMIFS('Game Board'!G8:G55,'Game Board'!I8:I55,X33,'Game Board'!F8:F55,X35)</f>
        <v>0</v>
      </c>
      <c r="AQ33" s="420">
        <f t="shared" si="195"/>
        <v>0</v>
      </c>
      <c r="AR33" s="420">
        <f t="shared" si="196"/>
        <v>0</v>
      </c>
      <c r="AS33" s="420">
        <f t="shared" ref="AS33" si="4807">IF(X33&lt;&gt;"",SUMPRODUCT((V32:V35=V33)*(AR32:AR35&gt;AR33)*1),0)</f>
        <v>0</v>
      </c>
      <c r="AT33" s="420">
        <f t="shared" ref="AT33" si="4808">IF(X33&lt;&gt;"",SUMPRODUCT((AS32:AS35=AS33)*(AQ32:AQ35&gt;AQ33)*1),0)</f>
        <v>0</v>
      </c>
      <c r="AU33" s="420">
        <f t="shared" si="197"/>
        <v>0</v>
      </c>
      <c r="AV33" s="420">
        <f t="shared" ref="AV33" si="4809">IF(X33&lt;&gt;"",SUMPRODUCT((AU32:AU35=AU33)*(AS32:AS35=AS33)*(AO32:AO35&gt;AO33)*1),0)</f>
        <v>0</v>
      </c>
      <c r="AW33" s="420">
        <f t="shared" si="198"/>
        <v>1</v>
      </c>
      <c r="AX33" s="420">
        <v>0</v>
      </c>
      <c r="AY33" s="420">
        <v>0</v>
      </c>
      <c r="AZ33" s="420">
        <v>0</v>
      </c>
      <c r="BA33" s="420">
        <v>0</v>
      </c>
      <c r="BB33" s="420">
        <v>0</v>
      </c>
      <c r="BC33" s="420">
        <v>0</v>
      </c>
      <c r="BD33" s="420">
        <v>0</v>
      </c>
      <c r="BE33" s="420">
        <v>0</v>
      </c>
      <c r="BF33" s="420">
        <v>0</v>
      </c>
      <c r="BG33" s="420">
        <v>0</v>
      </c>
      <c r="BH33" s="420">
        <v>0</v>
      </c>
      <c r="BI33" s="420">
        <f t="shared" si="383"/>
        <v>1</v>
      </c>
      <c r="BJ33" s="420">
        <f>SUMPRODUCT((BI32:BI35=BI33)*(A32:A35&gt;A33)*1)</f>
        <v>2</v>
      </c>
      <c r="BK33" s="420">
        <f t="shared" si="199"/>
        <v>3</v>
      </c>
      <c r="BL33" s="420" t="str">
        <f t="shared" si="200"/>
        <v>South Korea</v>
      </c>
      <c r="BM33" s="420">
        <f t="shared" ca="1" si="201"/>
        <v>0</v>
      </c>
      <c r="BN33" s="420">
        <f ca="1">SUMPRODUCT((OFFSET('Game Board'!G8:G55,0,BN1)&lt;&gt;"")*(OFFSET('Game Board'!F8:F55,0,BN1)=C33)*(OFFSET('Game Board'!G8:G55,0,BN1)&gt;OFFSET('Game Board'!H8:H55,0,BN1))*1)+SUMPRODUCT((OFFSET('Game Board'!G8:G55,0,BN1)&lt;&gt;"")*(OFFSET('Game Board'!I8:I55,0,BN1)=C33)*(OFFSET('Game Board'!H8:H55,0,BN1)&gt;OFFSET('Game Board'!G8:G55,0,BN1))*1)</f>
        <v>0</v>
      </c>
      <c r="BO33" s="420">
        <f ca="1">SUMPRODUCT((OFFSET('Game Board'!G8:G55,0,BN1)&lt;&gt;"")*(OFFSET('Game Board'!F8:F55,0,BN1)=C33)*(OFFSET('Game Board'!G8:G55,0,BN1)=OFFSET('Game Board'!H8:H55,0,BN1))*1)+SUMPRODUCT((OFFSET('Game Board'!G8:G55,0,BN1)&lt;&gt;"")*(OFFSET('Game Board'!I8:I55,0,BN1)=C33)*(OFFSET('Game Board'!G8:G55,0,BN1)=OFFSET('Game Board'!H8:H55,0,BN1))*1)</f>
        <v>0</v>
      </c>
      <c r="BP33" s="420">
        <f ca="1">SUMPRODUCT((OFFSET('Game Board'!G8:G55,0,BN1)&lt;&gt;"")*(OFFSET('Game Board'!F8:F55,0,BN1)=C33)*(OFFSET('Game Board'!G8:G55,0,BN1)&lt;OFFSET('Game Board'!H8:H55,0,BN1))*1)+SUMPRODUCT((OFFSET('Game Board'!G8:G55,0,BN1)&lt;&gt;"")*(OFFSET('Game Board'!I8:I55,0,BN1)=C33)*(OFFSET('Game Board'!H8:H55,0,BN1)&lt;OFFSET('Game Board'!G8:G55,0,BN1))*1)</f>
        <v>0</v>
      </c>
      <c r="BQ33" s="420">
        <f ca="1">SUMIF(OFFSET('Game Board'!F8:F55,0,BN1),C33,OFFSET('Game Board'!G8:G55,0,BN1))+SUMIF(OFFSET('Game Board'!I8:I55,0,BN1),C33,OFFSET('Game Board'!H8:H55,0,BN1))</f>
        <v>0</v>
      </c>
      <c r="BR33" s="420">
        <f ca="1">SUMIF(OFFSET('Game Board'!F8:F55,0,BN1),C33,OFFSET('Game Board'!H8:H55,0,BN1))+SUMIF(OFFSET('Game Board'!I8:I55,0,BN1),C33,OFFSET('Game Board'!G8:G55,0,BN1))</f>
        <v>0</v>
      </c>
      <c r="BS33" s="420">
        <f t="shared" ca="1" si="202"/>
        <v>0</v>
      </c>
      <c r="BT33" s="420">
        <f t="shared" ca="1" si="203"/>
        <v>0</v>
      </c>
      <c r="BU33" s="420">
        <f ca="1">INDEX(L4:L35,MATCH(CD33,C4:C35,0),0)</f>
        <v>1520</v>
      </c>
      <c r="BV33" s="424">
        <f>'Tournament Setup'!F35</f>
        <v>0</v>
      </c>
      <c r="BW33" s="420">
        <f ca="1">RANK(BT33,BT32:BT35)</f>
        <v>1</v>
      </c>
      <c r="BX33" s="420">
        <f ca="1">SUMPRODUCT((BW32:BW35=BW33)*(BS32:BS35&gt;BS33)*1)</f>
        <v>0</v>
      </c>
      <c r="BY33" s="420">
        <f t="shared" ca="1" si="204"/>
        <v>1</v>
      </c>
      <c r="BZ33" s="420">
        <f ca="1">SUMPRODUCT((BW32:BW35=BW33)*(BS32:BS35=BS33)*(BQ32:BQ35&gt;BQ33)*1)</f>
        <v>0</v>
      </c>
      <c r="CA33" s="420">
        <f t="shared" ca="1" si="205"/>
        <v>1</v>
      </c>
      <c r="CB33" s="420">
        <f ca="1">RANK(CA33,CA32:CA35,1)+COUNTIF(CA32:CA33,CA33)-1</f>
        <v>2</v>
      </c>
      <c r="CC33" s="420">
        <v>2</v>
      </c>
      <c r="CD33" s="420" t="str">
        <f t="shared" ref="CD33" ca="1" si="4810">INDEX(BL32:BL35,MATCH(CC33,CB32:CB35,0),0)</f>
        <v>South Korea</v>
      </c>
      <c r="CE33" s="420">
        <f t="shared" ref="CE33" ca="1" si="4811">INDEX(CA32:CA35,MATCH(CD33,BL32:BL35,0),0)</f>
        <v>1</v>
      </c>
      <c r="CF33" s="420" t="str">
        <f t="shared" ref="CF33" ca="1" si="4812">IF(CF32&lt;&gt;"",CD33,"")</f>
        <v>South Korea</v>
      </c>
      <c r="CG33" s="420" t="str">
        <f t="shared" ref="CG33" ca="1" si="4813">IF(CE34=2,CD33,"")</f>
        <v/>
      </c>
      <c r="CI33" s="420">
        <f ca="1">SUMPRODUCT((OFFSET('Game Board'!F8:F55,0,BN1)=CF33)*(OFFSET('Game Board'!I8:I55,0,BN1)=CF32)*(OFFSET('Game Board'!G8:G55,0,BN1)&gt;OFFSET('Game Board'!H8:H55,0,BN1))*1)+SUMPRODUCT((OFFSET('Game Board'!I8:I55,0,BN1)=CF33)*(OFFSET('Game Board'!F8:F55,0,BN1)=CF32)*(OFFSET('Game Board'!H8:H55,0,BN1)&gt;OFFSET('Game Board'!G8:G55,0,BN1))*1)+SUMPRODUCT((OFFSET('Game Board'!F8:F55,0,BN1)=CF33)*(OFFSET('Game Board'!I8:I55,0,BN1)=CF34)*(OFFSET('Game Board'!G8:G55,0,BN1)&gt;OFFSET('Game Board'!H8:H55,0,BN1))*1)+SUMPRODUCT((OFFSET('Game Board'!I8:I55,0,BN1)=CF33)*(OFFSET('Game Board'!F8:F55,0,BN1)=CF34)*(OFFSET('Game Board'!H8:H55,0,BN1)&gt;OFFSET('Game Board'!G8:G55,0,BN1))*1)+SUMPRODUCT((OFFSET('Game Board'!F8:F55,0,BN1)=CF33)*(OFFSET('Game Board'!I8:I55,0,BN1)=CF35)*(OFFSET('Game Board'!G8:G55,0,BN1)&gt;OFFSET('Game Board'!H8:H55,0,BN1))*1)+SUMPRODUCT((OFFSET('Game Board'!I8:I55,0,BN1)=CF33)*(OFFSET('Game Board'!F8:F55,0,BN1)=CF35)*(OFFSET('Game Board'!H8:H55,0,BN1)&gt;OFFSET('Game Board'!G8:G55,0,BN1))*1)</f>
        <v>0</v>
      </c>
      <c r="CJ33" s="420">
        <f ca="1">SUMPRODUCT((OFFSET('Game Board'!F8:F55,0,BN1)=CF33)*(OFFSET('Game Board'!I8:I55,0,BN1)=CF32)*(OFFSET('Game Board'!G8:G55,0,BN1)=OFFSET('Game Board'!H8:H55,0,BN1))*1)+SUMPRODUCT((OFFSET('Game Board'!I8:I55,0,BN1)=CF33)*(OFFSET('Game Board'!F8:F55,0,BN1)=CF32)*(OFFSET('Game Board'!G8:G55,0,BN1)=OFFSET('Game Board'!H8:H55,0,BN1))*1)+SUMPRODUCT((OFFSET('Game Board'!F8:F55,0,BN1)=CF33)*(OFFSET('Game Board'!I8:I55,0,BN1)=CF34)*(OFFSET('Game Board'!G8:G55,0,BN1)=OFFSET('Game Board'!H8:H55,0,BN1))*1)+SUMPRODUCT((OFFSET('Game Board'!I8:I55,0,BN1)=CF33)*(OFFSET('Game Board'!F8:F55,0,BN1)=CF34)*(OFFSET('Game Board'!G8:G55,0,BN1)=OFFSET('Game Board'!H8:H55,0,BN1))*1)+SUMPRODUCT((OFFSET('Game Board'!F8:F55,0,BN1)=CF33)*(OFFSET('Game Board'!I8:I55,0,BN1)=CF35)*(OFFSET('Game Board'!G8:G55,0,BN1)=OFFSET('Game Board'!H8:H55,0,BN1))*1)+SUMPRODUCT((OFFSET('Game Board'!I8:I55,0,BN1)=CF33)*(OFFSET('Game Board'!F8:F55,0,BN1)=CF35)*(OFFSET('Game Board'!G8:G55,0,BN1)=OFFSET('Game Board'!H8:H55,0,BN1))*1)</f>
        <v>3</v>
      </c>
      <c r="CK33" s="420">
        <f ca="1">SUMPRODUCT((OFFSET('Game Board'!F8:F55,0,BN1)=CF33)*(OFFSET('Game Board'!I8:I55,0,BN1)=CF32)*(OFFSET('Game Board'!G8:G55,0,BN1)&lt;OFFSET('Game Board'!H8:H55,0,BN1))*1)+SUMPRODUCT((OFFSET('Game Board'!I8:I55,0,BN1)=CF33)*(OFFSET('Game Board'!F8:F55,0,BN1)=CF32)*(OFFSET('Game Board'!H8:H55,0,BN1)&lt;OFFSET('Game Board'!G8:G55,0,BN1))*1)+SUMPRODUCT((OFFSET('Game Board'!F8:F55,0,BN1)=CF33)*(OFFSET('Game Board'!I8:I55,0,BN1)=CF34)*(OFFSET('Game Board'!G8:G55,0,BN1)&lt;OFFSET('Game Board'!H8:H55,0,BN1))*1)+SUMPRODUCT((OFFSET('Game Board'!I8:I55,0,BN1)=CF33)*(OFFSET('Game Board'!F8:F55,0,BN1)=CF34)*(OFFSET('Game Board'!H8:H55,0,BN1)&lt;OFFSET('Game Board'!G8:G55,0,BN1))*1)+SUMPRODUCT((OFFSET('Game Board'!F8:F55,0,BN1)=CF33)*(OFFSET('Game Board'!I8:I55,0,BN1)=CF35)*(OFFSET('Game Board'!G8:G55,0,BN1)&lt;OFFSET('Game Board'!H8:H55,0,BN1))*1)+SUMPRODUCT((OFFSET('Game Board'!I8:I55,0,BN1)=CF33)*(OFFSET('Game Board'!F8:F55,0,BN1)=CF35)*(OFFSET('Game Board'!H8:H55,0,BN1)&lt;OFFSET('Game Board'!G8:G55,0,BN1))*1)</f>
        <v>0</v>
      </c>
      <c r="CL33" s="420">
        <f ca="1">SUMIFS(OFFSET('Game Board'!G8:G55,0,BN1),OFFSET('Game Board'!F8:F55,0,BN1),CF33,OFFSET('Game Board'!I8:I55,0,BN1),CF32)+SUMIFS(OFFSET('Game Board'!G8:G55,0,BN1),OFFSET('Game Board'!F8:F55,0,BN1),CF33,OFFSET('Game Board'!I8:I55,0,BN1),CF34)+SUMIFS(OFFSET('Game Board'!G8:G55,0,BN1),OFFSET('Game Board'!F8:F55,0,BN1),CF33,OFFSET('Game Board'!I8:I55,0,BN1),CF35)+SUMIFS(OFFSET('Game Board'!H8:H55,0,BN1),OFFSET('Game Board'!I8:I55,0,BN1),CF33,OFFSET('Game Board'!F8:F55,0,BN1),CF32)+SUMIFS(OFFSET('Game Board'!H8:H55,0,BN1),OFFSET('Game Board'!I8:I55,0,BN1),CF33,OFFSET('Game Board'!F8:F55,0,BN1),CF34)+SUMIFS(OFFSET('Game Board'!H8:H55,0,BN1),OFFSET('Game Board'!I8:I55,0,BN1),CF33,OFFSET('Game Board'!F8:F55,0,BN1),CF35)</f>
        <v>0</v>
      </c>
      <c r="CM33" s="420">
        <f ca="1">SUMIFS(OFFSET('Game Board'!H8:H55,0,BN1),OFFSET('Game Board'!F8:F55,0,BN1),CF33,OFFSET('Game Board'!I8:I55,0,BN1),CF32)+SUMIFS(OFFSET('Game Board'!H8:H55,0,BN1),OFFSET('Game Board'!F8:F55,0,BN1),CF33,OFFSET('Game Board'!I8:I55,0,BN1),CF34)+SUMIFS(OFFSET('Game Board'!H8:H55,0,BN1),OFFSET('Game Board'!F8:F55,0,BN1),CF33,OFFSET('Game Board'!I8:I55,0,BN1),CF35)+SUMIFS(OFFSET('Game Board'!G8:G55,0,BN1),OFFSET('Game Board'!I8:I55,0,BN1),CF33,OFFSET('Game Board'!F8:F55,0,BN1),CF32)+SUMIFS(OFFSET('Game Board'!G8:G55,0,BN1),OFFSET('Game Board'!I8:I55,0,BN1),CF33,OFFSET('Game Board'!F8:F55,0,BN1),CF34)+SUMIFS(OFFSET('Game Board'!G8:G55,0,BN1),OFFSET('Game Board'!I8:I55,0,BN1),CF33,OFFSET('Game Board'!F8:F55,0,BN1),CF35)</f>
        <v>0</v>
      </c>
      <c r="CN33" s="420">
        <f t="shared" ca="1" si="206"/>
        <v>0</v>
      </c>
      <c r="CO33" s="420">
        <f t="shared" ca="1" si="207"/>
        <v>3</v>
      </c>
      <c r="CP33" s="420">
        <f t="shared" ref="CP33" ca="1" si="4814">IF(CF33&lt;&gt;"",SUMPRODUCT((CE32:CE35=CE33)*(CO32:CO35&gt;CO33)*1),0)</f>
        <v>0</v>
      </c>
      <c r="CQ33" s="420">
        <f t="shared" ref="CQ33" ca="1" si="4815">IF(CF33&lt;&gt;"",SUMPRODUCT((CP32:CP35=CP33)*(CN32:CN35&gt;CN33)*1),0)</f>
        <v>0</v>
      </c>
      <c r="CR33" s="420">
        <f t="shared" ca="1" si="1"/>
        <v>0</v>
      </c>
      <c r="CS33" s="420">
        <f t="shared" ref="CS33" ca="1" si="4816">IF(CF33&lt;&gt;"",SUMPRODUCT((CR32:CR35=CR33)*(CP32:CP35=CP33)*(CL32:CL35&gt;CL33)*1),0)</f>
        <v>0</v>
      </c>
      <c r="CT33" s="420">
        <f t="shared" ca="1" si="208"/>
        <v>1</v>
      </c>
      <c r="CU33" s="420">
        <f ca="1">SUMPRODUCT((OFFSET('Game Board'!F8:F55,0,BN1)=CG33)*(OFFSET('Game Board'!I8:I55,0,BN1)=CG34)*(OFFSET('Game Board'!G8:G55,0,BN1)&gt;OFFSET('Game Board'!H8:H55,0,BN1))*1)+SUMPRODUCT((OFFSET('Game Board'!I8:I55,0,BN1)=CG33)*(OFFSET('Game Board'!F8:F55,0,BN1)=CG34)*(OFFSET('Game Board'!H8:H55,0,BN1)&gt;OFFSET('Game Board'!G8:G55,0,BN1))*1)+SUMPRODUCT((OFFSET('Game Board'!F8:F55,0,BN1)=CG33)*(OFFSET('Game Board'!I8:I55,0,BN1)=CG35)*(OFFSET('Game Board'!G8:G55,0,BN1)&gt;OFFSET('Game Board'!H8:H55,0,BN1))*1)+SUMPRODUCT((OFFSET('Game Board'!I8:I55,0,BN1)=CG33)*(OFFSET('Game Board'!F8:F55,0,BN1)=CG35)*(OFFSET('Game Board'!H8:H55,0,BN1)&gt;OFFSET('Game Board'!G8:G55,0,BN1))*1)</f>
        <v>0</v>
      </c>
      <c r="CV33" s="420">
        <f ca="1">SUMPRODUCT((OFFSET('Game Board'!F8:F55,0,BN1)=CG33)*(OFFSET('Game Board'!I8:I55,0,BN1)=CG34)*(OFFSET('Game Board'!G8:G55,0,BN1)=OFFSET('Game Board'!H8:H55,0,BN1))*1)+SUMPRODUCT((OFFSET('Game Board'!I8:I55,0,BN1)=CG33)*(OFFSET('Game Board'!F8:F55,0,BN1)=CG34)*(OFFSET('Game Board'!G8:G55,0,BN1)=OFFSET('Game Board'!H8:H55,0,BN1))*1)+SUMPRODUCT((OFFSET('Game Board'!F8:F55,0,BN1)=CG33)*(OFFSET('Game Board'!I8:I55,0,BN1)=CG35)*(OFFSET('Game Board'!G8:G55,0,BN1)=OFFSET('Game Board'!H8:H55,0,BN1))*1)+SUMPRODUCT((OFFSET('Game Board'!I8:I55,0,BN1)=CG33)*(OFFSET('Game Board'!F8:F55,0,BN1)=CG35)*(OFFSET('Game Board'!G8:G55,0,BN1)=OFFSET('Game Board'!H8:H55,0,BN1))*1)</f>
        <v>0</v>
      </c>
      <c r="CW33" s="420">
        <f ca="1">SUMPRODUCT((OFFSET('Game Board'!F8:F55,0,BN1)=CG33)*(OFFSET('Game Board'!I8:I55,0,BN1)=CG34)*(OFFSET('Game Board'!G8:G55,0,BN1)&lt;OFFSET('Game Board'!H8:H55,0,BN1))*1)+SUMPRODUCT((OFFSET('Game Board'!I8:I55,0,BN1)=CG33)*(OFFSET('Game Board'!F8:F55,0,BN1)=CG34)*(OFFSET('Game Board'!H8:H55,0,BN1)&lt;OFFSET('Game Board'!G8:G55,0,BN1))*1)+SUMPRODUCT((OFFSET('Game Board'!F8:F55,0,BN1)=CG33)*(OFFSET('Game Board'!I8:I55,0,BN1)=CG35)*(OFFSET('Game Board'!G8:G55,0,BN1)&lt;OFFSET('Game Board'!H8:H55,0,BN1))*1)+SUMPRODUCT((OFFSET('Game Board'!I8:I55,0,BN1)=CG33)*(OFFSET('Game Board'!F8:F55,0,BN1)=CG35)*(OFFSET('Game Board'!H8:H55,0,BN1)&lt;OFFSET('Game Board'!G8:G55,0,BN1))*1)</f>
        <v>0</v>
      </c>
      <c r="CX33" s="420">
        <f ca="1">SUMIFS(OFFSET('Game Board'!G8:G55,0,BN1),OFFSET('Game Board'!F8:F55,0,BN1),CG33,OFFSET('Game Board'!I8:I55,0,BN1),CG34)+SUMIFS(OFFSET('Game Board'!G8:G55,0,BN1),OFFSET('Game Board'!F8:F55,0,BN1),CG33,OFFSET('Game Board'!I8:I55,0,BN1),CG35)+SUMIFS(OFFSET('Game Board'!H8:H55,0,BN1),OFFSET('Game Board'!I8:I55,0,BN1),CG33,OFFSET('Game Board'!F8:F55,0,BN1),CG34)+SUMIFS(OFFSET('Game Board'!H8:H55,0,BN1),OFFSET('Game Board'!I8:I55,0,BN1),CG33,OFFSET('Game Board'!F8:F55,0,BN1),CG35)</f>
        <v>0</v>
      </c>
      <c r="CY33" s="420">
        <f ca="1">SUMIFS(OFFSET('Game Board'!H8:H55,0,BN1),OFFSET('Game Board'!F8:F55,0,BN1),CG33,OFFSET('Game Board'!I8:I55,0,BN1),CG34)+SUMIFS(OFFSET('Game Board'!H8:H55,0,BN1),OFFSET('Game Board'!F8:F55,0,BN1),CG33,OFFSET('Game Board'!I8:I55,0,BN1),CG35)+SUMIFS(OFFSET('Game Board'!G8:G55,0,BN1),OFFSET('Game Board'!I8:I55,0,BN1),CG33,OFFSET('Game Board'!F8:F55,0,BN1),CG34)+SUMIFS(OFFSET('Game Board'!G8:G55,0,BN1),OFFSET('Game Board'!I8:I55,0,BN1),CG33,OFFSET('Game Board'!F8:F55,0,BN1),CG35)</f>
        <v>0</v>
      </c>
      <c r="CZ33" s="420">
        <f t="shared" ca="1" si="209"/>
        <v>0</v>
      </c>
      <c r="DA33" s="420">
        <f t="shared" ca="1" si="210"/>
        <v>0</v>
      </c>
      <c r="DB33" s="420">
        <f t="shared" ref="DB33" ca="1" si="4817">IF(CG33&lt;&gt;"",SUMPRODUCT((CE32:CE35=CE33)*(DA32:DA35&gt;DA33)*1),0)</f>
        <v>0</v>
      </c>
      <c r="DC33" s="420">
        <f t="shared" ref="DC33" ca="1" si="4818">IF(CG33&lt;&gt;"",SUMPRODUCT((DB32:DB35=DB33)*(CZ32:CZ35&gt;CZ33)*1),0)</f>
        <v>0</v>
      </c>
      <c r="DD33" s="420">
        <f t="shared" ca="1" si="211"/>
        <v>0</v>
      </c>
      <c r="DE33" s="420">
        <f t="shared" ref="DE33" ca="1" si="4819">IF(CG33&lt;&gt;"",SUMPRODUCT((DD32:DD35=DD33)*(DB32:DB35=DB33)*(CX32:CX35&gt;CX33)*1),0)</f>
        <v>0</v>
      </c>
      <c r="DF33" s="420">
        <f t="shared" ca="1" si="212"/>
        <v>1</v>
      </c>
      <c r="DG33" s="420">
        <v>0</v>
      </c>
      <c r="DH33" s="420">
        <v>0</v>
      </c>
      <c r="DI33" s="420">
        <v>0</v>
      </c>
      <c r="DJ33" s="420">
        <v>0</v>
      </c>
      <c r="DK33" s="420">
        <v>0</v>
      </c>
      <c r="DL33" s="420">
        <v>0</v>
      </c>
      <c r="DM33" s="420">
        <v>0</v>
      </c>
      <c r="DN33" s="420">
        <v>0</v>
      </c>
      <c r="DO33" s="420">
        <v>0</v>
      </c>
      <c r="DP33" s="420">
        <v>0</v>
      </c>
      <c r="DQ33" s="420">
        <v>0</v>
      </c>
      <c r="DR33" s="420">
        <f t="shared" ca="1" si="386"/>
        <v>1</v>
      </c>
      <c r="DS33" s="420">
        <f t="shared" ref="DS33" ca="1" si="4820">SUMPRODUCT((DR32:DR35=DR33)*(BU32:BU35&gt;BU33)*1)</f>
        <v>2</v>
      </c>
      <c r="DT33" s="420">
        <f t="shared" ca="1" si="213"/>
        <v>3</v>
      </c>
      <c r="DU33" s="420" t="str">
        <f t="shared" si="214"/>
        <v>South Korea</v>
      </c>
      <c r="DV33" s="420">
        <f t="shared" ca="1" si="215"/>
        <v>0</v>
      </c>
      <c r="DW33" s="420">
        <f ca="1">SUMPRODUCT((OFFSET('Game Board'!G8:G55,0,DW1)&lt;&gt;"")*(OFFSET('Game Board'!F8:F55,0,DW1)=C33)*(OFFSET('Game Board'!G8:G55,0,DW1)&gt;OFFSET('Game Board'!H8:H55,0,DW1))*1)+SUMPRODUCT((OFFSET('Game Board'!G8:G55,0,DW1)&lt;&gt;"")*(OFFSET('Game Board'!I8:I55,0,DW1)=C33)*(OFFSET('Game Board'!H8:H55,0,DW1)&gt;OFFSET('Game Board'!G8:G55,0,DW1))*1)</f>
        <v>0</v>
      </c>
      <c r="DX33" s="420">
        <f ca="1">SUMPRODUCT((OFFSET('Game Board'!G8:G55,0,DW1)&lt;&gt;"")*(OFFSET('Game Board'!F8:F55,0,DW1)=C33)*(OFFSET('Game Board'!G8:G55,0,DW1)=OFFSET('Game Board'!H8:H55,0,DW1))*1)+SUMPRODUCT((OFFSET('Game Board'!G8:G55,0,DW1)&lt;&gt;"")*(OFFSET('Game Board'!I8:I55,0,DW1)=C33)*(OFFSET('Game Board'!G8:G55,0,DW1)=OFFSET('Game Board'!H8:H55,0,DW1))*1)</f>
        <v>0</v>
      </c>
      <c r="DY33" s="420">
        <f ca="1">SUMPRODUCT((OFFSET('Game Board'!G8:G55,0,DW1)&lt;&gt;"")*(OFFSET('Game Board'!F8:F55,0,DW1)=C33)*(OFFSET('Game Board'!G8:G55,0,DW1)&lt;OFFSET('Game Board'!H8:H55,0,DW1))*1)+SUMPRODUCT((OFFSET('Game Board'!G8:G55,0,DW1)&lt;&gt;"")*(OFFSET('Game Board'!I8:I55,0,DW1)=C33)*(OFFSET('Game Board'!H8:H55,0,DW1)&lt;OFFSET('Game Board'!G8:G55,0,DW1))*1)</f>
        <v>0</v>
      </c>
      <c r="DZ33" s="420">
        <f ca="1">SUMIF(OFFSET('Game Board'!F8:F55,0,DW1),C33,OFFSET('Game Board'!G8:G55,0,DW1))+SUMIF(OFFSET('Game Board'!I8:I55,0,DW1),C33,OFFSET('Game Board'!H8:H55,0,DW1))</f>
        <v>0</v>
      </c>
      <c r="EA33" s="420">
        <f ca="1">SUMIF(OFFSET('Game Board'!F8:F55,0,DW1),C33,OFFSET('Game Board'!H8:H55,0,DW1))+SUMIF(OFFSET('Game Board'!I8:I55,0,DW1),C33,OFFSET('Game Board'!G8:G55,0,DW1))</f>
        <v>0</v>
      </c>
      <c r="EB33" s="420">
        <f t="shared" ca="1" si="216"/>
        <v>0</v>
      </c>
      <c r="EC33" s="420">
        <f t="shared" ca="1" si="217"/>
        <v>0</v>
      </c>
      <c r="ED33" s="420">
        <f ca="1">INDEX(L4:L35,MATCH(EM33,C4:C35,0),0)</f>
        <v>1520</v>
      </c>
      <c r="EE33" s="424">
        <f>'Tournament Setup'!F35</f>
        <v>0</v>
      </c>
      <c r="EF33" s="420">
        <f ca="1">RANK(EC33,EC32:EC35)</f>
        <v>1</v>
      </c>
      <c r="EG33" s="420">
        <f ca="1">SUMPRODUCT((EF32:EF35=EF33)*(EB32:EB35&gt;EB33)*1)</f>
        <v>0</v>
      </c>
      <c r="EH33" s="420">
        <f t="shared" ca="1" si="218"/>
        <v>1</v>
      </c>
      <c r="EI33" s="420">
        <f ca="1">SUMPRODUCT((EF32:EF35=EF33)*(EB32:EB35=EB33)*(DZ32:DZ35&gt;DZ33)*1)</f>
        <v>0</v>
      </c>
      <c r="EJ33" s="420">
        <f t="shared" ca="1" si="219"/>
        <v>1</v>
      </c>
      <c r="EK33" s="420">
        <f ca="1">RANK(EJ33,EJ32:EJ35,1)+COUNTIF(EJ32:EJ33,EJ33)-1</f>
        <v>2</v>
      </c>
      <c r="EL33" s="420">
        <v>2</v>
      </c>
      <c r="EM33" s="420" t="str">
        <f t="shared" ref="EM33" ca="1" si="4821">INDEX(DU32:DU35,MATCH(EL33,EK32:EK35,0),0)</f>
        <v>South Korea</v>
      </c>
      <c r="EN33" s="420">
        <f t="shared" ref="EN33" ca="1" si="4822">INDEX(EJ32:EJ35,MATCH(EM33,DU32:DU35,0),0)</f>
        <v>1</v>
      </c>
      <c r="EO33" s="420" t="str">
        <f t="shared" ref="EO33" ca="1" si="4823">IF(EO32&lt;&gt;"",EM33,"")</f>
        <v>South Korea</v>
      </c>
      <c r="EP33" s="420" t="str">
        <f t="shared" ref="EP33" ca="1" si="4824">IF(EN34=2,EM33,"")</f>
        <v/>
      </c>
      <c r="ER33" s="420">
        <f ca="1">SUMPRODUCT((OFFSET('Game Board'!F8:F55,0,DW1)=EO33)*(OFFSET('Game Board'!I8:I55,0,DW1)=EO32)*(OFFSET('Game Board'!G8:G55,0,DW1)&gt;OFFSET('Game Board'!H8:H55,0,DW1))*1)+SUMPRODUCT((OFFSET('Game Board'!I8:I55,0,DW1)=EO33)*(OFFSET('Game Board'!F8:F55,0,DW1)=EO32)*(OFFSET('Game Board'!H8:H55,0,DW1)&gt;OFFSET('Game Board'!G8:G55,0,DW1))*1)+SUMPRODUCT((OFFSET('Game Board'!F8:F55,0,DW1)=EO33)*(OFFSET('Game Board'!I8:I55,0,DW1)=EO34)*(OFFSET('Game Board'!G8:G55,0,DW1)&gt;OFFSET('Game Board'!H8:H55,0,DW1))*1)+SUMPRODUCT((OFFSET('Game Board'!I8:I55,0,DW1)=EO33)*(OFFSET('Game Board'!F8:F55,0,DW1)=EO34)*(OFFSET('Game Board'!H8:H55,0,DW1)&gt;OFFSET('Game Board'!G8:G55,0,DW1))*1)+SUMPRODUCT((OFFSET('Game Board'!F8:F55,0,DW1)=EO33)*(OFFSET('Game Board'!I8:I55,0,DW1)=EO35)*(OFFSET('Game Board'!G8:G55,0,DW1)&gt;OFFSET('Game Board'!H8:H55,0,DW1))*1)+SUMPRODUCT((OFFSET('Game Board'!I8:I55,0,DW1)=EO33)*(OFFSET('Game Board'!F8:F55,0,DW1)=EO35)*(OFFSET('Game Board'!H8:H55,0,DW1)&gt;OFFSET('Game Board'!G8:G55,0,DW1))*1)</f>
        <v>0</v>
      </c>
      <c r="ES33" s="420">
        <f ca="1">SUMPRODUCT((OFFSET('Game Board'!F8:F55,0,DW1)=EO33)*(OFFSET('Game Board'!I8:I55,0,DW1)=EO32)*(OFFSET('Game Board'!G8:G55,0,DW1)=OFFSET('Game Board'!H8:H55,0,DW1))*1)+SUMPRODUCT((OFFSET('Game Board'!I8:I55,0,DW1)=EO33)*(OFFSET('Game Board'!F8:F55,0,DW1)=EO32)*(OFFSET('Game Board'!G8:G55,0,DW1)=OFFSET('Game Board'!H8:H55,0,DW1))*1)+SUMPRODUCT((OFFSET('Game Board'!F8:F55,0,DW1)=EO33)*(OFFSET('Game Board'!I8:I55,0,DW1)=EO34)*(OFFSET('Game Board'!G8:G55,0,DW1)=OFFSET('Game Board'!H8:H55,0,DW1))*1)+SUMPRODUCT((OFFSET('Game Board'!I8:I55,0,DW1)=EO33)*(OFFSET('Game Board'!F8:F55,0,DW1)=EO34)*(OFFSET('Game Board'!G8:G55,0,DW1)=OFFSET('Game Board'!H8:H55,0,DW1))*1)+SUMPRODUCT((OFFSET('Game Board'!F8:F55,0,DW1)=EO33)*(OFFSET('Game Board'!I8:I55,0,DW1)=EO35)*(OFFSET('Game Board'!G8:G55,0,DW1)=OFFSET('Game Board'!H8:H55,0,DW1))*1)+SUMPRODUCT((OFFSET('Game Board'!I8:I55,0,DW1)=EO33)*(OFFSET('Game Board'!F8:F55,0,DW1)=EO35)*(OFFSET('Game Board'!G8:G55,0,DW1)=OFFSET('Game Board'!H8:H55,0,DW1))*1)</f>
        <v>3</v>
      </c>
      <c r="ET33" s="420">
        <f ca="1">SUMPRODUCT((OFFSET('Game Board'!F8:F55,0,DW1)=EO33)*(OFFSET('Game Board'!I8:I55,0,DW1)=EO32)*(OFFSET('Game Board'!G8:G55,0,DW1)&lt;OFFSET('Game Board'!H8:H55,0,DW1))*1)+SUMPRODUCT((OFFSET('Game Board'!I8:I55,0,DW1)=EO33)*(OFFSET('Game Board'!F8:F55,0,DW1)=EO32)*(OFFSET('Game Board'!H8:H55,0,DW1)&lt;OFFSET('Game Board'!G8:G55,0,DW1))*1)+SUMPRODUCT((OFFSET('Game Board'!F8:F55,0,DW1)=EO33)*(OFFSET('Game Board'!I8:I55,0,DW1)=EO34)*(OFFSET('Game Board'!G8:G55,0,DW1)&lt;OFFSET('Game Board'!H8:H55,0,DW1))*1)+SUMPRODUCT((OFFSET('Game Board'!I8:I55,0,DW1)=EO33)*(OFFSET('Game Board'!F8:F55,0,DW1)=EO34)*(OFFSET('Game Board'!H8:H55,0,DW1)&lt;OFFSET('Game Board'!G8:G55,0,DW1))*1)+SUMPRODUCT((OFFSET('Game Board'!F8:F55,0,DW1)=EO33)*(OFFSET('Game Board'!I8:I55,0,DW1)=EO35)*(OFFSET('Game Board'!G8:G55,0,DW1)&lt;OFFSET('Game Board'!H8:H55,0,DW1))*1)+SUMPRODUCT((OFFSET('Game Board'!I8:I55,0,DW1)=EO33)*(OFFSET('Game Board'!F8:F55,0,DW1)=EO35)*(OFFSET('Game Board'!H8:H55,0,DW1)&lt;OFFSET('Game Board'!G8:G55,0,DW1))*1)</f>
        <v>0</v>
      </c>
      <c r="EU33" s="420">
        <f ca="1">SUMIFS(OFFSET('Game Board'!G8:G55,0,DW1),OFFSET('Game Board'!F8:F55,0,DW1),EO33,OFFSET('Game Board'!I8:I55,0,DW1),EO32)+SUMIFS(OFFSET('Game Board'!G8:G55,0,DW1),OFFSET('Game Board'!F8:F55,0,DW1),EO33,OFFSET('Game Board'!I8:I55,0,DW1),EO34)+SUMIFS(OFFSET('Game Board'!G8:G55,0,DW1),OFFSET('Game Board'!F8:F55,0,DW1),EO33,OFFSET('Game Board'!I8:I55,0,DW1),EO35)+SUMIFS(OFFSET('Game Board'!H8:H55,0,DW1),OFFSET('Game Board'!I8:I55,0,DW1),EO33,OFFSET('Game Board'!F8:F55,0,DW1),EO32)+SUMIFS(OFFSET('Game Board'!H8:H55,0,DW1),OFFSET('Game Board'!I8:I55,0,DW1),EO33,OFFSET('Game Board'!F8:F55,0,DW1),EO34)+SUMIFS(OFFSET('Game Board'!H8:H55,0,DW1),OFFSET('Game Board'!I8:I55,0,DW1),EO33,OFFSET('Game Board'!F8:F55,0,DW1),EO35)</f>
        <v>0</v>
      </c>
      <c r="EV33" s="420">
        <f ca="1">SUMIFS(OFFSET('Game Board'!H8:H55,0,DW1),OFFSET('Game Board'!F8:F55,0,DW1),EO33,OFFSET('Game Board'!I8:I55,0,DW1),EO32)+SUMIFS(OFFSET('Game Board'!H8:H55,0,DW1),OFFSET('Game Board'!F8:F55,0,DW1),EO33,OFFSET('Game Board'!I8:I55,0,DW1),EO34)+SUMIFS(OFFSET('Game Board'!H8:H55,0,DW1),OFFSET('Game Board'!F8:F55,0,DW1),EO33,OFFSET('Game Board'!I8:I55,0,DW1),EO35)+SUMIFS(OFFSET('Game Board'!G8:G55,0,DW1),OFFSET('Game Board'!I8:I55,0,DW1),EO33,OFFSET('Game Board'!F8:F55,0,DW1),EO32)+SUMIFS(OFFSET('Game Board'!G8:G55,0,DW1),OFFSET('Game Board'!I8:I55,0,DW1),EO33,OFFSET('Game Board'!F8:F55,0,DW1),EO34)+SUMIFS(OFFSET('Game Board'!G8:G55,0,DW1),OFFSET('Game Board'!I8:I55,0,DW1),EO33,OFFSET('Game Board'!F8:F55,0,DW1),EO35)</f>
        <v>0</v>
      </c>
      <c r="EW33" s="420">
        <f t="shared" ca="1" si="220"/>
        <v>0</v>
      </c>
      <c r="EX33" s="420">
        <f t="shared" ca="1" si="221"/>
        <v>3</v>
      </c>
      <c r="EY33" s="420">
        <f t="shared" ref="EY33" ca="1" si="4825">IF(EO33&lt;&gt;"",SUMPRODUCT((EN32:EN35=EN33)*(EX32:EX35&gt;EX33)*1),0)</f>
        <v>0</v>
      </c>
      <c r="EZ33" s="420">
        <f t="shared" ref="EZ33" ca="1" si="4826">IF(EO33&lt;&gt;"",SUMPRODUCT((EY32:EY35=EY33)*(EW32:EW35&gt;EW33)*1),0)</f>
        <v>0</v>
      </c>
      <c r="FA33" s="420">
        <f t="shared" ca="1" si="2"/>
        <v>0</v>
      </c>
      <c r="FB33" s="420">
        <f t="shared" ref="FB33" ca="1" si="4827">IF(EO33&lt;&gt;"",SUMPRODUCT((FA32:FA35=FA33)*(EY32:EY35=EY33)*(EU32:EU35&gt;EU33)*1),0)</f>
        <v>0</v>
      </c>
      <c r="FC33" s="420">
        <f t="shared" ca="1" si="222"/>
        <v>1</v>
      </c>
      <c r="FD33" s="420">
        <f ca="1">SUMPRODUCT((OFFSET('Game Board'!F8:F55,0,DW1)=EP33)*(OFFSET('Game Board'!I8:I55,0,DW1)=EP34)*(OFFSET('Game Board'!G8:G55,0,DW1)&gt;OFFSET('Game Board'!H8:H55,0,DW1))*1)+SUMPRODUCT((OFFSET('Game Board'!I8:I55,0,DW1)=EP33)*(OFFSET('Game Board'!F8:F55,0,DW1)=EP34)*(OFFSET('Game Board'!H8:H55,0,DW1)&gt;OFFSET('Game Board'!G8:G55,0,DW1))*1)+SUMPRODUCT((OFFSET('Game Board'!F8:F55,0,DW1)=EP33)*(OFFSET('Game Board'!I8:I55,0,DW1)=EP35)*(OFFSET('Game Board'!G8:G55,0,DW1)&gt;OFFSET('Game Board'!H8:H55,0,DW1))*1)+SUMPRODUCT((OFFSET('Game Board'!I8:I55,0,DW1)=EP33)*(OFFSET('Game Board'!F8:F55,0,DW1)=EP35)*(OFFSET('Game Board'!H8:H55,0,DW1)&gt;OFFSET('Game Board'!G8:G55,0,DW1))*1)</f>
        <v>0</v>
      </c>
      <c r="FE33" s="420">
        <f ca="1">SUMPRODUCT((OFFSET('Game Board'!F8:F55,0,DW1)=EP33)*(OFFSET('Game Board'!I8:I55,0,DW1)=EP34)*(OFFSET('Game Board'!G8:G55,0,DW1)=OFFSET('Game Board'!H8:H55,0,DW1))*1)+SUMPRODUCT((OFFSET('Game Board'!I8:I55,0,DW1)=EP33)*(OFFSET('Game Board'!F8:F55,0,DW1)=EP34)*(OFFSET('Game Board'!G8:G55,0,DW1)=OFFSET('Game Board'!H8:H55,0,DW1))*1)+SUMPRODUCT((OFFSET('Game Board'!F8:F55,0,DW1)=EP33)*(OFFSET('Game Board'!I8:I55,0,DW1)=EP35)*(OFFSET('Game Board'!G8:G55,0,DW1)=OFFSET('Game Board'!H8:H55,0,DW1))*1)+SUMPRODUCT((OFFSET('Game Board'!I8:I55,0,DW1)=EP33)*(OFFSET('Game Board'!F8:F55,0,DW1)=EP35)*(OFFSET('Game Board'!G8:G55,0,DW1)=OFFSET('Game Board'!H8:H55,0,DW1))*1)</f>
        <v>0</v>
      </c>
      <c r="FF33" s="420">
        <f ca="1">SUMPRODUCT((OFFSET('Game Board'!F8:F55,0,DW1)=EP33)*(OFFSET('Game Board'!I8:I55,0,DW1)=EP34)*(OFFSET('Game Board'!G8:G55,0,DW1)&lt;OFFSET('Game Board'!H8:H55,0,DW1))*1)+SUMPRODUCT((OFFSET('Game Board'!I8:I55,0,DW1)=EP33)*(OFFSET('Game Board'!F8:F55,0,DW1)=EP34)*(OFFSET('Game Board'!H8:H55,0,DW1)&lt;OFFSET('Game Board'!G8:G55,0,DW1))*1)+SUMPRODUCT((OFFSET('Game Board'!F8:F55,0,DW1)=EP33)*(OFFSET('Game Board'!I8:I55,0,DW1)=EP35)*(OFFSET('Game Board'!G8:G55,0,DW1)&lt;OFFSET('Game Board'!H8:H55,0,DW1))*1)+SUMPRODUCT((OFFSET('Game Board'!I8:I55,0,DW1)=EP33)*(OFFSET('Game Board'!F8:F55,0,DW1)=EP35)*(OFFSET('Game Board'!H8:H55,0,DW1)&lt;OFFSET('Game Board'!G8:G55,0,DW1))*1)</f>
        <v>0</v>
      </c>
      <c r="FG33" s="420">
        <f ca="1">SUMIFS(OFFSET('Game Board'!G8:G55,0,DW1),OFFSET('Game Board'!F8:F55,0,DW1),EP33,OFFSET('Game Board'!I8:I55,0,DW1),EP34)+SUMIFS(OFFSET('Game Board'!G8:G55,0,DW1),OFFSET('Game Board'!F8:F55,0,DW1),EP33,OFFSET('Game Board'!I8:I55,0,DW1),EP35)+SUMIFS(OFFSET('Game Board'!H8:H55,0,DW1),OFFSET('Game Board'!I8:I55,0,DW1),EP33,OFFSET('Game Board'!F8:F55,0,DW1),EP34)+SUMIFS(OFFSET('Game Board'!H8:H55,0,DW1),OFFSET('Game Board'!I8:I55,0,DW1),EP33,OFFSET('Game Board'!F8:F55,0,DW1),EP35)</f>
        <v>0</v>
      </c>
      <c r="FH33" s="420">
        <f ca="1">SUMIFS(OFFSET('Game Board'!H8:H55,0,DW1),OFFSET('Game Board'!F8:F55,0,DW1),EP33,OFFSET('Game Board'!I8:I55,0,DW1),EP34)+SUMIFS(OFFSET('Game Board'!H8:H55,0,DW1),OFFSET('Game Board'!F8:F55,0,DW1),EP33,OFFSET('Game Board'!I8:I55,0,DW1),EP35)+SUMIFS(OFFSET('Game Board'!G8:G55,0,DW1),OFFSET('Game Board'!I8:I55,0,DW1),EP33,OFFSET('Game Board'!F8:F55,0,DW1),EP34)+SUMIFS(OFFSET('Game Board'!G8:G55,0,DW1),OFFSET('Game Board'!I8:I55,0,DW1),EP33,OFFSET('Game Board'!F8:F55,0,DW1),EP35)</f>
        <v>0</v>
      </c>
      <c r="FI33" s="420">
        <f t="shared" ca="1" si="223"/>
        <v>0</v>
      </c>
      <c r="FJ33" s="420">
        <f t="shared" ca="1" si="224"/>
        <v>0</v>
      </c>
      <c r="FK33" s="420">
        <f t="shared" ref="FK33" ca="1" si="4828">IF(EP33&lt;&gt;"",SUMPRODUCT((EN32:EN35=EN33)*(FJ32:FJ35&gt;FJ33)*1),0)</f>
        <v>0</v>
      </c>
      <c r="FL33" s="420">
        <f t="shared" ref="FL33" ca="1" si="4829">IF(EP33&lt;&gt;"",SUMPRODUCT((FK32:FK35=FK33)*(FI32:FI35&gt;FI33)*1),0)</f>
        <v>0</v>
      </c>
      <c r="FM33" s="420">
        <f t="shared" ca="1" si="225"/>
        <v>0</v>
      </c>
      <c r="FN33" s="420">
        <f t="shared" ref="FN33" ca="1" si="4830">IF(EP33&lt;&gt;"",SUMPRODUCT((FM32:FM35=FM33)*(FK32:FK35=FK33)*(FG32:FG35&gt;FG33)*1),0)</f>
        <v>0</v>
      </c>
      <c r="FO33" s="420">
        <f t="shared" ca="1" si="226"/>
        <v>1</v>
      </c>
      <c r="FP33" s="420">
        <v>0</v>
      </c>
      <c r="FQ33" s="420">
        <v>0</v>
      </c>
      <c r="FR33" s="420">
        <v>0</v>
      </c>
      <c r="FS33" s="420">
        <v>0</v>
      </c>
      <c r="FT33" s="420">
        <v>0</v>
      </c>
      <c r="FU33" s="420">
        <v>0</v>
      </c>
      <c r="FV33" s="420">
        <v>0</v>
      </c>
      <c r="FW33" s="420">
        <v>0</v>
      </c>
      <c r="FX33" s="420">
        <v>0</v>
      </c>
      <c r="FY33" s="420">
        <v>0</v>
      </c>
      <c r="FZ33" s="420">
        <v>0</v>
      </c>
      <c r="GA33" s="420">
        <f t="shared" ca="1" si="389"/>
        <v>1</v>
      </c>
      <c r="GB33" s="420">
        <f t="shared" ref="GB33" ca="1" si="4831">SUMPRODUCT((GA32:GA35=GA33)*(ED32:ED35&gt;ED33)*1)</f>
        <v>2</v>
      </c>
      <c r="GC33" s="420">
        <f t="shared" ca="1" si="227"/>
        <v>3</v>
      </c>
      <c r="GD33" s="420" t="str">
        <f t="shared" si="228"/>
        <v>South Korea</v>
      </c>
      <c r="GE33" s="420">
        <f t="shared" ca="1" si="3"/>
        <v>0</v>
      </c>
      <c r="GF33" s="420">
        <f ca="1">SUMPRODUCT((OFFSET('Game Board'!G8:G55,0,GF1)&lt;&gt;"")*(OFFSET('Game Board'!F8:F55,0,GF1)=C33)*(OFFSET('Game Board'!G8:G55,0,GF1)&gt;OFFSET('Game Board'!H8:H55,0,GF1))*1)+SUMPRODUCT((OFFSET('Game Board'!G8:G55,0,GF1)&lt;&gt;"")*(OFFSET('Game Board'!I8:I55,0,GF1)=C33)*(OFFSET('Game Board'!H8:H55,0,GF1)&gt;OFFSET('Game Board'!G8:G55,0,GF1))*1)</f>
        <v>0</v>
      </c>
      <c r="GG33" s="420">
        <f ca="1">SUMPRODUCT((OFFSET('Game Board'!G8:G55,0,GF1)&lt;&gt;"")*(OFFSET('Game Board'!F8:F55,0,GF1)=C33)*(OFFSET('Game Board'!G8:G55,0,GF1)=OFFSET('Game Board'!H8:H55,0,GF1))*1)+SUMPRODUCT((OFFSET('Game Board'!G8:G55,0,GF1)&lt;&gt;"")*(OFFSET('Game Board'!I8:I55,0,GF1)=C33)*(OFFSET('Game Board'!G8:G55,0,GF1)=OFFSET('Game Board'!H8:H55,0,GF1))*1)</f>
        <v>0</v>
      </c>
      <c r="GH33" s="420">
        <f ca="1">SUMPRODUCT((OFFSET('Game Board'!G8:G55,0,GF1)&lt;&gt;"")*(OFFSET('Game Board'!F8:F55,0,GF1)=C33)*(OFFSET('Game Board'!G8:G55,0,GF1)&lt;OFFSET('Game Board'!H8:H55,0,GF1))*1)+SUMPRODUCT((OFFSET('Game Board'!G8:G55,0,GF1)&lt;&gt;"")*(OFFSET('Game Board'!I8:I55,0,GF1)=C33)*(OFFSET('Game Board'!H8:H55,0,GF1)&lt;OFFSET('Game Board'!G8:G55,0,GF1))*1)</f>
        <v>0</v>
      </c>
      <c r="GI33" s="420">
        <f ca="1">SUMIF(OFFSET('Game Board'!F8:F55,0,GF1),C33,OFFSET('Game Board'!G8:G55,0,GF1))+SUMIF(OFFSET('Game Board'!I8:I55,0,GF1),C33,OFFSET('Game Board'!H8:H55,0,GF1))</f>
        <v>0</v>
      </c>
      <c r="GJ33" s="420">
        <f ca="1">SUMIF(OFFSET('Game Board'!F8:F55,0,GF1),C33,OFFSET('Game Board'!H8:H55,0,GF1))+SUMIF(OFFSET('Game Board'!I8:I55,0,GF1),C33,OFFSET('Game Board'!G8:G55,0,GF1))</f>
        <v>0</v>
      </c>
      <c r="GK33" s="420">
        <f t="shared" ca="1" si="4"/>
        <v>0</v>
      </c>
      <c r="GL33" s="420">
        <f t="shared" ca="1" si="5"/>
        <v>0</v>
      </c>
      <c r="GM33" s="420">
        <f ca="1">INDEX(L4:L35,MATCH(GV33,C4:C35,0),0)</f>
        <v>1520</v>
      </c>
      <c r="GN33" s="424">
        <f>'Tournament Setup'!F35</f>
        <v>0</v>
      </c>
      <c r="GO33" s="420">
        <f t="shared" ref="GO33" ca="1" si="4832">RANK(GL33,GL32:GL35)</f>
        <v>1</v>
      </c>
      <c r="GP33" s="420">
        <f t="shared" ref="GP33" ca="1" si="4833">SUMPRODUCT((GO32:GO35=GO33)*(GK32:GK35&gt;GK33)*1)</f>
        <v>0</v>
      </c>
      <c r="GQ33" s="420">
        <f t="shared" ca="1" si="8"/>
        <v>1</v>
      </c>
      <c r="GR33" s="420">
        <f t="shared" ref="GR33" ca="1" si="4834">SUMPRODUCT((GO32:GO35=GO33)*(GK32:GK35=GK33)*(GI32:GI35&gt;GI33)*1)</f>
        <v>0</v>
      </c>
      <c r="GS33" s="420">
        <f t="shared" ca="1" si="10"/>
        <v>1</v>
      </c>
      <c r="GT33" s="420">
        <f t="shared" ref="GT33" ca="1" si="4835">RANK(GS33,GS32:GS35,1)+COUNTIF(GS32:GS33,GS33)-1</f>
        <v>2</v>
      </c>
      <c r="GU33" s="420">
        <v>2</v>
      </c>
      <c r="GV33" s="420" t="str">
        <f t="shared" ref="GV33" ca="1" si="4836">INDEX(GD32:GD35,MATCH(GU33,GT32:GT35,0),0)</f>
        <v>South Korea</v>
      </c>
      <c r="GW33" s="420">
        <f t="shared" ref="GW33" ca="1" si="4837">INDEX(GS32:GS35,MATCH(GV33,GD32:GD35,0),0)</f>
        <v>1</v>
      </c>
      <c r="GX33" s="420" t="str">
        <f t="shared" ref="GX33" ca="1" si="4838">IF(GX32&lt;&gt;"",GV33,"")</f>
        <v>South Korea</v>
      </c>
      <c r="GY33" s="420" t="str">
        <f t="shared" ref="GY33" ca="1" si="4839">IF(GW34=2,GV33,"")</f>
        <v/>
      </c>
      <c r="HA33" s="420">
        <f ca="1">SUMPRODUCT((OFFSET('Game Board'!F8:F55,0,GF1)=GX33)*(OFFSET('Game Board'!I8:I55,0,GF1)=GX32)*(OFFSET('Game Board'!G8:G55,0,GF1)&gt;OFFSET('Game Board'!H8:H55,0,GF1))*1)+SUMPRODUCT((OFFSET('Game Board'!I8:I55,0,GF1)=GX33)*(OFFSET('Game Board'!F8:F55,0,GF1)=GX32)*(OFFSET('Game Board'!H8:H55,0,GF1)&gt;OFFSET('Game Board'!G8:G55,0,GF1))*1)+SUMPRODUCT((OFFSET('Game Board'!F8:F55,0,GF1)=GX33)*(OFFSET('Game Board'!I8:I55,0,GF1)=GX34)*(OFFSET('Game Board'!G8:G55,0,GF1)&gt;OFFSET('Game Board'!H8:H55,0,GF1))*1)+SUMPRODUCT((OFFSET('Game Board'!I8:I55,0,GF1)=GX33)*(OFFSET('Game Board'!F8:F55,0,GF1)=GX34)*(OFFSET('Game Board'!H8:H55,0,GF1)&gt;OFFSET('Game Board'!G8:G55,0,GF1))*1)+SUMPRODUCT((OFFSET('Game Board'!F8:F55,0,GF1)=GX33)*(OFFSET('Game Board'!I8:I55,0,GF1)=GX35)*(OFFSET('Game Board'!G8:G55,0,GF1)&gt;OFFSET('Game Board'!H8:H55,0,GF1))*1)+SUMPRODUCT((OFFSET('Game Board'!I8:I55,0,GF1)=GX33)*(OFFSET('Game Board'!F8:F55,0,GF1)=GX35)*(OFFSET('Game Board'!H8:H55,0,GF1)&gt;OFFSET('Game Board'!G8:G55,0,GF1))*1)</f>
        <v>0</v>
      </c>
      <c r="HB33" s="420">
        <f ca="1">SUMPRODUCT((OFFSET('Game Board'!F8:F55,0,GF1)=GX33)*(OFFSET('Game Board'!I8:I55,0,GF1)=GX32)*(OFFSET('Game Board'!G8:G55,0,GF1)=OFFSET('Game Board'!H8:H55,0,GF1))*1)+SUMPRODUCT((OFFSET('Game Board'!I8:I55,0,GF1)=GX33)*(OFFSET('Game Board'!F8:F55,0,GF1)=GX32)*(OFFSET('Game Board'!G8:G55,0,GF1)=OFFSET('Game Board'!H8:H55,0,GF1))*1)+SUMPRODUCT((OFFSET('Game Board'!F8:F55,0,GF1)=GX33)*(OFFSET('Game Board'!I8:I55,0,GF1)=GX34)*(OFFSET('Game Board'!G8:G55,0,GF1)=OFFSET('Game Board'!H8:H55,0,GF1))*1)+SUMPRODUCT((OFFSET('Game Board'!I8:I55,0,GF1)=GX33)*(OFFSET('Game Board'!F8:F55,0,GF1)=GX34)*(OFFSET('Game Board'!G8:G55,0,GF1)=OFFSET('Game Board'!H8:H55,0,GF1))*1)+SUMPRODUCT((OFFSET('Game Board'!F8:F55,0,GF1)=GX33)*(OFFSET('Game Board'!I8:I55,0,GF1)=GX35)*(OFFSET('Game Board'!G8:G55,0,GF1)=OFFSET('Game Board'!H8:H55,0,GF1))*1)+SUMPRODUCT((OFFSET('Game Board'!I8:I55,0,GF1)=GX33)*(OFFSET('Game Board'!F8:F55,0,GF1)=GX35)*(OFFSET('Game Board'!G8:G55,0,GF1)=OFFSET('Game Board'!H8:H55,0,GF1))*1)</f>
        <v>3</v>
      </c>
      <c r="HC33" s="420">
        <f ca="1">SUMPRODUCT((OFFSET('Game Board'!F8:F55,0,GF1)=GX33)*(OFFSET('Game Board'!I8:I55,0,GF1)=GX32)*(OFFSET('Game Board'!G8:G55,0,GF1)&lt;OFFSET('Game Board'!H8:H55,0,GF1))*1)+SUMPRODUCT((OFFSET('Game Board'!I8:I55,0,GF1)=GX33)*(OFFSET('Game Board'!F8:F55,0,GF1)=GX32)*(OFFSET('Game Board'!H8:H55,0,GF1)&lt;OFFSET('Game Board'!G8:G55,0,GF1))*1)+SUMPRODUCT((OFFSET('Game Board'!F8:F55,0,GF1)=GX33)*(OFFSET('Game Board'!I8:I55,0,GF1)=GX34)*(OFFSET('Game Board'!G8:G55,0,GF1)&lt;OFFSET('Game Board'!H8:H55,0,GF1))*1)+SUMPRODUCT((OFFSET('Game Board'!I8:I55,0,GF1)=GX33)*(OFFSET('Game Board'!F8:F55,0,GF1)=GX34)*(OFFSET('Game Board'!H8:H55,0,GF1)&lt;OFFSET('Game Board'!G8:G55,0,GF1))*1)+SUMPRODUCT((OFFSET('Game Board'!F8:F55,0,GF1)=GX33)*(OFFSET('Game Board'!I8:I55,0,GF1)=GX35)*(OFFSET('Game Board'!G8:G55,0,GF1)&lt;OFFSET('Game Board'!H8:H55,0,GF1))*1)+SUMPRODUCT((OFFSET('Game Board'!I8:I55,0,GF1)=GX33)*(OFFSET('Game Board'!F8:F55,0,GF1)=GX35)*(OFFSET('Game Board'!H8:H55,0,GF1)&lt;OFFSET('Game Board'!G8:G55,0,GF1))*1)</f>
        <v>0</v>
      </c>
      <c r="HD33" s="420">
        <f ca="1">SUMIFS(OFFSET('Game Board'!G8:G55,0,GF1),OFFSET('Game Board'!F8:F55,0,GF1),GX33,OFFSET('Game Board'!I8:I55,0,GF1),GX32)+SUMIFS(OFFSET('Game Board'!G8:G55,0,GF1),OFFSET('Game Board'!F8:F55,0,GF1),GX33,OFFSET('Game Board'!I8:I55,0,GF1),GX34)+SUMIFS(OFFSET('Game Board'!G8:G55,0,GF1),OFFSET('Game Board'!F8:F55,0,GF1),GX33,OFFSET('Game Board'!I8:I55,0,GF1),GX35)+SUMIFS(OFFSET('Game Board'!H8:H55,0,GF1),OFFSET('Game Board'!I8:I55,0,GF1),GX33,OFFSET('Game Board'!F8:F55,0,GF1),GX32)+SUMIFS(OFFSET('Game Board'!H8:H55,0,GF1),OFFSET('Game Board'!I8:I55,0,GF1),GX33,OFFSET('Game Board'!F8:F55,0,GF1),GX34)+SUMIFS(OFFSET('Game Board'!H8:H55,0,GF1),OFFSET('Game Board'!I8:I55,0,GF1),GX33,OFFSET('Game Board'!F8:F55,0,GF1),GX35)</f>
        <v>0</v>
      </c>
      <c r="HE33" s="420">
        <f ca="1">SUMIFS(OFFSET('Game Board'!H8:H55,0,GF1),OFFSET('Game Board'!F8:F55,0,GF1),GX33,OFFSET('Game Board'!I8:I55,0,GF1),GX32)+SUMIFS(OFFSET('Game Board'!H8:H55,0,GF1),OFFSET('Game Board'!F8:F55,0,GF1),GX33,OFFSET('Game Board'!I8:I55,0,GF1),GX34)+SUMIFS(OFFSET('Game Board'!H8:H55,0,GF1),OFFSET('Game Board'!F8:F55,0,GF1),GX33,OFFSET('Game Board'!I8:I55,0,GF1),GX35)+SUMIFS(OFFSET('Game Board'!G8:G55,0,GF1),OFFSET('Game Board'!I8:I55,0,GF1),GX33,OFFSET('Game Board'!F8:F55,0,GF1),GX32)+SUMIFS(OFFSET('Game Board'!G8:G55,0,GF1),OFFSET('Game Board'!I8:I55,0,GF1),GX33,OFFSET('Game Board'!F8:F55,0,GF1),GX34)+SUMIFS(OFFSET('Game Board'!G8:G55,0,GF1),OFFSET('Game Board'!I8:I55,0,GF1),GX33,OFFSET('Game Board'!F8:F55,0,GF1),GX35)</f>
        <v>0</v>
      </c>
      <c r="HF33" s="420">
        <f t="shared" ca="1" si="15"/>
        <v>0</v>
      </c>
      <c r="HG33" s="420">
        <f t="shared" ca="1" si="16"/>
        <v>3</v>
      </c>
      <c r="HH33" s="420">
        <f t="shared" ref="HH33" ca="1" si="4840">IF(GX33&lt;&gt;"",SUMPRODUCT((GW32:GW35=GW33)*(HG32:HG35&gt;HG33)*1),0)</f>
        <v>0</v>
      </c>
      <c r="HI33" s="420">
        <f t="shared" ref="HI33" ca="1" si="4841">IF(GX33&lt;&gt;"",SUMPRODUCT((HH32:HH35=HH33)*(HF32:HF35&gt;HF33)*1),0)</f>
        <v>0</v>
      </c>
      <c r="HJ33" s="420">
        <f t="shared" ca="1" si="19"/>
        <v>0</v>
      </c>
      <c r="HK33" s="420">
        <f t="shared" ref="HK33" ca="1" si="4842">IF(GX33&lt;&gt;"",SUMPRODUCT((HJ32:HJ35=HJ33)*(HH32:HH35=HH33)*(HD32:HD35&gt;HD33)*1),0)</f>
        <v>0</v>
      </c>
      <c r="HL33" s="420">
        <f t="shared" ca="1" si="21"/>
        <v>1</v>
      </c>
      <c r="HM33" s="420">
        <f ca="1">SUMPRODUCT((OFFSET('Game Board'!F8:F55,0,GF1)=GY33)*(OFFSET('Game Board'!I8:I55,0,GF1)=GY34)*(OFFSET('Game Board'!G8:G55,0,GF1)&gt;OFFSET('Game Board'!H8:H55,0,GF1))*1)+SUMPRODUCT((OFFSET('Game Board'!I8:I55,0,GF1)=GY33)*(OFFSET('Game Board'!F8:F55,0,GF1)=GY34)*(OFFSET('Game Board'!H8:H55,0,GF1)&gt;OFFSET('Game Board'!G8:G55,0,GF1))*1)+SUMPRODUCT((OFFSET('Game Board'!F8:F55,0,GF1)=GY33)*(OFFSET('Game Board'!I8:I55,0,GF1)=GY35)*(OFFSET('Game Board'!G8:G55,0,GF1)&gt;OFFSET('Game Board'!H8:H55,0,GF1))*1)+SUMPRODUCT((OFFSET('Game Board'!I8:I55,0,GF1)=GY33)*(OFFSET('Game Board'!F8:F55,0,GF1)=GY35)*(OFFSET('Game Board'!H8:H55,0,GF1)&gt;OFFSET('Game Board'!G8:G55,0,GF1))*1)</f>
        <v>0</v>
      </c>
      <c r="HN33" s="420">
        <f ca="1">SUMPRODUCT((OFFSET('Game Board'!F8:F55,0,GF1)=GY33)*(OFFSET('Game Board'!I8:I55,0,GF1)=GY34)*(OFFSET('Game Board'!G8:G55,0,GF1)=OFFSET('Game Board'!H8:H55,0,GF1))*1)+SUMPRODUCT((OFFSET('Game Board'!I8:I55,0,GF1)=GY33)*(OFFSET('Game Board'!F8:F55,0,GF1)=GY34)*(OFFSET('Game Board'!G8:G55,0,GF1)=OFFSET('Game Board'!H8:H55,0,GF1))*1)+SUMPRODUCT((OFFSET('Game Board'!F8:F55,0,GF1)=GY33)*(OFFSET('Game Board'!I8:I55,0,GF1)=GY35)*(OFFSET('Game Board'!G8:G55,0,GF1)=OFFSET('Game Board'!H8:H55,0,GF1))*1)+SUMPRODUCT((OFFSET('Game Board'!I8:I55,0,GF1)=GY33)*(OFFSET('Game Board'!F8:F55,0,GF1)=GY35)*(OFFSET('Game Board'!G8:G55,0,GF1)=OFFSET('Game Board'!H8:H55,0,GF1))*1)</f>
        <v>0</v>
      </c>
      <c r="HO33" s="420">
        <f ca="1">SUMPRODUCT((OFFSET('Game Board'!F8:F55,0,GF1)=GY33)*(OFFSET('Game Board'!I8:I55,0,GF1)=GY34)*(OFFSET('Game Board'!G8:G55,0,GF1)&lt;OFFSET('Game Board'!H8:H55,0,GF1))*1)+SUMPRODUCT((OFFSET('Game Board'!I8:I55,0,GF1)=GY33)*(OFFSET('Game Board'!F8:F55,0,GF1)=GY34)*(OFFSET('Game Board'!H8:H55,0,GF1)&lt;OFFSET('Game Board'!G8:G55,0,GF1))*1)+SUMPRODUCT((OFFSET('Game Board'!F8:F55,0,GF1)=GY33)*(OFFSET('Game Board'!I8:I55,0,GF1)=GY35)*(OFFSET('Game Board'!G8:G55,0,GF1)&lt;OFFSET('Game Board'!H8:H55,0,GF1))*1)+SUMPRODUCT((OFFSET('Game Board'!I8:I55,0,GF1)=GY33)*(OFFSET('Game Board'!F8:F55,0,GF1)=GY35)*(OFFSET('Game Board'!H8:H55,0,GF1)&lt;OFFSET('Game Board'!G8:G55,0,GF1))*1)</f>
        <v>0</v>
      </c>
      <c r="HP33" s="420">
        <f ca="1">SUMIFS(OFFSET('Game Board'!G8:G55,0,GF1),OFFSET('Game Board'!F8:F55,0,GF1),GY33,OFFSET('Game Board'!I8:I55,0,GF1),GY34)+SUMIFS(OFFSET('Game Board'!G8:G55,0,GF1),OFFSET('Game Board'!F8:F55,0,GF1),GY33,OFFSET('Game Board'!I8:I55,0,GF1),GY35)+SUMIFS(OFFSET('Game Board'!H8:H55,0,GF1),OFFSET('Game Board'!I8:I55,0,GF1),GY33,OFFSET('Game Board'!F8:F55,0,GF1),GY34)+SUMIFS(OFFSET('Game Board'!H8:H55,0,GF1),OFFSET('Game Board'!I8:I55,0,GF1),GY33,OFFSET('Game Board'!F8:F55,0,GF1),GY35)</f>
        <v>0</v>
      </c>
      <c r="HQ33" s="420">
        <f ca="1">SUMIFS(OFFSET('Game Board'!H8:H55,0,GF1),OFFSET('Game Board'!F8:F55,0,GF1),GY33,OFFSET('Game Board'!I8:I55,0,GF1),GY34)+SUMIFS(OFFSET('Game Board'!H8:H55,0,GF1),OFFSET('Game Board'!F8:F55,0,GF1),GY33,OFFSET('Game Board'!I8:I55,0,GF1),GY35)+SUMIFS(OFFSET('Game Board'!G8:G55,0,GF1),OFFSET('Game Board'!I8:I55,0,GF1),GY33,OFFSET('Game Board'!F8:F55,0,GF1),GY34)+SUMIFS(OFFSET('Game Board'!G8:G55,0,GF1),OFFSET('Game Board'!I8:I55,0,GF1),GY33,OFFSET('Game Board'!F8:F55,0,GF1),GY35)</f>
        <v>0</v>
      </c>
      <c r="HR33" s="420">
        <f t="shared" ca="1" si="240"/>
        <v>0</v>
      </c>
      <c r="HS33" s="420">
        <f t="shared" ca="1" si="241"/>
        <v>0</v>
      </c>
      <c r="HT33" s="420">
        <f t="shared" ref="HT33" ca="1" si="4843">IF(GY33&lt;&gt;"",SUMPRODUCT((GW32:GW35=GW33)*(HS32:HS35&gt;HS33)*1),0)</f>
        <v>0</v>
      </c>
      <c r="HU33" s="420">
        <f t="shared" ref="HU33" ca="1" si="4844">IF(GY33&lt;&gt;"",SUMPRODUCT((HT32:HT35=HT33)*(HR32:HR35&gt;HR33)*1),0)</f>
        <v>0</v>
      </c>
      <c r="HV33" s="420">
        <f t="shared" ca="1" si="244"/>
        <v>0</v>
      </c>
      <c r="HW33" s="420">
        <f t="shared" ref="HW33" ca="1" si="4845">IF(GY33&lt;&gt;"",SUMPRODUCT((HV32:HV35=HV33)*(HT32:HT35=HT33)*(HP32:HP35&gt;HP33)*1),0)</f>
        <v>0</v>
      </c>
      <c r="HX33" s="420">
        <f t="shared" ca="1" si="22"/>
        <v>1</v>
      </c>
      <c r="HY33" s="420">
        <v>0</v>
      </c>
      <c r="HZ33" s="420">
        <v>0</v>
      </c>
      <c r="IA33" s="420">
        <v>0</v>
      </c>
      <c r="IB33" s="420">
        <v>0</v>
      </c>
      <c r="IC33" s="420">
        <v>0</v>
      </c>
      <c r="ID33" s="420">
        <v>0</v>
      </c>
      <c r="IE33" s="420">
        <v>0</v>
      </c>
      <c r="IF33" s="420">
        <v>0</v>
      </c>
      <c r="IG33" s="420">
        <v>0</v>
      </c>
      <c r="IH33" s="420">
        <v>0</v>
      </c>
      <c r="II33" s="420">
        <v>0</v>
      </c>
      <c r="IJ33" s="420">
        <f t="shared" ca="1" si="23"/>
        <v>1</v>
      </c>
      <c r="IK33" s="420">
        <f t="shared" ref="IK33" ca="1" si="4846">SUMPRODUCT((IJ32:IJ35=IJ33)*(GM32:GM35&gt;GM33)*1)</f>
        <v>2</v>
      </c>
      <c r="IL33" s="420">
        <f t="shared" ca="1" si="25"/>
        <v>3</v>
      </c>
      <c r="IM33" s="420" t="str">
        <f t="shared" si="247"/>
        <v>South Korea</v>
      </c>
      <c r="IN33" s="420">
        <f t="shared" ca="1" si="26"/>
        <v>0</v>
      </c>
      <c r="IO33" s="420">
        <f ca="1">SUMPRODUCT((OFFSET('Game Board'!G8:G55,0,IO1)&lt;&gt;"")*(OFFSET('Game Board'!F8:F55,0,IO1)=C33)*(OFFSET('Game Board'!G8:G55,0,IO1)&gt;OFFSET('Game Board'!H8:H55,0,IO1))*1)+SUMPRODUCT((OFFSET('Game Board'!G8:G55,0,IO1)&lt;&gt;"")*(OFFSET('Game Board'!I8:I55,0,IO1)=C33)*(OFFSET('Game Board'!H8:H55,0,IO1)&gt;OFFSET('Game Board'!G8:G55,0,IO1))*1)</f>
        <v>0</v>
      </c>
      <c r="IP33" s="420">
        <f ca="1">SUMPRODUCT((OFFSET('Game Board'!G8:G55,0,IO1)&lt;&gt;"")*(OFFSET('Game Board'!F8:F55,0,IO1)=C33)*(OFFSET('Game Board'!G8:G55,0,IO1)=OFFSET('Game Board'!H8:H55,0,IO1))*1)+SUMPRODUCT((OFFSET('Game Board'!G8:G55,0,IO1)&lt;&gt;"")*(OFFSET('Game Board'!I8:I55,0,IO1)=C33)*(OFFSET('Game Board'!G8:G55,0,IO1)=OFFSET('Game Board'!H8:H55,0,IO1))*1)</f>
        <v>0</v>
      </c>
      <c r="IQ33" s="420">
        <f ca="1">SUMPRODUCT((OFFSET('Game Board'!G8:G55,0,IO1)&lt;&gt;"")*(OFFSET('Game Board'!F8:F55,0,IO1)=C33)*(OFFSET('Game Board'!G8:G55,0,IO1)&lt;OFFSET('Game Board'!H8:H55,0,IO1))*1)+SUMPRODUCT((OFFSET('Game Board'!G8:G55,0,IO1)&lt;&gt;"")*(OFFSET('Game Board'!I8:I55,0,IO1)=C33)*(OFFSET('Game Board'!H8:H55,0,IO1)&lt;OFFSET('Game Board'!G8:G55,0,IO1))*1)</f>
        <v>0</v>
      </c>
      <c r="IR33" s="420">
        <f ca="1">SUMIF(OFFSET('Game Board'!F8:F55,0,IO1),C33,OFFSET('Game Board'!G8:G55,0,IO1))+SUMIF(OFFSET('Game Board'!I8:I55,0,IO1),C33,OFFSET('Game Board'!H8:H55,0,IO1))</f>
        <v>0</v>
      </c>
      <c r="IS33" s="420">
        <f ca="1">SUMIF(OFFSET('Game Board'!F8:F55,0,IO1),C33,OFFSET('Game Board'!H8:H55,0,IO1))+SUMIF(OFFSET('Game Board'!I8:I55,0,IO1),C33,OFFSET('Game Board'!G8:G55,0,IO1))</f>
        <v>0</v>
      </c>
      <c r="IT33" s="420">
        <f t="shared" ca="1" si="27"/>
        <v>0</v>
      </c>
      <c r="IU33" s="420">
        <f t="shared" ca="1" si="28"/>
        <v>0</v>
      </c>
      <c r="IV33" s="420">
        <f ca="1">INDEX(L4:L35,MATCH(JE33,C4:C35,0),0)</f>
        <v>1520</v>
      </c>
      <c r="IW33" s="424">
        <f>'Tournament Setup'!F35</f>
        <v>0</v>
      </c>
      <c r="IX33" s="420">
        <f t="shared" ref="IX33" ca="1" si="4847">RANK(IU33,IU32:IU35)</f>
        <v>1</v>
      </c>
      <c r="IY33" s="420">
        <f t="shared" ref="IY33" ca="1" si="4848">SUMPRODUCT((IX32:IX35=IX33)*(IT32:IT35&gt;IT33)*1)</f>
        <v>0</v>
      </c>
      <c r="IZ33" s="420">
        <f t="shared" ca="1" si="31"/>
        <v>1</v>
      </c>
      <c r="JA33" s="420">
        <f t="shared" ref="JA33" ca="1" si="4849">SUMPRODUCT((IX32:IX35=IX33)*(IT32:IT35=IT33)*(IR32:IR35&gt;IR33)*1)</f>
        <v>0</v>
      </c>
      <c r="JB33" s="420">
        <f t="shared" ca="1" si="33"/>
        <v>1</v>
      </c>
      <c r="JC33" s="420">
        <f t="shared" ref="JC33" ca="1" si="4850">RANK(JB33,JB32:JB35,1)+COUNTIF(JB32:JB33,JB33)-1</f>
        <v>2</v>
      </c>
      <c r="JD33" s="420">
        <v>2</v>
      </c>
      <c r="JE33" s="420" t="str">
        <f t="shared" ref="JE33" ca="1" si="4851">INDEX(IM32:IM35,MATCH(JD33,JC32:JC35,0),0)</f>
        <v>South Korea</v>
      </c>
      <c r="JF33" s="420">
        <f t="shared" ref="JF33" ca="1" si="4852">INDEX(JB32:JB35,MATCH(JE33,IM32:IM35,0),0)</f>
        <v>1</v>
      </c>
      <c r="JG33" s="420" t="str">
        <f t="shared" ref="JG33" ca="1" si="4853">IF(JG32&lt;&gt;"",JE33,"")</f>
        <v>South Korea</v>
      </c>
      <c r="JH33" s="420" t="str">
        <f t="shared" ref="JH33" ca="1" si="4854">IF(JF34=2,JE33,"")</f>
        <v/>
      </c>
      <c r="JJ33" s="420">
        <f ca="1">SUMPRODUCT((OFFSET('Game Board'!F8:F55,0,IO1)=JG33)*(OFFSET('Game Board'!I8:I55,0,IO1)=JG32)*(OFFSET('Game Board'!G8:G55,0,IO1)&gt;OFFSET('Game Board'!H8:H55,0,IO1))*1)+SUMPRODUCT((OFFSET('Game Board'!I8:I55,0,IO1)=JG33)*(OFFSET('Game Board'!F8:F55,0,IO1)=JG32)*(OFFSET('Game Board'!H8:H55,0,IO1)&gt;OFFSET('Game Board'!G8:G55,0,IO1))*1)+SUMPRODUCT((OFFSET('Game Board'!F8:F55,0,IO1)=JG33)*(OFFSET('Game Board'!I8:I55,0,IO1)=JG34)*(OFFSET('Game Board'!G8:G55,0,IO1)&gt;OFFSET('Game Board'!H8:H55,0,IO1))*1)+SUMPRODUCT((OFFSET('Game Board'!I8:I55,0,IO1)=JG33)*(OFFSET('Game Board'!F8:F55,0,IO1)=JG34)*(OFFSET('Game Board'!H8:H55,0,IO1)&gt;OFFSET('Game Board'!G8:G55,0,IO1))*1)+SUMPRODUCT((OFFSET('Game Board'!F8:F55,0,IO1)=JG33)*(OFFSET('Game Board'!I8:I55,0,IO1)=JG35)*(OFFSET('Game Board'!G8:G55,0,IO1)&gt;OFFSET('Game Board'!H8:H55,0,IO1))*1)+SUMPRODUCT((OFFSET('Game Board'!I8:I55,0,IO1)=JG33)*(OFFSET('Game Board'!F8:F55,0,IO1)=JG35)*(OFFSET('Game Board'!H8:H55,0,IO1)&gt;OFFSET('Game Board'!G8:G55,0,IO1))*1)</f>
        <v>0</v>
      </c>
      <c r="JK33" s="420">
        <f ca="1">SUMPRODUCT((OFFSET('Game Board'!F8:F55,0,IO1)=JG33)*(OFFSET('Game Board'!I8:I55,0,IO1)=JG32)*(OFFSET('Game Board'!G8:G55,0,IO1)=OFFSET('Game Board'!H8:H55,0,IO1))*1)+SUMPRODUCT((OFFSET('Game Board'!I8:I55,0,IO1)=JG33)*(OFFSET('Game Board'!F8:F55,0,IO1)=JG32)*(OFFSET('Game Board'!G8:G55,0,IO1)=OFFSET('Game Board'!H8:H55,0,IO1))*1)+SUMPRODUCT((OFFSET('Game Board'!F8:F55,0,IO1)=JG33)*(OFFSET('Game Board'!I8:I55,0,IO1)=JG34)*(OFFSET('Game Board'!G8:G55,0,IO1)=OFFSET('Game Board'!H8:H55,0,IO1))*1)+SUMPRODUCT((OFFSET('Game Board'!I8:I55,0,IO1)=JG33)*(OFFSET('Game Board'!F8:F55,0,IO1)=JG34)*(OFFSET('Game Board'!G8:G55,0,IO1)=OFFSET('Game Board'!H8:H55,0,IO1))*1)+SUMPRODUCT((OFFSET('Game Board'!F8:F55,0,IO1)=JG33)*(OFFSET('Game Board'!I8:I55,0,IO1)=JG35)*(OFFSET('Game Board'!G8:G55,0,IO1)=OFFSET('Game Board'!H8:H55,0,IO1))*1)+SUMPRODUCT((OFFSET('Game Board'!I8:I55,0,IO1)=JG33)*(OFFSET('Game Board'!F8:F55,0,IO1)=JG35)*(OFFSET('Game Board'!G8:G55,0,IO1)=OFFSET('Game Board'!H8:H55,0,IO1))*1)</f>
        <v>3</v>
      </c>
      <c r="JL33" s="420">
        <f ca="1">SUMPRODUCT((OFFSET('Game Board'!F8:F55,0,IO1)=JG33)*(OFFSET('Game Board'!I8:I55,0,IO1)=JG32)*(OFFSET('Game Board'!G8:G55,0,IO1)&lt;OFFSET('Game Board'!H8:H55,0,IO1))*1)+SUMPRODUCT((OFFSET('Game Board'!I8:I55,0,IO1)=JG33)*(OFFSET('Game Board'!F8:F55,0,IO1)=JG32)*(OFFSET('Game Board'!H8:H55,0,IO1)&lt;OFFSET('Game Board'!G8:G55,0,IO1))*1)+SUMPRODUCT((OFFSET('Game Board'!F8:F55,0,IO1)=JG33)*(OFFSET('Game Board'!I8:I55,0,IO1)=JG34)*(OFFSET('Game Board'!G8:G55,0,IO1)&lt;OFFSET('Game Board'!H8:H55,0,IO1))*1)+SUMPRODUCT((OFFSET('Game Board'!I8:I55,0,IO1)=JG33)*(OFFSET('Game Board'!F8:F55,0,IO1)=JG34)*(OFFSET('Game Board'!H8:H55,0,IO1)&lt;OFFSET('Game Board'!G8:G55,0,IO1))*1)+SUMPRODUCT((OFFSET('Game Board'!F8:F55,0,IO1)=JG33)*(OFFSET('Game Board'!I8:I55,0,IO1)=JG35)*(OFFSET('Game Board'!G8:G55,0,IO1)&lt;OFFSET('Game Board'!H8:H55,0,IO1))*1)+SUMPRODUCT((OFFSET('Game Board'!I8:I55,0,IO1)=JG33)*(OFFSET('Game Board'!F8:F55,0,IO1)=JG35)*(OFFSET('Game Board'!H8:H55,0,IO1)&lt;OFFSET('Game Board'!G8:G55,0,IO1))*1)</f>
        <v>0</v>
      </c>
      <c r="JM33" s="420">
        <f ca="1">SUMIFS(OFFSET('Game Board'!G8:G55,0,IO1),OFFSET('Game Board'!F8:F55,0,IO1),JG33,OFFSET('Game Board'!I8:I55,0,IO1),JG32)+SUMIFS(OFFSET('Game Board'!G8:G55,0,IO1),OFFSET('Game Board'!F8:F55,0,IO1),JG33,OFFSET('Game Board'!I8:I55,0,IO1),JG34)+SUMIFS(OFFSET('Game Board'!G8:G55,0,IO1),OFFSET('Game Board'!F8:F55,0,IO1),JG33,OFFSET('Game Board'!I8:I55,0,IO1),JG35)+SUMIFS(OFFSET('Game Board'!H8:H55,0,IO1),OFFSET('Game Board'!I8:I55,0,IO1),JG33,OFFSET('Game Board'!F8:F55,0,IO1),JG32)+SUMIFS(OFFSET('Game Board'!H8:H55,0,IO1),OFFSET('Game Board'!I8:I55,0,IO1),JG33,OFFSET('Game Board'!F8:F55,0,IO1),JG34)+SUMIFS(OFFSET('Game Board'!H8:H55,0,IO1),OFFSET('Game Board'!I8:I55,0,IO1),JG33,OFFSET('Game Board'!F8:F55,0,IO1),JG35)</f>
        <v>0</v>
      </c>
      <c r="JN33" s="420">
        <f ca="1">SUMIFS(OFFSET('Game Board'!H8:H55,0,IO1),OFFSET('Game Board'!F8:F55,0,IO1),JG33,OFFSET('Game Board'!I8:I55,0,IO1),JG32)+SUMIFS(OFFSET('Game Board'!H8:H55,0,IO1),OFFSET('Game Board'!F8:F55,0,IO1),JG33,OFFSET('Game Board'!I8:I55,0,IO1),JG34)+SUMIFS(OFFSET('Game Board'!H8:H55,0,IO1),OFFSET('Game Board'!F8:F55,0,IO1),JG33,OFFSET('Game Board'!I8:I55,0,IO1),JG35)+SUMIFS(OFFSET('Game Board'!G8:G55,0,IO1),OFFSET('Game Board'!I8:I55,0,IO1),JG33,OFFSET('Game Board'!F8:F55,0,IO1),JG32)+SUMIFS(OFFSET('Game Board'!G8:G55,0,IO1),OFFSET('Game Board'!I8:I55,0,IO1),JG33,OFFSET('Game Board'!F8:F55,0,IO1),JG34)+SUMIFS(OFFSET('Game Board'!G8:G55,0,IO1),OFFSET('Game Board'!I8:I55,0,IO1),JG33,OFFSET('Game Board'!F8:F55,0,IO1),JG35)</f>
        <v>0</v>
      </c>
      <c r="JO33" s="420">
        <f t="shared" ca="1" si="38"/>
        <v>0</v>
      </c>
      <c r="JP33" s="420">
        <f t="shared" ca="1" si="39"/>
        <v>3</v>
      </c>
      <c r="JQ33" s="420">
        <f t="shared" ref="JQ33" ca="1" si="4855">IF(JG33&lt;&gt;"",SUMPRODUCT((JF32:JF35=JF33)*(JP32:JP35&gt;JP33)*1),0)</f>
        <v>0</v>
      </c>
      <c r="JR33" s="420">
        <f t="shared" ref="JR33" ca="1" si="4856">IF(JG33&lt;&gt;"",SUMPRODUCT((JQ32:JQ35=JQ33)*(JO32:JO35&gt;JO33)*1),0)</f>
        <v>0</v>
      </c>
      <c r="JS33" s="420">
        <f t="shared" ca="1" si="42"/>
        <v>0</v>
      </c>
      <c r="JT33" s="420">
        <f t="shared" ref="JT33" ca="1" si="4857">IF(JG33&lt;&gt;"",SUMPRODUCT((JS32:JS35=JS33)*(JQ32:JQ35=JQ33)*(JM32:JM35&gt;JM33)*1),0)</f>
        <v>0</v>
      </c>
      <c r="JU33" s="420">
        <f t="shared" ca="1" si="44"/>
        <v>1</v>
      </c>
      <c r="JV33" s="420">
        <f ca="1">SUMPRODUCT((OFFSET('Game Board'!F8:F55,0,IO1)=JH33)*(OFFSET('Game Board'!I8:I55,0,IO1)=JH34)*(OFFSET('Game Board'!G8:G55,0,IO1)&gt;OFFSET('Game Board'!H8:H55,0,IO1))*1)+SUMPRODUCT((OFFSET('Game Board'!I8:I55,0,IO1)=JH33)*(OFFSET('Game Board'!F8:F55,0,IO1)=JH34)*(OFFSET('Game Board'!H8:H55,0,IO1)&gt;OFFSET('Game Board'!G8:G55,0,IO1))*1)+SUMPRODUCT((OFFSET('Game Board'!F8:F55,0,IO1)=JH33)*(OFFSET('Game Board'!I8:I55,0,IO1)=JH35)*(OFFSET('Game Board'!G8:G55,0,IO1)&gt;OFFSET('Game Board'!H8:H55,0,IO1))*1)+SUMPRODUCT((OFFSET('Game Board'!I8:I55,0,IO1)=JH33)*(OFFSET('Game Board'!F8:F55,0,IO1)=JH35)*(OFFSET('Game Board'!H8:H55,0,IO1)&gt;OFFSET('Game Board'!G8:G55,0,IO1))*1)</f>
        <v>0</v>
      </c>
      <c r="JW33" s="420">
        <f ca="1">SUMPRODUCT((OFFSET('Game Board'!F8:F55,0,IO1)=JH33)*(OFFSET('Game Board'!I8:I55,0,IO1)=JH34)*(OFFSET('Game Board'!G8:G55,0,IO1)=OFFSET('Game Board'!H8:H55,0,IO1))*1)+SUMPRODUCT((OFFSET('Game Board'!I8:I55,0,IO1)=JH33)*(OFFSET('Game Board'!F8:F55,0,IO1)=JH34)*(OFFSET('Game Board'!G8:G55,0,IO1)=OFFSET('Game Board'!H8:H55,0,IO1))*1)+SUMPRODUCT((OFFSET('Game Board'!F8:F55,0,IO1)=JH33)*(OFFSET('Game Board'!I8:I55,0,IO1)=JH35)*(OFFSET('Game Board'!G8:G55,0,IO1)=OFFSET('Game Board'!H8:H55,0,IO1))*1)+SUMPRODUCT((OFFSET('Game Board'!I8:I55,0,IO1)=JH33)*(OFFSET('Game Board'!F8:F55,0,IO1)=JH35)*(OFFSET('Game Board'!G8:G55,0,IO1)=OFFSET('Game Board'!H8:H55,0,IO1))*1)</f>
        <v>0</v>
      </c>
      <c r="JX33" s="420">
        <f ca="1">SUMPRODUCT((OFFSET('Game Board'!F8:F55,0,IO1)=JH33)*(OFFSET('Game Board'!I8:I55,0,IO1)=JH34)*(OFFSET('Game Board'!G8:G55,0,IO1)&lt;OFFSET('Game Board'!H8:H55,0,IO1))*1)+SUMPRODUCT((OFFSET('Game Board'!I8:I55,0,IO1)=JH33)*(OFFSET('Game Board'!F8:F55,0,IO1)=JH34)*(OFFSET('Game Board'!H8:H55,0,IO1)&lt;OFFSET('Game Board'!G8:G55,0,IO1))*1)+SUMPRODUCT((OFFSET('Game Board'!F8:F55,0,IO1)=JH33)*(OFFSET('Game Board'!I8:I55,0,IO1)=JH35)*(OFFSET('Game Board'!G8:G55,0,IO1)&lt;OFFSET('Game Board'!H8:H55,0,IO1))*1)+SUMPRODUCT((OFFSET('Game Board'!I8:I55,0,IO1)=JH33)*(OFFSET('Game Board'!F8:F55,0,IO1)=JH35)*(OFFSET('Game Board'!H8:H55,0,IO1)&lt;OFFSET('Game Board'!G8:G55,0,IO1))*1)</f>
        <v>0</v>
      </c>
      <c r="JY33" s="420">
        <f ca="1">SUMIFS(OFFSET('Game Board'!G8:G55,0,IO1),OFFSET('Game Board'!F8:F55,0,IO1),JH33,OFFSET('Game Board'!I8:I55,0,IO1),JH34)+SUMIFS(OFFSET('Game Board'!G8:G55,0,IO1),OFFSET('Game Board'!F8:F55,0,IO1),JH33,OFFSET('Game Board'!I8:I55,0,IO1),JH35)+SUMIFS(OFFSET('Game Board'!H8:H55,0,IO1),OFFSET('Game Board'!I8:I55,0,IO1),JH33,OFFSET('Game Board'!F8:F55,0,IO1),JH34)+SUMIFS(OFFSET('Game Board'!H8:H55,0,IO1),OFFSET('Game Board'!I8:I55,0,IO1),JH33,OFFSET('Game Board'!F8:F55,0,IO1),JH35)</f>
        <v>0</v>
      </c>
      <c r="JZ33" s="420">
        <f ca="1">SUMIFS(OFFSET('Game Board'!H8:H55,0,IO1),OFFSET('Game Board'!F8:F55,0,IO1),JH33,OFFSET('Game Board'!I8:I55,0,IO1),JH34)+SUMIFS(OFFSET('Game Board'!H8:H55,0,IO1),OFFSET('Game Board'!F8:F55,0,IO1),JH33,OFFSET('Game Board'!I8:I55,0,IO1),JH35)+SUMIFS(OFFSET('Game Board'!G8:G55,0,IO1),OFFSET('Game Board'!I8:I55,0,IO1),JH33,OFFSET('Game Board'!F8:F55,0,IO1),JH34)+SUMIFS(OFFSET('Game Board'!G8:G55,0,IO1),OFFSET('Game Board'!I8:I55,0,IO1),JH33,OFFSET('Game Board'!F8:F55,0,IO1),JH35)</f>
        <v>0</v>
      </c>
      <c r="KA33" s="420">
        <f t="shared" ca="1" si="259"/>
        <v>0</v>
      </c>
      <c r="KB33" s="420">
        <f t="shared" ca="1" si="260"/>
        <v>0</v>
      </c>
      <c r="KC33" s="420">
        <f t="shared" ref="KC33" ca="1" si="4858">IF(JH33&lt;&gt;"",SUMPRODUCT((JF32:JF35=JF33)*(KB32:KB35&gt;KB33)*1),0)</f>
        <v>0</v>
      </c>
      <c r="KD33" s="420">
        <f t="shared" ref="KD33" ca="1" si="4859">IF(JH33&lt;&gt;"",SUMPRODUCT((KC32:KC35=KC33)*(KA32:KA35&gt;KA33)*1),0)</f>
        <v>0</v>
      </c>
      <c r="KE33" s="420">
        <f t="shared" ca="1" si="263"/>
        <v>0</v>
      </c>
      <c r="KF33" s="420">
        <f t="shared" ref="KF33" ca="1" si="4860">IF(JH33&lt;&gt;"",SUMPRODUCT((KE32:KE35=KE33)*(KC32:KC35=KC33)*(JY32:JY35&gt;JY33)*1),0)</f>
        <v>0</v>
      </c>
      <c r="KG33" s="420">
        <f t="shared" ca="1" si="45"/>
        <v>1</v>
      </c>
      <c r="KH33" s="420">
        <v>0</v>
      </c>
      <c r="KI33" s="420">
        <v>0</v>
      </c>
      <c r="KJ33" s="420">
        <v>0</v>
      </c>
      <c r="KK33" s="420">
        <v>0</v>
      </c>
      <c r="KL33" s="420">
        <v>0</v>
      </c>
      <c r="KM33" s="420">
        <v>0</v>
      </c>
      <c r="KN33" s="420">
        <v>0</v>
      </c>
      <c r="KO33" s="420">
        <v>0</v>
      </c>
      <c r="KP33" s="420">
        <v>0</v>
      </c>
      <c r="KQ33" s="420">
        <v>0</v>
      </c>
      <c r="KR33" s="420">
        <v>0</v>
      </c>
      <c r="KS33" s="420">
        <f t="shared" ca="1" si="46"/>
        <v>1</v>
      </c>
      <c r="KT33" s="420">
        <f t="shared" ref="KT33" ca="1" si="4861">SUMPRODUCT((KS32:KS35=KS33)*(IV32:IV35&gt;IV33)*1)</f>
        <v>2</v>
      </c>
      <c r="KU33" s="420">
        <f t="shared" ca="1" si="48"/>
        <v>3</v>
      </c>
      <c r="KV33" s="420" t="str">
        <f t="shared" si="266"/>
        <v>South Korea</v>
      </c>
      <c r="KW33" s="420">
        <f t="shared" ca="1" si="49"/>
        <v>0</v>
      </c>
      <c r="KX33" s="420">
        <f ca="1">SUMPRODUCT((OFFSET('Game Board'!G8:G55,0,KX1)&lt;&gt;"")*(OFFSET('Game Board'!F8:F55,0,KX1)=C33)*(OFFSET('Game Board'!G8:G55,0,KX1)&gt;OFFSET('Game Board'!H8:H55,0,KX1))*1)+SUMPRODUCT((OFFSET('Game Board'!G8:G55,0,KX1)&lt;&gt;"")*(OFFSET('Game Board'!I8:I55,0,KX1)=C33)*(OFFSET('Game Board'!H8:H55,0,KX1)&gt;OFFSET('Game Board'!G8:G55,0,KX1))*1)</f>
        <v>0</v>
      </c>
      <c r="KY33" s="420">
        <f ca="1">SUMPRODUCT((OFFSET('Game Board'!G8:G55,0,KX1)&lt;&gt;"")*(OFFSET('Game Board'!F8:F55,0,KX1)=C33)*(OFFSET('Game Board'!G8:G55,0,KX1)=OFFSET('Game Board'!H8:H55,0,KX1))*1)+SUMPRODUCT((OFFSET('Game Board'!G8:G55,0,KX1)&lt;&gt;"")*(OFFSET('Game Board'!I8:I55,0,KX1)=C33)*(OFFSET('Game Board'!G8:G55,0,KX1)=OFFSET('Game Board'!H8:H55,0,KX1))*1)</f>
        <v>0</v>
      </c>
      <c r="KZ33" s="420">
        <f ca="1">SUMPRODUCT((OFFSET('Game Board'!G8:G55,0,KX1)&lt;&gt;"")*(OFFSET('Game Board'!F8:F55,0,KX1)=C33)*(OFFSET('Game Board'!G8:G55,0,KX1)&lt;OFFSET('Game Board'!H8:H55,0,KX1))*1)+SUMPRODUCT((OFFSET('Game Board'!G8:G55,0,KX1)&lt;&gt;"")*(OFFSET('Game Board'!I8:I55,0,KX1)=C33)*(OFFSET('Game Board'!H8:H55,0,KX1)&lt;OFFSET('Game Board'!G8:G55,0,KX1))*1)</f>
        <v>0</v>
      </c>
      <c r="LA33" s="420">
        <f ca="1">SUMIF(OFFSET('Game Board'!F8:F55,0,KX1),C33,OFFSET('Game Board'!G8:G55,0,KX1))+SUMIF(OFFSET('Game Board'!I8:I55,0,KX1),C33,OFFSET('Game Board'!H8:H55,0,KX1))</f>
        <v>0</v>
      </c>
      <c r="LB33" s="420">
        <f ca="1">SUMIF(OFFSET('Game Board'!F8:F55,0,KX1),C33,OFFSET('Game Board'!H8:H55,0,KX1))+SUMIF(OFFSET('Game Board'!I8:I55,0,KX1),C33,OFFSET('Game Board'!G8:G55,0,KX1))</f>
        <v>0</v>
      </c>
      <c r="LC33" s="420">
        <f t="shared" ca="1" si="50"/>
        <v>0</v>
      </c>
      <c r="LD33" s="420">
        <f t="shared" ca="1" si="51"/>
        <v>0</v>
      </c>
      <c r="LE33" s="420">
        <f ca="1">INDEX(L4:L35,MATCH(LN33,C4:C35,0),0)</f>
        <v>1520</v>
      </c>
      <c r="LF33" s="424">
        <f>'Tournament Setup'!F35</f>
        <v>0</v>
      </c>
      <c r="LG33" s="420">
        <f t="shared" ref="LG33" ca="1" si="4862">RANK(LD33,LD32:LD35)</f>
        <v>1</v>
      </c>
      <c r="LH33" s="420">
        <f t="shared" ref="LH33" ca="1" si="4863">SUMPRODUCT((LG32:LG35=LG33)*(LC32:LC35&gt;LC33)*1)</f>
        <v>0</v>
      </c>
      <c r="LI33" s="420">
        <f t="shared" ca="1" si="54"/>
        <v>1</v>
      </c>
      <c r="LJ33" s="420">
        <f t="shared" ref="LJ33" ca="1" si="4864">SUMPRODUCT((LG32:LG35=LG33)*(LC32:LC35=LC33)*(LA32:LA35&gt;LA33)*1)</f>
        <v>0</v>
      </c>
      <c r="LK33" s="420">
        <f t="shared" ca="1" si="56"/>
        <v>1</v>
      </c>
      <c r="LL33" s="420">
        <f t="shared" ref="LL33" ca="1" si="4865">RANK(LK33,LK32:LK35,1)+COUNTIF(LK32:LK33,LK33)-1</f>
        <v>2</v>
      </c>
      <c r="LM33" s="420">
        <v>2</v>
      </c>
      <c r="LN33" s="420" t="str">
        <f t="shared" ref="LN33" ca="1" si="4866">INDEX(KV32:KV35,MATCH(LM33,LL32:LL35,0),0)</f>
        <v>South Korea</v>
      </c>
      <c r="LO33" s="420">
        <f t="shared" ref="LO33" ca="1" si="4867">INDEX(LK32:LK35,MATCH(LN33,KV32:KV35,0),0)</f>
        <v>1</v>
      </c>
      <c r="LP33" s="420" t="str">
        <f t="shared" ref="LP33" ca="1" si="4868">IF(LP32&lt;&gt;"",LN33,"")</f>
        <v>South Korea</v>
      </c>
      <c r="LQ33" s="420" t="str">
        <f t="shared" ref="LQ33" ca="1" si="4869">IF(LO34=2,LN33,"")</f>
        <v/>
      </c>
      <c r="LS33" s="420">
        <f ca="1">SUMPRODUCT((OFFSET('Game Board'!F8:F55,0,KX1)=LP33)*(OFFSET('Game Board'!I8:I55,0,KX1)=LP32)*(OFFSET('Game Board'!G8:G55,0,KX1)&gt;OFFSET('Game Board'!H8:H55,0,KX1))*1)+SUMPRODUCT((OFFSET('Game Board'!I8:I55,0,KX1)=LP33)*(OFFSET('Game Board'!F8:F55,0,KX1)=LP32)*(OFFSET('Game Board'!H8:H55,0,KX1)&gt;OFFSET('Game Board'!G8:G55,0,KX1))*1)+SUMPRODUCT((OFFSET('Game Board'!F8:F55,0,KX1)=LP33)*(OFFSET('Game Board'!I8:I55,0,KX1)=LP34)*(OFFSET('Game Board'!G8:G55,0,KX1)&gt;OFFSET('Game Board'!H8:H55,0,KX1))*1)+SUMPRODUCT((OFFSET('Game Board'!I8:I55,0,KX1)=LP33)*(OFFSET('Game Board'!F8:F55,0,KX1)=LP34)*(OFFSET('Game Board'!H8:H55,0,KX1)&gt;OFFSET('Game Board'!G8:G55,0,KX1))*1)+SUMPRODUCT((OFFSET('Game Board'!F8:F55,0,KX1)=LP33)*(OFFSET('Game Board'!I8:I55,0,KX1)=LP35)*(OFFSET('Game Board'!G8:G55,0,KX1)&gt;OFFSET('Game Board'!H8:H55,0,KX1))*1)+SUMPRODUCT((OFFSET('Game Board'!I8:I55,0,KX1)=LP33)*(OFFSET('Game Board'!F8:F55,0,KX1)=LP35)*(OFFSET('Game Board'!H8:H55,0,KX1)&gt;OFFSET('Game Board'!G8:G55,0,KX1))*1)</f>
        <v>0</v>
      </c>
      <c r="LT33" s="420">
        <f ca="1">SUMPRODUCT((OFFSET('Game Board'!F8:F55,0,KX1)=LP33)*(OFFSET('Game Board'!I8:I55,0,KX1)=LP32)*(OFFSET('Game Board'!G8:G55,0,KX1)=OFFSET('Game Board'!H8:H55,0,KX1))*1)+SUMPRODUCT((OFFSET('Game Board'!I8:I55,0,KX1)=LP33)*(OFFSET('Game Board'!F8:F55,0,KX1)=LP32)*(OFFSET('Game Board'!G8:G55,0,KX1)=OFFSET('Game Board'!H8:H55,0,KX1))*1)+SUMPRODUCT((OFFSET('Game Board'!F8:F55,0,KX1)=LP33)*(OFFSET('Game Board'!I8:I55,0,KX1)=LP34)*(OFFSET('Game Board'!G8:G55,0,KX1)=OFFSET('Game Board'!H8:H55,0,KX1))*1)+SUMPRODUCT((OFFSET('Game Board'!I8:I55,0,KX1)=LP33)*(OFFSET('Game Board'!F8:F55,0,KX1)=LP34)*(OFFSET('Game Board'!G8:G55,0,KX1)=OFFSET('Game Board'!H8:H55,0,KX1))*1)+SUMPRODUCT((OFFSET('Game Board'!F8:F55,0,KX1)=LP33)*(OFFSET('Game Board'!I8:I55,0,KX1)=LP35)*(OFFSET('Game Board'!G8:G55,0,KX1)=OFFSET('Game Board'!H8:H55,0,KX1))*1)+SUMPRODUCT((OFFSET('Game Board'!I8:I55,0,KX1)=LP33)*(OFFSET('Game Board'!F8:F55,0,KX1)=LP35)*(OFFSET('Game Board'!G8:G55,0,KX1)=OFFSET('Game Board'!H8:H55,0,KX1))*1)</f>
        <v>3</v>
      </c>
      <c r="LU33" s="420">
        <f ca="1">SUMPRODUCT((OFFSET('Game Board'!F8:F55,0,KX1)=LP33)*(OFFSET('Game Board'!I8:I55,0,KX1)=LP32)*(OFFSET('Game Board'!G8:G55,0,KX1)&lt;OFFSET('Game Board'!H8:H55,0,KX1))*1)+SUMPRODUCT((OFFSET('Game Board'!I8:I55,0,KX1)=LP33)*(OFFSET('Game Board'!F8:F55,0,KX1)=LP32)*(OFFSET('Game Board'!H8:H55,0,KX1)&lt;OFFSET('Game Board'!G8:G55,0,KX1))*1)+SUMPRODUCT((OFFSET('Game Board'!F8:F55,0,KX1)=LP33)*(OFFSET('Game Board'!I8:I55,0,KX1)=LP34)*(OFFSET('Game Board'!G8:G55,0,KX1)&lt;OFFSET('Game Board'!H8:H55,0,KX1))*1)+SUMPRODUCT((OFFSET('Game Board'!I8:I55,0,KX1)=LP33)*(OFFSET('Game Board'!F8:F55,0,KX1)=LP34)*(OFFSET('Game Board'!H8:H55,0,KX1)&lt;OFFSET('Game Board'!G8:G55,0,KX1))*1)+SUMPRODUCT((OFFSET('Game Board'!F8:F55,0,KX1)=LP33)*(OFFSET('Game Board'!I8:I55,0,KX1)=LP35)*(OFFSET('Game Board'!G8:G55,0,KX1)&lt;OFFSET('Game Board'!H8:H55,0,KX1))*1)+SUMPRODUCT((OFFSET('Game Board'!I8:I55,0,KX1)=LP33)*(OFFSET('Game Board'!F8:F55,0,KX1)=LP35)*(OFFSET('Game Board'!H8:H55,0,KX1)&lt;OFFSET('Game Board'!G8:G55,0,KX1))*1)</f>
        <v>0</v>
      </c>
      <c r="LV33" s="420">
        <f ca="1">SUMIFS(OFFSET('Game Board'!G8:G55,0,KX1),OFFSET('Game Board'!F8:F55,0,KX1),LP33,OFFSET('Game Board'!I8:I55,0,KX1),LP32)+SUMIFS(OFFSET('Game Board'!G8:G55,0,KX1),OFFSET('Game Board'!F8:F55,0,KX1),LP33,OFFSET('Game Board'!I8:I55,0,KX1),LP34)+SUMIFS(OFFSET('Game Board'!G8:G55,0,KX1),OFFSET('Game Board'!F8:F55,0,KX1),LP33,OFFSET('Game Board'!I8:I55,0,KX1),LP35)+SUMIFS(OFFSET('Game Board'!H8:H55,0,KX1),OFFSET('Game Board'!I8:I55,0,KX1),LP33,OFFSET('Game Board'!F8:F55,0,KX1),LP32)+SUMIFS(OFFSET('Game Board'!H8:H55,0,KX1),OFFSET('Game Board'!I8:I55,0,KX1),LP33,OFFSET('Game Board'!F8:F55,0,KX1),LP34)+SUMIFS(OFFSET('Game Board'!H8:H55,0,KX1),OFFSET('Game Board'!I8:I55,0,KX1),LP33,OFFSET('Game Board'!F8:F55,0,KX1),LP35)</f>
        <v>0</v>
      </c>
      <c r="LW33" s="420">
        <f ca="1">SUMIFS(OFFSET('Game Board'!H8:H55,0,KX1),OFFSET('Game Board'!F8:F55,0,KX1),LP33,OFFSET('Game Board'!I8:I55,0,KX1),LP32)+SUMIFS(OFFSET('Game Board'!H8:H55,0,KX1),OFFSET('Game Board'!F8:F55,0,KX1),LP33,OFFSET('Game Board'!I8:I55,0,KX1),LP34)+SUMIFS(OFFSET('Game Board'!H8:H55,0,KX1),OFFSET('Game Board'!F8:F55,0,KX1),LP33,OFFSET('Game Board'!I8:I55,0,KX1),LP35)+SUMIFS(OFFSET('Game Board'!G8:G55,0,KX1),OFFSET('Game Board'!I8:I55,0,KX1),LP33,OFFSET('Game Board'!F8:F55,0,KX1),LP32)+SUMIFS(OFFSET('Game Board'!G8:G55,0,KX1),OFFSET('Game Board'!I8:I55,0,KX1),LP33,OFFSET('Game Board'!F8:F55,0,KX1),LP34)+SUMIFS(OFFSET('Game Board'!G8:G55,0,KX1),OFFSET('Game Board'!I8:I55,0,KX1),LP33,OFFSET('Game Board'!F8:F55,0,KX1),LP35)</f>
        <v>0</v>
      </c>
      <c r="LX33" s="420">
        <f t="shared" ca="1" si="61"/>
        <v>0</v>
      </c>
      <c r="LY33" s="420">
        <f t="shared" ca="1" si="62"/>
        <v>3</v>
      </c>
      <c r="LZ33" s="420">
        <f t="shared" ref="LZ33" ca="1" si="4870">IF(LP33&lt;&gt;"",SUMPRODUCT((LO32:LO35=LO33)*(LY32:LY35&gt;LY33)*1),0)</f>
        <v>0</v>
      </c>
      <c r="MA33" s="420">
        <f t="shared" ref="MA33" ca="1" si="4871">IF(LP33&lt;&gt;"",SUMPRODUCT((LZ32:LZ35=LZ33)*(LX32:LX35&gt;LX33)*1),0)</f>
        <v>0</v>
      </c>
      <c r="MB33" s="420">
        <f t="shared" ca="1" si="65"/>
        <v>0</v>
      </c>
      <c r="MC33" s="420">
        <f t="shared" ref="MC33" ca="1" si="4872">IF(LP33&lt;&gt;"",SUMPRODUCT((MB32:MB35=MB33)*(LZ32:LZ35=LZ33)*(LV32:LV35&gt;LV33)*1),0)</f>
        <v>0</v>
      </c>
      <c r="MD33" s="420">
        <f t="shared" ca="1" si="67"/>
        <v>1</v>
      </c>
      <c r="ME33" s="420">
        <f ca="1">SUMPRODUCT((OFFSET('Game Board'!F8:F55,0,KX1)=LQ33)*(OFFSET('Game Board'!I8:I55,0,KX1)=LQ34)*(OFFSET('Game Board'!G8:G55,0,KX1)&gt;OFFSET('Game Board'!H8:H55,0,KX1))*1)+SUMPRODUCT((OFFSET('Game Board'!I8:I55,0,KX1)=LQ33)*(OFFSET('Game Board'!F8:F55,0,KX1)=LQ34)*(OFFSET('Game Board'!H8:H55,0,KX1)&gt;OFFSET('Game Board'!G8:G55,0,KX1))*1)+SUMPRODUCT((OFFSET('Game Board'!F8:F55,0,KX1)=LQ33)*(OFFSET('Game Board'!I8:I55,0,KX1)=LQ35)*(OFFSET('Game Board'!G8:G55,0,KX1)&gt;OFFSET('Game Board'!H8:H55,0,KX1))*1)+SUMPRODUCT((OFFSET('Game Board'!I8:I55,0,KX1)=LQ33)*(OFFSET('Game Board'!F8:F55,0,KX1)=LQ35)*(OFFSET('Game Board'!H8:H55,0,KX1)&gt;OFFSET('Game Board'!G8:G55,0,KX1))*1)</f>
        <v>0</v>
      </c>
      <c r="MF33" s="420">
        <f ca="1">SUMPRODUCT((OFFSET('Game Board'!F8:F55,0,KX1)=LQ33)*(OFFSET('Game Board'!I8:I55,0,KX1)=LQ34)*(OFFSET('Game Board'!G8:G55,0,KX1)=OFFSET('Game Board'!H8:H55,0,KX1))*1)+SUMPRODUCT((OFFSET('Game Board'!I8:I55,0,KX1)=LQ33)*(OFFSET('Game Board'!F8:F55,0,KX1)=LQ34)*(OFFSET('Game Board'!G8:G55,0,KX1)=OFFSET('Game Board'!H8:H55,0,KX1))*1)+SUMPRODUCT((OFFSET('Game Board'!F8:F55,0,KX1)=LQ33)*(OFFSET('Game Board'!I8:I55,0,KX1)=LQ35)*(OFFSET('Game Board'!G8:G55,0,KX1)=OFFSET('Game Board'!H8:H55,0,KX1))*1)+SUMPRODUCT((OFFSET('Game Board'!I8:I55,0,KX1)=LQ33)*(OFFSET('Game Board'!F8:F55,0,KX1)=LQ35)*(OFFSET('Game Board'!G8:G55,0,KX1)=OFFSET('Game Board'!H8:H55,0,KX1))*1)</f>
        <v>0</v>
      </c>
      <c r="MG33" s="420">
        <f ca="1">SUMPRODUCT((OFFSET('Game Board'!F8:F55,0,KX1)=LQ33)*(OFFSET('Game Board'!I8:I55,0,KX1)=LQ34)*(OFFSET('Game Board'!G8:G55,0,KX1)&lt;OFFSET('Game Board'!H8:H55,0,KX1))*1)+SUMPRODUCT((OFFSET('Game Board'!I8:I55,0,KX1)=LQ33)*(OFFSET('Game Board'!F8:F55,0,KX1)=LQ34)*(OFFSET('Game Board'!H8:H55,0,KX1)&lt;OFFSET('Game Board'!G8:G55,0,KX1))*1)+SUMPRODUCT((OFFSET('Game Board'!F8:F55,0,KX1)=LQ33)*(OFFSET('Game Board'!I8:I55,0,KX1)=LQ35)*(OFFSET('Game Board'!G8:G55,0,KX1)&lt;OFFSET('Game Board'!H8:H55,0,KX1))*1)+SUMPRODUCT((OFFSET('Game Board'!I8:I55,0,KX1)=LQ33)*(OFFSET('Game Board'!F8:F55,0,KX1)=LQ35)*(OFFSET('Game Board'!H8:H55,0,KX1)&lt;OFFSET('Game Board'!G8:G55,0,KX1))*1)</f>
        <v>0</v>
      </c>
      <c r="MH33" s="420">
        <f ca="1">SUMIFS(OFFSET('Game Board'!G8:G55,0,KX1),OFFSET('Game Board'!F8:F55,0,KX1),LQ33,OFFSET('Game Board'!I8:I55,0,KX1),LQ34)+SUMIFS(OFFSET('Game Board'!G8:G55,0,KX1),OFFSET('Game Board'!F8:F55,0,KX1),LQ33,OFFSET('Game Board'!I8:I55,0,KX1),LQ35)+SUMIFS(OFFSET('Game Board'!H8:H55,0,KX1),OFFSET('Game Board'!I8:I55,0,KX1),LQ33,OFFSET('Game Board'!F8:F55,0,KX1),LQ34)+SUMIFS(OFFSET('Game Board'!H8:H55,0,KX1),OFFSET('Game Board'!I8:I55,0,KX1),LQ33,OFFSET('Game Board'!F8:F55,0,KX1),LQ35)</f>
        <v>0</v>
      </c>
      <c r="MI33" s="420">
        <f ca="1">SUMIFS(OFFSET('Game Board'!H8:H55,0,KX1),OFFSET('Game Board'!F8:F55,0,KX1),LQ33,OFFSET('Game Board'!I8:I55,0,KX1),LQ34)+SUMIFS(OFFSET('Game Board'!H8:H55,0,KX1),OFFSET('Game Board'!F8:F55,0,KX1),LQ33,OFFSET('Game Board'!I8:I55,0,KX1),LQ35)+SUMIFS(OFFSET('Game Board'!G8:G55,0,KX1),OFFSET('Game Board'!I8:I55,0,KX1),LQ33,OFFSET('Game Board'!F8:F55,0,KX1),LQ34)+SUMIFS(OFFSET('Game Board'!G8:G55,0,KX1),OFFSET('Game Board'!I8:I55,0,KX1),LQ33,OFFSET('Game Board'!F8:F55,0,KX1),LQ35)</f>
        <v>0</v>
      </c>
      <c r="MJ33" s="420">
        <f t="shared" ca="1" si="278"/>
        <v>0</v>
      </c>
      <c r="MK33" s="420">
        <f t="shared" ca="1" si="279"/>
        <v>0</v>
      </c>
      <c r="ML33" s="420">
        <f t="shared" ref="ML33" ca="1" si="4873">IF(LQ33&lt;&gt;"",SUMPRODUCT((LO32:LO35=LO33)*(MK32:MK35&gt;MK33)*1),0)</f>
        <v>0</v>
      </c>
      <c r="MM33" s="420">
        <f t="shared" ref="MM33" ca="1" si="4874">IF(LQ33&lt;&gt;"",SUMPRODUCT((ML32:ML35=ML33)*(MJ32:MJ35&gt;MJ33)*1),0)</f>
        <v>0</v>
      </c>
      <c r="MN33" s="420">
        <f t="shared" ca="1" si="282"/>
        <v>0</v>
      </c>
      <c r="MO33" s="420">
        <f t="shared" ref="MO33" ca="1" si="4875">IF(LQ33&lt;&gt;"",SUMPRODUCT((MN32:MN35=MN33)*(ML32:ML35=ML33)*(MH32:MH35&gt;MH33)*1),0)</f>
        <v>0</v>
      </c>
      <c r="MP33" s="420">
        <f t="shared" ca="1" si="68"/>
        <v>1</v>
      </c>
      <c r="MQ33" s="420">
        <v>0</v>
      </c>
      <c r="MR33" s="420">
        <v>0</v>
      </c>
      <c r="MS33" s="420">
        <v>0</v>
      </c>
      <c r="MT33" s="420">
        <v>0</v>
      </c>
      <c r="MU33" s="420">
        <v>0</v>
      </c>
      <c r="MV33" s="420">
        <v>0</v>
      </c>
      <c r="MW33" s="420">
        <v>0</v>
      </c>
      <c r="MX33" s="420">
        <v>0</v>
      </c>
      <c r="MY33" s="420">
        <v>0</v>
      </c>
      <c r="MZ33" s="420">
        <v>0</v>
      </c>
      <c r="NA33" s="420">
        <v>0</v>
      </c>
      <c r="NB33" s="420">
        <f t="shared" ca="1" si="69"/>
        <v>1</v>
      </c>
      <c r="NC33" s="420">
        <f t="shared" ref="NC33" ca="1" si="4876">SUMPRODUCT((NB32:NB35=NB33)*(LE32:LE35&gt;LE33)*1)</f>
        <v>2</v>
      </c>
      <c r="ND33" s="420">
        <f t="shared" ca="1" si="71"/>
        <v>3</v>
      </c>
      <c r="NE33" s="420" t="str">
        <f t="shared" si="285"/>
        <v>South Korea</v>
      </c>
      <c r="NF33" s="420">
        <f t="shared" ca="1" si="72"/>
        <v>0</v>
      </c>
      <c r="NG33" s="420">
        <f ca="1">SUMPRODUCT((OFFSET('Game Board'!G8:G55,0,NG1)&lt;&gt;"")*(OFFSET('Game Board'!F8:F55,0,NG1)=C33)*(OFFSET('Game Board'!G8:G55,0,NG1)&gt;OFFSET('Game Board'!H8:H55,0,NG1))*1)+SUMPRODUCT((OFFSET('Game Board'!G8:G55,0,NG1)&lt;&gt;"")*(OFFSET('Game Board'!I8:I55,0,NG1)=C33)*(OFFSET('Game Board'!H8:H55,0,NG1)&gt;OFFSET('Game Board'!G8:G55,0,NG1))*1)</f>
        <v>0</v>
      </c>
      <c r="NH33" s="420">
        <f ca="1">SUMPRODUCT((OFFSET('Game Board'!G8:G55,0,NG1)&lt;&gt;"")*(OFFSET('Game Board'!F8:F55,0,NG1)=C33)*(OFFSET('Game Board'!G8:G55,0,NG1)=OFFSET('Game Board'!H8:H55,0,NG1))*1)+SUMPRODUCT((OFFSET('Game Board'!G8:G55,0,NG1)&lt;&gt;"")*(OFFSET('Game Board'!I8:I55,0,NG1)=C33)*(OFFSET('Game Board'!G8:G55,0,NG1)=OFFSET('Game Board'!H8:H55,0,NG1))*1)</f>
        <v>0</v>
      </c>
      <c r="NI33" s="420">
        <f ca="1">SUMPRODUCT((OFFSET('Game Board'!G8:G55,0,NG1)&lt;&gt;"")*(OFFSET('Game Board'!F8:F55,0,NG1)=C33)*(OFFSET('Game Board'!G8:G55,0,NG1)&lt;OFFSET('Game Board'!H8:H55,0,NG1))*1)+SUMPRODUCT((OFFSET('Game Board'!G8:G55,0,NG1)&lt;&gt;"")*(OFFSET('Game Board'!I8:I55,0,NG1)=C33)*(OFFSET('Game Board'!H8:H55,0,NG1)&lt;OFFSET('Game Board'!G8:G55,0,NG1))*1)</f>
        <v>0</v>
      </c>
      <c r="NJ33" s="420">
        <f ca="1">SUMIF(OFFSET('Game Board'!F8:F55,0,NG1),C33,OFFSET('Game Board'!G8:G55,0,NG1))+SUMIF(OFFSET('Game Board'!I8:I55,0,NG1),C33,OFFSET('Game Board'!H8:H55,0,NG1))</f>
        <v>0</v>
      </c>
      <c r="NK33" s="420">
        <f ca="1">SUMIF(OFFSET('Game Board'!F8:F55,0,NG1),C33,OFFSET('Game Board'!H8:H55,0,NG1))+SUMIF(OFFSET('Game Board'!I8:I55,0,NG1),C33,OFFSET('Game Board'!G8:G55,0,NG1))</f>
        <v>0</v>
      </c>
      <c r="NL33" s="420">
        <f t="shared" ca="1" si="73"/>
        <v>0</v>
      </c>
      <c r="NM33" s="420">
        <f t="shared" ca="1" si="74"/>
        <v>0</v>
      </c>
      <c r="NN33" s="420">
        <f ca="1">INDEX(L4:L35,MATCH(NW33,C4:C35,0),0)</f>
        <v>1520</v>
      </c>
      <c r="NO33" s="424">
        <f>'Tournament Setup'!F35</f>
        <v>0</v>
      </c>
      <c r="NP33" s="420">
        <f t="shared" ref="NP33" ca="1" si="4877">RANK(NM33,NM32:NM35)</f>
        <v>1</v>
      </c>
      <c r="NQ33" s="420">
        <f t="shared" ref="NQ33" ca="1" si="4878">SUMPRODUCT((NP32:NP35=NP33)*(NL32:NL35&gt;NL33)*1)</f>
        <v>0</v>
      </c>
      <c r="NR33" s="420">
        <f t="shared" ca="1" si="77"/>
        <v>1</v>
      </c>
      <c r="NS33" s="420">
        <f t="shared" ref="NS33" ca="1" si="4879">SUMPRODUCT((NP32:NP35=NP33)*(NL32:NL35=NL33)*(NJ32:NJ35&gt;NJ33)*1)</f>
        <v>0</v>
      </c>
      <c r="NT33" s="420">
        <f t="shared" ca="1" si="79"/>
        <v>1</v>
      </c>
      <c r="NU33" s="420">
        <f t="shared" ref="NU33" ca="1" si="4880">RANK(NT33,NT32:NT35,1)+COUNTIF(NT32:NT33,NT33)-1</f>
        <v>2</v>
      </c>
      <c r="NV33" s="420">
        <v>2</v>
      </c>
      <c r="NW33" s="420" t="str">
        <f t="shared" ref="NW33" ca="1" si="4881">INDEX(NE32:NE35,MATCH(NV33,NU32:NU35,0),0)</f>
        <v>South Korea</v>
      </c>
      <c r="NX33" s="420">
        <f t="shared" ref="NX33" ca="1" si="4882">INDEX(NT32:NT35,MATCH(NW33,NE32:NE35,0),0)</f>
        <v>1</v>
      </c>
      <c r="NY33" s="420" t="str">
        <f t="shared" ref="NY33" ca="1" si="4883">IF(NY32&lt;&gt;"",NW33,"")</f>
        <v>South Korea</v>
      </c>
      <c r="NZ33" s="420" t="str">
        <f t="shared" ref="NZ33" ca="1" si="4884">IF(NX34=2,NW33,"")</f>
        <v/>
      </c>
      <c r="OB33" s="420">
        <f ca="1">SUMPRODUCT((OFFSET('Game Board'!F8:F55,0,NG1)=NY33)*(OFFSET('Game Board'!I8:I55,0,NG1)=NY32)*(OFFSET('Game Board'!G8:G55,0,NG1)&gt;OFFSET('Game Board'!H8:H55,0,NG1))*1)+SUMPRODUCT((OFFSET('Game Board'!I8:I55,0,NG1)=NY33)*(OFFSET('Game Board'!F8:F55,0,NG1)=NY32)*(OFFSET('Game Board'!H8:H55,0,NG1)&gt;OFFSET('Game Board'!G8:G55,0,NG1))*1)+SUMPRODUCT((OFFSET('Game Board'!F8:F55,0,NG1)=NY33)*(OFFSET('Game Board'!I8:I55,0,NG1)=NY34)*(OFFSET('Game Board'!G8:G55,0,NG1)&gt;OFFSET('Game Board'!H8:H55,0,NG1))*1)+SUMPRODUCT((OFFSET('Game Board'!I8:I55,0,NG1)=NY33)*(OFFSET('Game Board'!F8:F55,0,NG1)=NY34)*(OFFSET('Game Board'!H8:H55,0,NG1)&gt;OFFSET('Game Board'!G8:G55,0,NG1))*1)+SUMPRODUCT((OFFSET('Game Board'!F8:F55,0,NG1)=NY33)*(OFFSET('Game Board'!I8:I55,0,NG1)=NY35)*(OFFSET('Game Board'!G8:G55,0,NG1)&gt;OFFSET('Game Board'!H8:H55,0,NG1))*1)+SUMPRODUCT((OFFSET('Game Board'!I8:I55,0,NG1)=NY33)*(OFFSET('Game Board'!F8:F55,0,NG1)=NY35)*(OFFSET('Game Board'!H8:H55,0,NG1)&gt;OFFSET('Game Board'!G8:G55,0,NG1))*1)</f>
        <v>0</v>
      </c>
      <c r="OC33" s="420">
        <f ca="1">SUMPRODUCT((OFFSET('Game Board'!F8:F55,0,NG1)=NY33)*(OFFSET('Game Board'!I8:I55,0,NG1)=NY32)*(OFFSET('Game Board'!G8:G55,0,NG1)=OFFSET('Game Board'!H8:H55,0,NG1))*1)+SUMPRODUCT((OFFSET('Game Board'!I8:I55,0,NG1)=NY33)*(OFFSET('Game Board'!F8:F55,0,NG1)=NY32)*(OFFSET('Game Board'!G8:G55,0,NG1)=OFFSET('Game Board'!H8:H55,0,NG1))*1)+SUMPRODUCT((OFFSET('Game Board'!F8:F55,0,NG1)=NY33)*(OFFSET('Game Board'!I8:I55,0,NG1)=NY34)*(OFFSET('Game Board'!G8:G55,0,NG1)=OFFSET('Game Board'!H8:H55,0,NG1))*1)+SUMPRODUCT((OFFSET('Game Board'!I8:I55,0,NG1)=NY33)*(OFFSET('Game Board'!F8:F55,0,NG1)=NY34)*(OFFSET('Game Board'!G8:G55,0,NG1)=OFFSET('Game Board'!H8:H55,0,NG1))*1)+SUMPRODUCT((OFFSET('Game Board'!F8:F55,0,NG1)=NY33)*(OFFSET('Game Board'!I8:I55,0,NG1)=NY35)*(OFFSET('Game Board'!G8:G55,0,NG1)=OFFSET('Game Board'!H8:H55,0,NG1))*1)+SUMPRODUCT((OFFSET('Game Board'!I8:I55,0,NG1)=NY33)*(OFFSET('Game Board'!F8:F55,0,NG1)=NY35)*(OFFSET('Game Board'!G8:G55,0,NG1)=OFFSET('Game Board'!H8:H55,0,NG1))*1)</f>
        <v>3</v>
      </c>
      <c r="OD33" s="420">
        <f ca="1">SUMPRODUCT((OFFSET('Game Board'!F8:F55,0,NG1)=NY33)*(OFFSET('Game Board'!I8:I55,0,NG1)=NY32)*(OFFSET('Game Board'!G8:G55,0,NG1)&lt;OFFSET('Game Board'!H8:H55,0,NG1))*1)+SUMPRODUCT((OFFSET('Game Board'!I8:I55,0,NG1)=NY33)*(OFFSET('Game Board'!F8:F55,0,NG1)=NY32)*(OFFSET('Game Board'!H8:H55,0,NG1)&lt;OFFSET('Game Board'!G8:G55,0,NG1))*1)+SUMPRODUCT((OFFSET('Game Board'!F8:F55,0,NG1)=NY33)*(OFFSET('Game Board'!I8:I55,0,NG1)=NY34)*(OFFSET('Game Board'!G8:G55,0,NG1)&lt;OFFSET('Game Board'!H8:H55,0,NG1))*1)+SUMPRODUCT((OFFSET('Game Board'!I8:I55,0,NG1)=NY33)*(OFFSET('Game Board'!F8:F55,0,NG1)=NY34)*(OFFSET('Game Board'!H8:H55,0,NG1)&lt;OFFSET('Game Board'!G8:G55,0,NG1))*1)+SUMPRODUCT((OFFSET('Game Board'!F8:F55,0,NG1)=NY33)*(OFFSET('Game Board'!I8:I55,0,NG1)=NY35)*(OFFSET('Game Board'!G8:G55,0,NG1)&lt;OFFSET('Game Board'!H8:H55,0,NG1))*1)+SUMPRODUCT((OFFSET('Game Board'!I8:I55,0,NG1)=NY33)*(OFFSET('Game Board'!F8:F55,0,NG1)=NY35)*(OFFSET('Game Board'!H8:H55,0,NG1)&lt;OFFSET('Game Board'!G8:G55,0,NG1))*1)</f>
        <v>0</v>
      </c>
      <c r="OE33" s="420">
        <f ca="1">SUMIFS(OFFSET('Game Board'!G8:G55,0,NG1),OFFSET('Game Board'!F8:F55,0,NG1),NY33,OFFSET('Game Board'!I8:I55,0,NG1),NY32)+SUMIFS(OFFSET('Game Board'!G8:G55,0,NG1),OFFSET('Game Board'!F8:F55,0,NG1),NY33,OFFSET('Game Board'!I8:I55,0,NG1),NY34)+SUMIFS(OFFSET('Game Board'!G8:G55,0,NG1),OFFSET('Game Board'!F8:F55,0,NG1),NY33,OFFSET('Game Board'!I8:I55,0,NG1),NY35)+SUMIFS(OFFSET('Game Board'!H8:H55,0,NG1),OFFSET('Game Board'!I8:I55,0,NG1),NY33,OFFSET('Game Board'!F8:F55,0,NG1),NY32)+SUMIFS(OFFSET('Game Board'!H8:H55,0,NG1),OFFSET('Game Board'!I8:I55,0,NG1),NY33,OFFSET('Game Board'!F8:F55,0,NG1),NY34)+SUMIFS(OFFSET('Game Board'!H8:H55,0,NG1),OFFSET('Game Board'!I8:I55,0,NG1),NY33,OFFSET('Game Board'!F8:F55,0,NG1),NY35)</f>
        <v>0</v>
      </c>
      <c r="OF33" s="420">
        <f ca="1">SUMIFS(OFFSET('Game Board'!H8:H55,0,NG1),OFFSET('Game Board'!F8:F55,0,NG1),NY33,OFFSET('Game Board'!I8:I55,0,NG1),NY32)+SUMIFS(OFFSET('Game Board'!H8:H55,0,NG1),OFFSET('Game Board'!F8:F55,0,NG1),NY33,OFFSET('Game Board'!I8:I55,0,NG1),NY34)+SUMIFS(OFFSET('Game Board'!H8:H55,0,NG1),OFFSET('Game Board'!F8:F55,0,NG1),NY33,OFFSET('Game Board'!I8:I55,0,NG1),NY35)+SUMIFS(OFFSET('Game Board'!G8:G55,0,NG1),OFFSET('Game Board'!I8:I55,0,NG1),NY33,OFFSET('Game Board'!F8:F55,0,NG1),NY32)+SUMIFS(OFFSET('Game Board'!G8:G55,0,NG1),OFFSET('Game Board'!I8:I55,0,NG1),NY33,OFFSET('Game Board'!F8:F55,0,NG1),NY34)+SUMIFS(OFFSET('Game Board'!G8:G55,0,NG1),OFFSET('Game Board'!I8:I55,0,NG1),NY33,OFFSET('Game Board'!F8:F55,0,NG1),NY35)</f>
        <v>0</v>
      </c>
      <c r="OG33" s="420">
        <f t="shared" ca="1" si="84"/>
        <v>0</v>
      </c>
      <c r="OH33" s="420">
        <f t="shared" ca="1" si="85"/>
        <v>3</v>
      </c>
      <c r="OI33" s="420">
        <f t="shared" ref="OI33" ca="1" si="4885">IF(NY33&lt;&gt;"",SUMPRODUCT((NX32:NX35=NX33)*(OH32:OH35&gt;OH33)*1),0)</f>
        <v>0</v>
      </c>
      <c r="OJ33" s="420">
        <f t="shared" ref="OJ33" ca="1" si="4886">IF(NY33&lt;&gt;"",SUMPRODUCT((OI32:OI35=OI33)*(OG32:OG35&gt;OG33)*1),0)</f>
        <v>0</v>
      </c>
      <c r="OK33" s="420">
        <f t="shared" ca="1" si="88"/>
        <v>0</v>
      </c>
      <c r="OL33" s="420">
        <f t="shared" ref="OL33" ca="1" si="4887">IF(NY33&lt;&gt;"",SUMPRODUCT((OK32:OK35=OK33)*(OI32:OI35=OI33)*(OE32:OE35&gt;OE33)*1),0)</f>
        <v>0</v>
      </c>
      <c r="OM33" s="420">
        <f t="shared" ca="1" si="90"/>
        <v>1</v>
      </c>
      <c r="ON33" s="420">
        <f ca="1">SUMPRODUCT((OFFSET('Game Board'!F8:F55,0,NG1)=NZ33)*(OFFSET('Game Board'!I8:I55,0,NG1)=NZ34)*(OFFSET('Game Board'!G8:G55,0,NG1)&gt;OFFSET('Game Board'!H8:H55,0,NG1))*1)+SUMPRODUCT((OFFSET('Game Board'!I8:I55,0,NG1)=NZ33)*(OFFSET('Game Board'!F8:F55,0,NG1)=NZ34)*(OFFSET('Game Board'!H8:H55,0,NG1)&gt;OFFSET('Game Board'!G8:G55,0,NG1))*1)+SUMPRODUCT((OFFSET('Game Board'!F8:F55,0,NG1)=NZ33)*(OFFSET('Game Board'!I8:I55,0,NG1)=NZ35)*(OFFSET('Game Board'!G8:G55,0,NG1)&gt;OFFSET('Game Board'!H8:H55,0,NG1))*1)+SUMPRODUCT((OFFSET('Game Board'!I8:I55,0,NG1)=NZ33)*(OFFSET('Game Board'!F8:F55,0,NG1)=NZ35)*(OFFSET('Game Board'!H8:H55,0,NG1)&gt;OFFSET('Game Board'!G8:G55,0,NG1))*1)</f>
        <v>0</v>
      </c>
      <c r="OO33" s="420">
        <f ca="1">SUMPRODUCT((OFFSET('Game Board'!F8:F55,0,NG1)=NZ33)*(OFFSET('Game Board'!I8:I55,0,NG1)=NZ34)*(OFFSET('Game Board'!G8:G55,0,NG1)=OFFSET('Game Board'!H8:H55,0,NG1))*1)+SUMPRODUCT((OFFSET('Game Board'!I8:I55,0,NG1)=NZ33)*(OFFSET('Game Board'!F8:F55,0,NG1)=NZ34)*(OFFSET('Game Board'!G8:G55,0,NG1)=OFFSET('Game Board'!H8:H55,0,NG1))*1)+SUMPRODUCT((OFFSET('Game Board'!F8:F55,0,NG1)=NZ33)*(OFFSET('Game Board'!I8:I55,0,NG1)=NZ35)*(OFFSET('Game Board'!G8:G55,0,NG1)=OFFSET('Game Board'!H8:H55,0,NG1))*1)+SUMPRODUCT((OFFSET('Game Board'!I8:I55,0,NG1)=NZ33)*(OFFSET('Game Board'!F8:F55,0,NG1)=NZ35)*(OFFSET('Game Board'!G8:G55,0,NG1)=OFFSET('Game Board'!H8:H55,0,NG1))*1)</f>
        <v>0</v>
      </c>
      <c r="OP33" s="420">
        <f ca="1">SUMPRODUCT((OFFSET('Game Board'!F8:F55,0,NG1)=NZ33)*(OFFSET('Game Board'!I8:I55,0,NG1)=NZ34)*(OFFSET('Game Board'!G8:G55,0,NG1)&lt;OFFSET('Game Board'!H8:H55,0,NG1))*1)+SUMPRODUCT((OFFSET('Game Board'!I8:I55,0,NG1)=NZ33)*(OFFSET('Game Board'!F8:F55,0,NG1)=NZ34)*(OFFSET('Game Board'!H8:H55,0,NG1)&lt;OFFSET('Game Board'!G8:G55,0,NG1))*1)+SUMPRODUCT((OFFSET('Game Board'!F8:F55,0,NG1)=NZ33)*(OFFSET('Game Board'!I8:I55,0,NG1)=NZ35)*(OFFSET('Game Board'!G8:G55,0,NG1)&lt;OFFSET('Game Board'!H8:H55,0,NG1))*1)+SUMPRODUCT((OFFSET('Game Board'!I8:I55,0,NG1)=NZ33)*(OFFSET('Game Board'!F8:F55,0,NG1)=NZ35)*(OFFSET('Game Board'!H8:H55,0,NG1)&lt;OFFSET('Game Board'!G8:G55,0,NG1))*1)</f>
        <v>0</v>
      </c>
      <c r="OQ33" s="420">
        <f ca="1">SUMIFS(OFFSET('Game Board'!G8:G55,0,NG1),OFFSET('Game Board'!F8:F55,0,NG1),NZ33,OFFSET('Game Board'!I8:I55,0,NG1),NZ34)+SUMIFS(OFFSET('Game Board'!G8:G55,0,NG1),OFFSET('Game Board'!F8:F55,0,NG1),NZ33,OFFSET('Game Board'!I8:I55,0,NG1),NZ35)+SUMIFS(OFFSET('Game Board'!H8:H55,0,NG1),OFFSET('Game Board'!I8:I55,0,NG1),NZ33,OFFSET('Game Board'!F8:F55,0,NG1),NZ34)+SUMIFS(OFFSET('Game Board'!H8:H55,0,NG1),OFFSET('Game Board'!I8:I55,0,NG1),NZ33,OFFSET('Game Board'!F8:F55,0,NG1),NZ35)</f>
        <v>0</v>
      </c>
      <c r="OR33" s="420">
        <f ca="1">SUMIFS(OFFSET('Game Board'!H8:H55,0,NG1),OFFSET('Game Board'!F8:F55,0,NG1),NZ33,OFFSET('Game Board'!I8:I55,0,NG1),NZ34)+SUMIFS(OFFSET('Game Board'!H8:H55,0,NG1),OFFSET('Game Board'!F8:F55,0,NG1),NZ33,OFFSET('Game Board'!I8:I55,0,NG1),NZ35)+SUMIFS(OFFSET('Game Board'!G8:G55,0,NG1),OFFSET('Game Board'!I8:I55,0,NG1),NZ33,OFFSET('Game Board'!F8:F55,0,NG1),NZ34)+SUMIFS(OFFSET('Game Board'!G8:G55,0,NG1),OFFSET('Game Board'!I8:I55,0,NG1),NZ33,OFFSET('Game Board'!F8:F55,0,NG1),NZ35)</f>
        <v>0</v>
      </c>
      <c r="OS33" s="420">
        <f t="shared" ca="1" si="297"/>
        <v>0</v>
      </c>
      <c r="OT33" s="420">
        <f t="shared" ca="1" si="298"/>
        <v>0</v>
      </c>
      <c r="OU33" s="420">
        <f t="shared" ref="OU33" ca="1" si="4888">IF(NZ33&lt;&gt;"",SUMPRODUCT((NX32:NX35=NX33)*(OT32:OT35&gt;OT33)*1),0)</f>
        <v>0</v>
      </c>
      <c r="OV33" s="420">
        <f t="shared" ref="OV33" ca="1" si="4889">IF(NZ33&lt;&gt;"",SUMPRODUCT((OU32:OU35=OU33)*(OS32:OS35&gt;OS33)*1),0)</f>
        <v>0</v>
      </c>
      <c r="OW33" s="420">
        <f t="shared" ca="1" si="301"/>
        <v>0</v>
      </c>
      <c r="OX33" s="420">
        <f t="shared" ref="OX33" ca="1" si="4890">IF(NZ33&lt;&gt;"",SUMPRODUCT((OW32:OW35=OW33)*(OU32:OU35=OU33)*(OQ32:OQ35&gt;OQ33)*1),0)</f>
        <v>0</v>
      </c>
      <c r="OY33" s="420">
        <f t="shared" ca="1" si="91"/>
        <v>1</v>
      </c>
      <c r="OZ33" s="420">
        <v>0</v>
      </c>
      <c r="PA33" s="420">
        <v>0</v>
      </c>
      <c r="PB33" s="420">
        <v>0</v>
      </c>
      <c r="PC33" s="420">
        <v>0</v>
      </c>
      <c r="PD33" s="420">
        <v>0</v>
      </c>
      <c r="PE33" s="420">
        <v>0</v>
      </c>
      <c r="PF33" s="420">
        <v>0</v>
      </c>
      <c r="PG33" s="420">
        <v>0</v>
      </c>
      <c r="PH33" s="420">
        <v>0</v>
      </c>
      <c r="PI33" s="420">
        <v>0</v>
      </c>
      <c r="PJ33" s="420">
        <v>0</v>
      </c>
      <c r="PK33" s="420">
        <f t="shared" ca="1" si="92"/>
        <v>1</v>
      </c>
      <c r="PL33" s="420">
        <f t="shared" ref="PL33" ca="1" si="4891">SUMPRODUCT((PK32:PK35=PK33)*(NN32:NN35&gt;NN33)*1)</f>
        <v>2</v>
      </c>
      <c r="PM33" s="420">
        <f t="shared" ca="1" si="94"/>
        <v>3</v>
      </c>
      <c r="PN33" s="420" t="str">
        <f t="shared" si="304"/>
        <v>South Korea</v>
      </c>
      <c r="PO33" s="420">
        <f t="shared" ca="1" si="95"/>
        <v>0</v>
      </c>
      <c r="PP33" s="420">
        <f ca="1">SUMPRODUCT((OFFSET('Game Board'!G8:G55,0,PP1)&lt;&gt;"")*(OFFSET('Game Board'!F8:F55,0,PP1)=C33)*(OFFSET('Game Board'!G8:G55,0,PP1)&gt;OFFSET('Game Board'!H8:H55,0,PP1))*1)+SUMPRODUCT((OFFSET('Game Board'!G8:G55,0,PP1)&lt;&gt;"")*(OFFSET('Game Board'!I8:I55,0,PP1)=C33)*(OFFSET('Game Board'!H8:H55,0,PP1)&gt;OFFSET('Game Board'!G8:G55,0,PP1))*1)</f>
        <v>0</v>
      </c>
      <c r="PQ33" s="420">
        <f ca="1">SUMPRODUCT((OFFSET('Game Board'!G8:G55,0,PP1)&lt;&gt;"")*(OFFSET('Game Board'!F8:F55,0,PP1)=C33)*(OFFSET('Game Board'!G8:G55,0,PP1)=OFFSET('Game Board'!H8:H55,0,PP1))*1)+SUMPRODUCT((OFFSET('Game Board'!G8:G55,0,PP1)&lt;&gt;"")*(OFFSET('Game Board'!I8:I55,0,PP1)=C33)*(OFFSET('Game Board'!G8:G55,0,PP1)=OFFSET('Game Board'!H8:H55,0,PP1))*1)</f>
        <v>0</v>
      </c>
      <c r="PR33" s="420">
        <f ca="1">SUMPRODUCT((OFFSET('Game Board'!G8:G55,0,PP1)&lt;&gt;"")*(OFFSET('Game Board'!F8:F55,0,PP1)=C33)*(OFFSET('Game Board'!G8:G55,0,PP1)&lt;OFFSET('Game Board'!H8:H55,0,PP1))*1)+SUMPRODUCT((OFFSET('Game Board'!G8:G55,0,PP1)&lt;&gt;"")*(OFFSET('Game Board'!I8:I55,0,PP1)=C33)*(OFFSET('Game Board'!H8:H55,0,PP1)&lt;OFFSET('Game Board'!G8:G55,0,PP1))*1)</f>
        <v>0</v>
      </c>
      <c r="PS33" s="420">
        <f ca="1">SUMIF(OFFSET('Game Board'!F8:F55,0,PP1),C33,OFFSET('Game Board'!G8:G55,0,PP1))+SUMIF(OFFSET('Game Board'!I8:I55,0,PP1),C33,OFFSET('Game Board'!H8:H55,0,PP1))</f>
        <v>0</v>
      </c>
      <c r="PT33" s="420">
        <f ca="1">SUMIF(OFFSET('Game Board'!F8:F55,0,PP1),C33,OFFSET('Game Board'!H8:H55,0,PP1))+SUMIF(OFFSET('Game Board'!I8:I55,0,PP1),C33,OFFSET('Game Board'!G8:G55,0,PP1))</f>
        <v>0</v>
      </c>
      <c r="PU33" s="420">
        <f t="shared" ca="1" si="96"/>
        <v>0</v>
      </c>
      <c r="PV33" s="420">
        <f t="shared" ca="1" si="97"/>
        <v>0</v>
      </c>
      <c r="PW33" s="420">
        <f ca="1">INDEX(L4:L35,MATCH(QF33,C4:C35,0),0)</f>
        <v>1520</v>
      </c>
      <c r="PX33" s="424">
        <f>'Tournament Setup'!F35</f>
        <v>0</v>
      </c>
      <c r="PY33" s="420">
        <f t="shared" ref="PY33" ca="1" si="4892">RANK(PV33,PV32:PV35)</f>
        <v>1</v>
      </c>
      <c r="PZ33" s="420">
        <f t="shared" ref="PZ33" ca="1" si="4893">SUMPRODUCT((PY32:PY35=PY33)*(PU32:PU35&gt;PU33)*1)</f>
        <v>0</v>
      </c>
      <c r="QA33" s="420">
        <f t="shared" ca="1" si="100"/>
        <v>1</v>
      </c>
      <c r="QB33" s="420">
        <f t="shared" ref="QB33" ca="1" si="4894">SUMPRODUCT((PY32:PY35=PY33)*(PU32:PU35=PU33)*(PS32:PS35&gt;PS33)*1)</f>
        <v>0</v>
      </c>
      <c r="QC33" s="420">
        <f t="shared" ca="1" si="102"/>
        <v>1</v>
      </c>
      <c r="QD33" s="420">
        <f t="shared" ref="QD33" ca="1" si="4895">RANK(QC33,QC32:QC35,1)+COUNTIF(QC32:QC33,QC33)-1</f>
        <v>2</v>
      </c>
      <c r="QE33" s="420">
        <v>2</v>
      </c>
      <c r="QF33" s="420" t="str">
        <f t="shared" ref="QF33" ca="1" si="4896">INDEX(PN32:PN35,MATCH(QE33,QD32:QD35,0),0)</f>
        <v>South Korea</v>
      </c>
      <c r="QG33" s="420">
        <f t="shared" ref="QG33" ca="1" si="4897">INDEX(QC32:QC35,MATCH(QF33,PN32:PN35,0),0)</f>
        <v>1</v>
      </c>
      <c r="QH33" s="420" t="str">
        <f t="shared" ref="QH33" ca="1" si="4898">IF(QH32&lt;&gt;"",QF33,"")</f>
        <v>South Korea</v>
      </c>
      <c r="QI33" s="420" t="str">
        <f t="shared" ref="QI33" ca="1" si="4899">IF(QG34=2,QF33,"")</f>
        <v/>
      </c>
      <c r="QK33" s="420">
        <f ca="1">SUMPRODUCT((OFFSET('Game Board'!F8:F55,0,PP1)=QH33)*(OFFSET('Game Board'!I8:I55,0,PP1)=QH32)*(OFFSET('Game Board'!G8:G55,0,PP1)&gt;OFFSET('Game Board'!H8:H55,0,PP1))*1)+SUMPRODUCT((OFFSET('Game Board'!I8:I55,0,PP1)=QH33)*(OFFSET('Game Board'!F8:F55,0,PP1)=QH32)*(OFFSET('Game Board'!H8:H55,0,PP1)&gt;OFFSET('Game Board'!G8:G55,0,PP1))*1)+SUMPRODUCT((OFFSET('Game Board'!F8:F55,0,PP1)=QH33)*(OFFSET('Game Board'!I8:I55,0,PP1)=QH34)*(OFFSET('Game Board'!G8:G55,0,PP1)&gt;OFFSET('Game Board'!H8:H55,0,PP1))*1)+SUMPRODUCT((OFFSET('Game Board'!I8:I55,0,PP1)=QH33)*(OFFSET('Game Board'!F8:F55,0,PP1)=QH34)*(OFFSET('Game Board'!H8:H55,0,PP1)&gt;OFFSET('Game Board'!G8:G55,0,PP1))*1)+SUMPRODUCT((OFFSET('Game Board'!F8:F55,0,PP1)=QH33)*(OFFSET('Game Board'!I8:I55,0,PP1)=QH35)*(OFFSET('Game Board'!G8:G55,0,PP1)&gt;OFFSET('Game Board'!H8:H55,0,PP1))*1)+SUMPRODUCT((OFFSET('Game Board'!I8:I55,0,PP1)=QH33)*(OFFSET('Game Board'!F8:F55,0,PP1)=QH35)*(OFFSET('Game Board'!H8:H55,0,PP1)&gt;OFFSET('Game Board'!G8:G55,0,PP1))*1)</f>
        <v>0</v>
      </c>
      <c r="QL33" s="420">
        <f ca="1">SUMPRODUCT((OFFSET('Game Board'!F8:F55,0,PP1)=QH33)*(OFFSET('Game Board'!I8:I55,0,PP1)=QH32)*(OFFSET('Game Board'!G8:G55,0,PP1)=OFFSET('Game Board'!H8:H55,0,PP1))*1)+SUMPRODUCT((OFFSET('Game Board'!I8:I55,0,PP1)=QH33)*(OFFSET('Game Board'!F8:F55,0,PP1)=QH32)*(OFFSET('Game Board'!G8:G55,0,PP1)=OFFSET('Game Board'!H8:H55,0,PP1))*1)+SUMPRODUCT((OFFSET('Game Board'!F8:F55,0,PP1)=QH33)*(OFFSET('Game Board'!I8:I55,0,PP1)=QH34)*(OFFSET('Game Board'!G8:G55,0,PP1)=OFFSET('Game Board'!H8:H55,0,PP1))*1)+SUMPRODUCT((OFFSET('Game Board'!I8:I55,0,PP1)=QH33)*(OFFSET('Game Board'!F8:F55,0,PP1)=QH34)*(OFFSET('Game Board'!G8:G55,0,PP1)=OFFSET('Game Board'!H8:H55,0,PP1))*1)+SUMPRODUCT((OFFSET('Game Board'!F8:F55,0,PP1)=QH33)*(OFFSET('Game Board'!I8:I55,0,PP1)=QH35)*(OFFSET('Game Board'!G8:G55,0,PP1)=OFFSET('Game Board'!H8:H55,0,PP1))*1)+SUMPRODUCT((OFFSET('Game Board'!I8:I55,0,PP1)=QH33)*(OFFSET('Game Board'!F8:F55,0,PP1)=QH35)*(OFFSET('Game Board'!G8:G55,0,PP1)=OFFSET('Game Board'!H8:H55,0,PP1))*1)</f>
        <v>3</v>
      </c>
      <c r="QM33" s="420">
        <f ca="1">SUMPRODUCT((OFFSET('Game Board'!F8:F55,0,PP1)=QH33)*(OFFSET('Game Board'!I8:I55,0,PP1)=QH32)*(OFFSET('Game Board'!G8:G55,0,PP1)&lt;OFFSET('Game Board'!H8:H55,0,PP1))*1)+SUMPRODUCT((OFFSET('Game Board'!I8:I55,0,PP1)=QH33)*(OFFSET('Game Board'!F8:F55,0,PP1)=QH32)*(OFFSET('Game Board'!H8:H55,0,PP1)&lt;OFFSET('Game Board'!G8:G55,0,PP1))*1)+SUMPRODUCT((OFFSET('Game Board'!F8:F55,0,PP1)=QH33)*(OFFSET('Game Board'!I8:I55,0,PP1)=QH34)*(OFFSET('Game Board'!G8:G55,0,PP1)&lt;OFFSET('Game Board'!H8:H55,0,PP1))*1)+SUMPRODUCT((OFFSET('Game Board'!I8:I55,0,PP1)=QH33)*(OFFSET('Game Board'!F8:F55,0,PP1)=QH34)*(OFFSET('Game Board'!H8:H55,0,PP1)&lt;OFFSET('Game Board'!G8:G55,0,PP1))*1)+SUMPRODUCT((OFFSET('Game Board'!F8:F55,0,PP1)=QH33)*(OFFSET('Game Board'!I8:I55,0,PP1)=QH35)*(OFFSET('Game Board'!G8:G55,0,PP1)&lt;OFFSET('Game Board'!H8:H55,0,PP1))*1)+SUMPRODUCT((OFFSET('Game Board'!I8:I55,0,PP1)=QH33)*(OFFSET('Game Board'!F8:F55,0,PP1)=QH35)*(OFFSET('Game Board'!H8:H55,0,PP1)&lt;OFFSET('Game Board'!G8:G55,0,PP1))*1)</f>
        <v>0</v>
      </c>
      <c r="QN33" s="420">
        <f ca="1">SUMIFS(OFFSET('Game Board'!G8:G55,0,PP1),OFFSET('Game Board'!F8:F55,0,PP1),QH33,OFFSET('Game Board'!I8:I55,0,PP1),QH32)+SUMIFS(OFFSET('Game Board'!G8:G55,0,PP1),OFFSET('Game Board'!F8:F55,0,PP1),QH33,OFFSET('Game Board'!I8:I55,0,PP1),QH34)+SUMIFS(OFFSET('Game Board'!G8:G55,0,PP1),OFFSET('Game Board'!F8:F55,0,PP1),QH33,OFFSET('Game Board'!I8:I55,0,PP1),QH35)+SUMIFS(OFFSET('Game Board'!H8:H55,0,PP1),OFFSET('Game Board'!I8:I55,0,PP1),QH33,OFFSET('Game Board'!F8:F55,0,PP1),QH32)+SUMIFS(OFFSET('Game Board'!H8:H55,0,PP1),OFFSET('Game Board'!I8:I55,0,PP1),QH33,OFFSET('Game Board'!F8:F55,0,PP1),QH34)+SUMIFS(OFFSET('Game Board'!H8:H55,0,PP1),OFFSET('Game Board'!I8:I55,0,PP1),QH33,OFFSET('Game Board'!F8:F55,0,PP1),QH35)</f>
        <v>0</v>
      </c>
      <c r="QO33" s="420">
        <f ca="1">SUMIFS(OFFSET('Game Board'!H8:H55,0,PP1),OFFSET('Game Board'!F8:F55,0,PP1),QH33,OFFSET('Game Board'!I8:I55,0,PP1),QH32)+SUMIFS(OFFSET('Game Board'!H8:H55,0,PP1),OFFSET('Game Board'!F8:F55,0,PP1),QH33,OFFSET('Game Board'!I8:I55,0,PP1),QH34)+SUMIFS(OFFSET('Game Board'!H8:H55,0,PP1),OFFSET('Game Board'!F8:F55,0,PP1),QH33,OFFSET('Game Board'!I8:I55,0,PP1),QH35)+SUMIFS(OFFSET('Game Board'!G8:G55,0,PP1),OFFSET('Game Board'!I8:I55,0,PP1),QH33,OFFSET('Game Board'!F8:F55,0,PP1),QH32)+SUMIFS(OFFSET('Game Board'!G8:G55,0,PP1),OFFSET('Game Board'!I8:I55,0,PP1),QH33,OFFSET('Game Board'!F8:F55,0,PP1),QH34)+SUMIFS(OFFSET('Game Board'!G8:G55,0,PP1),OFFSET('Game Board'!I8:I55,0,PP1),QH33,OFFSET('Game Board'!F8:F55,0,PP1),QH35)</f>
        <v>0</v>
      </c>
      <c r="QP33" s="420">
        <f t="shared" ca="1" si="107"/>
        <v>0</v>
      </c>
      <c r="QQ33" s="420">
        <f t="shared" ca="1" si="108"/>
        <v>3</v>
      </c>
      <c r="QR33" s="420">
        <f t="shared" ref="QR33" ca="1" si="4900">IF(QH33&lt;&gt;"",SUMPRODUCT((QG32:QG35=QG33)*(QQ32:QQ35&gt;QQ33)*1),0)</f>
        <v>0</v>
      </c>
      <c r="QS33" s="420">
        <f t="shared" ref="QS33" ca="1" si="4901">IF(QH33&lt;&gt;"",SUMPRODUCT((QR32:QR35=QR33)*(QP32:QP35&gt;QP33)*1),0)</f>
        <v>0</v>
      </c>
      <c r="QT33" s="420">
        <f t="shared" ca="1" si="111"/>
        <v>0</v>
      </c>
      <c r="QU33" s="420">
        <f t="shared" ref="QU33" ca="1" si="4902">IF(QH33&lt;&gt;"",SUMPRODUCT((QT32:QT35=QT33)*(QR32:QR35=QR33)*(QN32:QN35&gt;QN33)*1),0)</f>
        <v>0</v>
      </c>
      <c r="QV33" s="420">
        <f t="shared" ca="1" si="113"/>
        <v>1</v>
      </c>
      <c r="QW33" s="420">
        <f ca="1">SUMPRODUCT((OFFSET('Game Board'!F8:F55,0,PP1)=QI33)*(OFFSET('Game Board'!I8:I55,0,PP1)=QI34)*(OFFSET('Game Board'!G8:G55,0,PP1)&gt;OFFSET('Game Board'!H8:H55,0,PP1))*1)+SUMPRODUCT((OFFSET('Game Board'!I8:I55,0,PP1)=QI33)*(OFFSET('Game Board'!F8:F55,0,PP1)=QI34)*(OFFSET('Game Board'!H8:H55,0,PP1)&gt;OFFSET('Game Board'!G8:G55,0,PP1))*1)+SUMPRODUCT((OFFSET('Game Board'!F8:F55,0,PP1)=QI33)*(OFFSET('Game Board'!I8:I55,0,PP1)=QI35)*(OFFSET('Game Board'!G8:G55,0,PP1)&gt;OFFSET('Game Board'!H8:H55,0,PP1))*1)+SUMPRODUCT((OFFSET('Game Board'!I8:I55,0,PP1)=QI33)*(OFFSET('Game Board'!F8:F55,0,PP1)=QI35)*(OFFSET('Game Board'!H8:H55,0,PP1)&gt;OFFSET('Game Board'!G8:G55,0,PP1))*1)</f>
        <v>0</v>
      </c>
      <c r="QX33" s="420">
        <f ca="1">SUMPRODUCT((OFFSET('Game Board'!F8:F55,0,PP1)=QI33)*(OFFSET('Game Board'!I8:I55,0,PP1)=QI34)*(OFFSET('Game Board'!G8:G55,0,PP1)=OFFSET('Game Board'!H8:H55,0,PP1))*1)+SUMPRODUCT((OFFSET('Game Board'!I8:I55,0,PP1)=QI33)*(OFFSET('Game Board'!F8:F55,0,PP1)=QI34)*(OFFSET('Game Board'!G8:G55,0,PP1)=OFFSET('Game Board'!H8:H55,0,PP1))*1)+SUMPRODUCT((OFFSET('Game Board'!F8:F55,0,PP1)=QI33)*(OFFSET('Game Board'!I8:I55,0,PP1)=QI35)*(OFFSET('Game Board'!G8:G55,0,PP1)=OFFSET('Game Board'!H8:H55,0,PP1))*1)+SUMPRODUCT((OFFSET('Game Board'!I8:I55,0,PP1)=QI33)*(OFFSET('Game Board'!F8:F55,0,PP1)=QI35)*(OFFSET('Game Board'!G8:G55,0,PP1)=OFFSET('Game Board'!H8:H55,0,PP1))*1)</f>
        <v>0</v>
      </c>
      <c r="QY33" s="420">
        <f ca="1">SUMPRODUCT((OFFSET('Game Board'!F8:F55,0,PP1)=QI33)*(OFFSET('Game Board'!I8:I55,0,PP1)=QI34)*(OFFSET('Game Board'!G8:G55,0,PP1)&lt;OFFSET('Game Board'!H8:H55,0,PP1))*1)+SUMPRODUCT((OFFSET('Game Board'!I8:I55,0,PP1)=QI33)*(OFFSET('Game Board'!F8:F55,0,PP1)=QI34)*(OFFSET('Game Board'!H8:H55,0,PP1)&lt;OFFSET('Game Board'!G8:G55,0,PP1))*1)+SUMPRODUCT((OFFSET('Game Board'!F8:F55,0,PP1)=QI33)*(OFFSET('Game Board'!I8:I55,0,PP1)=QI35)*(OFFSET('Game Board'!G8:G55,0,PP1)&lt;OFFSET('Game Board'!H8:H55,0,PP1))*1)+SUMPRODUCT((OFFSET('Game Board'!I8:I55,0,PP1)=QI33)*(OFFSET('Game Board'!F8:F55,0,PP1)=QI35)*(OFFSET('Game Board'!H8:H55,0,PP1)&lt;OFFSET('Game Board'!G8:G55,0,PP1))*1)</f>
        <v>0</v>
      </c>
      <c r="QZ33" s="420">
        <f ca="1">SUMIFS(OFFSET('Game Board'!G8:G55,0,PP1),OFFSET('Game Board'!F8:F55,0,PP1),QI33,OFFSET('Game Board'!I8:I55,0,PP1),QI34)+SUMIFS(OFFSET('Game Board'!G8:G55,0,PP1),OFFSET('Game Board'!F8:F55,0,PP1),QI33,OFFSET('Game Board'!I8:I55,0,PP1),QI35)+SUMIFS(OFFSET('Game Board'!H8:H55,0,PP1),OFFSET('Game Board'!I8:I55,0,PP1),QI33,OFFSET('Game Board'!F8:F55,0,PP1),QI34)+SUMIFS(OFFSET('Game Board'!H8:H55,0,PP1),OFFSET('Game Board'!I8:I55,0,PP1),QI33,OFFSET('Game Board'!F8:F55,0,PP1),QI35)</f>
        <v>0</v>
      </c>
      <c r="RA33" s="420">
        <f ca="1">SUMIFS(OFFSET('Game Board'!H8:H55,0,PP1),OFFSET('Game Board'!F8:F55,0,PP1),QI33,OFFSET('Game Board'!I8:I55,0,PP1),QI34)+SUMIFS(OFFSET('Game Board'!H8:H55,0,PP1),OFFSET('Game Board'!F8:F55,0,PP1),QI33,OFFSET('Game Board'!I8:I55,0,PP1),QI35)+SUMIFS(OFFSET('Game Board'!G8:G55,0,PP1),OFFSET('Game Board'!I8:I55,0,PP1),QI33,OFFSET('Game Board'!F8:F55,0,PP1),QI34)+SUMIFS(OFFSET('Game Board'!G8:G55,0,PP1),OFFSET('Game Board'!I8:I55,0,PP1),QI33,OFFSET('Game Board'!F8:F55,0,PP1),QI35)</f>
        <v>0</v>
      </c>
      <c r="RB33" s="420">
        <f t="shared" ca="1" si="316"/>
        <v>0</v>
      </c>
      <c r="RC33" s="420">
        <f t="shared" ca="1" si="317"/>
        <v>0</v>
      </c>
      <c r="RD33" s="420">
        <f t="shared" ref="RD33" ca="1" si="4903">IF(QI33&lt;&gt;"",SUMPRODUCT((QG32:QG35=QG33)*(RC32:RC35&gt;RC33)*1),0)</f>
        <v>0</v>
      </c>
      <c r="RE33" s="420">
        <f t="shared" ref="RE33" ca="1" si="4904">IF(QI33&lt;&gt;"",SUMPRODUCT((RD32:RD35=RD33)*(RB32:RB35&gt;RB33)*1),0)</f>
        <v>0</v>
      </c>
      <c r="RF33" s="420">
        <f t="shared" ca="1" si="320"/>
        <v>0</v>
      </c>
      <c r="RG33" s="420">
        <f t="shared" ref="RG33" ca="1" si="4905">IF(QI33&lt;&gt;"",SUMPRODUCT((RF32:RF35=RF33)*(RD32:RD35=RD33)*(QZ32:QZ35&gt;QZ33)*1),0)</f>
        <v>0</v>
      </c>
      <c r="RH33" s="420">
        <f t="shared" ca="1" si="114"/>
        <v>1</v>
      </c>
      <c r="RI33" s="420">
        <v>0</v>
      </c>
      <c r="RJ33" s="420">
        <v>0</v>
      </c>
      <c r="RK33" s="420">
        <v>0</v>
      </c>
      <c r="RL33" s="420">
        <v>0</v>
      </c>
      <c r="RM33" s="420">
        <v>0</v>
      </c>
      <c r="RN33" s="420">
        <v>0</v>
      </c>
      <c r="RO33" s="420">
        <v>0</v>
      </c>
      <c r="RP33" s="420">
        <v>0</v>
      </c>
      <c r="RQ33" s="420">
        <v>0</v>
      </c>
      <c r="RR33" s="420">
        <v>0</v>
      </c>
      <c r="RS33" s="420">
        <v>0</v>
      </c>
      <c r="RT33" s="420">
        <f t="shared" ca="1" si="115"/>
        <v>1</v>
      </c>
      <c r="RU33" s="420">
        <f t="shared" ref="RU33" ca="1" si="4906">SUMPRODUCT((RT32:RT35=RT33)*(PW32:PW35&gt;PW33)*1)</f>
        <v>2</v>
      </c>
      <c r="RV33" s="420">
        <f t="shared" ca="1" si="117"/>
        <v>3</v>
      </c>
      <c r="RW33" s="420" t="str">
        <f t="shared" si="323"/>
        <v>South Korea</v>
      </c>
      <c r="RX33" s="420">
        <f t="shared" ca="1" si="118"/>
        <v>0</v>
      </c>
      <c r="RY33" s="420">
        <f ca="1">SUMPRODUCT((OFFSET('Game Board'!G8:G55,0,RY1)&lt;&gt;"")*(OFFSET('Game Board'!F8:F55,0,RY1)=C33)*(OFFSET('Game Board'!G8:G55,0,RY1)&gt;OFFSET('Game Board'!H8:H55,0,RY1))*1)+SUMPRODUCT((OFFSET('Game Board'!G8:G55,0,RY1)&lt;&gt;"")*(OFFSET('Game Board'!I8:I55,0,RY1)=C33)*(OFFSET('Game Board'!H8:H55,0,RY1)&gt;OFFSET('Game Board'!G8:G55,0,RY1))*1)</f>
        <v>0</v>
      </c>
      <c r="RZ33" s="420">
        <f ca="1">SUMPRODUCT((OFFSET('Game Board'!G8:G55,0,RY1)&lt;&gt;"")*(OFFSET('Game Board'!F8:F55,0,RY1)=C33)*(OFFSET('Game Board'!G8:G55,0,RY1)=OFFSET('Game Board'!H8:H55,0,RY1))*1)+SUMPRODUCT((OFFSET('Game Board'!G8:G55,0,RY1)&lt;&gt;"")*(OFFSET('Game Board'!I8:I55,0,RY1)=C33)*(OFFSET('Game Board'!G8:G55,0,RY1)=OFFSET('Game Board'!H8:H55,0,RY1))*1)</f>
        <v>0</v>
      </c>
      <c r="SA33" s="420">
        <f ca="1">SUMPRODUCT((OFFSET('Game Board'!G8:G55,0,RY1)&lt;&gt;"")*(OFFSET('Game Board'!F8:F55,0,RY1)=C33)*(OFFSET('Game Board'!G8:G55,0,RY1)&lt;OFFSET('Game Board'!H8:H55,0,RY1))*1)+SUMPRODUCT((OFFSET('Game Board'!G8:G55,0,RY1)&lt;&gt;"")*(OFFSET('Game Board'!I8:I55,0,RY1)=C33)*(OFFSET('Game Board'!H8:H55,0,RY1)&lt;OFFSET('Game Board'!G8:G55,0,RY1))*1)</f>
        <v>0</v>
      </c>
      <c r="SB33" s="420">
        <f ca="1">SUMIF(OFFSET('Game Board'!F8:F55,0,RY1),C33,OFFSET('Game Board'!G8:G55,0,RY1))+SUMIF(OFFSET('Game Board'!I8:I55,0,RY1),C33,OFFSET('Game Board'!H8:H55,0,RY1))</f>
        <v>0</v>
      </c>
      <c r="SC33" s="420">
        <f ca="1">SUMIF(OFFSET('Game Board'!F8:F55,0,RY1),C33,OFFSET('Game Board'!H8:H55,0,RY1))+SUMIF(OFFSET('Game Board'!I8:I55,0,RY1),C33,OFFSET('Game Board'!G8:G55,0,RY1))</f>
        <v>0</v>
      </c>
      <c r="SD33" s="420">
        <f t="shared" ca="1" si="119"/>
        <v>0</v>
      </c>
      <c r="SE33" s="420">
        <f t="shared" ca="1" si="120"/>
        <v>0</v>
      </c>
      <c r="SF33" s="420">
        <f ca="1">INDEX(L4:L35,MATCH(SO33,C4:C35,0),0)</f>
        <v>1520</v>
      </c>
      <c r="SG33" s="424">
        <f>'Tournament Setup'!F35</f>
        <v>0</v>
      </c>
      <c r="SH33" s="420">
        <f t="shared" ref="SH33" ca="1" si="4907">RANK(SE33,SE32:SE35)</f>
        <v>1</v>
      </c>
      <c r="SI33" s="420">
        <f t="shared" ref="SI33" ca="1" si="4908">SUMPRODUCT((SH32:SH35=SH33)*(SD32:SD35&gt;SD33)*1)</f>
        <v>0</v>
      </c>
      <c r="SJ33" s="420">
        <f t="shared" ca="1" si="123"/>
        <v>1</v>
      </c>
      <c r="SK33" s="420">
        <f t="shared" ref="SK33" ca="1" si="4909">SUMPRODUCT((SH32:SH35=SH33)*(SD32:SD35=SD33)*(SB32:SB35&gt;SB33)*1)</f>
        <v>0</v>
      </c>
      <c r="SL33" s="420">
        <f t="shared" ca="1" si="125"/>
        <v>1</v>
      </c>
      <c r="SM33" s="420">
        <f t="shared" ref="SM33" ca="1" si="4910">RANK(SL33,SL32:SL35,1)+COUNTIF(SL32:SL33,SL33)-1</f>
        <v>2</v>
      </c>
      <c r="SN33" s="420">
        <v>2</v>
      </c>
      <c r="SO33" s="420" t="str">
        <f t="shared" ref="SO33" ca="1" si="4911">INDEX(RW32:RW35,MATCH(SN33,SM32:SM35,0),0)</f>
        <v>South Korea</v>
      </c>
      <c r="SP33" s="420">
        <f t="shared" ref="SP33" ca="1" si="4912">INDEX(SL32:SL35,MATCH(SO33,RW32:RW35,0),0)</f>
        <v>1</v>
      </c>
      <c r="SQ33" s="420" t="str">
        <f t="shared" ref="SQ33" ca="1" si="4913">IF(SQ32&lt;&gt;"",SO33,"")</f>
        <v>South Korea</v>
      </c>
      <c r="SR33" s="420" t="str">
        <f t="shared" ref="SR33" ca="1" si="4914">IF(SP34=2,SO33,"")</f>
        <v/>
      </c>
      <c r="ST33" s="420">
        <f ca="1">SUMPRODUCT((OFFSET('Game Board'!F8:F55,0,RY1)=SQ33)*(OFFSET('Game Board'!I8:I55,0,RY1)=SQ32)*(OFFSET('Game Board'!G8:G55,0,RY1)&gt;OFFSET('Game Board'!H8:H55,0,RY1))*1)+SUMPRODUCT((OFFSET('Game Board'!I8:I55,0,RY1)=SQ33)*(OFFSET('Game Board'!F8:F55,0,RY1)=SQ32)*(OFFSET('Game Board'!H8:H55,0,RY1)&gt;OFFSET('Game Board'!G8:G55,0,RY1))*1)+SUMPRODUCT((OFFSET('Game Board'!F8:F55,0,RY1)=SQ33)*(OFFSET('Game Board'!I8:I55,0,RY1)=SQ34)*(OFFSET('Game Board'!G8:G55,0,RY1)&gt;OFFSET('Game Board'!H8:H55,0,RY1))*1)+SUMPRODUCT((OFFSET('Game Board'!I8:I55,0,RY1)=SQ33)*(OFFSET('Game Board'!F8:F55,0,RY1)=SQ34)*(OFFSET('Game Board'!H8:H55,0,RY1)&gt;OFFSET('Game Board'!G8:G55,0,RY1))*1)+SUMPRODUCT((OFFSET('Game Board'!F8:F55,0,RY1)=SQ33)*(OFFSET('Game Board'!I8:I55,0,RY1)=SQ35)*(OFFSET('Game Board'!G8:G55,0,RY1)&gt;OFFSET('Game Board'!H8:H55,0,RY1))*1)+SUMPRODUCT((OFFSET('Game Board'!I8:I55,0,RY1)=SQ33)*(OFFSET('Game Board'!F8:F55,0,RY1)=SQ35)*(OFFSET('Game Board'!H8:H55,0,RY1)&gt;OFFSET('Game Board'!G8:G55,0,RY1))*1)</f>
        <v>0</v>
      </c>
      <c r="SU33" s="420">
        <f ca="1">SUMPRODUCT((OFFSET('Game Board'!F8:F55,0,RY1)=SQ33)*(OFFSET('Game Board'!I8:I55,0,RY1)=SQ32)*(OFFSET('Game Board'!G8:G55,0,RY1)=OFFSET('Game Board'!H8:H55,0,RY1))*1)+SUMPRODUCT((OFFSET('Game Board'!I8:I55,0,RY1)=SQ33)*(OFFSET('Game Board'!F8:F55,0,RY1)=SQ32)*(OFFSET('Game Board'!G8:G55,0,RY1)=OFFSET('Game Board'!H8:H55,0,RY1))*1)+SUMPRODUCT((OFFSET('Game Board'!F8:F55,0,RY1)=SQ33)*(OFFSET('Game Board'!I8:I55,0,RY1)=SQ34)*(OFFSET('Game Board'!G8:G55,0,RY1)=OFFSET('Game Board'!H8:H55,0,RY1))*1)+SUMPRODUCT((OFFSET('Game Board'!I8:I55,0,RY1)=SQ33)*(OFFSET('Game Board'!F8:F55,0,RY1)=SQ34)*(OFFSET('Game Board'!G8:G55,0,RY1)=OFFSET('Game Board'!H8:H55,0,RY1))*1)+SUMPRODUCT((OFFSET('Game Board'!F8:F55,0,RY1)=SQ33)*(OFFSET('Game Board'!I8:I55,0,RY1)=SQ35)*(OFFSET('Game Board'!G8:G55,0,RY1)=OFFSET('Game Board'!H8:H55,0,RY1))*1)+SUMPRODUCT((OFFSET('Game Board'!I8:I55,0,RY1)=SQ33)*(OFFSET('Game Board'!F8:F55,0,RY1)=SQ35)*(OFFSET('Game Board'!G8:G55,0,RY1)=OFFSET('Game Board'!H8:H55,0,RY1))*1)</f>
        <v>3</v>
      </c>
      <c r="SV33" s="420">
        <f ca="1">SUMPRODUCT((OFFSET('Game Board'!F8:F55,0,RY1)=SQ33)*(OFFSET('Game Board'!I8:I55,0,RY1)=SQ32)*(OFFSET('Game Board'!G8:G55,0,RY1)&lt;OFFSET('Game Board'!H8:H55,0,RY1))*1)+SUMPRODUCT((OFFSET('Game Board'!I8:I55,0,RY1)=SQ33)*(OFFSET('Game Board'!F8:F55,0,RY1)=SQ32)*(OFFSET('Game Board'!H8:H55,0,RY1)&lt;OFFSET('Game Board'!G8:G55,0,RY1))*1)+SUMPRODUCT((OFFSET('Game Board'!F8:F55,0,RY1)=SQ33)*(OFFSET('Game Board'!I8:I55,0,RY1)=SQ34)*(OFFSET('Game Board'!G8:G55,0,RY1)&lt;OFFSET('Game Board'!H8:H55,0,RY1))*1)+SUMPRODUCT((OFFSET('Game Board'!I8:I55,0,RY1)=SQ33)*(OFFSET('Game Board'!F8:F55,0,RY1)=SQ34)*(OFFSET('Game Board'!H8:H55,0,RY1)&lt;OFFSET('Game Board'!G8:G55,0,RY1))*1)+SUMPRODUCT((OFFSET('Game Board'!F8:F55,0,RY1)=SQ33)*(OFFSET('Game Board'!I8:I55,0,RY1)=SQ35)*(OFFSET('Game Board'!G8:G55,0,RY1)&lt;OFFSET('Game Board'!H8:H55,0,RY1))*1)+SUMPRODUCT((OFFSET('Game Board'!I8:I55,0,RY1)=SQ33)*(OFFSET('Game Board'!F8:F55,0,RY1)=SQ35)*(OFFSET('Game Board'!H8:H55,0,RY1)&lt;OFFSET('Game Board'!G8:G55,0,RY1))*1)</f>
        <v>0</v>
      </c>
      <c r="SW33" s="420">
        <f ca="1">SUMIFS(OFFSET('Game Board'!G8:G55,0,RY1),OFFSET('Game Board'!F8:F55,0,RY1),SQ33,OFFSET('Game Board'!I8:I55,0,RY1),SQ32)+SUMIFS(OFFSET('Game Board'!G8:G55,0,RY1),OFFSET('Game Board'!F8:F55,0,RY1),SQ33,OFFSET('Game Board'!I8:I55,0,RY1),SQ34)+SUMIFS(OFFSET('Game Board'!G8:G55,0,RY1),OFFSET('Game Board'!F8:F55,0,RY1),SQ33,OFFSET('Game Board'!I8:I55,0,RY1),SQ35)+SUMIFS(OFFSET('Game Board'!H8:H55,0,RY1),OFFSET('Game Board'!I8:I55,0,RY1),SQ33,OFFSET('Game Board'!F8:F55,0,RY1),SQ32)+SUMIFS(OFFSET('Game Board'!H8:H55,0,RY1),OFFSET('Game Board'!I8:I55,0,RY1),SQ33,OFFSET('Game Board'!F8:F55,0,RY1),SQ34)+SUMIFS(OFFSET('Game Board'!H8:H55,0,RY1),OFFSET('Game Board'!I8:I55,0,RY1),SQ33,OFFSET('Game Board'!F8:F55,0,RY1),SQ35)</f>
        <v>0</v>
      </c>
      <c r="SX33" s="420">
        <f ca="1">SUMIFS(OFFSET('Game Board'!H8:H55,0,RY1),OFFSET('Game Board'!F8:F55,0,RY1),SQ33,OFFSET('Game Board'!I8:I55,0,RY1),SQ32)+SUMIFS(OFFSET('Game Board'!H8:H55,0,RY1),OFFSET('Game Board'!F8:F55,0,RY1),SQ33,OFFSET('Game Board'!I8:I55,0,RY1),SQ34)+SUMIFS(OFFSET('Game Board'!H8:H55,0,RY1),OFFSET('Game Board'!F8:F55,0,RY1),SQ33,OFFSET('Game Board'!I8:I55,0,RY1),SQ35)+SUMIFS(OFFSET('Game Board'!G8:G55,0,RY1),OFFSET('Game Board'!I8:I55,0,RY1),SQ33,OFFSET('Game Board'!F8:F55,0,RY1),SQ32)+SUMIFS(OFFSET('Game Board'!G8:G55,0,RY1),OFFSET('Game Board'!I8:I55,0,RY1),SQ33,OFFSET('Game Board'!F8:F55,0,RY1),SQ34)+SUMIFS(OFFSET('Game Board'!G8:G55,0,RY1),OFFSET('Game Board'!I8:I55,0,RY1),SQ33,OFFSET('Game Board'!F8:F55,0,RY1),SQ35)</f>
        <v>0</v>
      </c>
      <c r="SY33" s="420">
        <f t="shared" ca="1" si="130"/>
        <v>0</v>
      </c>
      <c r="SZ33" s="420">
        <f t="shared" ca="1" si="131"/>
        <v>3</v>
      </c>
      <c r="TA33" s="420">
        <f t="shared" ref="TA33" ca="1" si="4915">IF(SQ33&lt;&gt;"",SUMPRODUCT((SP32:SP35=SP33)*(SZ32:SZ35&gt;SZ33)*1),0)</f>
        <v>0</v>
      </c>
      <c r="TB33" s="420">
        <f t="shared" ref="TB33" ca="1" si="4916">IF(SQ33&lt;&gt;"",SUMPRODUCT((TA32:TA35=TA33)*(SY32:SY35&gt;SY33)*1),0)</f>
        <v>0</v>
      </c>
      <c r="TC33" s="420">
        <f t="shared" ca="1" si="134"/>
        <v>0</v>
      </c>
      <c r="TD33" s="420">
        <f t="shared" ref="TD33" ca="1" si="4917">IF(SQ33&lt;&gt;"",SUMPRODUCT((TC32:TC35=TC33)*(TA32:TA35=TA33)*(SW32:SW35&gt;SW33)*1),0)</f>
        <v>0</v>
      </c>
      <c r="TE33" s="420">
        <f t="shared" ca="1" si="136"/>
        <v>1</v>
      </c>
      <c r="TF33" s="420">
        <f ca="1">SUMPRODUCT((OFFSET('Game Board'!F8:F55,0,RY1)=SR33)*(OFFSET('Game Board'!I8:I55,0,RY1)=SR34)*(OFFSET('Game Board'!G8:G55,0,RY1)&gt;OFFSET('Game Board'!H8:H55,0,RY1))*1)+SUMPRODUCT((OFFSET('Game Board'!I8:I55,0,RY1)=SR33)*(OFFSET('Game Board'!F8:F55,0,RY1)=SR34)*(OFFSET('Game Board'!H8:H55,0,RY1)&gt;OFFSET('Game Board'!G8:G55,0,RY1))*1)+SUMPRODUCT((OFFSET('Game Board'!F8:F55,0,RY1)=SR33)*(OFFSET('Game Board'!I8:I55,0,RY1)=SR35)*(OFFSET('Game Board'!G8:G55,0,RY1)&gt;OFFSET('Game Board'!H8:H55,0,RY1))*1)+SUMPRODUCT((OFFSET('Game Board'!I8:I55,0,RY1)=SR33)*(OFFSET('Game Board'!F8:F55,0,RY1)=SR35)*(OFFSET('Game Board'!H8:H55,0,RY1)&gt;OFFSET('Game Board'!G8:G55,0,RY1))*1)</f>
        <v>0</v>
      </c>
      <c r="TG33" s="420">
        <f ca="1">SUMPRODUCT((OFFSET('Game Board'!F8:F55,0,RY1)=SR33)*(OFFSET('Game Board'!I8:I55,0,RY1)=SR34)*(OFFSET('Game Board'!G8:G55,0,RY1)=OFFSET('Game Board'!H8:H55,0,RY1))*1)+SUMPRODUCT((OFFSET('Game Board'!I8:I55,0,RY1)=SR33)*(OFFSET('Game Board'!F8:F55,0,RY1)=SR34)*(OFFSET('Game Board'!G8:G55,0,RY1)=OFFSET('Game Board'!H8:H55,0,RY1))*1)+SUMPRODUCT((OFFSET('Game Board'!F8:F55,0,RY1)=SR33)*(OFFSET('Game Board'!I8:I55,0,RY1)=SR35)*(OFFSET('Game Board'!G8:G55,0,RY1)=OFFSET('Game Board'!H8:H55,0,RY1))*1)+SUMPRODUCT((OFFSET('Game Board'!I8:I55,0,RY1)=SR33)*(OFFSET('Game Board'!F8:F55,0,RY1)=SR35)*(OFFSET('Game Board'!G8:G55,0,RY1)=OFFSET('Game Board'!H8:H55,0,RY1))*1)</f>
        <v>0</v>
      </c>
      <c r="TH33" s="420">
        <f ca="1">SUMPRODUCT((OFFSET('Game Board'!F8:F55,0,RY1)=SR33)*(OFFSET('Game Board'!I8:I55,0,RY1)=SR34)*(OFFSET('Game Board'!G8:G55,0,RY1)&lt;OFFSET('Game Board'!H8:H55,0,RY1))*1)+SUMPRODUCT((OFFSET('Game Board'!I8:I55,0,RY1)=SR33)*(OFFSET('Game Board'!F8:F55,0,RY1)=SR34)*(OFFSET('Game Board'!H8:H55,0,RY1)&lt;OFFSET('Game Board'!G8:G55,0,RY1))*1)+SUMPRODUCT((OFFSET('Game Board'!F8:F55,0,RY1)=SR33)*(OFFSET('Game Board'!I8:I55,0,RY1)=SR35)*(OFFSET('Game Board'!G8:G55,0,RY1)&lt;OFFSET('Game Board'!H8:H55,0,RY1))*1)+SUMPRODUCT((OFFSET('Game Board'!I8:I55,0,RY1)=SR33)*(OFFSET('Game Board'!F8:F55,0,RY1)=SR35)*(OFFSET('Game Board'!H8:H55,0,RY1)&lt;OFFSET('Game Board'!G8:G55,0,RY1))*1)</f>
        <v>0</v>
      </c>
      <c r="TI33" s="420">
        <f ca="1">SUMIFS(OFFSET('Game Board'!G8:G55,0,RY1),OFFSET('Game Board'!F8:F55,0,RY1),SR33,OFFSET('Game Board'!I8:I55,0,RY1),SR34)+SUMIFS(OFFSET('Game Board'!G8:G55,0,RY1),OFFSET('Game Board'!F8:F55,0,RY1),SR33,OFFSET('Game Board'!I8:I55,0,RY1),SR35)+SUMIFS(OFFSET('Game Board'!H8:H55,0,RY1),OFFSET('Game Board'!I8:I55,0,RY1),SR33,OFFSET('Game Board'!F8:F55,0,RY1),SR34)+SUMIFS(OFFSET('Game Board'!H8:H55,0,RY1),OFFSET('Game Board'!I8:I55,0,RY1),SR33,OFFSET('Game Board'!F8:F55,0,RY1),SR35)</f>
        <v>0</v>
      </c>
      <c r="TJ33" s="420">
        <f ca="1">SUMIFS(OFFSET('Game Board'!H8:H55,0,RY1),OFFSET('Game Board'!F8:F55,0,RY1),SR33,OFFSET('Game Board'!I8:I55,0,RY1),SR34)+SUMIFS(OFFSET('Game Board'!H8:H55,0,RY1),OFFSET('Game Board'!F8:F55,0,RY1),SR33,OFFSET('Game Board'!I8:I55,0,RY1),SR35)+SUMIFS(OFFSET('Game Board'!G8:G55,0,RY1),OFFSET('Game Board'!I8:I55,0,RY1),SR33,OFFSET('Game Board'!F8:F55,0,RY1),SR34)+SUMIFS(OFFSET('Game Board'!G8:G55,0,RY1),OFFSET('Game Board'!I8:I55,0,RY1),SR33,OFFSET('Game Board'!F8:F55,0,RY1),SR35)</f>
        <v>0</v>
      </c>
      <c r="TK33" s="420">
        <f t="shared" ca="1" si="335"/>
        <v>0</v>
      </c>
      <c r="TL33" s="420">
        <f t="shared" ca="1" si="336"/>
        <v>0</v>
      </c>
      <c r="TM33" s="420">
        <f t="shared" ref="TM33" ca="1" si="4918">IF(SR33&lt;&gt;"",SUMPRODUCT((SP32:SP35=SP33)*(TL32:TL35&gt;TL33)*1),0)</f>
        <v>0</v>
      </c>
      <c r="TN33" s="420">
        <f t="shared" ref="TN33" ca="1" si="4919">IF(SR33&lt;&gt;"",SUMPRODUCT((TM32:TM35=TM33)*(TK32:TK35&gt;TK33)*1),0)</f>
        <v>0</v>
      </c>
      <c r="TO33" s="420">
        <f t="shared" ca="1" si="339"/>
        <v>0</v>
      </c>
      <c r="TP33" s="420">
        <f t="shared" ref="TP33" ca="1" si="4920">IF(SR33&lt;&gt;"",SUMPRODUCT((TO32:TO35=TO33)*(TM32:TM35=TM33)*(TI32:TI35&gt;TI33)*1),0)</f>
        <v>0</v>
      </c>
      <c r="TQ33" s="420">
        <f t="shared" ca="1" si="137"/>
        <v>1</v>
      </c>
      <c r="TR33" s="420">
        <v>0</v>
      </c>
      <c r="TS33" s="420">
        <v>0</v>
      </c>
      <c r="TT33" s="420">
        <v>0</v>
      </c>
      <c r="TU33" s="420">
        <v>0</v>
      </c>
      <c r="TV33" s="420">
        <v>0</v>
      </c>
      <c r="TW33" s="420">
        <v>0</v>
      </c>
      <c r="TX33" s="420">
        <v>0</v>
      </c>
      <c r="TY33" s="420">
        <v>0</v>
      </c>
      <c r="TZ33" s="420">
        <v>0</v>
      </c>
      <c r="UA33" s="420">
        <v>0</v>
      </c>
      <c r="UB33" s="420">
        <v>0</v>
      </c>
      <c r="UC33" s="420">
        <f t="shared" ca="1" si="138"/>
        <v>1</v>
      </c>
      <c r="UD33" s="420">
        <f t="shared" ref="UD33" ca="1" si="4921">SUMPRODUCT((UC32:UC35=UC33)*(SF32:SF35&gt;SF33)*1)</f>
        <v>2</v>
      </c>
      <c r="UE33" s="420">
        <f t="shared" ca="1" si="140"/>
        <v>3</v>
      </c>
      <c r="UF33" s="420" t="str">
        <f t="shared" si="342"/>
        <v>South Korea</v>
      </c>
      <c r="UG33" s="420">
        <f t="shared" ca="1" si="141"/>
        <v>0</v>
      </c>
      <c r="UH33" s="420">
        <f ca="1">SUMPRODUCT((OFFSET('Game Board'!G8:G55,0,UH1)&lt;&gt;"")*(OFFSET('Game Board'!F8:F55,0,UH1)=C33)*(OFFSET('Game Board'!G8:G55,0,UH1)&gt;OFFSET('Game Board'!H8:H55,0,UH1))*1)+SUMPRODUCT((OFFSET('Game Board'!G8:G55,0,UH1)&lt;&gt;"")*(OFFSET('Game Board'!I8:I55,0,UH1)=C33)*(OFFSET('Game Board'!H8:H55,0,UH1)&gt;OFFSET('Game Board'!G8:G55,0,UH1))*1)</f>
        <v>0</v>
      </c>
      <c r="UI33" s="420">
        <f ca="1">SUMPRODUCT((OFFSET('Game Board'!G8:G55,0,UH1)&lt;&gt;"")*(OFFSET('Game Board'!F8:F55,0,UH1)=C33)*(OFFSET('Game Board'!G8:G55,0,UH1)=OFFSET('Game Board'!H8:H55,0,UH1))*1)+SUMPRODUCT((OFFSET('Game Board'!G8:G55,0,UH1)&lt;&gt;"")*(OFFSET('Game Board'!I8:I55,0,UH1)=C33)*(OFFSET('Game Board'!G8:G55,0,UH1)=OFFSET('Game Board'!H8:H55,0,UH1))*1)</f>
        <v>0</v>
      </c>
      <c r="UJ33" s="420">
        <f ca="1">SUMPRODUCT((OFFSET('Game Board'!G8:G55,0,UH1)&lt;&gt;"")*(OFFSET('Game Board'!F8:F55,0,UH1)=C33)*(OFFSET('Game Board'!G8:G55,0,UH1)&lt;OFFSET('Game Board'!H8:H55,0,UH1))*1)+SUMPRODUCT((OFFSET('Game Board'!G8:G55,0,UH1)&lt;&gt;"")*(OFFSET('Game Board'!I8:I55,0,UH1)=C33)*(OFFSET('Game Board'!H8:H55,0,UH1)&lt;OFFSET('Game Board'!G8:G55,0,UH1))*1)</f>
        <v>0</v>
      </c>
      <c r="UK33" s="420">
        <f ca="1">SUMIF(OFFSET('Game Board'!F8:F55,0,UH1),C33,OFFSET('Game Board'!G8:G55,0,UH1))+SUMIF(OFFSET('Game Board'!I8:I55,0,UH1),C33,OFFSET('Game Board'!H8:H55,0,UH1))</f>
        <v>0</v>
      </c>
      <c r="UL33" s="420">
        <f ca="1">SUMIF(OFFSET('Game Board'!F8:F55,0,UH1),C33,OFFSET('Game Board'!H8:H55,0,UH1))+SUMIF(OFFSET('Game Board'!I8:I55,0,UH1),C33,OFFSET('Game Board'!G8:G55,0,UH1))</f>
        <v>0</v>
      </c>
      <c r="UM33" s="420">
        <f t="shared" ca="1" si="142"/>
        <v>0</v>
      </c>
      <c r="UN33" s="420">
        <f t="shared" ca="1" si="143"/>
        <v>0</v>
      </c>
      <c r="UO33" s="420">
        <f ca="1">INDEX(L4:L35,MATCH(UX33,C4:C35,0),0)</f>
        <v>1520</v>
      </c>
      <c r="UP33" s="424">
        <f>'Tournament Setup'!F35</f>
        <v>0</v>
      </c>
      <c r="UQ33" s="420">
        <f t="shared" ref="UQ33" ca="1" si="4922">RANK(UN33,UN32:UN35)</f>
        <v>1</v>
      </c>
      <c r="UR33" s="420">
        <f t="shared" ref="UR33" ca="1" si="4923">SUMPRODUCT((UQ32:UQ35=UQ33)*(UM32:UM35&gt;UM33)*1)</f>
        <v>0</v>
      </c>
      <c r="US33" s="420">
        <f t="shared" ca="1" si="146"/>
        <v>1</v>
      </c>
      <c r="UT33" s="420">
        <f t="shared" ref="UT33" ca="1" si="4924">SUMPRODUCT((UQ32:UQ35=UQ33)*(UM32:UM35=UM33)*(UK32:UK35&gt;UK33)*1)</f>
        <v>0</v>
      </c>
      <c r="UU33" s="420">
        <f t="shared" ca="1" si="148"/>
        <v>1</v>
      </c>
      <c r="UV33" s="420">
        <f t="shared" ref="UV33" ca="1" si="4925">RANK(UU33,UU32:UU35,1)+COUNTIF(UU32:UU33,UU33)-1</f>
        <v>2</v>
      </c>
      <c r="UW33" s="420">
        <v>2</v>
      </c>
      <c r="UX33" s="420" t="str">
        <f t="shared" ref="UX33" ca="1" si="4926">INDEX(UF32:UF35,MATCH(UW33,UV32:UV35,0),0)</f>
        <v>South Korea</v>
      </c>
      <c r="UY33" s="420">
        <f t="shared" ref="UY33" ca="1" si="4927">INDEX(UU32:UU35,MATCH(UX33,UF32:UF35,0),0)</f>
        <v>1</v>
      </c>
      <c r="UZ33" s="420" t="str">
        <f t="shared" ref="UZ33" ca="1" si="4928">IF(UZ32&lt;&gt;"",UX33,"")</f>
        <v>South Korea</v>
      </c>
      <c r="VA33" s="420" t="str">
        <f t="shared" ref="VA33" ca="1" si="4929">IF(UY34=2,UX33,"")</f>
        <v/>
      </c>
      <c r="VC33" s="420">
        <f ca="1">SUMPRODUCT((OFFSET('Game Board'!F8:F55,0,UH1)=UZ33)*(OFFSET('Game Board'!I8:I55,0,UH1)=UZ32)*(OFFSET('Game Board'!G8:G55,0,UH1)&gt;OFFSET('Game Board'!H8:H55,0,UH1))*1)+SUMPRODUCT((OFFSET('Game Board'!I8:I55,0,UH1)=UZ33)*(OFFSET('Game Board'!F8:F55,0,UH1)=UZ32)*(OFFSET('Game Board'!H8:H55,0,UH1)&gt;OFFSET('Game Board'!G8:G55,0,UH1))*1)+SUMPRODUCT((OFFSET('Game Board'!F8:F55,0,UH1)=UZ33)*(OFFSET('Game Board'!I8:I55,0,UH1)=UZ34)*(OFFSET('Game Board'!G8:G55,0,UH1)&gt;OFFSET('Game Board'!H8:H55,0,UH1))*1)+SUMPRODUCT((OFFSET('Game Board'!I8:I55,0,UH1)=UZ33)*(OFFSET('Game Board'!F8:F55,0,UH1)=UZ34)*(OFFSET('Game Board'!H8:H55,0,UH1)&gt;OFFSET('Game Board'!G8:G55,0,UH1))*1)+SUMPRODUCT((OFFSET('Game Board'!F8:F55,0,UH1)=UZ33)*(OFFSET('Game Board'!I8:I55,0,UH1)=UZ35)*(OFFSET('Game Board'!G8:G55,0,UH1)&gt;OFFSET('Game Board'!H8:H55,0,UH1))*1)+SUMPRODUCT((OFFSET('Game Board'!I8:I55,0,UH1)=UZ33)*(OFFSET('Game Board'!F8:F55,0,UH1)=UZ35)*(OFFSET('Game Board'!H8:H55,0,UH1)&gt;OFFSET('Game Board'!G8:G55,0,UH1))*1)</f>
        <v>0</v>
      </c>
      <c r="VD33" s="420">
        <f ca="1">SUMPRODUCT((OFFSET('Game Board'!F8:F55,0,UH1)=UZ33)*(OFFSET('Game Board'!I8:I55,0,UH1)=UZ32)*(OFFSET('Game Board'!G8:G55,0,UH1)=OFFSET('Game Board'!H8:H55,0,UH1))*1)+SUMPRODUCT((OFFSET('Game Board'!I8:I55,0,UH1)=UZ33)*(OFFSET('Game Board'!F8:F55,0,UH1)=UZ32)*(OFFSET('Game Board'!G8:G55,0,UH1)=OFFSET('Game Board'!H8:H55,0,UH1))*1)+SUMPRODUCT((OFFSET('Game Board'!F8:F55,0,UH1)=UZ33)*(OFFSET('Game Board'!I8:I55,0,UH1)=UZ34)*(OFFSET('Game Board'!G8:G55,0,UH1)=OFFSET('Game Board'!H8:H55,0,UH1))*1)+SUMPRODUCT((OFFSET('Game Board'!I8:I55,0,UH1)=UZ33)*(OFFSET('Game Board'!F8:F55,0,UH1)=UZ34)*(OFFSET('Game Board'!G8:G55,0,UH1)=OFFSET('Game Board'!H8:H55,0,UH1))*1)+SUMPRODUCT((OFFSET('Game Board'!F8:F55,0,UH1)=UZ33)*(OFFSET('Game Board'!I8:I55,0,UH1)=UZ35)*(OFFSET('Game Board'!G8:G55,0,UH1)=OFFSET('Game Board'!H8:H55,0,UH1))*1)+SUMPRODUCT((OFFSET('Game Board'!I8:I55,0,UH1)=UZ33)*(OFFSET('Game Board'!F8:F55,0,UH1)=UZ35)*(OFFSET('Game Board'!G8:G55,0,UH1)=OFFSET('Game Board'!H8:H55,0,UH1))*1)</f>
        <v>3</v>
      </c>
      <c r="VE33" s="420">
        <f ca="1">SUMPRODUCT((OFFSET('Game Board'!F8:F55,0,UH1)=UZ33)*(OFFSET('Game Board'!I8:I55,0,UH1)=UZ32)*(OFFSET('Game Board'!G8:G55,0,UH1)&lt;OFFSET('Game Board'!H8:H55,0,UH1))*1)+SUMPRODUCT((OFFSET('Game Board'!I8:I55,0,UH1)=UZ33)*(OFFSET('Game Board'!F8:F55,0,UH1)=UZ32)*(OFFSET('Game Board'!H8:H55,0,UH1)&lt;OFFSET('Game Board'!G8:G55,0,UH1))*1)+SUMPRODUCT((OFFSET('Game Board'!F8:F55,0,UH1)=UZ33)*(OFFSET('Game Board'!I8:I55,0,UH1)=UZ34)*(OFFSET('Game Board'!G8:G55,0,UH1)&lt;OFFSET('Game Board'!H8:H55,0,UH1))*1)+SUMPRODUCT((OFFSET('Game Board'!I8:I55,0,UH1)=UZ33)*(OFFSET('Game Board'!F8:F55,0,UH1)=UZ34)*(OFFSET('Game Board'!H8:H55,0,UH1)&lt;OFFSET('Game Board'!G8:G55,0,UH1))*1)+SUMPRODUCT((OFFSET('Game Board'!F8:F55,0,UH1)=UZ33)*(OFFSET('Game Board'!I8:I55,0,UH1)=UZ35)*(OFFSET('Game Board'!G8:G55,0,UH1)&lt;OFFSET('Game Board'!H8:H55,0,UH1))*1)+SUMPRODUCT((OFFSET('Game Board'!I8:I55,0,UH1)=UZ33)*(OFFSET('Game Board'!F8:F55,0,UH1)=UZ35)*(OFFSET('Game Board'!H8:H55,0,UH1)&lt;OFFSET('Game Board'!G8:G55,0,UH1))*1)</f>
        <v>0</v>
      </c>
      <c r="VF33" s="420">
        <f ca="1">SUMIFS(OFFSET('Game Board'!G8:G55,0,UH1),OFFSET('Game Board'!F8:F55,0,UH1),UZ33,OFFSET('Game Board'!I8:I55,0,UH1),UZ32)+SUMIFS(OFFSET('Game Board'!G8:G55,0,UH1),OFFSET('Game Board'!F8:F55,0,UH1),UZ33,OFFSET('Game Board'!I8:I55,0,UH1),UZ34)+SUMIFS(OFFSET('Game Board'!G8:G55,0,UH1),OFFSET('Game Board'!F8:F55,0,UH1),UZ33,OFFSET('Game Board'!I8:I55,0,UH1),UZ35)+SUMIFS(OFFSET('Game Board'!H8:H55,0,UH1),OFFSET('Game Board'!I8:I55,0,UH1),UZ33,OFFSET('Game Board'!F8:F55,0,UH1),UZ32)+SUMIFS(OFFSET('Game Board'!H8:H55,0,UH1),OFFSET('Game Board'!I8:I55,0,UH1),UZ33,OFFSET('Game Board'!F8:F55,0,UH1),UZ34)+SUMIFS(OFFSET('Game Board'!H8:H55,0,UH1),OFFSET('Game Board'!I8:I55,0,UH1),UZ33,OFFSET('Game Board'!F8:F55,0,UH1),UZ35)</f>
        <v>0</v>
      </c>
      <c r="VG33" s="420">
        <f ca="1">SUMIFS(OFFSET('Game Board'!H8:H55,0,UH1),OFFSET('Game Board'!F8:F55,0,UH1),UZ33,OFFSET('Game Board'!I8:I55,0,UH1),UZ32)+SUMIFS(OFFSET('Game Board'!H8:H55,0,UH1),OFFSET('Game Board'!F8:F55,0,UH1),UZ33,OFFSET('Game Board'!I8:I55,0,UH1),UZ34)+SUMIFS(OFFSET('Game Board'!H8:H55,0,UH1),OFFSET('Game Board'!F8:F55,0,UH1),UZ33,OFFSET('Game Board'!I8:I55,0,UH1),UZ35)+SUMIFS(OFFSET('Game Board'!G8:G55,0,UH1),OFFSET('Game Board'!I8:I55,0,UH1),UZ33,OFFSET('Game Board'!F8:F55,0,UH1),UZ32)+SUMIFS(OFFSET('Game Board'!G8:G55,0,UH1),OFFSET('Game Board'!I8:I55,0,UH1),UZ33,OFFSET('Game Board'!F8:F55,0,UH1),UZ34)+SUMIFS(OFFSET('Game Board'!G8:G55,0,UH1),OFFSET('Game Board'!I8:I55,0,UH1),UZ33,OFFSET('Game Board'!F8:F55,0,UH1),UZ35)</f>
        <v>0</v>
      </c>
      <c r="VH33" s="420">
        <f t="shared" ca="1" si="153"/>
        <v>0</v>
      </c>
      <c r="VI33" s="420">
        <f t="shared" ca="1" si="154"/>
        <v>3</v>
      </c>
      <c r="VJ33" s="420">
        <f t="shared" ref="VJ33" ca="1" si="4930">IF(UZ33&lt;&gt;"",SUMPRODUCT((UY32:UY35=UY33)*(VI32:VI35&gt;VI33)*1),0)</f>
        <v>0</v>
      </c>
      <c r="VK33" s="420">
        <f t="shared" ref="VK33" ca="1" si="4931">IF(UZ33&lt;&gt;"",SUMPRODUCT((VJ32:VJ35=VJ33)*(VH32:VH35&gt;VH33)*1),0)</f>
        <v>0</v>
      </c>
      <c r="VL33" s="420">
        <f t="shared" ca="1" si="157"/>
        <v>0</v>
      </c>
      <c r="VM33" s="420">
        <f t="shared" ref="VM33" ca="1" si="4932">IF(UZ33&lt;&gt;"",SUMPRODUCT((VL32:VL35=VL33)*(VJ32:VJ35=VJ33)*(VF32:VF35&gt;VF33)*1),0)</f>
        <v>0</v>
      </c>
      <c r="VN33" s="420">
        <f t="shared" ca="1" si="159"/>
        <v>1</v>
      </c>
      <c r="VO33" s="420">
        <f ca="1">SUMPRODUCT((OFFSET('Game Board'!F8:F55,0,UH1)=VA33)*(OFFSET('Game Board'!I8:I55,0,UH1)=VA34)*(OFFSET('Game Board'!G8:G55,0,UH1)&gt;OFFSET('Game Board'!H8:H55,0,UH1))*1)+SUMPRODUCT((OFFSET('Game Board'!I8:I55,0,UH1)=VA33)*(OFFSET('Game Board'!F8:F55,0,UH1)=VA34)*(OFFSET('Game Board'!H8:H55,0,UH1)&gt;OFFSET('Game Board'!G8:G55,0,UH1))*1)+SUMPRODUCT((OFFSET('Game Board'!F8:F55,0,UH1)=VA33)*(OFFSET('Game Board'!I8:I55,0,UH1)=VA35)*(OFFSET('Game Board'!G8:G55,0,UH1)&gt;OFFSET('Game Board'!H8:H55,0,UH1))*1)+SUMPRODUCT((OFFSET('Game Board'!I8:I55,0,UH1)=VA33)*(OFFSET('Game Board'!F8:F55,0,UH1)=VA35)*(OFFSET('Game Board'!H8:H55,0,UH1)&gt;OFFSET('Game Board'!G8:G55,0,UH1))*1)</f>
        <v>0</v>
      </c>
      <c r="VP33" s="420">
        <f ca="1">SUMPRODUCT((OFFSET('Game Board'!F8:F55,0,UH1)=VA33)*(OFFSET('Game Board'!I8:I55,0,UH1)=VA34)*(OFFSET('Game Board'!G8:G55,0,UH1)=OFFSET('Game Board'!H8:H55,0,UH1))*1)+SUMPRODUCT((OFFSET('Game Board'!I8:I55,0,UH1)=VA33)*(OFFSET('Game Board'!F8:F55,0,UH1)=VA34)*(OFFSET('Game Board'!G8:G55,0,UH1)=OFFSET('Game Board'!H8:H55,0,UH1))*1)+SUMPRODUCT((OFFSET('Game Board'!F8:F55,0,UH1)=VA33)*(OFFSET('Game Board'!I8:I55,0,UH1)=VA35)*(OFFSET('Game Board'!G8:G55,0,UH1)=OFFSET('Game Board'!H8:H55,0,UH1))*1)+SUMPRODUCT((OFFSET('Game Board'!I8:I55,0,UH1)=VA33)*(OFFSET('Game Board'!F8:F55,0,UH1)=VA35)*(OFFSET('Game Board'!G8:G55,0,UH1)=OFFSET('Game Board'!H8:H55,0,UH1))*1)</f>
        <v>0</v>
      </c>
      <c r="VQ33" s="420">
        <f ca="1">SUMPRODUCT((OFFSET('Game Board'!F8:F55,0,UH1)=VA33)*(OFFSET('Game Board'!I8:I55,0,UH1)=VA34)*(OFFSET('Game Board'!G8:G55,0,UH1)&lt;OFFSET('Game Board'!H8:H55,0,UH1))*1)+SUMPRODUCT((OFFSET('Game Board'!I8:I55,0,UH1)=VA33)*(OFFSET('Game Board'!F8:F55,0,UH1)=VA34)*(OFFSET('Game Board'!H8:H55,0,UH1)&lt;OFFSET('Game Board'!G8:G55,0,UH1))*1)+SUMPRODUCT((OFFSET('Game Board'!F8:F55,0,UH1)=VA33)*(OFFSET('Game Board'!I8:I55,0,UH1)=VA35)*(OFFSET('Game Board'!G8:G55,0,UH1)&lt;OFFSET('Game Board'!H8:H55,0,UH1))*1)+SUMPRODUCT((OFFSET('Game Board'!I8:I55,0,UH1)=VA33)*(OFFSET('Game Board'!F8:F55,0,UH1)=VA35)*(OFFSET('Game Board'!H8:H55,0,UH1)&lt;OFFSET('Game Board'!G8:G55,0,UH1))*1)</f>
        <v>0</v>
      </c>
      <c r="VR33" s="420">
        <f ca="1">SUMIFS(OFFSET('Game Board'!G8:G55,0,UH1),OFFSET('Game Board'!F8:F55,0,UH1),VA33,OFFSET('Game Board'!I8:I55,0,UH1),VA34)+SUMIFS(OFFSET('Game Board'!G8:G55,0,UH1),OFFSET('Game Board'!F8:F55,0,UH1),VA33,OFFSET('Game Board'!I8:I55,0,UH1),VA35)+SUMIFS(OFFSET('Game Board'!H8:H55,0,UH1),OFFSET('Game Board'!I8:I55,0,UH1),VA33,OFFSET('Game Board'!F8:F55,0,UH1),VA34)+SUMIFS(OFFSET('Game Board'!H8:H55,0,UH1),OFFSET('Game Board'!I8:I55,0,UH1),VA33,OFFSET('Game Board'!F8:F55,0,UH1),VA35)</f>
        <v>0</v>
      </c>
      <c r="VS33" s="420">
        <f ca="1">SUMIFS(OFFSET('Game Board'!H8:H55,0,UH1),OFFSET('Game Board'!F8:F55,0,UH1),VA33,OFFSET('Game Board'!I8:I55,0,UH1),VA34)+SUMIFS(OFFSET('Game Board'!H8:H55,0,UH1),OFFSET('Game Board'!F8:F55,0,UH1),VA33,OFFSET('Game Board'!I8:I55,0,UH1),VA35)+SUMIFS(OFFSET('Game Board'!G8:G55,0,UH1),OFFSET('Game Board'!I8:I55,0,UH1),VA33,OFFSET('Game Board'!F8:F55,0,UH1),VA34)+SUMIFS(OFFSET('Game Board'!G8:G55,0,UH1),OFFSET('Game Board'!I8:I55,0,UH1),VA33,OFFSET('Game Board'!F8:F55,0,UH1),VA35)</f>
        <v>0</v>
      </c>
      <c r="VT33" s="420">
        <f t="shared" ca="1" si="354"/>
        <v>0</v>
      </c>
      <c r="VU33" s="420">
        <f t="shared" ca="1" si="355"/>
        <v>0</v>
      </c>
      <c r="VV33" s="420">
        <f t="shared" ref="VV33" ca="1" si="4933">IF(VA33&lt;&gt;"",SUMPRODUCT((UY32:UY35=UY33)*(VU32:VU35&gt;VU33)*1),0)</f>
        <v>0</v>
      </c>
      <c r="VW33" s="420">
        <f t="shared" ref="VW33" ca="1" si="4934">IF(VA33&lt;&gt;"",SUMPRODUCT((VV32:VV35=VV33)*(VT32:VT35&gt;VT33)*1),0)</f>
        <v>0</v>
      </c>
      <c r="VX33" s="420">
        <f t="shared" ca="1" si="358"/>
        <v>0</v>
      </c>
      <c r="VY33" s="420">
        <f t="shared" ref="VY33" ca="1" si="4935">IF(VA33&lt;&gt;"",SUMPRODUCT((VX32:VX35=VX33)*(VV32:VV35=VV33)*(VR32:VR35&gt;VR33)*1),0)</f>
        <v>0</v>
      </c>
      <c r="VZ33" s="420">
        <f t="shared" ca="1" si="160"/>
        <v>1</v>
      </c>
      <c r="WA33" s="420">
        <v>0</v>
      </c>
      <c r="WB33" s="420">
        <v>0</v>
      </c>
      <c r="WC33" s="420">
        <v>0</v>
      </c>
      <c r="WD33" s="420">
        <v>0</v>
      </c>
      <c r="WE33" s="420">
        <v>0</v>
      </c>
      <c r="WF33" s="420">
        <v>0</v>
      </c>
      <c r="WG33" s="420">
        <v>0</v>
      </c>
      <c r="WH33" s="420">
        <v>0</v>
      </c>
      <c r="WI33" s="420">
        <v>0</v>
      </c>
      <c r="WJ33" s="420">
        <v>0</v>
      </c>
      <c r="WK33" s="420">
        <v>0</v>
      </c>
      <c r="WL33" s="420">
        <f t="shared" ca="1" si="161"/>
        <v>1</v>
      </c>
      <c r="WM33" s="420">
        <f t="shared" ref="WM33" ca="1" si="4936">SUMPRODUCT((WL32:WL35=WL33)*(UO32:UO35&gt;UO33)*1)</f>
        <v>2</v>
      </c>
      <c r="WN33" s="420">
        <f t="shared" ca="1" si="163"/>
        <v>3</v>
      </c>
      <c r="WO33" s="420" t="str">
        <f t="shared" si="361"/>
        <v>South Korea</v>
      </c>
      <c r="WP33" s="420">
        <f t="shared" ca="1" si="164"/>
        <v>0</v>
      </c>
      <c r="WQ33" s="420">
        <f ca="1">SUMPRODUCT((OFFSET('Game Board'!G8:G55,0,WQ1)&lt;&gt;"")*(OFFSET('Game Board'!F8:F55,0,WQ1)=C33)*(OFFSET('Game Board'!G8:G55,0,WQ1)&gt;OFFSET('Game Board'!H8:H55,0,WQ1))*1)+SUMPRODUCT((OFFSET('Game Board'!G8:G55,0,WQ1)&lt;&gt;"")*(OFFSET('Game Board'!I8:I55,0,WQ1)=C33)*(OFFSET('Game Board'!H8:H55,0,WQ1)&gt;OFFSET('Game Board'!G8:G55,0,WQ1))*1)</f>
        <v>0</v>
      </c>
      <c r="WR33" s="420">
        <f ca="1">SUMPRODUCT((OFFSET('Game Board'!G8:G55,0,WQ1)&lt;&gt;"")*(OFFSET('Game Board'!F8:F55,0,WQ1)=C33)*(OFFSET('Game Board'!G8:G55,0,WQ1)=OFFSET('Game Board'!H8:H55,0,WQ1))*1)+SUMPRODUCT((OFFSET('Game Board'!G8:G55,0,WQ1)&lt;&gt;"")*(OFFSET('Game Board'!I8:I55,0,WQ1)=C33)*(OFFSET('Game Board'!G8:G55,0,WQ1)=OFFSET('Game Board'!H8:H55,0,WQ1))*1)</f>
        <v>0</v>
      </c>
      <c r="WS33" s="420">
        <f ca="1">SUMPRODUCT((OFFSET('Game Board'!G8:G55,0,WQ1)&lt;&gt;"")*(OFFSET('Game Board'!F8:F55,0,WQ1)=C33)*(OFFSET('Game Board'!G8:G55,0,WQ1)&lt;OFFSET('Game Board'!H8:H55,0,WQ1))*1)+SUMPRODUCT((OFFSET('Game Board'!G8:G55,0,WQ1)&lt;&gt;"")*(OFFSET('Game Board'!I8:I55,0,WQ1)=C33)*(OFFSET('Game Board'!H8:H55,0,WQ1)&lt;OFFSET('Game Board'!G8:G55,0,WQ1))*1)</f>
        <v>0</v>
      </c>
      <c r="WT33" s="420">
        <f ca="1">SUMIF(OFFSET('Game Board'!F8:F55,0,WQ1),C33,OFFSET('Game Board'!G8:G55,0,WQ1))+SUMIF(OFFSET('Game Board'!I8:I55,0,WQ1),C33,OFFSET('Game Board'!H8:H55,0,WQ1))</f>
        <v>0</v>
      </c>
      <c r="WU33" s="420">
        <f ca="1">SUMIF(OFFSET('Game Board'!F8:F55,0,WQ1),C33,OFFSET('Game Board'!H8:H55,0,WQ1))+SUMIF(OFFSET('Game Board'!I8:I55,0,WQ1),C33,OFFSET('Game Board'!G8:G55,0,WQ1))</f>
        <v>0</v>
      </c>
      <c r="WV33" s="420">
        <f t="shared" ca="1" si="165"/>
        <v>0</v>
      </c>
      <c r="WW33" s="420">
        <f t="shared" ca="1" si="166"/>
        <v>0</v>
      </c>
      <c r="WX33" s="420">
        <f ca="1">INDEX(L4:L35,MATCH(XG33,C4:C35,0),0)</f>
        <v>1520</v>
      </c>
      <c r="WY33" s="424">
        <f>'Tournament Setup'!F35</f>
        <v>0</v>
      </c>
      <c r="WZ33" s="420">
        <f t="shared" ref="WZ33" ca="1" si="4937">RANK(WW33,WW32:WW35)</f>
        <v>1</v>
      </c>
      <c r="XA33" s="420">
        <f t="shared" ref="XA33" ca="1" si="4938">SUMPRODUCT((WZ32:WZ35=WZ33)*(WV32:WV35&gt;WV33)*1)</f>
        <v>0</v>
      </c>
      <c r="XB33" s="420">
        <f t="shared" ca="1" si="169"/>
        <v>1</v>
      </c>
      <c r="XC33" s="420">
        <f t="shared" ref="XC33" ca="1" si="4939">SUMPRODUCT((WZ32:WZ35=WZ33)*(WV32:WV35=WV33)*(WT32:WT35&gt;WT33)*1)</f>
        <v>0</v>
      </c>
      <c r="XD33" s="420">
        <f t="shared" ca="1" si="171"/>
        <v>1</v>
      </c>
      <c r="XE33" s="420">
        <f t="shared" ref="XE33" ca="1" si="4940">RANK(XD33,XD32:XD35,1)+COUNTIF(XD32:XD33,XD33)-1</f>
        <v>2</v>
      </c>
      <c r="XF33" s="420">
        <v>2</v>
      </c>
      <c r="XG33" s="420" t="str">
        <f t="shared" ref="XG33" ca="1" si="4941">INDEX(WO32:WO35,MATCH(XF33,XE32:XE35,0),0)</f>
        <v>South Korea</v>
      </c>
      <c r="XH33" s="420">
        <f t="shared" ref="XH33" ca="1" si="4942">INDEX(XD32:XD35,MATCH(XG33,WO32:WO35,0),0)</f>
        <v>1</v>
      </c>
      <c r="XI33" s="420" t="str">
        <f t="shared" ref="XI33" ca="1" si="4943">IF(XI32&lt;&gt;"",XG33,"")</f>
        <v>South Korea</v>
      </c>
      <c r="XJ33" s="420" t="str">
        <f t="shared" ref="XJ33" ca="1" si="4944">IF(XH34=2,XG33,"")</f>
        <v/>
      </c>
      <c r="XL33" s="420">
        <f ca="1">SUMPRODUCT((OFFSET('Game Board'!F8:F55,0,WQ1)=XI33)*(OFFSET('Game Board'!I8:I55,0,WQ1)=XI32)*(OFFSET('Game Board'!G8:G55,0,WQ1)&gt;OFFSET('Game Board'!H8:H55,0,WQ1))*1)+SUMPRODUCT((OFFSET('Game Board'!I8:I55,0,WQ1)=XI33)*(OFFSET('Game Board'!F8:F55,0,WQ1)=XI32)*(OFFSET('Game Board'!H8:H55,0,WQ1)&gt;OFFSET('Game Board'!G8:G55,0,WQ1))*1)+SUMPRODUCT((OFFSET('Game Board'!F8:F55,0,WQ1)=XI33)*(OFFSET('Game Board'!I8:I55,0,WQ1)=XI34)*(OFFSET('Game Board'!G8:G55,0,WQ1)&gt;OFFSET('Game Board'!H8:H55,0,WQ1))*1)+SUMPRODUCT((OFFSET('Game Board'!I8:I55,0,WQ1)=XI33)*(OFFSET('Game Board'!F8:F55,0,WQ1)=XI34)*(OFFSET('Game Board'!H8:H55,0,WQ1)&gt;OFFSET('Game Board'!G8:G55,0,WQ1))*1)+SUMPRODUCT((OFFSET('Game Board'!F8:F55,0,WQ1)=XI33)*(OFFSET('Game Board'!I8:I55,0,WQ1)=XI35)*(OFFSET('Game Board'!G8:G55,0,WQ1)&gt;OFFSET('Game Board'!H8:H55,0,WQ1))*1)+SUMPRODUCT((OFFSET('Game Board'!I8:I55,0,WQ1)=XI33)*(OFFSET('Game Board'!F8:F55,0,WQ1)=XI35)*(OFFSET('Game Board'!H8:H55,0,WQ1)&gt;OFFSET('Game Board'!G8:G55,0,WQ1))*1)</f>
        <v>0</v>
      </c>
      <c r="XM33" s="420">
        <f ca="1">SUMPRODUCT((OFFSET('Game Board'!F8:F55,0,WQ1)=XI33)*(OFFSET('Game Board'!I8:I55,0,WQ1)=XI32)*(OFFSET('Game Board'!G8:G55,0,WQ1)=OFFSET('Game Board'!H8:H55,0,WQ1))*1)+SUMPRODUCT((OFFSET('Game Board'!I8:I55,0,WQ1)=XI33)*(OFFSET('Game Board'!F8:F55,0,WQ1)=XI32)*(OFFSET('Game Board'!G8:G55,0,WQ1)=OFFSET('Game Board'!H8:H55,0,WQ1))*1)+SUMPRODUCT((OFFSET('Game Board'!F8:F55,0,WQ1)=XI33)*(OFFSET('Game Board'!I8:I55,0,WQ1)=XI34)*(OFFSET('Game Board'!G8:G55,0,WQ1)=OFFSET('Game Board'!H8:H55,0,WQ1))*1)+SUMPRODUCT((OFFSET('Game Board'!I8:I55,0,WQ1)=XI33)*(OFFSET('Game Board'!F8:F55,0,WQ1)=XI34)*(OFFSET('Game Board'!G8:G55,0,WQ1)=OFFSET('Game Board'!H8:H55,0,WQ1))*1)+SUMPRODUCT((OFFSET('Game Board'!F8:F55,0,WQ1)=XI33)*(OFFSET('Game Board'!I8:I55,0,WQ1)=XI35)*(OFFSET('Game Board'!G8:G55,0,WQ1)=OFFSET('Game Board'!H8:H55,0,WQ1))*1)+SUMPRODUCT((OFFSET('Game Board'!I8:I55,0,WQ1)=XI33)*(OFFSET('Game Board'!F8:F55,0,WQ1)=XI35)*(OFFSET('Game Board'!G8:G55,0,WQ1)=OFFSET('Game Board'!H8:H55,0,WQ1))*1)</f>
        <v>3</v>
      </c>
      <c r="XN33" s="420">
        <f ca="1">SUMPRODUCT((OFFSET('Game Board'!F8:F55,0,WQ1)=XI33)*(OFFSET('Game Board'!I8:I55,0,WQ1)=XI32)*(OFFSET('Game Board'!G8:G55,0,WQ1)&lt;OFFSET('Game Board'!H8:H55,0,WQ1))*1)+SUMPRODUCT((OFFSET('Game Board'!I8:I55,0,WQ1)=XI33)*(OFFSET('Game Board'!F8:F55,0,WQ1)=XI32)*(OFFSET('Game Board'!H8:H55,0,WQ1)&lt;OFFSET('Game Board'!G8:G55,0,WQ1))*1)+SUMPRODUCT((OFFSET('Game Board'!F8:F55,0,WQ1)=XI33)*(OFFSET('Game Board'!I8:I55,0,WQ1)=XI34)*(OFFSET('Game Board'!G8:G55,0,WQ1)&lt;OFFSET('Game Board'!H8:H55,0,WQ1))*1)+SUMPRODUCT((OFFSET('Game Board'!I8:I55,0,WQ1)=XI33)*(OFFSET('Game Board'!F8:F55,0,WQ1)=XI34)*(OFFSET('Game Board'!H8:H55,0,WQ1)&lt;OFFSET('Game Board'!G8:G55,0,WQ1))*1)+SUMPRODUCT((OFFSET('Game Board'!F8:F55,0,WQ1)=XI33)*(OFFSET('Game Board'!I8:I55,0,WQ1)=XI35)*(OFFSET('Game Board'!G8:G55,0,WQ1)&lt;OFFSET('Game Board'!H8:H55,0,WQ1))*1)+SUMPRODUCT((OFFSET('Game Board'!I8:I55,0,WQ1)=XI33)*(OFFSET('Game Board'!F8:F55,0,WQ1)=XI35)*(OFFSET('Game Board'!H8:H55,0,WQ1)&lt;OFFSET('Game Board'!G8:G55,0,WQ1))*1)</f>
        <v>0</v>
      </c>
      <c r="XO33" s="420">
        <f ca="1">SUMIFS(OFFSET('Game Board'!G8:G55,0,WQ1),OFFSET('Game Board'!F8:F55,0,WQ1),XI33,OFFSET('Game Board'!I8:I55,0,WQ1),XI32)+SUMIFS(OFFSET('Game Board'!G8:G55,0,WQ1),OFFSET('Game Board'!F8:F55,0,WQ1),XI33,OFFSET('Game Board'!I8:I55,0,WQ1),XI34)+SUMIFS(OFFSET('Game Board'!G8:G55,0,WQ1),OFFSET('Game Board'!F8:F55,0,WQ1),XI33,OFFSET('Game Board'!I8:I55,0,WQ1),XI35)+SUMIFS(OFFSET('Game Board'!H8:H55,0,WQ1),OFFSET('Game Board'!I8:I55,0,WQ1),XI33,OFFSET('Game Board'!F8:F55,0,WQ1),XI32)+SUMIFS(OFFSET('Game Board'!H8:H55,0,WQ1),OFFSET('Game Board'!I8:I55,0,WQ1),XI33,OFFSET('Game Board'!F8:F55,0,WQ1),XI34)+SUMIFS(OFFSET('Game Board'!H8:H55,0,WQ1),OFFSET('Game Board'!I8:I55,0,WQ1),XI33,OFFSET('Game Board'!F8:F55,0,WQ1),XI35)</f>
        <v>0</v>
      </c>
      <c r="XP33" s="420">
        <f ca="1">SUMIFS(OFFSET('Game Board'!H8:H55,0,WQ1),OFFSET('Game Board'!F8:F55,0,WQ1),XI33,OFFSET('Game Board'!I8:I55,0,WQ1),XI32)+SUMIFS(OFFSET('Game Board'!H8:H55,0,WQ1),OFFSET('Game Board'!F8:F55,0,WQ1),XI33,OFFSET('Game Board'!I8:I55,0,WQ1),XI34)+SUMIFS(OFFSET('Game Board'!H8:H55,0,WQ1),OFFSET('Game Board'!F8:F55,0,WQ1),XI33,OFFSET('Game Board'!I8:I55,0,WQ1),XI35)+SUMIFS(OFFSET('Game Board'!G8:G55,0,WQ1),OFFSET('Game Board'!I8:I55,0,WQ1),XI33,OFFSET('Game Board'!F8:F55,0,WQ1),XI32)+SUMIFS(OFFSET('Game Board'!G8:G55,0,WQ1),OFFSET('Game Board'!I8:I55,0,WQ1),XI33,OFFSET('Game Board'!F8:F55,0,WQ1),XI34)+SUMIFS(OFFSET('Game Board'!G8:G55,0,WQ1),OFFSET('Game Board'!I8:I55,0,WQ1),XI33,OFFSET('Game Board'!F8:F55,0,WQ1),XI35)</f>
        <v>0</v>
      </c>
      <c r="XQ33" s="420">
        <f t="shared" ca="1" si="176"/>
        <v>0</v>
      </c>
      <c r="XR33" s="420">
        <f t="shared" ca="1" si="177"/>
        <v>3</v>
      </c>
      <c r="XS33" s="420">
        <f t="shared" ref="XS33" ca="1" si="4945">IF(XI33&lt;&gt;"",SUMPRODUCT((XH32:XH35=XH33)*(XR32:XR35&gt;XR33)*1),0)</f>
        <v>0</v>
      </c>
      <c r="XT33" s="420">
        <f t="shared" ref="XT33" ca="1" si="4946">IF(XI33&lt;&gt;"",SUMPRODUCT((XS32:XS35=XS33)*(XQ32:XQ35&gt;XQ33)*1),0)</f>
        <v>0</v>
      </c>
      <c r="XU33" s="420">
        <f t="shared" ca="1" si="180"/>
        <v>0</v>
      </c>
      <c r="XV33" s="420">
        <f t="shared" ref="XV33" ca="1" si="4947">IF(XI33&lt;&gt;"",SUMPRODUCT((XU32:XU35=XU33)*(XS32:XS35=XS33)*(XO32:XO35&gt;XO33)*1),0)</f>
        <v>0</v>
      </c>
      <c r="XW33" s="420">
        <f t="shared" ca="1" si="182"/>
        <v>1</v>
      </c>
      <c r="XX33" s="420">
        <f ca="1">SUMPRODUCT((OFFSET('Game Board'!F8:F55,0,WQ1)=XJ33)*(OFFSET('Game Board'!I8:I55,0,WQ1)=XJ34)*(OFFSET('Game Board'!G8:G55,0,WQ1)&gt;OFFSET('Game Board'!H8:H55,0,WQ1))*1)+SUMPRODUCT((OFFSET('Game Board'!I8:I55,0,WQ1)=XJ33)*(OFFSET('Game Board'!F8:F55,0,WQ1)=XJ34)*(OFFSET('Game Board'!H8:H55,0,WQ1)&gt;OFFSET('Game Board'!G8:G55,0,WQ1))*1)+SUMPRODUCT((OFFSET('Game Board'!F8:F55,0,WQ1)=XJ33)*(OFFSET('Game Board'!I8:I55,0,WQ1)=XJ35)*(OFFSET('Game Board'!G8:G55,0,WQ1)&gt;OFFSET('Game Board'!H8:H55,0,WQ1))*1)+SUMPRODUCT((OFFSET('Game Board'!I8:I55,0,WQ1)=XJ33)*(OFFSET('Game Board'!F8:F55,0,WQ1)=XJ35)*(OFFSET('Game Board'!H8:H55,0,WQ1)&gt;OFFSET('Game Board'!G8:G55,0,WQ1))*1)</f>
        <v>0</v>
      </c>
      <c r="XY33" s="420">
        <f ca="1">SUMPRODUCT((OFFSET('Game Board'!F8:F55,0,WQ1)=XJ33)*(OFFSET('Game Board'!I8:I55,0,WQ1)=XJ34)*(OFFSET('Game Board'!G8:G55,0,WQ1)=OFFSET('Game Board'!H8:H55,0,WQ1))*1)+SUMPRODUCT((OFFSET('Game Board'!I8:I55,0,WQ1)=XJ33)*(OFFSET('Game Board'!F8:F55,0,WQ1)=XJ34)*(OFFSET('Game Board'!G8:G55,0,WQ1)=OFFSET('Game Board'!H8:H55,0,WQ1))*1)+SUMPRODUCT((OFFSET('Game Board'!F8:F55,0,WQ1)=XJ33)*(OFFSET('Game Board'!I8:I55,0,WQ1)=XJ35)*(OFFSET('Game Board'!G8:G55,0,WQ1)=OFFSET('Game Board'!H8:H55,0,WQ1))*1)+SUMPRODUCT((OFFSET('Game Board'!I8:I55,0,WQ1)=XJ33)*(OFFSET('Game Board'!F8:F55,0,WQ1)=XJ35)*(OFFSET('Game Board'!G8:G55,0,WQ1)=OFFSET('Game Board'!H8:H55,0,WQ1))*1)</f>
        <v>0</v>
      </c>
      <c r="XZ33" s="420">
        <f ca="1">SUMPRODUCT((OFFSET('Game Board'!F8:F55,0,WQ1)=XJ33)*(OFFSET('Game Board'!I8:I55,0,WQ1)=XJ34)*(OFFSET('Game Board'!G8:G55,0,WQ1)&lt;OFFSET('Game Board'!H8:H55,0,WQ1))*1)+SUMPRODUCT((OFFSET('Game Board'!I8:I55,0,WQ1)=XJ33)*(OFFSET('Game Board'!F8:F55,0,WQ1)=XJ34)*(OFFSET('Game Board'!H8:H55,0,WQ1)&lt;OFFSET('Game Board'!G8:G55,0,WQ1))*1)+SUMPRODUCT((OFFSET('Game Board'!F8:F55,0,WQ1)=XJ33)*(OFFSET('Game Board'!I8:I55,0,WQ1)=XJ35)*(OFFSET('Game Board'!G8:G55,0,WQ1)&lt;OFFSET('Game Board'!H8:H55,0,WQ1))*1)+SUMPRODUCT((OFFSET('Game Board'!I8:I55,0,WQ1)=XJ33)*(OFFSET('Game Board'!F8:F55,0,WQ1)=XJ35)*(OFFSET('Game Board'!H8:H55,0,WQ1)&lt;OFFSET('Game Board'!G8:G55,0,WQ1))*1)</f>
        <v>0</v>
      </c>
      <c r="YA33" s="420">
        <f ca="1">SUMIFS(OFFSET('Game Board'!G8:G55,0,WQ1),OFFSET('Game Board'!F8:F55,0,WQ1),XJ33,OFFSET('Game Board'!I8:I55,0,WQ1),XJ34)+SUMIFS(OFFSET('Game Board'!G8:G55,0,WQ1),OFFSET('Game Board'!F8:F55,0,WQ1),XJ33,OFFSET('Game Board'!I8:I55,0,WQ1),XJ35)+SUMIFS(OFFSET('Game Board'!H8:H55,0,WQ1),OFFSET('Game Board'!I8:I55,0,WQ1),XJ33,OFFSET('Game Board'!F8:F55,0,WQ1),XJ34)+SUMIFS(OFFSET('Game Board'!H8:H55,0,WQ1),OFFSET('Game Board'!I8:I55,0,WQ1),XJ33,OFFSET('Game Board'!F8:F55,0,WQ1),XJ35)</f>
        <v>0</v>
      </c>
      <c r="YB33" s="420">
        <f ca="1">SUMIFS(OFFSET('Game Board'!H8:H55,0,WQ1),OFFSET('Game Board'!F8:F55,0,WQ1),XJ33,OFFSET('Game Board'!I8:I55,0,WQ1),XJ34)+SUMIFS(OFFSET('Game Board'!H8:H55,0,WQ1),OFFSET('Game Board'!F8:F55,0,WQ1),XJ33,OFFSET('Game Board'!I8:I55,0,WQ1),XJ35)+SUMIFS(OFFSET('Game Board'!G8:G55,0,WQ1),OFFSET('Game Board'!I8:I55,0,WQ1),XJ33,OFFSET('Game Board'!F8:F55,0,WQ1),XJ34)+SUMIFS(OFFSET('Game Board'!G8:G55,0,WQ1),OFFSET('Game Board'!I8:I55,0,WQ1),XJ33,OFFSET('Game Board'!F8:F55,0,WQ1),XJ35)</f>
        <v>0</v>
      </c>
      <c r="YC33" s="420">
        <f t="shared" ca="1" si="373"/>
        <v>0</v>
      </c>
      <c r="YD33" s="420">
        <f t="shared" ca="1" si="374"/>
        <v>0</v>
      </c>
      <c r="YE33" s="420">
        <f t="shared" ref="YE33" ca="1" si="4948">IF(XJ33&lt;&gt;"",SUMPRODUCT((XH32:XH35=XH33)*(YD32:YD35&gt;YD33)*1),0)</f>
        <v>0</v>
      </c>
      <c r="YF33" s="420">
        <f t="shared" ref="YF33" ca="1" si="4949">IF(XJ33&lt;&gt;"",SUMPRODUCT((YE32:YE35=YE33)*(YC32:YC35&gt;YC33)*1),0)</f>
        <v>0</v>
      </c>
      <c r="YG33" s="420">
        <f t="shared" ca="1" si="377"/>
        <v>0</v>
      </c>
      <c r="YH33" s="420">
        <f t="shared" ref="YH33" ca="1" si="4950">IF(XJ33&lt;&gt;"",SUMPRODUCT((YG32:YG35=YG33)*(YE32:YE35=YE33)*(YA32:YA35&gt;YA33)*1),0)</f>
        <v>0</v>
      </c>
      <c r="YI33" s="420">
        <f t="shared" ca="1" si="183"/>
        <v>1</v>
      </c>
      <c r="YJ33" s="420">
        <v>0</v>
      </c>
      <c r="YK33" s="420">
        <v>0</v>
      </c>
      <c r="YL33" s="420">
        <v>0</v>
      </c>
      <c r="YM33" s="420">
        <v>0</v>
      </c>
      <c r="YN33" s="420">
        <v>0</v>
      </c>
      <c r="YO33" s="420">
        <v>0</v>
      </c>
      <c r="YP33" s="420">
        <v>0</v>
      </c>
      <c r="YQ33" s="420">
        <v>0</v>
      </c>
      <c r="YR33" s="420">
        <v>0</v>
      </c>
      <c r="YS33" s="420">
        <v>0</v>
      </c>
      <c r="YT33" s="420">
        <v>0</v>
      </c>
      <c r="YU33" s="420">
        <f t="shared" ca="1" si="184"/>
        <v>1</v>
      </c>
      <c r="YV33" s="420">
        <f t="shared" ref="YV33" ca="1" si="4951">SUMPRODUCT((YU32:YU35=YU33)*(WX32:WX35&gt;WX33)*1)</f>
        <v>2</v>
      </c>
      <c r="YW33" s="420">
        <f t="shared" ca="1" si="186"/>
        <v>3</v>
      </c>
      <c r="YX33" s="420" t="str">
        <f t="shared" si="380"/>
        <v>South Korea</v>
      </c>
    </row>
    <row r="34" spans="1:674" x14ac:dyDescent="0.35">
      <c r="A34" s="420">
        <f>INDEX(M4:M35,MATCH(U34,C4:C35,0),0)</f>
        <v>1675</v>
      </c>
      <c r="B34" s="420">
        <f t="shared" si="815"/>
        <v>3</v>
      </c>
      <c r="C34" s="420" t="str">
        <f>'Tournament Setup'!D36</f>
        <v>Portugal</v>
      </c>
      <c r="D34" s="420">
        <f t="shared" si="187"/>
        <v>0</v>
      </c>
      <c r="E34" s="420">
        <f>SUMPRODUCT(('Game Board'!G8:G55&lt;&gt;"")*('Game Board'!F8:F55=C34)*('Game Board'!G8:G55&gt;'Game Board'!H8:H55)*1)+SUMPRODUCT(('Game Board'!G8:G55&lt;&gt;"")*('Game Board'!I8:I55=C34)*('Game Board'!H8:H55&gt;'Game Board'!G8:G55)*1)</f>
        <v>0</v>
      </c>
      <c r="F34" s="420">
        <f>SUMPRODUCT(('Game Board'!G8:G55&lt;&gt;"")*('Game Board'!F8:F55=C34)*('Game Board'!G8:G55='Game Board'!H8:H55)*1)+SUMPRODUCT(('Game Board'!G8:G55&lt;&gt;"")*('Game Board'!I8:I55=C34)*('Game Board'!G8:G55='Game Board'!H8:H55)*1)</f>
        <v>0</v>
      </c>
      <c r="G34" s="420">
        <f>SUMPRODUCT(('Game Board'!G8:G55&lt;&gt;"")*('Game Board'!F8:F55=C34)*('Game Board'!G8:G55&lt;'Game Board'!H8:H55)*1)+SUMPRODUCT(('Game Board'!G8:G55&lt;&gt;"")*('Game Board'!I8:I55=C34)*('Game Board'!H8:H55&lt;'Game Board'!G8:G55)*1)</f>
        <v>0</v>
      </c>
      <c r="H34" s="420">
        <f>SUMIF('Game Board'!F8:F55,C34,'Game Board'!G8:G55)+SUMIF('Game Board'!I8:I55,C34,'Game Board'!H8:H55)</f>
        <v>0</v>
      </c>
      <c r="I34" s="420">
        <f>SUMIF('Game Board'!F8:F55,C34,'Game Board'!H8:H55)+SUMIF('Game Board'!I8:I55,C34,'Game Board'!G8:G55)</f>
        <v>0</v>
      </c>
      <c r="J34" s="420">
        <f t="shared" si="188"/>
        <v>0</v>
      </c>
      <c r="K34" s="420">
        <f t="shared" si="189"/>
        <v>0</v>
      </c>
      <c r="L34" s="424">
        <f>'Tournament Setup'!E36</f>
        <v>1675</v>
      </c>
      <c r="M34" s="420">
        <f>IF('Tournament Setup'!F36&lt;&gt;"",-'Tournament Setup'!F36,'Tournament Setup'!E36)</f>
        <v>1675</v>
      </c>
      <c r="N34" s="420">
        <f>RANK(K34,K32:K35)</f>
        <v>1</v>
      </c>
      <c r="O34" s="420">
        <f>SUMPRODUCT((N32:N35=N34)*(J32:J35&gt;J34)*1)</f>
        <v>0</v>
      </c>
      <c r="P34" s="420">
        <f t="shared" si="190"/>
        <v>1</v>
      </c>
      <c r="Q34" s="420">
        <f>SUMPRODUCT((N32:N35=N34)*(J32:J35=J34)*(H32:H35&gt;H34)*1)</f>
        <v>0</v>
      </c>
      <c r="R34" s="420">
        <f t="shared" si="191"/>
        <v>1</v>
      </c>
      <c r="S34" s="420">
        <f>RANK(R34,R32:R35,1)+COUNTIF(R32:R34,R34)-1</f>
        <v>3</v>
      </c>
      <c r="T34" s="420">
        <v>3</v>
      </c>
      <c r="U34" s="420" t="str">
        <f t="shared" ref="U34" si="4952">INDEX(C32:C35,MATCH(T34,S32:S35,0),0)</f>
        <v>Portugal</v>
      </c>
      <c r="V34" s="420">
        <f t="shared" ref="V34" si="4953">INDEX(R32:R35,MATCH(U34,C32:C35,0),0)</f>
        <v>1</v>
      </c>
      <c r="W34" s="420" t="str">
        <f t="shared" ref="W34:W35" si="4954">IF(AND(W33&lt;&gt;"",V34=1),U34,"")</f>
        <v>Portugal</v>
      </c>
      <c r="X34" s="420" t="str">
        <f t="shared" ref="X34" si="4955">IF(X33&lt;&gt;"",U34,"")</f>
        <v/>
      </c>
      <c r="Y34" s="420" t="str">
        <f t="shared" ref="Y34" si="4956">IF(V35=3,U34,"")</f>
        <v/>
      </c>
      <c r="Z34" s="420">
        <f>SUMPRODUCT(('Game Board'!F8:F55=W34)*('Game Board'!I8:I55=W32)*('Game Board'!G8:G55&gt;'Game Board'!H8:H55)*1)+SUMPRODUCT(('Game Board'!I8:I55=W34)*('Game Board'!F8:F55=W32)*('Game Board'!H8:H55&gt;'Game Board'!G8:G55)*1)+SUMPRODUCT(('Game Board'!F8:F55=W34)*('Game Board'!I8:I55=W33)*('Game Board'!G8:G55&gt;'Game Board'!H8:H55)*1)+SUMPRODUCT(('Game Board'!I8:I55=W34)*('Game Board'!F8:F55=W33)*('Game Board'!H8:H55&gt;'Game Board'!G8:G55)*1)+SUMPRODUCT(('Game Board'!F8:F55=W34)*('Game Board'!I8:I55=W35)*('Game Board'!G8:G55&gt;'Game Board'!H8:H55)*1)+SUMPRODUCT(('Game Board'!I8:I55=W34)*('Game Board'!F8:F55=W35)*('Game Board'!H8:H55&gt;'Game Board'!G8:G55)*1)</f>
        <v>0</v>
      </c>
      <c r="AA34" s="420">
        <f>SUMPRODUCT(('Game Board'!F8:F55=W34)*('Game Board'!I8:I55=W32)*('Game Board'!G8:G55='Game Board'!H8:H55)*1)+SUMPRODUCT(('Game Board'!I8:I55=W34)*('Game Board'!F8:F55=W32)*('Game Board'!G8:G55='Game Board'!H8:H55)*1)+SUMPRODUCT(('Game Board'!F8:F55=W34)*('Game Board'!I8:I55=W33)*('Game Board'!G8:G55='Game Board'!H8:H55)*1)+SUMPRODUCT(('Game Board'!I8:I55=W34)*('Game Board'!F8:F55=W33)*('Game Board'!G8:G55='Game Board'!H8:H55)*1)+SUMPRODUCT(('Game Board'!F8:F55=W34)*('Game Board'!I8:I55=W35)*('Game Board'!G8:G55='Game Board'!H8:H55)*1)+SUMPRODUCT(('Game Board'!I8:I55=W34)*('Game Board'!F8:F55=W35)*('Game Board'!G8:G55='Game Board'!H8:H55)*1)</f>
        <v>3</v>
      </c>
      <c r="AB34" s="420">
        <f>SUMPRODUCT(('Game Board'!F8:F55=W34)*('Game Board'!I8:I55=W32)*('Game Board'!G8:G55&lt;'Game Board'!H8:H55)*1)+SUMPRODUCT(('Game Board'!I8:I55=W34)*('Game Board'!F8:F55=W32)*('Game Board'!H8:H55&lt;'Game Board'!G8:G55)*1)+SUMPRODUCT(('Game Board'!F8:F55=W34)*('Game Board'!I8:I55=W33)*('Game Board'!G8:G55&lt;'Game Board'!H8:H55)*1)+SUMPRODUCT(('Game Board'!I8:I55=W34)*('Game Board'!F8:F55=W33)*('Game Board'!H8:H55&lt;'Game Board'!G8:G55)*1)+SUMPRODUCT(('Game Board'!F8:F55=W34)*('Game Board'!I8:I55=W35)*('Game Board'!G8:G55&lt;'Game Board'!H8:H55)*1)+SUMPRODUCT(('Game Board'!I8:I55=W34)*('Game Board'!F8:F55=W35)*('Game Board'!H8:H55&lt;'Game Board'!G8:G55)*1)</f>
        <v>0</v>
      </c>
      <c r="AC34" s="420">
        <f>SUMIFS('Game Board'!G8:G55,'Game Board'!F8:F55,W34,'Game Board'!I8:I55,W32)+SUMIFS('Game Board'!G8:G55,'Game Board'!F8:F55,W34,'Game Board'!I8:I55,W33)+SUMIFS('Game Board'!G8:G55,'Game Board'!F8:F55,W34,'Game Board'!I8:I55,W35)+SUMIFS('Game Board'!H8:H55,'Game Board'!I8:I55,W34,'Game Board'!F8:F55,W32)+SUMIFS('Game Board'!H8:H55,'Game Board'!I8:I55,W34,'Game Board'!F8:F55,W33)+SUMIFS('Game Board'!H8:H55,'Game Board'!I8:I55,W34,'Game Board'!F8:F55,W35)</f>
        <v>0</v>
      </c>
      <c r="AD34" s="420">
        <f>SUMIFS('Game Board'!H8:H55,'Game Board'!F8:F55,W34,'Game Board'!I8:I55,W32)+SUMIFS('Game Board'!H8:H55,'Game Board'!F8:F55,W34,'Game Board'!I8:I55,W33)+SUMIFS('Game Board'!H8:H55,'Game Board'!F8:F55,W34,'Game Board'!I8:I55,W35)+SUMIFS('Game Board'!G8:G55,'Game Board'!I8:I55,W34,'Game Board'!F8:F55,W32)+SUMIFS('Game Board'!G8:G55,'Game Board'!I8:I55,W34,'Game Board'!F8:F55,W33)+SUMIFS('Game Board'!G8:G55,'Game Board'!I8:I55,W34,'Game Board'!F8:F55,W35)</f>
        <v>0</v>
      </c>
      <c r="AE34" s="420">
        <f t="shared" si="192"/>
        <v>0</v>
      </c>
      <c r="AF34" s="420">
        <f t="shared" si="193"/>
        <v>3</v>
      </c>
      <c r="AG34" s="420">
        <f t="shared" ref="AG34" si="4957">IF(W34&lt;&gt;"",SUMPRODUCT((V32:V35=V34)*(AF32:AF35&gt;AF34)*1),0)</f>
        <v>0</v>
      </c>
      <c r="AH34" s="420">
        <f t="shared" ref="AH34" si="4958">IF(W34&lt;&gt;"",SUMPRODUCT((AG32:AG35=AG34)*(AE32:AE35&gt;AE34)*1),0)</f>
        <v>0</v>
      </c>
      <c r="AI34" s="420">
        <f t="shared" si="0"/>
        <v>0</v>
      </c>
      <c r="AJ34" s="420">
        <f t="shared" ref="AJ34" si="4959">IF(W34&lt;&gt;"",SUMPRODUCT((AI32:AI35=AI34)*(AG32:AG35=AG34)*(AC32:AC35&gt;AC34)*1),0)</f>
        <v>0</v>
      </c>
      <c r="AK34" s="420">
        <f t="shared" si="194"/>
        <v>1</v>
      </c>
      <c r="AL34" s="420">
        <f>SUMPRODUCT(('Game Board'!F8:F55=X34)*('Game Board'!I8:I55=X33)*('Game Board'!G8:G55&gt;'Game Board'!H8:H55)*1)+SUMPRODUCT(('Game Board'!I8:I55=X34)*('Game Board'!F8:F55=X33)*('Game Board'!H8:H55&gt;'Game Board'!G8:G55)*1)+SUMPRODUCT(('Game Board'!F8:F55=X34)*('Game Board'!I8:I55=X35)*('Game Board'!G8:G55&gt;'Game Board'!H8:H55)*1)+SUMPRODUCT(('Game Board'!I8:I55=X34)*('Game Board'!F8:F55=X35)*('Game Board'!H8:H55&gt;'Game Board'!G8:G55)*1)</f>
        <v>0</v>
      </c>
      <c r="AM34" s="420">
        <f>SUMPRODUCT(('Game Board'!F8:F55=X34)*('Game Board'!I8:I55=X33)*('Game Board'!G8:G55='Game Board'!H8:H55)*1)+SUMPRODUCT(('Game Board'!I8:I55=X34)*('Game Board'!F8:F55=X33)*('Game Board'!G8:G55='Game Board'!H8:H55)*1)+SUMPRODUCT(('Game Board'!F8:F55=X34)*('Game Board'!I8:I55=X35)*('Game Board'!G8:G55='Game Board'!H8:H55)*1)+SUMPRODUCT(('Game Board'!I8:I55=X34)*('Game Board'!F8:F55=X35)*('Game Board'!G8:G55='Game Board'!H8:H55)*1)</f>
        <v>0</v>
      </c>
      <c r="AN34" s="420">
        <f>SUMPRODUCT(('Game Board'!F8:F55=X34)*('Game Board'!I8:I55=X33)*('Game Board'!G8:G55&lt;'Game Board'!H8:H55)*1)+SUMPRODUCT(('Game Board'!I8:I55=X34)*('Game Board'!F8:F55=X33)*('Game Board'!H8:H55&lt;'Game Board'!G8:G55)*1)+SUMPRODUCT(('Game Board'!F8:F55=X34)*('Game Board'!I8:I55=X35)*('Game Board'!G8:G55&lt;'Game Board'!H8:H55)*1)+SUMPRODUCT(('Game Board'!I8:I55=X34)*('Game Board'!F8:F55=X35)*('Game Board'!H8:H55&lt;'Game Board'!G8:G55)*1)</f>
        <v>0</v>
      </c>
      <c r="AO34" s="420">
        <f>SUMIFS('Game Board'!G8:G55,'Game Board'!F8:F55,X34,'Game Board'!I8:I55,X33)+SUMIFS('Game Board'!G8:G55,'Game Board'!F8:F55,X34,'Game Board'!I8:I55,X35)+SUMIFS('Game Board'!H8:H55,'Game Board'!I8:I55,X34,'Game Board'!F8:F55,X33)+SUMIFS('Game Board'!H8:H55,'Game Board'!I8:I55,X34,'Game Board'!F8:F55,X35)</f>
        <v>0</v>
      </c>
      <c r="AP34" s="420">
        <f>SUMIFS('Game Board'!H8:H55,'Game Board'!F8:F55,X34,'Game Board'!I8:I55,X33)+SUMIFS('Game Board'!H8:H55,'Game Board'!F8:F55,X34,'Game Board'!I8:I55,X35)+SUMIFS('Game Board'!G8:G55,'Game Board'!I8:I55,X34,'Game Board'!F8:F55,X33)+SUMIFS('Game Board'!G8:G55,'Game Board'!I8:I55,X34,'Game Board'!F8:F55,X35)</f>
        <v>0</v>
      </c>
      <c r="AQ34" s="420">
        <f t="shared" si="195"/>
        <v>0</v>
      </c>
      <c r="AR34" s="420">
        <f>AM34*1+AL34*3</f>
        <v>0</v>
      </c>
      <c r="AS34" s="420">
        <f t="shared" ref="AS34" si="4960">IF(X34&lt;&gt;"",SUMPRODUCT((V32:V35=V34)*(AR32:AR35&gt;AR34)*1),0)</f>
        <v>0</v>
      </c>
      <c r="AT34" s="420">
        <f t="shared" ref="AT34" si="4961">IF(X34&lt;&gt;"",SUMPRODUCT((AS32:AS35=AS34)*(AQ32:AQ35&gt;AQ34)*1),0)</f>
        <v>0</v>
      </c>
      <c r="AU34" s="420">
        <f t="shared" si="197"/>
        <v>0</v>
      </c>
      <c r="AV34" s="420">
        <f t="shared" ref="AV34" si="4962">IF(X34&lt;&gt;"",SUMPRODUCT((AU32:AU35=AU34)*(AS32:AS35=AS34)*(AO32:AO35&gt;AO34)*1),0)</f>
        <v>0</v>
      </c>
      <c r="AW34" s="420">
        <f t="shared" si="198"/>
        <v>1</v>
      </c>
      <c r="AX34" s="420">
        <f>SUMPRODUCT(('Game Board'!F8:F55=Y34)*('Game Board'!I8:I55=Y35)*('Game Board'!G8:G55&gt;'Game Board'!H8:H55)*1)+SUMPRODUCT(('Game Board'!I8:I55=Y34)*('Game Board'!F8:F55=Y35)*('Game Board'!H8:H55&gt;'Game Board'!G8:G55)*1)</f>
        <v>0</v>
      </c>
      <c r="AY34" s="420">
        <f>SUMPRODUCT(('Game Board'!F8:F55=Y34)*('Game Board'!I8:I55=Y35)*('Game Board'!G8:G55='Game Board'!H8:H55)*1)+SUMPRODUCT(('Game Board'!I8:I55=Y34)*('Game Board'!F8:F55=Y35)*('Game Board'!H8:H55='Game Board'!G8:G55)*1)</f>
        <v>0</v>
      </c>
      <c r="AZ34" s="420">
        <f>SUMPRODUCT(('Game Board'!F8:F55=Y34)*('Game Board'!I8:I55=Y35)*('Game Board'!G8:G55&lt;'Game Board'!H8:H55)*1)+SUMPRODUCT(('Game Board'!I8:I55=Y34)*('Game Board'!F8:F55=Y35)*('Game Board'!H8:H55&lt;'Game Board'!G8:G55)*1)</f>
        <v>0</v>
      </c>
      <c r="BA34" s="420">
        <f>SUMIFS('Game Board'!G8:G55,'Game Board'!F8:F55,Y34,'Game Board'!I8:I55,Y35)+SUMIFS('Game Board'!H8:H55,'Game Board'!I8:I55,Y34,'Game Board'!F8:F55,Y35)</f>
        <v>0</v>
      </c>
      <c r="BB34" s="420">
        <f>SUMIFS('Game Board'!H8:H55,'Game Board'!F8:F55,Y34,'Game Board'!I8:I55,Y35)+SUMIFS('Game Board'!G8:G55,'Game Board'!I8:I55,Y34,'Game Board'!F8:F55,Y35)</f>
        <v>0</v>
      </c>
      <c r="BC34" s="420">
        <f t="shared" ref="BC34:BC35" si="4963">BA34-BB34</f>
        <v>0</v>
      </c>
      <c r="BD34" s="420">
        <f t="shared" ref="BD34:BD35" si="4964">AY34*1+AX34*3</f>
        <v>0</v>
      </c>
      <c r="BE34" s="420">
        <f t="shared" ref="BE34" si="4965">IF(Y34&lt;&gt;"",SUMPRODUCT((AH32:AH35=AH34)*(BD32:BD35&gt;BD34)*1),0)</f>
        <v>0</v>
      </c>
      <c r="BF34" s="420">
        <f t="shared" ref="BF34" si="4966">IF(Y34&lt;&gt;"",SUMPRODUCT((BE32:BE35=BE34)*(BC32:BC35&gt;BC34)*1),0)</f>
        <v>0</v>
      </c>
      <c r="BG34" s="420">
        <f t="shared" ref="BG34:BG35" si="4967">BE34+BF34</f>
        <v>0</v>
      </c>
      <c r="BH34" s="420">
        <f t="shared" ref="BH34" si="4968">IF(Y34&lt;&gt;"",SUMPRODUCT((BG32:BG35=BG34)*(BE32:BE35=BE34)*(BA32:BA35&gt;BA34)*1),0)</f>
        <v>0</v>
      </c>
      <c r="BI34" s="420">
        <f t="shared" si="383"/>
        <v>1</v>
      </c>
      <c r="BJ34" s="420">
        <f>SUMPRODUCT((BI32:BI35=BI34)*(A32:A35&gt;A34)*1)</f>
        <v>0</v>
      </c>
      <c r="BK34" s="420">
        <f t="shared" si="199"/>
        <v>1</v>
      </c>
      <c r="BL34" s="420" t="str">
        <f t="shared" si="200"/>
        <v>Portugal</v>
      </c>
      <c r="BM34" s="420">
        <f t="shared" ca="1" si="201"/>
        <v>0</v>
      </c>
      <c r="BN34" s="420">
        <f ca="1">SUMPRODUCT((OFFSET('Game Board'!G8:G55,0,BN1)&lt;&gt;"")*(OFFSET('Game Board'!F8:F55,0,BN1)=C34)*(OFFSET('Game Board'!G8:G55,0,BN1)&gt;OFFSET('Game Board'!H8:H55,0,BN1))*1)+SUMPRODUCT((OFFSET('Game Board'!G8:G55,0,BN1)&lt;&gt;"")*(OFFSET('Game Board'!I8:I55,0,BN1)=C34)*(OFFSET('Game Board'!H8:H55,0,BN1)&gt;OFFSET('Game Board'!G8:G55,0,BN1))*1)</f>
        <v>0</v>
      </c>
      <c r="BO34" s="420">
        <f ca="1">SUMPRODUCT((OFFSET('Game Board'!G8:G55,0,BN1)&lt;&gt;"")*(OFFSET('Game Board'!F8:F55,0,BN1)=C34)*(OFFSET('Game Board'!G8:G55,0,BN1)=OFFSET('Game Board'!H8:H55,0,BN1))*1)+SUMPRODUCT((OFFSET('Game Board'!G8:G55,0,BN1)&lt;&gt;"")*(OFFSET('Game Board'!I8:I55,0,BN1)=C34)*(OFFSET('Game Board'!G8:G55,0,BN1)=OFFSET('Game Board'!H8:H55,0,BN1))*1)</f>
        <v>0</v>
      </c>
      <c r="BP34" s="420">
        <f ca="1">SUMPRODUCT((OFFSET('Game Board'!G8:G55,0,BN1)&lt;&gt;"")*(OFFSET('Game Board'!F8:F55,0,BN1)=C34)*(OFFSET('Game Board'!G8:G55,0,BN1)&lt;OFFSET('Game Board'!H8:H55,0,BN1))*1)+SUMPRODUCT((OFFSET('Game Board'!G8:G55,0,BN1)&lt;&gt;"")*(OFFSET('Game Board'!I8:I55,0,BN1)=C34)*(OFFSET('Game Board'!H8:H55,0,BN1)&lt;OFFSET('Game Board'!G8:G55,0,BN1))*1)</f>
        <v>0</v>
      </c>
      <c r="BQ34" s="420">
        <f ca="1">SUMIF(OFFSET('Game Board'!F8:F55,0,BN1),C34,OFFSET('Game Board'!G8:G55,0,BN1))+SUMIF(OFFSET('Game Board'!I8:I55,0,BN1),C34,OFFSET('Game Board'!H8:H55,0,BN1))</f>
        <v>0</v>
      </c>
      <c r="BR34" s="420">
        <f ca="1">SUMIF(OFFSET('Game Board'!F8:F55,0,BN1),C34,OFFSET('Game Board'!H8:H55,0,BN1))+SUMIF(OFFSET('Game Board'!I8:I55,0,BN1),C34,OFFSET('Game Board'!G8:G55,0,BN1))</f>
        <v>0</v>
      </c>
      <c r="BS34" s="420">
        <f t="shared" ca="1" si="202"/>
        <v>0</v>
      </c>
      <c r="BT34" s="420">
        <f t="shared" ca="1" si="203"/>
        <v>0</v>
      </c>
      <c r="BU34" s="420">
        <f ca="1">INDEX(L4:L35,MATCH(CD34,C4:C35,0),0)</f>
        <v>1675</v>
      </c>
      <c r="BV34" s="424">
        <f>'Tournament Setup'!F36</f>
        <v>0</v>
      </c>
      <c r="BW34" s="420">
        <f ca="1">RANK(BT34,BT32:BT35)</f>
        <v>1</v>
      </c>
      <c r="BX34" s="420">
        <f ca="1">SUMPRODUCT((BW32:BW35=BW34)*(BS32:BS35&gt;BS34)*1)</f>
        <v>0</v>
      </c>
      <c r="BY34" s="420">
        <f t="shared" ca="1" si="204"/>
        <v>1</v>
      </c>
      <c r="BZ34" s="420">
        <f ca="1">SUMPRODUCT((BW32:BW35=BW34)*(BS32:BS35=BS34)*(BQ32:BQ35&gt;BQ34)*1)</f>
        <v>0</v>
      </c>
      <c r="CA34" s="420">
        <f t="shared" ca="1" si="205"/>
        <v>1</v>
      </c>
      <c r="CB34" s="420">
        <f ca="1">RANK(CA34,CA32:CA35,1)+COUNTIF(CA32:CA34,CA34)-1</f>
        <v>3</v>
      </c>
      <c r="CC34" s="420">
        <v>3</v>
      </c>
      <c r="CD34" s="420" t="str">
        <f t="shared" ref="CD34" ca="1" si="4969">INDEX(BL32:BL35,MATCH(CC34,CB32:CB35,0),0)</f>
        <v>Portugal</v>
      </c>
      <c r="CE34" s="420">
        <f t="shared" ref="CE34" ca="1" si="4970">INDEX(CA32:CA35,MATCH(CD34,BL32:BL35,0),0)</f>
        <v>1</v>
      </c>
      <c r="CF34" s="420" t="str">
        <f t="shared" ref="CF34:CF35" ca="1" si="4971">IF(AND(CF33&lt;&gt;"",CE34=1),CD34,"")</f>
        <v>Portugal</v>
      </c>
      <c r="CG34" s="420" t="str">
        <f t="shared" ref="CG34" ca="1" si="4972">IF(CG33&lt;&gt;"",CD34,"")</f>
        <v/>
      </c>
      <c r="CH34" s="420" t="str">
        <f t="shared" ref="CH34" ca="1" si="4973">IF(CE35=3,CD34,"")</f>
        <v/>
      </c>
      <c r="CI34" s="420">
        <f ca="1">SUMPRODUCT((OFFSET('Game Board'!F8:F55,0,BN1)=CF34)*(OFFSET('Game Board'!I8:I55,0,BN1)=CF32)*(OFFSET('Game Board'!G8:G55,0,BN1)&gt;OFFSET('Game Board'!H8:H55,0,BN1))*1)+SUMPRODUCT((OFFSET('Game Board'!I8:I55,0,BN1)=CF34)*(OFFSET('Game Board'!F8:F55,0,BN1)=CF32)*(OFFSET('Game Board'!H8:H55,0,BN1)&gt;OFFSET('Game Board'!G8:G55,0,BN1))*1)+SUMPRODUCT((OFFSET('Game Board'!F8:F55,0,BN1)=CF34)*(OFFSET('Game Board'!I8:I55,0,BN1)=CF33)*(OFFSET('Game Board'!G8:G55,0,BN1)&gt;OFFSET('Game Board'!H8:H55,0,BN1))*1)+SUMPRODUCT((OFFSET('Game Board'!I8:I55,0,BN1)=CF34)*(OFFSET('Game Board'!F8:F55,0,BN1)=CF33)*(OFFSET('Game Board'!H8:H55,0,BN1)&gt;OFFSET('Game Board'!G8:G55,0,BN1))*1)+SUMPRODUCT((OFFSET('Game Board'!F8:F55,0,BN1)=CF34)*(OFFSET('Game Board'!I8:I55,0,BN1)=CF35)*(OFFSET('Game Board'!G8:G55,0,BN1)&gt;OFFSET('Game Board'!H8:H55,0,BN1))*1)+SUMPRODUCT((OFFSET('Game Board'!I8:I55,0,BN1)=CF34)*(OFFSET('Game Board'!F8:F55,0,BN1)=CF35)*(OFFSET('Game Board'!H8:H55,0,BN1)&gt;OFFSET('Game Board'!G8:G55,0,BN1))*1)</f>
        <v>0</v>
      </c>
      <c r="CJ34" s="420">
        <f ca="1">SUMPRODUCT((OFFSET('Game Board'!F8:F55,0,BN1)=CF34)*(OFFSET('Game Board'!I8:I55,0,BN1)=CF32)*(OFFSET('Game Board'!G8:G55,0,BN1)=OFFSET('Game Board'!H8:H55,0,BN1))*1)+SUMPRODUCT((OFFSET('Game Board'!I8:I55,0,BN1)=CF34)*(OFFSET('Game Board'!F8:F55,0,BN1)=CF32)*(OFFSET('Game Board'!G8:G55,0,BN1)=OFFSET('Game Board'!H8:H55,0,BN1))*1)+SUMPRODUCT((OFFSET('Game Board'!F8:F55,0,BN1)=CF34)*(OFFSET('Game Board'!I8:I55,0,BN1)=CF33)*(OFFSET('Game Board'!G8:G55,0,BN1)=OFFSET('Game Board'!H8:H55,0,BN1))*1)+SUMPRODUCT((OFFSET('Game Board'!I8:I55,0,BN1)=CF34)*(OFFSET('Game Board'!F8:F55,0,BN1)=CF33)*(OFFSET('Game Board'!G8:G55,0,BN1)=OFFSET('Game Board'!H8:H55,0,BN1))*1)+SUMPRODUCT((OFFSET('Game Board'!F8:F55,0,BN1)=CF34)*(OFFSET('Game Board'!I8:I55,0,BN1)=CF35)*(OFFSET('Game Board'!G8:G55,0,BN1)=OFFSET('Game Board'!H8:H55,0,BN1))*1)+SUMPRODUCT((OFFSET('Game Board'!I8:I55,0,BN1)=CF34)*(OFFSET('Game Board'!F8:F55,0,BN1)=CF35)*(OFFSET('Game Board'!G8:G55,0,BN1)=OFFSET('Game Board'!H8:H55,0,BN1))*1)</f>
        <v>3</v>
      </c>
      <c r="CK34" s="420">
        <f ca="1">SUMPRODUCT((OFFSET('Game Board'!F8:F55,0,BN1)=CF34)*(OFFSET('Game Board'!I8:I55,0,BN1)=CF32)*(OFFSET('Game Board'!G8:G55,0,BN1)&lt;OFFSET('Game Board'!H8:H55,0,BN1))*1)+SUMPRODUCT((OFFSET('Game Board'!I8:I55,0,BN1)=CF34)*(OFFSET('Game Board'!F8:F55,0,BN1)=CF32)*(OFFSET('Game Board'!H8:H55,0,BN1)&lt;OFFSET('Game Board'!G8:G55,0,BN1))*1)+SUMPRODUCT((OFFSET('Game Board'!F8:F55,0,BN1)=CF34)*(OFFSET('Game Board'!I8:I55,0,BN1)=CF33)*(OFFSET('Game Board'!G8:G55,0,BN1)&lt;OFFSET('Game Board'!H8:H55,0,BN1))*1)+SUMPRODUCT((OFFSET('Game Board'!I8:I55,0,BN1)=CF34)*(OFFSET('Game Board'!F8:F55,0,BN1)=CF33)*(OFFSET('Game Board'!H8:H55,0,BN1)&lt;OFFSET('Game Board'!G8:G55,0,BN1))*1)+SUMPRODUCT((OFFSET('Game Board'!F8:F55,0,BN1)=CF34)*(OFFSET('Game Board'!I8:I55,0,BN1)=CF35)*(OFFSET('Game Board'!G8:G55,0,BN1)&lt;OFFSET('Game Board'!H8:H55,0,BN1))*1)+SUMPRODUCT((OFFSET('Game Board'!I8:I55,0,BN1)=CF34)*(OFFSET('Game Board'!F8:F55,0,BN1)=CF35)*(OFFSET('Game Board'!H8:H55,0,BN1)&lt;OFFSET('Game Board'!G8:G55,0,BN1))*1)</f>
        <v>0</v>
      </c>
      <c r="CL34" s="420">
        <f ca="1">SUMIFS(OFFSET('Game Board'!G8:G55,0,BN1),OFFSET('Game Board'!F8:F55,0,BN1),CF34,OFFSET('Game Board'!I8:I55,0,BN1),CF32)+SUMIFS(OFFSET('Game Board'!G8:G55,0,BN1),OFFSET('Game Board'!F8:F55,0,BN1),CF34,OFFSET('Game Board'!I8:I55,0,BN1),CF33)+SUMIFS(OFFSET('Game Board'!G8:G55,0,BN1),OFFSET('Game Board'!F8:F55,0,BN1),CF34,OFFSET('Game Board'!I8:I55,0,BN1),CF35)+SUMIFS(OFFSET('Game Board'!H8:H55,0,BN1),OFFSET('Game Board'!I8:I55,0,BN1),CF34,OFFSET('Game Board'!F8:F55,0,BN1),CF32)+SUMIFS(OFFSET('Game Board'!H8:H55,0,BN1),OFFSET('Game Board'!I8:I55,0,BN1),CF34,OFFSET('Game Board'!F8:F55,0,BN1),CF33)+SUMIFS(OFFSET('Game Board'!H8:H55,0,BN1),OFFSET('Game Board'!I8:I55,0,BN1),CF34,OFFSET('Game Board'!F8:F55,0,BN1),CF35)</f>
        <v>0</v>
      </c>
      <c r="CM34" s="420">
        <f ca="1">SUMIFS(OFFSET('Game Board'!H8:H55,0,BN1),OFFSET('Game Board'!F8:F55,0,BN1),CF34,OFFSET('Game Board'!I8:I55,0,BN1),CF32)+SUMIFS(OFFSET('Game Board'!H8:H55,0,BN1),OFFSET('Game Board'!F8:F55,0,BN1),CF34,OFFSET('Game Board'!I8:I55,0,BN1),CF33)+SUMIFS(OFFSET('Game Board'!H8:H55,0,BN1),OFFSET('Game Board'!F8:F55,0,BN1),CF34,OFFSET('Game Board'!I8:I55,0,BN1),CF35)+SUMIFS(OFFSET('Game Board'!G8:G55,0,BN1),OFFSET('Game Board'!I8:I55,0,BN1),CF34,OFFSET('Game Board'!F8:F55,0,BN1),CF32)+SUMIFS(OFFSET('Game Board'!G8:G55,0,BN1),OFFSET('Game Board'!I8:I55,0,BN1),CF34,OFFSET('Game Board'!F8:F55,0,BN1),CF33)+SUMIFS(OFFSET('Game Board'!G8:G55,0,BN1),OFFSET('Game Board'!I8:I55,0,BN1),CF34,OFFSET('Game Board'!F8:F55,0,BN1),CF35)</f>
        <v>0</v>
      </c>
      <c r="CN34" s="420">
        <f t="shared" ca="1" si="206"/>
        <v>0</v>
      </c>
      <c r="CO34" s="420">
        <f t="shared" ca="1" si="207"/>
        <v>3</v>
      </c>
      <c r="CP34" s="420">
        <f t="shared" ref="CP34" ca="1" si="4974">IF(CF34&lt;&gt;"",SUMPRODUCT((CE32:CE35=CE34)*(CO32:CO35&gt;CO34)*1),0)</f>
        <v>0</v>
      </c>
      <c r="CQ34" s="420">
        <f t="shared" ref="CQ34" ca="1" si="4975">IF(CF34&lt;&gt;"",SUMPRODUCT((CP32:CP35=CP34)*(CN32:CN35&gt;CN34)*1),0)</f>
        <v>0</v>
      </c>
      <c r="CR34" s="420">
        <f t="shared" ca="1" si="1"/>
        <v>0</v>
      </c>
      <c r="CS34" s="420">
        <f t="shared" ref="CS34" ca="1" si="4976">IF(CF34&lt;&gt;"",SUMPRODUCT((CR32:CR35=CR34)*(CP32:CP35=CP34)*(CL32:CL35&gt;CL34)*1),0)</f>
        <v>0</v>
      </c>
      <c r="CT34" s="420">
        <f t="shared" ca="1" si="208"/>
        <v>1</v>
      </c>
      <c r="CU34" s="420">
        <f ca="1">SUMPRODUCT((OFFSET('Game Board'!F8:F55,0,BN1)=CG34)*(OFFSET('Game Board'!I8:I55,0,BN1)=CG33)*(OFFSET('Game Board'!G8:G55,0,BN1)&gt;OFFSET('Game Board'!H8:H55,0,BN1))*1)+SUMPRODUCT((OFFSET('Game Board'!I8:I55,0,BN1)=CG34)*(OFFSET('Game Board'!F8:F55,0,BN1)=CG33)*(OFFSET('Game Board'!H8:H55,0,BN1)&gt;OFFSET('Game Board'!G8:G55,0,BN1))*1)+SUMPRODUCT((OFFSET('Game Board'!F8:F55,0,BN1)=CG34)*(OFFSET('Game Board'!I8:I55,0,BN1)=CG35)*(OFFSET('Game Board'!G8:G55,0,BN1)&gt;OFFSET('Game Board'!H8:H55,0,BN1))*1)+SUMPRODUCT((OFFSET('Game Board'!I8:I55,0,BN1)=CG34)*(OFFSET('Game Board'!F8:F55,0,BN1)=CG35)*(OFFSET('Game Board'!H8:H55,0,BN1)&gt;OFFSET('Game Board'!G8:G55,0,BN1))*1)</f>
        <v>0</v>
      </c>
      <c r="CV34" s="420">
        <f ca="1">SUMPRODUCT((OFFSET('Game Board'!F8:F55,0,BN1)=CG34)*(OFFSET('Game Board'!I8:I55,0,BN1)=CG33)*(OFFSET('Game Board'!G8:G55,0,BN1)=OFFSET('Game Board'!H8:H55,0,BN1))*1)+SUMPRODUCT((OFFSET('Game Board'!I8:I55,0,BN1)=CG34)*(OFFSET('Game Board'!F8:F55,0,BN1)=CG33)*(OFFSET('Game Board'!G8:G55,0,BN1)=OFFSET('Game Board'!H8:H55,0,BN1))*1)+SUMPRODUCT((OFFSET('Game Board'!F8:F55,0,BN1)=CG34)*(OFFSET('Game Board'!I8:I55,0,BN1)=CG35)*(OFFSET('Game Board'!G8:G55,0,BN1)=OFFSET('Game Board'!H8:H55,0,BN1))*1)+SUMPRODUCT((OFFSET('Game Board'!I8:I55,0,BN1)=CG34)*(OFFSET('Game Board'!F8:F55,0,BN1)=CG35)*(OFFSET('Game Board'!G8:G55,0,BN1)=OFFSET('Game Board'!H8:H55,0,BN1))*1)</f>
        <v>0</v>
      </c>
      <c r="CW34" s="420">
        <f ca="1">SUMPRODUCT((OFFSET('Game Board'!F8:F55,0,BN1)=CG34)*(OFFSET('Game Board'!I8:I55,0,BN1)=CG33)*(OFFSET('Game Board'!G8:G55,0,BN1)&lt;OFFSET('Game Board'!H8:H55,0,BN1))*1)+SUMPRODUCT((OFFSET('Game Board'!I8:I55,0,BN1)=CG34)*(OFFSET('Game Board'!F8:F55,0,BN1)=CG33)*(OFFSET('Game Board'!H8:H55,0,BN1)&lt;OFFSET('Game Board'!G8:G55,0,BN1))*1)+SUMPRODUCT((OFFSET('Game Board'!F8:F55,0,BN1)=CG34)*(OFFSET('Game Board'!I8:I55,0,BN1)=CG35)*(OFFSET('Game Board'!G8:G55,0,BN1)&lt;OFFSET('Game Board'!H8:H55,0,BN1))*1)+SUMPRODUCT((OFFSET('Game Board'!I8:I55,0,BN1)=CG34)*(OFFSET('Game Board'!F8:F55,0,BN1)=CG35)*(OFFSET('Game Board'!H8:H55,0,BN1)&lt;OFFSET('Game Board'!G8:G55,0,BN1))*1)</f>
        <v>0</v>
      </c>
      <c r="CX34" s="420">
        <f ca="1">SUMIFS(OFFSET('Game Board'!G8:G55,0,BN1),OFFSET('Game Board'!F8:F55,0,BN1),CG34,OFFSET('Game Board'!I8:I55,0,BN1),CG33)+SUMIFS(OFFSET('Game Board'!G8:G55,0,BN1),OFFSET('Game Board'!F8:F55,0,BN1),CG34,OFFSET('Game Board'!I8:I55,0,BN1),CG35)+SUMIFS(OFFSET('Game Board'!H8:H55,0,BN1),OFFSET('Game Board'!I8:I55,0,BN1),CG34,OFFSET('Game Board'!F8:F55,0,BN1),CG33)+SUMIFS(OFFSET('Game Board'!H8:H55,0,BN1),OFFSET('Game Board'!I8:I55,0,BN1),CG34,OFFSET('Game Board'!F8:F55,0,BN1),CG35)</f>
        <v>0</v>
      </c>
      <c r="CY34" s="420">
        <f ca="1">SUMIFS(OFFSET('Game Board'!H8:H55,0,BN1),OFFSET('Game Board'!F8:F55,0,BN1),CG34,OFFSET('Game Board'!I8:I55,0,BN1),CG33)+SUMIFS(OFFSET('Game Board'!H8:H55,0,BN1),OFFSET('Game Board'!F8:F55,0,BN1),CG34,OFFSET('Game Board'!I8:I55,0,BN1),CG35)+SUMIFS(OFFSET('Game Board'!G8:G55,0,BN1),OFFSET('Game Board'!I8:I55,0,BN1),CG34,OFFSET('Game Board'!F8:F55,0,BN1),CG33)+SUMIFS(OFFSET('Game Board'!G8:G55,0,BN1),OFFSET('Game Board'!I8:I55,0,BN1),CG34,OFFSET('Game Board'!F8:F55,0,BN1),CG35)</f>
        <v>0</v>
      </c>
      <c r="CZ34" s="420">
        <f t="shared" ca="1" si="209"/>
        <v>0</v>
      </c>
      <c r="DA34" s="420">
        <f ca="1">CV34*1+CU34*3</f>
        <v>0</v>
      </c>
      <c r="DB34" s="420">
        <f t="shared" ref="DB34" ca="1" si="4977">IF(CG34&lt;&gt;"",SUMPRODUCT((CE32:CE35=CE34)*(DA32:DA35&gt;DA34)*1),0)</f>
        <v>0</v>
      </c>
      <c r="DC34" s="420">
        <f t="shared" ref="DC34" ca="1" si="4978">IF(CG34&lt;&gt;"",SUMPRODUCT((DB32:DB35=DB34)*(CZ32:CZ35&gt;CZ34)*1),0)</f>
        <v>0</v>
      </c>
      <c r="DD34" s="420">
        <f t="shared" ca="1" si="211"/>
        <v>0</v>
      </c>
      <c r="DE34" s="420">
        <f t="shared" ref="DE34" ca="1" si="4979">IF(CG34&lt;&gt;"",SUMPRODUCT((DD32:DD35=DD34)*(DB32:DB35=DB34)*(CX32:CX35&gt;CX34)*1),0)</f>
        <v>0</v>
      </c>
      <c r="DF34" s="420">
        <f t="shared" ca="1" si="212"/>
        <v>1</v>
      </c>
      <c r="DG34" s="420">
        <f ca="1">SUMPRODUCT((OFFSET('Game Board'!F8:F55,0,BN1)=CH34)*(OFFSET('Game Board'!I8:I55,0,BN1)=CH35)*(OFFSET('Game Board'!G8:G55,0,BN1)&gt;OFFSET('Game Board'!H8:H55,0,BN1))*1)+SUMPRODUCT((OFFSET('Game Board'!I8:I55,0,BN1)=CH34)*(OFFSET('Game Board'!F8:F55,0,BN1)=CH35)*(OFFSET('Game Board'!H8:H55,0,BN1)&gt;OFFSET('Game Board'!G8:G55,0,BN1))*1)</f>
        <v>0</v>
      </c>
      <c r="DH34" s="420">
        <f ca="1">SUMPRODUCT((OFFSET('Game Board'!F8:F55,0,BN1)=CH34)*(OFFSET('Game Board'!I8:I55,0,BN1)=CH35)*(OFFSET('Game Board'!G8:G55,0,BN1)=OFFSET('Game Board'!H8:H55,0,BN1))*1)+SUMPRODUCT((OFFSET('Game Board'!I8:I55,0,BN1)=CH34)*(OFFSET('Game Board'!F8:F55,0,BN1)=CH35)*(OFFSET('Game Board'!H8:H55,0,BN1)=OFFSET('Game Board'!G8:G55,0,BN1))*1)</f>
        <v>0</v>
      </c>
      <c r="DI34" s="420">
        <f ca="1">SUMPRODUCT((OFFSET('Game Board'!F8:F55,0,BN1)=CH34)*(OFFSET('Game Board'!I8:I55,0,BN1)=CH35)*(OFFSET('Game Board'!G8:G55,0,BN1)&lt;OFFSET('Game Board'!H8:H55,0,BN1))*1)+SUMPRODUCT((OFFSET('Game Board'!I8:I55,0,BN1)=CH34)*(OFFSET('Game Board'!F8:F55,0,BN1)=CH35)*(OFFSET('Game Board'!H8:H55,0,BN1)&lt;OFFSET('Game Board'!G8:G55,0,BN1))*1)</f>
        <v>0</v>
      </c>
      <c r="DJ34" s="420">
        <f ca="1">SUMIFS(OFFSET('Game Board'!G8:G55,0,BN1),OFFSET('Game Board'!F8:F55,0,BN1),CH34,OFFSET('Game Board'!I8:I55,0,BN1),CH35)+SUMIFS(OFFSET('Game Board'!H8:H55,0,BN1),OFFSET('Game Board'!I8:I55,0,BN1),CH34,OFFSET('Game Board'!F8:F55,0,BN1),CH35)</f>
        <v>0</v>
      </c>
      <c r="DK34" s="420">
        <f ca="1">SUMIFS(OFFSET('Game Board'!H8:H55,0,BN1),OFFSET('Game Board'!F8:F55,0,BN1),CH34,OFFSET('Game Board'!I8:I55,0,BN1),CH35)+SUMIFS(OFFSET('Game Board'!G8:G55,0,BN1),OFFSET('Game Board'!I8:I55,0,BN1),CH34,OFFSET('Game Board'!F8:F55,0,BN1),CH35)</f>
        <v>0</v>
      </c>
      <c r="DL34" s="420">
        <f t="shared" ref="DL34:DL35" ca="1" si="4980">DJ34-DK34</f>
        <v>0</v>
      </c>
      <c r="DM34" s="420">
        <f t="shared" ref="DM34:DM35" ca="1" si="4981">DH34*1+DG34*3</f>
        <v>0</v>
      </c>
      <c r="DN34" s="420">
        <f t="shared" ref="DN34" ca="1" si="4982">IF(CH34&lt;&gt;"",SUMPRODUCT((CQ32:CQ35=CQ34)*(DM32:DM35&gt;DM34)*1),0)</f>
        <v>0</v>
      </c>
      <c r="DO34" s="420">
        <f t="shared" ref="DO34" ca="1" si="4983">IF(CH34&lt;&gt;"",SUMPRODUCT((DN32:DN35=DN34)*(DL32:DL35&gt;DL34)*1),0)</f>
        <v>0</v>
      </c>
      <c r="DP34" s="420">
        <f t="shared" ref="DP34:DP35" ca="1" si="4984">DN34+DO34</f>
        <v>0</v>
      </c>
      <c r="DQ34" s="420">
        <f t="shared" ref="DQ34" ca="1" si="4985">IF(CH34&lt;&gt;"",SUMPRODUCT((DP32:DP35=DP34)*(DN32:DN35=DN34)*(DJ32:DJ35&gt;DJ34)*1),0)</f>
        <v>0</v>
      </c>
      <c r="DR34" s="420">
        <f t="shared" ca="1" si="386"/>
        <v>1</v>
      </c>
      <c r="DS34" s="420">
        <f t="shared" ref="DS34" ca="1" si="4986">SUMPRODUCT((DR32:DR35=DR34)*(BU32:BU35&gt;BU34)*1)</f>
        <v>0</v>
      </c>
      <c r="DT34" s="420">
        <f t="shared" ca="1" si="213"/>
        <v>1</v>
      </c>
      <c r="DU34" s="420" t="str">
        <f t="shared" si="214"/>
        <v>Portugal</v>
      </c>
      <c r="DV34" s="420">
        <f t="shared" ca="1" si="215"/>
        <v>0</v>
      </c>
      <c r="DW34" s="420">
        <f ca="1">SUMPRODUCT((OFFSET('Game Board'!G8:G55,0,DW1)&lt;&gt;"")*(OFFSET('Game Board'!F8:F55,0,DW1)=C34)*(OFFSET('Game Board'!G8:G55,0,DW1)&gt;OFFSET('Game Board'!H8:H55,0,DW1))*1)+SUMPRODUCT((OFFSET('Game Board'!G8:G55,0,DW1)&lt;&gt;"")*(OFFSET('Game Board'!I8:I55,0,DW1)=C34)*(OFFSET('Game Board'!H8:H55,0,DW1)&gt;OFFSET('Game Board'!G8:G55,0,DW1))*1)</f>
        <v>0</v>
      </c>
      <c r="DX34" s="420">
        <f ca="1">SUMPRODUCT((OFFSET('Game Board'!G8:G55,0,DW1)&lt;&gt;"")*(OFFSET('Game Board'!F8:F55,0,DW1)=C34)*(OFFSET('Game Board'!G8:G55,0,DW1)=OFFSET('Game Board'!H8:H55,0,DW1))*1)+SUMPRODUCT((OFFSET('Game Board'!G8:G55,0,DW1)&lt;&gt;"")*(OFFSET('Game Board'!I8:I55,0,DW1)=C34)*(OFFSET('Game Board'!G8:G55,0,DW1)=OFFSET('Game Board'!H8:H55,0,DW1))*1)</f>
        <v>0</v>
      </c>
      <c r="DY34" s="420">
        <f ca="1">SUMPRODUCT((OFFSET('Game Board'!G8:G55,0,DW1)&lt;&gt;"")*(OFFSET('Game Board'!F8:F55,0,DW1)=C34)*(OFFSET('Game Board'!G8:G55,0,DW1)&lt;OFFSET('Game Board'!H8:H55,0,DW1))*1)+SUMPRODUCT((OFFSET('Game Board'!G8:G55,0,DW1)&lt;&gt;"")*(OFFSET('Game Board'!I8:I55,0,DW1)=C34)*(OFFSET('Game Board'!H8:H55,0,DW1)&lt;OFFSET('Game Board'!G8:G55,0,DW1))*1)</f>
        <v>0</v>
      </c>
      <c r="DZ34" s="420">
        <f ca="1">SUMIF(OFFSET('Game Board'!F8:F55,0,DW1),C34,OFFSET('Game Board'!G8:G55,0,DW1))+SUMIF(OFFSET('Game Board'!I8:I55,0,DW1),C34,OFFSET('Game Board'!H8:H55,0,DW1))</f>
        <v>0</v>
      </c>
      <c r="EA34" s="420">
        <f ca="1">SUMIF(OFFSET('Game Board'!F8:F55,0,DW1),C34,OFFSET('Game Board'!H8:H55,0,DW1))+SUMIF(OFFSET('Game Board'!I8:I55,0,DW1),C34,OFFSET('Game Board'!G8:G55,0,DW1))</f>
        <v>0</v>
      </c>
      <c r="EB34" s="420">
        <f t="shared" ca="1" si="216"/>
        <v>0</v>
      </c>
      <c r="EC34" s="420">
        <f t="shared" ca="1" si="217"/>
        <v>0</v>
      </c>
      <c r="ED34" s="420">
        <f ca="1">INDEX(L4:L35,MATCH(EM34,C4:C35,0),0)</f>
        <v>1675</v>
      </c>
      <c r="EE34" s="424">
        <f>'Tournament Setup'!F36</f>
        <v>0</v>
      </c>
      <c r="EF34" s="420">
        <f ca="1">RANK(EC34,EC32:EC35)</f>
        <v>1</v>
      </c>
      <c r="EG34" s="420">
        <f ca="1">SUMPRODUCT((EF32:EF35=EF34)*(EB32:EB35&gt;EB34)*1)</f>
        <v>0</v>
      </c>
      <c r="EH34" s="420">
        <f t="shared" ca="1" si="218"/>
        <v>1</v>
      </c>
      <c r="EI34" s="420">
        <f ca="1">SUMPRODUCT((EF32:EF35=EF34)*(EB32:EB35=EB34)*(DZ32:DZ35&gt;DZ34)*1)</f>
        <v>0</v>
      </c>
      <c r="EJ34" s="420">
        <f t="shared" ca="1" si="219"/>
        <v>1</v>
      </c>
      <c r="EK34" s="420">
        <f ca="1">RANK(EJ34,EJ32:EJ35,1)+COUNTIF(EJ32:EJ34,EJ34)-1</f>
        <v>3</v>
      </c>
      <c r="EL34" s="420">
        <v>3</v>
      </c>
      <c r="EM34" s="420" t="str">
        <f t="shared" ref="EM34" ca="1" si="4987">INDEX(DU32:DU35,MATCH(EL34,EK32:EK35,0),0)</f>
        <v>Portugal</v>
      </c>
      <c r="EN34" s="420">
        <f t="shared" ref="EN34" ca="1" si="4988">INDEX(EJ32:EJ35,MATCH(EM34,DU32:DU35,0),0)</f>
        <v>1</v>
      </c>
      <c r="EO34" s="420" t="str">
        <f t="shared" ref="EO34:EO35" ca="1" si="4989">IF(AND(EO33&lt;&gt;"",EN34=1),EM34,"")</f>
        <v>Portugal</v>
      </c>
      <c r="EP34" s="420" t="str">
        <f t="shared" ref="EP34" ca="1" si="4990">IF(EP33&lt;&gt;"",EM34,"")</f>
        <v/>
      </c>
      <c r="EQ34" s="420" t="str">
        <f t="shared" ref="EQ34" ca="1" si="4991">IF(EN35=3,EM34,"")</f>
        <v/>
      </c>
      <c r="ER34" s="420">
        <f ca="1">SUMPRODUCT((OFFSET('Game Board'!F8:F55,0,DW1)=EO34)*(OFFSET('Game Board'!I8:I55,0,DW1)=EO32)*(OFFSET('Game Board'!G8:G55,0,DW1)&gt;OFFSET('Game Board'!H8:H55,0,DW1))*1)+SUMPRODUCT((OFFSET('Game Board'!I8:I55,0,DW1)=EO34)*(OFFSET('Game Board'!F8:F55,0,DW1)=EO32)*(OFFSET('Game Board'!H8:H55,0,DW1)&gt;OFFSET('Game Board'!G8:G55,0,DW1))*1)+SUMPRODUCT((OFFSET('Game Board'!F8:F55,0,DW1)=EO34)*(OFFSET('Game Board'!I8:I55,0,DW1)=EO33)*(OFFSET('Game Board'!G8:G55,0,DW1)&gt;OFFSET('Game Board'!H8:H55,0,DW1))*1)+SUMPRODUCT((OFFSET('Game Board'!I8:I55,0,DW1)=EO34)*(OFFSET('Game Board'!F8:F55,0,DW1)=EO33)*(OFFSET('Game Board'!H8:H55,0,DW1)&gt;OFFSET('Game Board'!G8:G55,0,DW1))*1)+SUMPRODUCT((OFFSET('Game Board'!F8:F55,0,DW1)=EO34)*(OFFSET('Game Board'!I8:I55,0,DW1)=EO35)*(OFFSET('Game Board'!G8:G55,0,DW1)&gt;OFFSET('Game Board'!H8:H55,0,DW1))*1)+SUMPRODUCT((OFFSET('Game Board'!I8:I55,0,DW1)=EO34)*(OFFSET('Game Board'!F8:F55,0,DW1)=EO35)*(OFFSET('Game Board'!H8:H55,0,DW1)&gt;OFFSET('Game Board'!G8:G55,0,DW1))*1)</f>
        <v>0</v>
      </c>
      <c r="ES34" s="420">
        <f ca="1">SUMPRODUCT((OFFSET('Game Board'!F8:F55,0,DW1)=EO34)*(OFFSET('Game Board'!I8:I55,0,DW1)=EO32)*(OFFSET('Game Board'!G8:G55,0,DW1)=OFFSET('Game Board'!H8:H55,0,DW1))*1)+SUMPRODUCT((OFFSET('Game Board'!I8:I55,0,DW1)=EO34)*(OFFSET('Game Board'!F8:F55,0,DW1)=EO32)*(OFFSET('Game Board'!G8:G55,0,DW1)=OFFSET('Game Board'!H8:H55,0,DW1))*1)+SUMPRODUCT((OFFSET('Game Board'!F8:F55,0,DW1)=EO34)*(OFFSET('Game Board'!I8:I55,0,DW1)=EO33)*(OFFSET('Game Board'!G8:G55,0,DW1)=OFFSET('Game Board'!H8:H55,0,DW1))*1)+SUMPRODUCT((OFFSET('Game Board'!I8:I55,0,DW1)=EO34)*(OFFSET('Game Board'!F8:F55,0,DW1)=EO33)*(OFFSET('Game Board'!G8:G55,0,DW1)=OFFSET('Game Board'!H8:H55,0,DW1))*1)+SUMPRODUCT((OFFSET('Game Board'!F8:F55,0,DW1)=EO34)*(OFFSET('Game Board'!I8:I55,0,DW1)=EO35)*(OFFSET('Game Board'!G8:G55,0,DW1)=OFFSET('Game Board'!H8:H55,0,DW1))*1)+SUMPRODUCT((OFFSET('Game Board'!I8:I55,0,DW1)=EO34)*(OFFSET('Game Board'!F8:F55,0,DW1)=EO35)*(OFFSET('Game Board'!G8:G55,0,DW1)=OFFSET('Game Board'!H8:H55,0,DW1))*1)</f>
        <v>3</v>
      </c>
      <c r="ET34" s="420">
        <f ca="1">SUMPRODUCT((OFFSET('Game Board'!F8:F55,0,DW1)=EO34)*(OFFSET('Game Board'!I8:I55,0,DW1)=EO32)*(OFFSET('Game Board'!G8:G55,0,DW1)&lt;OFFSET('Game Board'!H8:H55,0,DW1))*1)+SUMPRODUCT((OFFSET('Game Board'!I8:I55,0,DW1)=EO34)*(OFFSET('Game Board'!F8:F55,0,DW1)=EO32)*(OFFSET('Game Board'!H8:H55,0,DW1)&lt;OFFSET('Game Board'!G8:G55,0,DW1))*1)+SUMPRODUCT((OFFSET('Game Board'!F8:F55,0,DW1)=EO34)*(OFFSET('Game Board'!I8:I55,0,DW1)=EO33)*(OFFSET('Game Board'!G8:G55,0,DW1)&lt;OFFSET('Game Board'!H8:H55,0,DW1))*1)+SUMPRODUCT((OFFSET('Game Board'!I8:I55,0,DW1)=EO34)*(OFFSET('Game Board'!F8:F55,0,DW1)=EO33)*(OFFSET('Game Board'!H8:H55,0,DW1)&lt;OFFSET('Game Board'!G8:G55,0,DW1))*1)+SUMPRODUCT((OFFSET('Game Board'!F8:F55,0,DW1)=EO34)*(OFFSET('Game Board'!I8:I55,0,DW1)=EO35)*(OFFSET('Game Board'!G8:G55,0,DW1)&lt;OFFSET('Game Board'!H8:H55,0,DW1))*1)+SUMPRODUCT((OFFSET('Game Board'!I8:I55,0,DW1)=EO34)*(OFFSET('Game Board'!F8:F55,0,DW1)=EO35)*(OFFSET('Game Board'!H8:H55,0,DW1)&lt;OFFSET('Game Board'!G8:G55,0,DW1))*1)</f>
        <v>0</v>
      </c>
      <c r="EU34" s="420">
        <f ca="1">SUMIFS(OFFSET('Game Board'!G8:G55,0,DW1),OFFSET('Game Board'!F8:F55,0,DW1),EO34,OFFSET('Game Board'!I8:I55,0,DW1),EO32)+SUMIFS(OFFSET('Game Board'!G8:G55,0,DW1),OFFSET('Game Board'!F8:F55,0,DW1),EO34,OFFSET('Game Board'!I8:I55,0,DW1),EO33)+SUMIFS(OFFSET('Game Board'!G8:G55,0,DW1),OFFSET('Game Board'!F8:F55,0,DW1),EO34,OFFSET('Game Board'!I8:I55,0,DW1),EO35)+SUMIFS(OFFSET('Game Board'!H8:H55,0,DW1),OFFSET('Game Board'!I8:I55,0,DW1),EO34,OFFSET('Game Board'!F8:F55,0,DW1),EO32)+SUMIFS(OFFSET('Game Board'!H8:H55,0,DW1),OFFSET('Game Board'!I8:I55,0,DW1),EO34,OFFSET('Game Board'!F8:F55,0,DW1),EO33)+SUMIFS(OFFSET('Game Board'!H8:H55,0,DW1),OFFSET('Game Board'!I8:I55,0,DW1),EO34,OFFSET('Game Board'!F8:F55,0,DW1),EO35)</f>
        <v>0</v>
      </c>
      <c r="EV34" s="420">
        <f ca="1">SUMIFS(OFFSET('Game Board'!H8:H55,0,DW1),OFFSET('Game Board'!F8:F55,0,DW1),EO34,OFFSET('Game Board'!I8:I55,0,DW1),EO32)+SUMIFS(OFFSET('Game Board'!H8:H55,0,DW1),OFFSET('Game Board'!F8:F55,0,DW1),EO34,OFFSET('Game Board'!I8:I55,0,DW1),EO33)+SUMIFS(OFFSET('Game Board'!H8:H55,0,DW1),OFFSET('Game Board'!F8:F55,0,DW1),EO34,OFFSET('Game Board'!I8:I55,0,DW1),EO35)+SUMIFS(OFFSET('Game Board'!G8:G55,0,DW1),OFFSET('Game Board'!I8:I55,0,DW1),EO34,OFFSET('Game Board'!F8:F55,0,DW1),EO32)+SUMIFS(OFFSET('Game Board'!G8:G55,0,DW1),OFFSET('Game Board'!I8:I55,0,DW1),EO34,OFFSET('Game Board'!F8:F55,0,DW1),EO33)+SUMIFS(OFFSET('Game Board'!G8:G55,0,DW1),OFFSET('Game Board'!I8:I55,0,DW1),EO34,OFFSET('Game Board'!F8:F55,0,DW1),EO35)</f>
        <v>0</v>
      </c>
      <c r="EW34" s="420">
        <f t="shared" ca="1" si="220"/>
        <v>0</v>
      </c>
      <c r="EX34" s="420">
        <f t="shared" ca="1" si="221"/>
        <v>3</v>
      </c>
      <c r="EY34" s="420">
        <f t="shared" ref="EY34" ca="1" si="4992">IF(EO34&lt;&gt;"",SUMPRODUCT((EN32:EN35=EN34)*(EX32:EX35&gt;EX34)*1),0)</f>
        <v>0</v>
      </c>
      <c r="EZ34" s="420">
        <f t="shared" ref="EZ34" ca="1" si="4993">IF(EO34&lt;&gt;"",SUMPRODUCT((EY32:EY35=EY34)*(EW32:EW35&gt;EW34)*1),0)</f>
        <v>0</v>
      </c>
      <c r="FA34" s="420">
        <f t="shared" ca="1" si="2"/>
        <v>0</v>
      </c>
      <c r="FB34" s="420">
        <f t="shared" ref="FB34" ca="1" si="4994">IF(EO34&lt;&gt;"",SUMPRODUCT((FA32:FA35=FA34)*(EY32:EY35=EY34)*(EU32:EU35&gt;EU34)*1),0)</f>
        <v>0</v>
      </c>
      <c r="FC34" s="420">
        <f t="shared" ca="1" si="222"/>
        <v>1</v>
      </c>
      <c r="FD34" s="420">
        <f ca="1">SUMPRODUCT((OFFSET('Game Board'!F8:F55,0,DW1)=EP34)*(OFFSET('Game Board'!I8:I55,0,DW1)=EP33)*(OFFSET('Game Board'!G8:G55,0,DW1)&gt;OFFSET('Game Board'!H8:H55,0,DW1))*1)+SUMPRODUCT((OFFSET('Game Board'!I8:I55,0,DW1)=EP34)*(OFFSET('Game Board'!F8:F55,0,DW1)=EP33)*(OFFSET('Game Board'!H8:H55,0,DW1)&gt;OFFSET('Game Board'!G8:G55,0,DW1))*1)+SUMPRODUCT((OFFSET('Game Board'!F8:F55,0,DW1)=EP34)*(OFFSET('Game Board'!I8:I55,0,DW1)=EP35)*(OFFSET('Game Board'!G8:G55,0,DW1)&gt;OFFSET('Game Board'!H8:H55,0,DW1))*1)+SUMPRODUCT((OFFSET('Game Board'!I8:I55,0,DW1)=EP34)*(OFFSET('Game Board'!F8:F55,0,DW1)=EP35)*(OFFSET('Game Board'!H8:H55,0,DW1)&gt;OFFSET('Game Board'!G8:G55,0,DW1))*1)</f>
        <v>0</v>
      </c>
      <c r="FE34" s="420">
        <f ca="1">SUMPRODUCT((OFFSET('Game Board'!F8:F55,0,DW1)=EP34)*(OFFSET('Game Board'!I8:I55,0,DW1)=EP33)*(OFFSET('Game Board'!G8:G55,0,DW1)=OFFSET('Game Board'!H8:H55,0,DW1))*1)+SUMPRODUCT((OFFSET('Game Board'!I8:I55,0,DW1)=EP34)*(OFFSET('Game Board'!F8:F55,0,DW1)=EP33)*(OFFSET('Game Board'!G8:G55,0,DW1)=OFFSET('Game Board'!H8:H55,0,DW1))*1)+SUMPRODUCT((OFFSET('Game Board'!F8:F55,0,DW1)=EP34)*(OFFSET('Game Board'!I8:I55,0,DW1)=EP35)*(OFFSET('Game Board'!G8:G55,0,DW1)=OFFSET('Game Board'!H8:H55,0,DW1))*1)+SUMPRODUCT((OFFSET('Game Board'!I8:I55,0,DW1)=EP34)*(OFFSET('Game Board'!F8:F55,0,DW1)=EP35)*(OFFSET('Game Board'!G8:G55,0,DW1)=OFFSET('Game Board'!H8:H55,0,DW1))*1)</f>
        <v>0</v>
      </c>
      <c r="FF34" s="420">
        <f ca="1">SUMPRODUCT((OFFSET('Game Board'!F8:F55,0,DW1)=EP34)*(OFFSET('Game Board'!I8:I55,0,DW1)=EP33)*(OFFSET('Game Board'!G8:G55,0,DW1)&lt;OFFSET('Game Board'!H8:H55,0,DW1))*1)+SUMPRODUCT((OFFSET('Game Board'!I8:I55,0,DW1)=EP34)*(OFFSET('Game Board'!F8:F55,0,DW1)=EP33)*(OFFSET('Game Board'!H8:H55,0,DW1)&lt;OFFSET('Game Board'!G8:G55,0,DW1))*1)+SUMPRODUCT((OFFSET('Game Board'!F8:F55,0,DW1)=EP34)*(OFFSET('Game Board'!I8:I55,0,DW1)=EP35)*(OFFSET('Game Board'!G8:G55,0,DW1)&lt;OFFSET('Game Board'!H8:H55,0,DW1))*1)+SUMPRODUCT((OFFSET('Game Board'!I8:I55,0,DW1)=EP34)*(OFFSET('Game Board'!F8:F55,0,DW1)=EP35)*(OFFSET('Game Board'!H8:H55,0,DW1)&lt;OFFSET('Game Board'!G8:G55,0,DW1))*1)</f>
        <v>0</v>
      </c>
      <c r="FG34" s="420">
        <f ca="1">SUMIFS(OFFSET('Game Board'!G8:G55,0,DW1),OFFSET('Game Board'!F8:F55,0,DW1),EP34,OFFSET('Game Board'!I8:I55,0,DW1),EP33)+SUMIFS(OFFSET('Game Board'!G8:G55,0,DW1),OFFSET('Game Board'!F8:F55,0,DW1),EP34,OFFSET('Game Board'!I8:I55,0,DW1),EP35)+SUMIFS(OFFSET('Game Board'!H8:H55,0,DW1),OFFSET('Game Board'!I8:I55,0,DW1),EP34,OFFSET('Game Board'!F8:F55,0,DW1),EP33)+SUMIFS(OFFSET('Game Board'!H8:H55,0,DW1),OFFSET('Game Board'!I8:I55,0,DW1),EP34,OFFSET('Game Board'!F8:F55,0,DW1),EP35)</f>
        <v>0</v>
      </c>
      <c r="FH34" s="420">
        <f ca="1">SUMIFS(OFFSET('Game Board'!H8:H55,0,DW1),OFFSET('Game Board'!F8:F55,0,DW1),EP34,OFFSET('Game Board'!I8:I55,0,DW1),EP33)+SUMIFS(OFFSET('Game Board'!H8:H55,0,DW1),OFFSET('Game Board'!F8:F55,0,DW1),EP34,OFFSET('Game Board'!I8:I55,0,DW1),EP35)+SUMIFS(OFFSET('Game Board'!G8:G55,0,DW1),OFFSET('Game Board'!I8:I55,0,DW1),EP34,OFFSET('Game Board'!F8:F55,0,DW1),EP33)+SUMIFS(OFFSET('Game Board'!G8:G55,0,DW1),OFFSET('Game Board'!I8:I55,0,DW1),EP34,OFFSET('Game Board'!F8:F55,0,DW1),EP35)</f>
        <v>0</v>
      </c>
      <c r="FI34" s="420">
        <f t="shared" ca="1" si="223"/>
        <v>0</v>
      </c>
      <c r="FJ34" s="420">
        <f ca="1">FE34*1+FD34*3</f>
        <v>0</v>
      </c>
      <c r="FK34" s="420">
        <f t="shared" ref="FK34" ca="1" si="4995">IF(EP34&lt;&gt;"",SUMPRODUCT((EN32:EN35=EN34)*(FJ32:FJ35&gt;FJ34)*1),0)</f>
        <v>0</v>
      </c>
      <c r="FL34" s="420">
        <f t="shared" ref="FL34" ca="1" si="4996">IF(EP34&lt;&gt;"",SUMPRODUCT((FK32:FK35=FK34)*(FI32:FI35&gt;FI34)*1),0)</f>
        <v>0</v>
      </c>
      <c r="FM34" s="420">
        <f t="shared" ca="1" si="225"/>
        <v>0</v>
      </c>
      <c r="FN34" s="420">
        <f t="shared" ref="FN34" ca="1" si="4997">IF(EP34&lt;&gt;"",SUMPRODUCT((FM32:FM35=FM34)*(FK32:FK35=FK34)*(FG32:FG35&gt;FG34)*1),0)</f>
        <v>0</v>
      </c>
      <c r="FO34" s="420">
        <f t="shared" ca="1" si="226"/>
        <v>1</v>
      </c>
      <c r="FP34" s="420">
        <f ca="1">SUMPRODUCT((OFFSET('Game Board'!F8:F55,0,DW1)=EQ34)*(OFFSET('Game Board'!I8:I55,0,DW1)=EQ35)*(OFFSET('Game Board'!G8:G55,0,DW1)&gt;OFFSET('Game Board'!H8:H55,0,DW1))*1)+SUMPRODUCT((OFFSET('Game Board'!I8:I55,0,DW1)=EQ34)*(OFFSET('Game Board'!F8:F55,0,DW1)=EQ35)*(OFFSET('Game Board'!H8:H55,0,DW1)&gt;OFFSET('Game Board'!G8:G55,0,DW1))*1)</f>
        <v>0</v>
      </c>
      <c r="FQ34" s="420">
        <f ca="1">SUMPRODUCT((OFFSET('Game Board'!F8:F55,0,DW1)=EQ34)*(OFFSET('Game Board'!I8:I55,0,DW1)=EQ35)*(OFFSET('Game Board'!G8:G55,0,DW1)=OFFSET('Game Board'!H8:H55,0,DW1))*1)+SUMPRODUCT((OFFSET('Game Board'!I8:I55,0,DW1)=EQ34)*(OFFSET('Game Board'!F8:F55,0,DW1)=EQ35)*(OFFSET('Game Board'!H8:H55,0,DW1)=OFFSET('Game Board'!G8:G55,0,DW1))*1)</f>
        <v>0</v>
      </c>
      <c r="FR34" s="420">
        <f ca="1">SUMPRODUCT((OFFSET('Game Board'!F8:F55,0,DW1)=EQ34)*(OFFSET('Game Board'!I8:I55,0,DW1)=EQ35)*(OFFSET('Game Board'!G8:G55,0,DW1)&lt;OFFSET('Game Board'!H8:H55,0,DW1))*1)+SUMPRODUCT((OFFSET('Game Board'!I8:I55,0,DW1)=EQ34)*(OFFSET('Game Board'!F8:F55,0,DW1)=EQ35)*(OFFSET('Game Board'!H8:H55,0,DW1)&lt;OFFSET('Game Board'!G8:G55,0,DW1))*1)</f>
        <v>0</v>
      </c>
      <c r="FS34" s="420">
        <f ca="1">SUMIFS(OFFSET('Game Board'!G8:G55,0,DW1),OFFSET('Game Board'!F8:F55,0,DW1),EQ34,OFFSET('Game Board'!I8:I55,0,DW1),EQ35)+SUMIFS(OFFSET('Game Board'!H8:H55,0,DW1),OFFSET('Game Board'!I8:I55,0,DW1),EQ34,OFFSET('Game Board'!F8:F55,0,DW1),EQ35)</f>
        <v>0</v>
      </c>
      <c r="FT34" s="420">
        <f ca="1">SUMIFS(OFFSET('Game Board'!H8:H55,0,DW1),OFFSET('Game Board'!F8:F55,0,DW1),EQ34,OFFSET('Game Board'!I8:I55,0,DW1),EQ35)+SUMIFS(OFFSET('Game Board'!G8:G55,0,DW1),OFFSET('Game Board'!I8:I55,0,DW1),EQ34,OFFSET('Game Board'!F8:F55,0,DW1),EQ35)</f>
        <v>0</v>
      </c>
      <c r="FU34" s="420">
        <f t="shared" ref="FU34:FU35" ca="1" si="4998">FS34-FT34</f>
        <v>0</v>
      </c>
      <c r="FV34" s="420">
        <f t="shared" ref="FV34:FV35" ca="1" si="4999">FQ34*1+FP34*3</f>
        <v>0</v>
      </c>
      <c r="FW34" s="420">
        <f t="shared" ref="FW34" ca="1" si="5000">IF(EQ34&lt;&gt;"",SUMPRODUCT((EZ32:EZ35=EZ34)*(FV32:FV35&gt;FV34)*1),0)</f>
        <v>0</v>
      </c>
      <c r="FX34" s="420">
        <f t="shared" ref="FX34" ca="1" si="5001">IF(EQ34&lt;&gt;"",SUMPRODUCT((FW32:FW35=FW34)*(FU32:FU35&gt;FU34)*1),0)</f>
        <v>0</v>
      </c>
      <c r="FY34" s="420">
        <f t="shared" ref="FY34:FY35" ca="1" si="5002">FW34+FX34</f>
        <v>0</v>
      </c>
      <c r="FZ34" s="420">
        <f t="shared" ref="FZ34" ca="1" si="5003">IF(EQ34&lt;&gt;"",SUMPRODUCT((FY32:FY35=FY34)*(FW32:FW35=FW34)*(FS32:FS35&gt;FS34)*1),0)</f>
        <v>0</v>
      </c>
      <c r="GA34" s="420">
        <f t="shared" ca="1" si="389"/>
        <v>1</v>
      </c>
      <c r="GB34" s="420">
        <f t="shared" ref="GB34" ca="1" si="5004">SUMPRODUCT((GA32:GA35=GA34)*(ED32:ED35&gt;ED34)*1)</f>
        <v>0</v>
      </c>
      <c r="GC34" s="420">
        <f t="shared" ca="1" si="227"/>
        <v>1</v>
      </c>
      <c r="GD34" s="420" t="str">
        <f t="shared" si="228"/>
        <v>Portugal</v>
      </c>
      <c r="GE34" s="420">
        <f t="shared" ca="1" si="3"/>
        <v>0</v>
      </c>
      <c r="GF34" s="420">
        <f ca="1">SUMPRODUCT((OFFSET('Game Board'!G8:G55,0,GF1)&lt;&gt;"")*(OFFSET('Game Board'!F8:F55,0,GF1)=C34)*(OFFSET('Game Board'!G8:G55,0,GF1)&gt;OFFSET('Game Board'!H8:H55,0,GF1))*1)+SUMPRODUCT((OFFSET('Game Board'!G8:G55,0,GF1)&lt;&gt;"")*(OFFSET('Game Board'!I8:I55,0,GF1)=C34)*(OFFSET('Game Board'!H8:H55,0,GF1)&gt;OFFSET('Game Board'!G8:G55,0,GF1))*1)</f>
        <v>0</v>
      </c>
      <c r="GG34" s="420">
        <f ca="1">SUMPRODUCT((OFFSET('Game Board'!G8:G55,0,GF1)&lt;&gt;"")*(OFFSET('Game Board'!F8:F55,0,GF1)=C34)*(OFFSET('Game Board'!G8:G55,0,GF1)=OFFSET('Game Board'!H8:H55,0,GF1))*1)+SUMPRODUCT((OFFSET('Game Board'!G8:G55,0,GF1)&lt;&gt;"")*(OFFSET('Game Board'!I8:I55,0,GF1)=C34)*(OFFSET('Game Board'!G8:G55,0,GF1)=OFFSET('Game Board'!H8:H55,0,GF1))*1)</f>
        <v>0</v>
      </c>
      <c r="GH34" s="420">
        <f ca="1">SUMPRODUCT((OFFSET('Game Board'!G8:G55,0,GF1)&lt;&gt;"")*(OFFSET('Game Board'!F8:F55,0,GF1)=C34)*(OFFSET('Game Board'!G8:G55,0,GF1)&lt;OFFSET('Game Board'!H8:H55,0,GF1))*1)+SUMPRODUCT((OFFSET('Game Board'!G8:G55,0,GF1)&lt;&gt;"")*(OFFSET('Game Board'!I8:I55,0,GF1)=C34)*(OFFSET('Game Board'!H8:H55,0,GF1)&lt;OFFSET('Game Board'!G8:G55,0,GF1))*1)</f>
        <v>0</v>
      </c>
      <c r="GI34" s="420">
        <f ca="1">SUMIF(OFFSET('Game Board'!F8:F55,0,GF1),C34,OFFSET('Game Board'!G8:G55,0,GF1))+SUMIF(OFFSET('Game Board'!I8:I55,0,GF1),C34,OFFSET('Game Board'!H8:H55,0,GF1))</f>
        <v>0</v>
      </c>
      <c r="GJ34" s="420">
        <f ca="1">SUMIF(OFFSET('Game Board'!F8:F55,0,GF1),C34,OFFSET('Game Board'!H8:H55,0,GF1))+SUMIF(OFFSET('Game Board'!I8:I55,0,GF1),C34,OFFSET('Game Board'!G8:G55,0,GF1))</f>
        <v>0</v>
      </c>
      <c r="GK34" s="420">
        <f t="shared" ca="1" si="4"/>
        <v>0</v>
      </c>
      <c r="GL34" s="420">
        <f t="shared" ca="1" si="5"/>
        <v>0</v>
      </c>
      <c r="GM34" s="420">
        <f ca="1">INDEX(L4:L35,MATCH(GV34,C4:C35,0),0)</f>
        <v>1675</v>
      </c>
      <c r="GN34" s="424">
        <f>'Tournament Setup'!F36</f>
        <v>0</v>
      </c>
      <c r="GO34" s="420">
        <f t="shared" ref="GO34" ca="1" si="5005">RANK(GL34,GL32:GL35)</f>
        <v>1</v>
      </c>
      <c r="GP34" s="420">
        <f t="shared" ref="GP34" ca="1" si="5006">SUMPRODUCT((GO32:GO35=GO34)*(GK32:GK35&gt;GK34)*1)</f>
        <v>0</v>
      </c>
      <c r="GQ34" s="420">
        <f t="shared" ca="1" si="8"/>
        <v>1</v>
      </c>
      <c r="GR34" s="420">
        <f t="shared" ref="GR34" ca="1" si="5007">SUMPRODUCT((GO32:GO35=GO34)*(GK32:GK35=GK34)*(GI32:GI35&gt;GI34)*1)</f>
        <v>0</v>
      </c>
      <c r="GS34" s="420">
        <f t="shared" ca="1" si="10"/>
        <v>1</v>
      </c>
      <c r="GT34" s="420">
        <f t="shared" ref="GT34" ca="1" si="5008">RANK(GS34,GS32:GS35,1)+COUNTIF(GS32:GS34,GS34)-1</f>
        <v>3</v>
      </c>
      <c r="GU34" s="420">
        <v>3</v>
      </c>
      <c r="GV34" s="420" t="str">
        <f t="shared" ref="GV34" ca="1" si="5009">INDEX(GD32:GD35,MATCH(GU34,GT32:GT35,0),0)</f>
        <v>Portugal</v>
      </c>
      <c r="GW34" s="420">
        <f t="shared" ref="GW34" ca="1" si="5010">INDEX(GS32:GS35,MATCH(GV34,GD32:GD35,0),0)</f>
        <v>1</v>
      </c>
      <c r="GX34" s="420" t="str">
        <f t="shared" ref="GX34:GX35" ca="1" si="5011">IF(AND(GX33&lt;&gt;"",GW34=1),GV34,"")</f>
        <v>Portugal</v>
      </c>
      <c r="GY34" s="420" t="str">
        <f t="shared" ref="GY34" ca="1" si="5012">IF(GY33&lt;&gt;"",GV34,"")</f>
        <v/>
      </c>
      <c r="GZ34" s="420" t="str">
        <f t="shared" ref="GZ34" ca="1" si="5013">IF(GW35=3,GV34,"")</f>
        <v/>
      </c>
      <c r="HA34" s="420">
        <f ca="1">SUMPRODUCT((OFFSET('Game Board'!F8:F55,0,GF1)=GX34)*(OFFSET('Game Board'!I8:I55,0,GF1)=GX32)*(OFFSET('Game Board'!G8:G55,0,GF1)&gt;OFFSET('Game Board'!H8:H55,0,GF1))*1)+SUMPRODUCT((OFFSET('Game Board'!I8:I55,0,GF1)=GX34)*(OFFSET('Game Board'!F8:F55,0,GF1)=GX32)*(OFFSET('Game Board'!H8:H55,0,GF1)&gt;OFFSET('Game Board'!G8:G55,0,GF1))*1)+SUMPRODUCT((OFFSET('Game Board'!F8:F55,0,GF1)=GX34)*(OFFSET('Game Board'!I8:I55,0,GF1)=GX33)*(OFFSET('Game Board'!G8:G55,0,GF1)&gt;OFFSET('Game Board'!H8:H55,0,GF1))*1)+SUMPRODUCT((OFFSET('Game Board'!I8:I55,0,GF1)=GX34)*(OFFSET('Game Board'!F8:F55,0,GF1)=GX33)*(OFFSET('Game Board'!H8:H55,0,GF1)&gt;OFFSET('Game Board'!G8:G55,0,GF1))*1)+SUMPRODUCT((OFFSET('Game Board'!F8:F55,0,GF1)=GX34)*(OFFSET('Game Board'!I8:I55,0,GF1)=GX35)*(OFFSET('Game Board'!G8:G55,0,GF1)&gt;OFFSET('Game Board'!H8:H55,0,GF1))*1)+SUMPRODUCT((OFFSET('Game Board'!I8:I55,0,GF1)=GX34)*(OFFSET('Game Board'!F8:F55,0,GF1)=GX35)*(OFFSET('Game Board'!H8:H55,0,GF1)&gt;OFFSET('Game Board'!G8:G55,0,GF1))*1)</f>
        <v>0</v>
      </c>
      <c r="HB34" s="420">
        <f ca="1">SUMPRODUCT((OFFSET('Game Board'!F8:F55,0,GF1)=GX34)*(OFFSET('Game Board'!I8:I55,0,GF1)=GX32)*(OFFSET('Game Board'!G8:G55,0,GF1)=OFFSET('Game Board'!H8:H55,0,GF1))*1)+SUMPRODUCT((OFFSET('Game Board'!I8:I55,0,GF1)=GX34)*(OFFSET('Game Board'!F8:F55,0,GF1)=GX32)*(OFFSET('Game Board'!G8:G55,0,GF1)=OFFSET('Game Board'!H8:H55,0,GF1))*1)+SUMPRODUCT((OFFSET('Game Board'!F8:F55,0,GF1)=GX34)*(OFFSET('Game Board'!I8:I55,0,GF1)=GX33)*(OFFSET('Game Board'!G8:G55,0,GF1)=OFFSET('Game Board'!H8:H55,0,GF1))*1)+SUMPRODUCT((OFFSET('Game Board'!I8:I55,0,GF1)=GX34)*(OFFSET('Game Board'!F8:F55,0,GF1)=GX33)*(OFFSET('Game Board'!G8:G55,0,GF1)=OFFSET('Game Board'!H8:H55,0,GF1))*1)+SUMPRODUCT((OFFSET('Game Board'!F8:F55,0,GF1)=GX34)*(OFFSET('Game Board'!I8:I55,0,GF1)=GX35)*(OFFSET('Game Board'!G8:G55,0,GF1)=OFFSET('Game Board'!H8:H55,0,GF1))*1)+SUMPRODUCT((OFFSET('Game Board'!I8:I55,0,GF1)=GX34)*(OFFSET('Game Board'!F8:F55,0,GF1)=GX35)*(OFFSET('Game Board'!G8:G55,0,GF1)=OFFSET('Game Board'!H8:H55,0,GF1))*1)</f>
        <v>3</v>
      </c>
      <c r="HC34" s="420">
        <f ca="1">SUMPRODUCT((OFFSET('Game Board'!F8:F55,0,GF1)=GX34)*(OFFSET('Game Board'!I8:I55,0,GF1)=GX32)*(OFFSET('Game Board'!G8:G55,0,GF1)&lt;OFFSET('Game Board'!H8:H55,0,GF1))*1)+SUMPRODUCT((OFFSET('Game Board'!I8:I55,0,GF1)=GX34)*(OFFSET('Game Board'!F8:F55,0,GF1)=GX32)*(OFFSET('Game Board'!H8:H55,0,GF1)&lt;OFFSET('Game Board'!G8:G55,0,GF1))*1)+SUMPRODUCT((OFFSET('Game Board'!F8:F55,0,GF1)=GX34)*(OFFSET('Game Board'!I8:I55,0,GF1)=GX33)*(OFFSET('Game Board'!G8:G55,0,GF1)&lt;OFFSET('Game Board'!H8:H55,0,GF1))*1)+SUMPRODUCT((OFFSET('Game Board'!I8:I55,0,GF1)=GX34)*(OFFSET('Game Board'!F8:F55,0,GF1)=GX33)*(OFFSET('Game Board'!H8:H55,0,GF1)&lt;OFFSET('Game Board'!G8:G55,0,GF1))*1)+SUMPRODUCT((OFFSET('Game Board'!F8:F55,0,GF1)=GX34)*(OFFSET('Game Board'!I8:I55,0,GF1)=GX35)*(OFFSET('Game Board'!G8:G55,0,GF1)&lt;OFFSET('Game Board'!H8:H55,0,GF1))*1)+SUMPRODUCT((OFFSET('Game Board'!I8:I55,0,GF1)=GX34)*(OFFSET('Game Board'!F8:F55,0,GF1)=GX35)*(OFFSET('Game Board'!H8:H55,0,GF1)&lt;OFFSET('Game Board'!G8:G55,0,GF1))*1)</f>
        <v>0</v>
      </c>
      <c r="HD34" s="420">
        <f ca="1">SUMIFS(OFFSET('Game Board'!G8:G55,0,GF1),OFFSET('Game Board'!F8:F55,0,GF1),GX34,OFFSET('Game Board'!I8:I55,0,GF1),GX32)+SUMIFS(OFFSET('Game Board'!G8:G55,0,GF1),OFFSET('Game Board'!F8:F55,0,GF1),GX34,OFFSET('Game Board'!I8:I55,0,GF1),GX33)+SUMIFS(OFFSET('Game Board'!G8:G55,0,GF1),OFFSET('Game Board'!F8:F55,0,GF1),GX34,OFFSET('Game Board'!I8:I55,0,GF1),GX35)+SUMIFS(OFFSET('Game Board'!H8:H55,0,GF1),OFFSET('Game Board'!I8:I55,0,GF1),GX34,OFFSET('Game Board'!F8:F55,0,GF1),GX32)+SUMIFS(OFFSET('Game Board'!H8:H55,0,GF1),OFFSET('Game Board'!I8:I55,0,GF1),GX34,OFFSET('Game Board'!F8:F55,0,GF1),GX33)+SUMIFS(OFFSET('Game Board'!H8:H55,0,GF1),OFFSET('Game Board'!I8:I55,0,GF1),GX34,OFFSET('Game Board'!F8:F55,0,GF1),GX35)</f>
        <v>0</v>
      </c>
      <c r="HE34" s="420">
        <f ca="1">SUMIFS(OFFSET('Game Board'!H8:H55,0,GF1),OFFSET('Game Board'!F8:F55,0,GF1),GX34,OFFSET('Game Board'!I8:I55,0,GF1),GX32)+SUMIFS(OFFSET('Game Board'!H8:H55,0,GF1),OFFSET('Game Board'!F8:F55,0,GF1),GX34,OFFSET('Game Board'!I8:I55,0,GF1),GX33)+SUMIFS(OFFSET('Game Board'!H8:H55,0,GF1),OFFSET('Game Board'!F8:F55,0,GF1),GX34,OFFSET('Game Board'!I8:I55,0,GF1),GX35)+SUMIFS(OFFSET('Game Board'!G8:G55,0,GF1),OFFSET('Game Board'!I8:I55,0,GF1),GX34,OFFSET('Game Board'!F8:F55,0,GF1),GX32)+SUMIFS(OFFSET('Game Board'!G8:G55,0,GF1),OFFSET('Game Board'!I8:I55,0,GF1),GX34,OFFSET('Game Board'!F8:F55,0,GF1),GX33)+SUMIFS(OFFSET('Game Board'!G8:G55,0,GF1),OFFSET('Game Board'!I8:I55,0,GF1),GX34,OFFSET('Game Board'!F8:F55,0,GF1),GX35)</f>
        <v>0</v>
      </c>
      <c r="HF34" s="420">
        <f t="shared" ca="1" si="15"/>
        <v>0</v>
      </c>
      <c r="HG34" s="420">
        <f t="shared" ca="1" si="16"/>
        <v>3</v>
      </c>
      <c r="HH34" s="420">
        <f t="shared" ref="HH34" ca="1" si="5014">IF(GX34&lt;&gt;"",SUMPRODUCT((GW32:GW35=GW34)*(HG32:HG35&gt;HG34)*1),0)</f>
        <v>0</v>
      </c>
      <c r="HI34" s="420">
        <f t="shared" ref="HI34" ca="1" si="5015">IF(GX34&lt;&gt;"",SUMPRODUCT((HH32:HH35=HH34)*(HF32:HF35&gt;HF34)*1),0)</f>
        <v>0</v>
      </c>
      <c r="HJ34" s="420">
        <f t="shared" ca="1" si="19"/>
        <v>0</v>
      </c>
      <c r="HK34" s="420">
        <f t="shared" ref="HK34" ca="1" si="5016">IF(GX34&lt;&gt;"",SUMPRODUCT((HJ32:HJ35=HJ34)*(HH32:HH35=HH34)*(HD32:HD35&gt;HD34)*1),0)</f>
        <v>0</v>
      </c>
      <c r="HL34" s="420">
        <f t="shared" ca="1" si="21"/>
        <v>1</v>
      </c>
      <c r="HM34" s="420">
        <f ca="1">SUMPRODUCT((OFFSET('Game Board'!F8:F55,0,GF1)=GY34)*(OFFSET('Game Board'!I8:I55,0,GF1)=GY33)*(OFFSET('Game Board'!G8:G55,0,GF1)&gt;OFFSET('Game Board'!H8:H55,0,GF1))*1)+SUMPRODUCT((OFFSET('Game Board'!I8:I55,0,GF1)=GY34)*(OFFSET('Game Board'!F8:F55,0,GF1)=GY33)*(OFFSET('Game Board'!H8:H55,0,GF1)&gt;OFFSET('Game Board'!G8:G55,0,GF1))*1)+SUMPRODUCT((OFFSET('Game Board'!F8:F55,0,GF1)=GY34)*(OFFSET('Game Board'!I8:I55,0,GF1)=GY35)*(OFFSET('Game Board'!G8:G55,0,GF1)&gt;OFFSET('Game Board'!H8:H55,0,GF1))*1)+SUMPRODUCT((OFFSET('Game Board'!I8:I55,0,GF1)=GY34)*(OFFSET('Game Board'!F8:F55,0,GF1)=GY35)*(OFFSET('Game Board'!H8:H55,0,GF1)&gt;OFFSET('Game Board'!G8:G55,0,GF1))*1)</f>
        <v>0</v>
      </c>
      <c r="HN34" s="420">
        <f ca="1">SUMPRODUCT((OFFSET('Game Board'!F8:F55,0,GF1)=GY34)*(OFFSET('Game Board'!I8:I55,0,GF1)=GY33)*(OFFSET('Game Board'!G8:G55,0,GF1)=OFFSET('Game Board'!H8:H55,0,GF1))*1)+SUMPRODUCT((OFFSET('Game Board'!I8:I55,0,GF1)=GY34)*(OFFSET('Game Board'!F8:F55,0,GF1)=GY33)*(OFFSET('Game Board'!G8:G55,0,GF1)=OFFSET('Game Board'!H8:H55,0,GF1))*1)+SUMPRODUCT((OFFSET('Game Board'!F8:F55,0,GF1)=GY34)*(OFFSET('Game Board'!I8:I55,0,GF1)=GY35)*(OFFSET('Game Board'!G8:G55,0,GF1)=OFFSET('Game Board'!H8:H55,0,GF1))*1)+SUMPRODUCT((OFFSET('Game Board'!I8:I55,0,GF1)=GY34)*(OFFSET('Game Board'!F8:F55,0,GF1)=GY35)*(OFFSET('Game Board'!G8:G55,0,GF1)=OFFSET('Game Board'!H8:H55,0,GF1))*1)</f>
        <v>0</v>
      </c>
      <c r="HO34" s="420">
        <f ca="1">SUMPRODUCT((OFFSET('Game Board'!F8:F55,0,GF1)=GY34)*(OFFSET('Game Board'!I8:I55,0,GF1)=GY33)*(OFFSET('Game Board'!G8:G55,0,GF1)&lt;OFFSET('Game Board'!H8:H55,0,GF1))*1)+SUMPRODUCT((OFFSET('Game Board'!I8:I55,0,GF1)=GY34)*(OFFSET('Game Board'!F8:F55,0,GF1)=GY33)*(OFFSET('Game Board'!H8:H55,0,GF1)&lt;OFFSET('Game Board'!G8:G55,0,GF1))*1)+SUMPRODUCT((OFFSET('Game Board'!F8:F55,0,GF1)=GY34)*(OFFSET('Game Board'!I8:I55,0,GF1)=GY35)*(OFFSET('Game Board'!G8:G55,0,GF1)&lt;OFFSET('Game Board'!H8:H55,0,GF1))*1)+SUMPRODUCT((OFFSET('Game Board'!I8:I55,0,GF1)=GY34)*(OFFSET('Game Board'!F8:F55,0,GF1)=GY35)*(OFFSET('Game Board'!H8:H55,0,GF1)&lt;OFFSET('Game Board'!G8:G55,0,GF1))*1)</f>
        <v>0</v>
      </c>
      <c r="HP34" s="420">
        <f ca="1">SUMIFS(OFFSET('Game Board'!G8:G55,0,GF1),OFFSET('Game Board'!F8:F55,0,GF1),GY34,OFFSET('Game Board'!I8:I55,0,GF1),GY33)+SUMIFS(OFFSET('Game Board'!G8:G55,0,GF1),OFFSET('Game Board'!F8:F55,0,GF1),GY34,OFFSET('Game Board'!I8:I55,0,GF1),GY35)+SUMIFS(OFFSET('Game Board'!H8:H55,0,GF1),OFFSET('Game Board'!I8:I55,0,GF1),GY34,OFFSET('Game Board'!F8:F55,0,GF1),GY33)+SUMIFS(OFFSET('Game Board'!H8:H55,0,GF1),OFFSET('Game Board'!I8:I55,0,GF1),GY34,OFFSET('Game Board'!F8:F55,0,GF1),GY35)</f>
        <v>0</v>
      </c>
      <c r="HQ34" s="420">
        <f ca="1">SUMIFS(OFFSET('Game Board'!H8:H55,0,GF1),OFFSET('Game Board'!F8:F55,0,GF1),GY34,OFFSET('Game Board'!I8:I55,0,GF1),GY33)+SUMIFS(OFFSET('Game Board'!H8:H55,0,GF1),OFFSET('Game Board'!F8:F55,0,GF1),GY34,OFFSET('Game Board'!I8:I55,0,GF1),GY35)+SUMIFS(OFFSET('Game Board'!G8:G55,0,GF1),OFFSET('Game Board'!I8:I55,0,GF1),GY34,OFFSET('Game Board'!F8:F55,0,GF1),GY33)+SUMIFS(OFFSET('Game Board'!G8:G55,0,GF1),OFFSET('Game Board'!I8:I55,0,GF1),GY34,OFFSET('Game Board'!F8:F55,0,GF1),GY35)</f>
        <v>0</v>
      </c>
      <c r="HR34" s="420">
        <f t="shared" ca="1" si="240"/>
        <v>0</v>
      </c>
      <c r="HS34" s="420">
        <f t="shared" ca="1" si="241"/>
        <v>0</v>
      </c>
      <c r="HT34" s="420">
        <f t="shared" ref="HT34" ca="1" si="5017">IF(GY34&lt;&gt;"",SUMPRODUCT((GW32:GW35=GW34)*(HS32:HS35&gt;HS34)*1),0)</f>
        <v>0</v>
      </c>
      <c r="HU34" s="420">
        <f t="shared" ref="HU34" ca="1" si="5018">IF(GY34&lt;&gt;"",SUMPRODUCT((HT32:HT35=HT34)*(HR32:HR35&gt;HR34)*1),0)</f>
        <v>0</v>
      </c>
      <c r="HV34" s="420">
        <f t="shared" ca="1" si="244"/>
        <v>0</v>
      </c>
      <c r="HW34" s="420">
        <f t="shared" ref="HW34" ca="1" si="5019">IF(GY34&lt;&gt;"",SUMPRODUCT((HV32:HV35=HV34)*(HT32:HT35=HT34)*(HP32:HP35&gt;HP34)*1),0)</f>
        <v>0</v>
      </c>
      <c r="HX34" s="420">
        <f t="shared" ca="1" si="22"/>
        <v>1</v>
      </c>
      <c r="HY34" s="420">
        <f ca="1">SUMPRODUCT((OFFSET('Game Board'!F8:F55,0,GF1)=GZ34)*(OFFSET('Game Board'!I8:I55,0,GF1)=GZ35)*(OFFSET('Game Board'!G8:G55,0,GF1)&gt;OFFSET('Game Board'!H8:H55,0,GF1))*1)+SUMPRODUCT((OFFSET('Game Board'!I8:I55,0,GF1)=GZ34)*(OFFSET('Game Board'!F8:F55,0,GF1)=GZ35)*(OFFSET('Game Board'!H8:H55,0,GF1)&gt;OFFSET('Game Board'!G8:G55,0,GF1))*1)</f>
        <v>0</v>
      </c>
      <c r="HZ34" s="420">
        <f ca="1">SUMPRODUCT((OFFSET('Game Board'!F8:F55,0,GF1)=GZ34)*(OFFSET('Game Board'!I8:I55,0,GF1)=GZ35)*(OFFSET('Game Board'!G8:G55,0,GF1)=OFFSET('Game Board'!H8:H55,0,GF1))*1)+SUMPRODUCT((OFFSET('Game Board'!I8:I55,0,GF1)=GZ34)*(OFFSET('Game Board'!F8:F55,0,GF1)=GZ35)*(OFFSET('Game Board'!H8:H55,0,GF1)=OFFSET('Game Board'!G8:G55,0,GF1))*1)</f>
        <v>0</v>
      </c>
      <c r="IA34" s="420">
        <f ca="1">SUMPRODUCT((OFFSET('Game Board'!F8:F55,0,GF1)=GZ34)*(OFFSET('Game Board'!I8:I55,0,GF1)=GZ35)*(OFFSET('Game Board'!G8:G55,0,GF1)&lt;OFFSET('Game Board'!H8:H55,0,GF1))*1)+SUMPRODUCT((OFFSET('Game Board'!I8:I55,0,GF1)=GZ34)*(OFFSET('Game Board'!F8:F55,0,GF1)=GZ35)*(OFFSET('Game Board'!H8:H55,0,GF1)&lt;OFFSET('Game Board'!G8:G55,0,GF1))*1)</f>
        <v>0</v>
      </c>
      <c r="IB34" s="420">
        <f ca="1">SUMIFS(OFFSET('Game Board'!G8:G55,0,GF1),OFFSET('Game Board'!F8:F55,0,GF1),GZ34,OFFSET('Game Board'!I8:I55,0,GF1),GZ35)+SUMIFS(OFFSET('Game Board'!H8:H55,0,GF1),OFFSET('Game Board'!I8:I55,0,GF1),GZ34,OFFSET('Game Board'!F8:F55,0,GF1),GZ35)</f>
        <v>0</v>
      </c>
      <c r="IC34" s="420">
        <f ca="1">SUMIFS(OFFSET('Game Board'!H8:H55,0,GF1),OFFSET('Game Board'!F8:F55,0,GF1),GZ34,OFFSET('Game Board'!I8:I55,0,GF1),GZ35)+SUMIFS(OFFSET('Game Board'!G8:G55,0,GF1),OFFSET('Game Board'!I8:I55,0,GF1),GZ34,OFFSET('Game Board'!F8:F55,0,GF1),GZ35)</f>
        <v>0</v>
      </c>
      <c r="ID34" s="420">
        <f t="shared" ref="ID34:ID35" ca="1" si="5020">IB34-IC34</f>
        <v>0</v>
      </c>
      <c r="IE34" s="420">
        <f t="shared" ref="IE34:IE35" ca="1" si="5021">HZ34*1+HY34*3</f>
        <v>0</v>
      </c>
      <c r="IF34" s="420">
        <f t="shared" ref="IF34" ca="1" si="5022">IF(GZ34&lt;&gt;"",SUMPRODUCT((HI32:HI35=HI34)*(IE32:IE35&gt;IE34)*1),0)</f>
        <v>0</v>
      </c>
      <c r="IG34" s="420">
        <f t="shared" ref="IG34" ca="1" si="5023">IF(GZ34&lt;&gt;"",SUMPRODUCT((IF32:IF35=IF34)*(ID32:ID35&gt;ID34)*1),0)</f>
        <v>0</v>
      </c>
      <c r="IH34" s="420">
        <f t="shared" ref="IH34:IH35" ca="1" si="5024">IF34+IG34</f>
        <v>0</v>
      </c>
      <c r="II34" s="420">
        <f t="shared" ref="II34" ca="1" si="5025">IF(GZ34&lt;&gt;"",SUMPRODUCT((IH32:IH35=IH34)*(IF32:IF35=IF34)*(IB32:IB35&gt;IB34)*1),0)</f>
        <v>0</v>
      </c>
      <c r="IJ34" s="420">
        <f t="shared" ca="1" si="23"/>
        <v>1</v>
      </c>
      <c r="IK34" s="420">
        <f t="shared" ref="IK34" ca="1" si="5026">SUMPRODUCT((IJ32:IJ35=IJ34)*(GM32:GM35&gt;GM34)*1)</f>
        <v>0</v>
      </c>
      <c r="IL34" s="420">
        <f t="shared" ca="1" si="25"/>
        <v>1</v>
      </c>
      <c r="IM34" s="420" t="str">
        <f t="shared" si="247"/>
        <v>Portugal</v>
      </c>
      <c r="IN34" s="420">
        <f t="shared" ca="1" si="26"/>
        <v>0</v>
      </c>
      <c r="IO34" s="420">
        <f ca="1">SUMPRODUCT((OFFSET('Game Board'!G8:G55,0,IO1)&lt;&gt;"")*(OFFSET('Game Board'!F8:F55,0,IO1)=C34)*(OFFSET('Game Board'!G8:G55,0,IO1)&gt;OFFSET('Game Board'!H8:H55,0,IO1))*1)+SUMPRODUCT((OFFSET('Game Board'!G8:G55,0,IO1)&lt;&gt;"")*(OFFSET('Game Board'!I8:I55,0,IO1)=C34)*(OFFSET('Game Board'!H8:H55,0,IO1)&gt;OFFSET('Game Board'!G8:G55,0,IO1))*1)</f>
        <v>0</v>
      </c>
      <c r="IP34" s="420">
        <f ca="1">SUMPRODUCT((OFFSET('Game Board'!G8:G55,0,IO1)&lt;&gt;"")*(OFFSET('Game Board'!F8:F55,0,IO1)=C34)*(OFFSET('Game Board'!G8:G55,0,IO1)=OFFSET('Game Board'!H8:H55,0,IO1))*1)+SUMPRODUCT((OFFSET('Game Board'!G8:G55,0,IO1)&lt;&gt;"")*(OFFSET('Game Board'!I8:I55,0,IO1)=C34)*(OFFSET('Game Board'!G8:G55,0,IO1)=OFFSET('Game Board'!H8:H55,0,IO1))*1)</f>
        <v>0</v>
      </c>
      <c r="IQ34" s="420">
        <f ca="1">SUMPRODUCT((OFFSET('Game Board'!G8:G55,0,IO1)&lt;&gt;"")*(OFFSET('Game Board'!F8:F55,0,IO1)=C34)*(OFFSET('Game Board'!G8:G55,0,IO1)&lt;OFFSET('Game Board'!H8:H55,0,IO1))*1)+SUMPRODUCT((OFFSET('Game Board'!G8:G55,0,IO1)&lt;&gt;"")*(OFFSET('Game Board'!I8:I55,0,IO1)=C34)*(OFFSET('Game Board'!H8:H55,0,IO1)&lt;OFFSET('Game Board'!G8:G55,0,IO1))*1)</f>
        <v>0</v>
      </c>
      <c r="IR34" s="420">
        <f ca="1">SUMIF(OFFSET('Game Board'!F8:F55,0,IO1),C34,OFFSET('Game Board'!G8:G55,0,IO1))+SUMIF(OFFSET('Game Board'!I8:I55,0,IO1),C34,OFFSET('Game Board'!H8:H55,0,IO1))</f>
        <v>0</v>
      </c>
      <c r="IS34" s="420">
        <f ca="1">SUMIF(OFFSET('Game Board'!F8:F55,0,IO1),C34,OFFSET('Game Board'!H8:H55,0,IO1))+SUMIF(OFFSET('Game Board'!I8:I55,0,IO1),C34,OFFSET('Game Board'!G8:G55,0,IO1))</f>
        <v>0</v>
      </c>
      <c r="IT34" s="420">
        <f t="shared" ca="1" si="27"/>
        <v>0</v>
      </c>
      <c r="IU34" s="420">
        <f t="shared" ca="1" si="28"/>
        <v>0</v>
      </c>
      <c r="IV34" s="420">
        <f ca="1">INDEX(L4:L35,MATCH(JE34,C4:C35,0),0)</f>
        <v>1675</v>
      </c>
      <c r="IW34" s="424">
        <f>'Tournament Setup'!F36</f>
        <v>0</v>
      </c>
      <c r="IX34" s="420">
        <f t="shared" ref="IX34" ca="1" si="5027">RANK(IU34,IU32:IU35)</f>
        <v>1</v>
      </c>
      <c r="IY34" s="420">
        <f t="shared" ref="IY34" ca="1" si="5028">SUMPRODUCT((IX32:IX35=IX34)*(IT32:IT35&gt;IT34)*1)</f>
        <v>0</v>
      </c>
      <c r="IZ34" s="420">
        <f t="shared" ca="1" si="31"/>
        <v>1</v>
      </c>
      <c r="JA34" s="420">
        <f t="shared" ref="JA34" ca="1" si="5029">SUMPRODUCT((IX32:IX35=IX34)*(IT32:IT35=IT34)*(IR32:IR35&gt;IR34)*1)</f>
        <v>0</v>
      </c>
      <c r="JB34" s="420">
        <f t="shared" ca="1" si="33"/>
        <v>1</v>
      </c>
      <c r="JC34" s="420">
        <f t="shared" ref="JC34" ca="1" si="5030">RANK(JB34,JB32:JB35,1)+COUNTIF(JB32:JB34,JB34)-1</f>
        <v>3</v>
      </c>
      <c r="JD34" s="420">
        <v>3</v>
      </c>
      <c r="JE34" s="420" t="str">
        <f t="shared" ref="JE34" ca="1" si="5031">INDEX(IM32:IM35,MATCH(JD34,JC32:JC35,0),0)</f>
        <v>Portugal</v>
      </c>
      <c r="JF34" s="420">
        <f t="shared" ref="JF34" ca="1" si="5032">INDEX(JB32:JB35,MATCH(JE34,IM32:IM35,0),0)</f>
        <v>1</v>
      </c>
      <c r="JG34" s="420" t="str">
        <f t="shared" ref="JG34:JG35" ca="1" si="5033">IF(AND(JG33&lt;&gt;"",JF34=1),JE34,"")</f>
        <v>Portugal</v>
      </c>
      <c r="JH34" s="420" t="str">
        <f t="shared" ref="JH34" ca="1" si="5034">IF(JH33&lt;&gt;"",JE34,"")</f>
        <v/>
      </c>
      <c r="JI34" s="420" t="str">
        <f t="shared" ref="JI34" ca="1" si="5035">IF(JF35=3,JE34,"")</f>
        <v/>
      </c>
      <c r="JJ34" s="420">
        <f ca="1">SUMPRODUCT((OFFSET('Game Board'!F8:F55,0,IO1)=JG34)*(OFFSET('Game Board'!I8:I55,0,IO1)=JG32)*(OFFSET('Game Board'!G8:G55,0,IO1)&gt;OFFSET('Game Board'!H8:H55,0,IO1))*1)+SUMPRODUCT((OFFSET('Game Board'!I8:I55,0,IO1)=JG34)*(OFFSET('Game Board'!F8:F55,0,IO1)=JG32)*(OFFSET('Game Board'!H8:H55,0,IO1)&gt;OFFSET('Game Board'!G8:G55,0,IO1))*1)+SUMPRODUCT((OFFSET('Game Board'!F8:F55,0,IO1)=JG34)*(OFFSET('Game Board'!I8:I55,0,IO1)=JG33)*(OFFSET('Game Board'!G8:G55,0,IO1)&gt;OFFSET('Game Board'!H8:H55,0,IO1))*1)+SUMPRODUCT((OFFSET('Game Board'!I8:I55,0,IO1)=JG34)*(OFFSET('Game Board'!F8:F55,0,IO1)=JG33)*(OFFSET('Game Board'!H8:H55,0,IO1)&gt;OFFSET('Game Board'!G8:G55,0,IO1))*1)+SUMPRODUCT((OFFSET('Game Board'!F8:F55,0,IO1)=JG34)*(OFFSET('Game Board'!I8:I55,0,IO1)=JG35)*(OFFSET('Game Board'!G8:G55,0,IO1)&gt;OFFSET('Game Board'!H8:H55,0,IO1))*1)+SUMPRODUCT((OFFSET('Game Board'!I8:I55,0,IO1)=JG34)*(OFFSET('Game Board'!F8:F55,0,IO1)=JG35)*(OFFSET('Game Board'!H8:H55,0,IO1)&gt;OFFSET('Game Board'!G8:G55,0,IO1))*1)</f>
        <v>0</v>
      </c>
      <c r="JK34" s="420">
        <f ca="1">SUMPRODUCT((OFFSET('Game Board'!F8:F55,0,IO1)=JG34)*(OFFSET('Game Board'!I8:I55,0,IO1)=JG32)*(OFFSET('Game Board'!G8:G55,0,IO1)=OFFSET('Game Board'!H8:H55,0,IO1))*1)+SUMPRODUCT((OFFSET('Game Board'!I8:I55,0,IO1)=JG34)*(OFFSET('Game Board'!F8:F55,0,IO1)=JG32)*(OFFSET('Game Board'!G8:G55,0,IO1)=OFFSET('Game Board'!H8:H55,0,IO1))*1)+SUMPRODUCT((OFFSET('Game Board'!F8:F55,0,IO1)=JG34)*(OFFSET('Game Board'!I8:I55,0,IO1)=JG33)*(OFFSET('Game Board'!G8:G55,0,IO1)=OFFSET('Game Board'!H8:H55,0,IO1))*1)+SUMPRODUCT((OFFSET('Game Board'!I8:I55,0,IO1)=JG34)*(OFFSET('Game Board'!F8:F55,0,IO1)=JG33)*(OFFSET('Game Board'!G8:G55,0,IO1)=OFFSET('Game Board'!H8:H55,0,IO1))*1)+SUMPRODUCT((OFFSET('Game Board'!F8:F55,0,IO1)=JG34)*(OFFSET('Game Board'!I8:I55,0,IO1)=JG35)*(OFFSET('Game Board'!G8:G55,0,IO1)=OFFSET('Game Board'!H8:H55,0,IO1))*1)+SUMPRODUCT((OFFSET('Game Board'!I8:I55,0,IO1)=JG34)*(OFFSET('Game Board'!F8:F55,0,IO1)=JG35)*(OFFSET('Game Board'!G8:G55,0,IO1)=OFFSET('Game Board'!H8:H55,0,IO1))*1)</f>
        <v>3</v>
      </c>
      <c r="JL34" s="420">
        <f ca="1">SUMPRODUCT((OFFSET('Game Board'!F8:F55,0,IO1)=JG34)*(OFFSET('Game Board'!I8:I55,0,IO1)=JG32)*(OFFSET('Game Board'!G8:G55,0,IO1)&lt;OFFSET('Game Board'!H8:H55,0,IO1))*1)+SUMPRODUCT((OFFSET('Game Board'!I8:I55,0,IO1)=JG34)*(OFFSET('Game Board'!F8:F55,0,IO1)=JG32)*(OFFSET('Game Board'!H8:H55,0,IO1)&lt;OFFSET('Game Board'!G8:G55,0,IO1))*1)+SUMPRODUCT((OFFSET('Game Board'!F8:F55,0,IO1)=JG34)*(OFFSET('Game Board'!I8:I55,0,IO1)=JG33)*(OFFSET('Game Board'!G8:G55,0,IO1)&lt;OFFSET('Game Board'!H8:H55,0,IO1))*1)+SUMPRODUCT((OFFSET('Game Board'!I8:I55,0,IO1)=JG34)*(OFFSET('Game Board'!F8:F55,0,IO1)=JG33)*(OFFSET('Game Board'!H8:H55,0,IO1)&lt;OFFSET('Game Board'!G8:G55,0,IO1))*1)+SUMPRODUCT((OFFSET('Game Board'!F8:F55,0,IO1)=JG34)*(OFFSET('Game Board'!I8:I55,0,IO1)=JG35)*(OFFSET('Game Board'!G8:G55,0,IO1)&lt;OFFSET('Game Board'!H8:H55,0,IO1))*1)+SUMPRODUCT((OFFSET('Game Board'!I8:I55,0,IO1)=JG34)*(OFFSET('Game Board'!F8:F55,0,IO1)=JG35)*(OFFSET('Game Board'!H8:H55,0,IO1)&lt;OFFSET('Game Board'!G8:G55,0,IO1))*1)</f>
        <v>0</v>
      </c>
      <c r="JM34" s="420">
        <f ca="1">SUMIFS(OFFSET('Game Board'!G8:G55,0,IO1),OFFSET('Game Board'!F8:F55,0,IO1),JG34,OFFSET('Game Board'!I8:I55,0,IO1),JG32)+SUMIFS(OFFSET('Game Board'!G8:G55,0,IO1),OFFSET('Game Board'!F8:F55,0,IO1),JG34,OFFSET('Game Board'!I8:I55,0,IO1),JG33)+SUMIFS(OFFSET('Game Board'!G8:G55,0,IO1),OFFSET('Game Board'!F8:F55,0,IO1),JG34,OFFSET('Game Board'!I8:I55,0,IO1),JG35)+SUMIFS(OFFSET('Game Board'!H8:H55,0,IO1),OFFSET('Game Board'!I8:I55,0,IO1),JG34,OFFSET('Game Board'!F8:F55,0,IO1),JG32)+SUMIFS(OFFSET('Game Board'!H8:H55,0,IO1),OFFSET('Game Board'!I8:I55,0,IO1),JG34,OFFSET('Game Board'!F8:F55,0,IO1),JG33)+SUMIFS(OFFSET('Game Board'!H8:H55,0,IO1),OFFSET('Game Board'!I8:I55,0,IO1),JG34,OFFSET('Game Board'!F8:F55,0,IO1),JG35)</f>
        <v>0</v>
      </c>
      <c r="JN34" s="420">
        <f ca="1">SUMIFS(OFFSET('Game Board'!H8:H55,0,IO1),OFFSET('Game Board'!F8:F55,0,IO1),JG34,OFFSET('Game Board'!I8:I55,0,IO1),JG32)+SUMIFS(OFFSET('Game Board'!H8:H55,0,IO1),OFFSET('Game Board'!F8:F55,0,IO1),JG34,OFFSET('Game Board'!I8:I55,0,IO1),JG33)+SUMIFS(OFFSET('Game Board'!H8:H55,0,IO1),OFFSET('Game Board'!F8:F55,0,IO1),JG34,OFFSET('Game Board'!I8:I55,0,IO1),JG35)+SUMIFS(OFFSET('Game Board'!G8:G55,0,IO1),OFFSET('Game Board'!I8:I55,0,IO1),JG34,OFFSET('Game Board'!F8:F55,0,IO1),JG32)+SUMIFS(OFFSET('Game Board'!G8:G55,0,IO1),OFFSET('Game Board'!I8:I55,0,IO1),JG34,OFFSET('Game Board'!F8:F55,0,IO1),JG33)+SUMIFS(OFFSET('Game Board'!G8:G55,0,IO1),OFFSET('Game Board'!I8:I55,0,IO1),JG34,OFFSET('Game Board'!F8:F55,0,IO1),JG35)</f>
        <v>0</v>
      </c>
      <c r="JO34" s="420">
        <f t="shared" ca="1" si="38"/>
        <v>0</v>
      </c>
      <c r="JP34" s="420">
        <f t="shared" ca="1" si="39"/>
        <v>3</v>
      </c>
      <c r="JQ34" s="420">
        <f t="shared" ref="JQ34" ca="1" si="5036">IF(JG34&lt;&gt;"",SUMPRODUCT((JF32:JF35=JF34)*(JP32:JP35&gt;JP34)*1),0)</f>
        <v>0</v>
      </c>
      <c r="JR34" s="420">
        <f t="shared" ref="JR34" ca="1" si="5037">IF(JG34&lt;&gt;"",SUMPRODUCT((JQ32:JQ35=JQ34)*(JO32:JO35&gt;JO34)*1),0)</f>
        <v>0</v>
      </c>
      <c r="JS34" s="420">
        <f t="shared" ca="1" si="42"/>
        <v>0</v>
      </c>
      <c r="JT34" s="420">
        <f t="shared" ref="JT34" ca="1" si="5038">IF(JG34&lt;&gt;"",SUMPRODUCT((JS32:JS35=JS34)*(JQ32:JQ35=JQ34)*(JM32:JM35&gt;JM34)*1),0)</f>
        <v>0</v>
      </c>
      <c r="JU34" s="420">
        <f t="shared" ca="1" si="44"/>
        <v>1</v>
      </c>
      <c r="JV34" s="420">
        <f ca="1">SUMPRODUCT((OFFSET('Game Board'!F8:F55,0,IO1)=JH34)*(OFFSET('Game Board'!I8:I55,0,IO1)=JH33)*(OFFSET('Game Board'!G8:G55,0,IO1)&gt;OFFSET('Game Board'!H8:H55,0,IO1))*1)+SUMPRODUCT((OFFSET('Game Board'!I8:I55,0,IO1)=JH34)*(OFFSET('Game Board'!F8:F55,0,IO1)=JH33)*(OFFSET('Game Board'!H8:H55,0,IO1)&gt;OFFSET('Game Board'!G8:G55,0,IO1))*1)+SUMPRODUCT((OFFSET('Game Board'!F8:F55,0,IO1)=JH34)*(OFFSET('Game Board'!I8:I55,0,IO1)=JH35)*(OFFSET('Game Board'!G8:G55,0,IO1)&gt;OFFSET('Game Board'!H8:H55,0,IO1))*1)+SUMPRODUCT((OFFSET('Game Board'!I8:I55,0,IO1)=JH34)*(OFFSET('Game Board'!F8:F55,0,IO1)=JH35)*(OFFSET('Game Board'!H8:H55,0,IO1)&gt;OFFSET('Game Board'!G8:G55,0,IO1))*1)</f>
        <v>0</v>
      </c>
      <c r="JW34" s="420">
        <f ca="1">SUMPRODUCT((OFFSET('Game Board'!F8:F55,0,IO1)=JH34)*(OFFSET('Game Board'!I8:I55,0,IO1)=JH33)*(OFFSET('Game Board'!G8:G55,0,IO1)=OFFSET('Game Board'!H8:H55,0,IO1))*1)+SUMPRODUCT((OFFSET('Game Board'!I8:I55,0,IO1)=JH34)*(OFFSET('Game Board'!F8:F55,0,IO1)=JH33)*(OFFSET('Game Board'!G8:G55,0,IO1)=OFFSET('Game Board'!H8:H55,0,IO1))*1)+SUMPRODUCT((OFFSET('Game Board'!F8:F55,0,IO1)=JH34)*(OFFSET('Game Board'!I8:I55,0,IO1)=JH35)*(OFFSET('Game Board'!G8:G55,0,IO1)=OFFSET('Game Board'!H8:H55,0,IO1))*1)+SUMPRODUCT((OFFSET('Game Board'!I8:I55,0,IO1)=JH34)*(OFFSET('Game Board'!F8:F55,0,IO1)=JH35)*(OFFSET('Game Board'!G8:G55,0,IO1)=OFFSET('Game Board'!H8:H55,0,IO1))*1)</f>
        <v>0</v>
      </c>
      <c r="JX34" s="420">
        <f ca="1">SUMPRODUCT((OFFSET('Game Board'!F8:F55,0,IO1)=JH34)*(OFFSET('Game Board'!I8:I55,0,IO1)=JH33)*(OFFSET('Game Board'!G8:G55,0,IO1)&lt;OFFSET('Game Board'!H8:H55,0,IO1))*1)+SUMPRODUCT((OFFSET('Game Board'!I8:I55,0,IO1)=JH34)*(OFFSET('Game Board'!F8:F55,0,IO1)=JH33)*(OFFSET('Game Board'!H8:H55,0,IO1)&lt;OFFSET('Game Board'!G8:G55,0,IO1))*1)+SUMPRODUCT((OFFSET('Game Board'!F8:F55,0,IO1)=JH34)*(OFFSET('Game Board'!I8:I55,0,IO1)=JH35)*(OFFSET('Game Board'!G8:G55,0,IO1)&lt;OFFSET('Game Board'!H8:H55,0,IO1))*1)+SUMPRODUCT((OFFSET('Game Board'!I8:I55,0,IO1)=JH34)*(OFFSET('Game Board'!F8:F55,0,IO1)=JH35)*(OFFSET('Game Board'!H8:H55,0,IO1)&lt;OFFSET('Game Board'!G8:G55,0,IO1))*1)</f>
        <v>0</v>
      </c>
      <c r="JY34" s="420">
        <f ca="1">SUMIFS(OFFSET('Game Board'!G8:G55,0,IO1),OFFSET('Game Board'!F8:F55,0,IO1),JH34,OFFSET('Game Board'!I8:I55,0,IO1),JH33)+SUMIFS(OFFSET('Game Board'!G8:G55,0,IO1),OFFSET('Game Board'!F8:F55,0,IO1),JH34,OFFSET('Game Board'!I8:I55,0,IO1),JH35)+SUMIFS(OFFSET('Game Board'!H8:H55,0,IO1),OFFSET('Game Board'!I8:I55,0,IO1),JH34,OFFSET('Game Board'!F8:F55,0,IO1),JH33)+SUMIFS(OFFSET('Game Board'!H8:H55,0,IO1),OFFSET('Game Board'!I8:I55,0,IO1),JH34,OFFSET('Game Board'!F8:F55,0,IO1),JH35)</f>
        <v>0</v>
      </c>
      <c r="JZ34" s="420">
        <f ca="1">SUMIFS(OFFSET('Game Board'!H8:H55,0,IO1),OFFSET('Game Board'!F8:F55,0,IO1),JH34,OFFSET('Game Board'!I8:I55,0,IO1),JH33)+SUMIFS(OFFSET('Game Board'!H8:H55,0,IO1),OFFSET('Game Board'!F8:F55,0,IO1),JH34,OFFSET('Game Board'!I8:I55,0,IO1),JH35)+SUMIFS(OFFSET('Game Board'!G8:G55,0,IO1),OFFSET('Game Board'!I8:I55,0,IO1),JH34,OFFSET('Game Board'!F8:F55,0,IO1),JH33)+SUMIFS(OFFSET('Game Board'!G8:G55,0,IO1),OFFSET('Game Board'!I8:I55,0,IO1),JH34,OFFSET('Game Board'!F8:F55,0,IO1),JH35)</f>
        <v>0</v>
      </c>
      <c r="KA34" s="420">
        <f t="shared" ca="1" si="259"/>
        <v>0</v>
      </c>
      <c r="KB34" s="420">
        <f t="shared" ca="1" si="260"/>
        <v>0</v>
      </c>
      <c r="KC34" s="420">
        <f t="shared" ref="KC34" ca="1" si="5039">IF(JH34&lt;&gt;"",SUMPRODUCT((JF32:JF35=JF34)*(KB32:KB35&gt;KB34)*1),0)</f>
        <v>0</v>
      </c>
      <c r="KD34" s="420">
        <f t="shared" ref="KD34" ca="1" si="5040">IF(JH34&lt;&gt;"",SUMPRODUCT((KC32:KC35=KC34)*(KA32:KA35&gt;KA34)*1),0)</f>
        <v>0</v>
      </c>
      <c r="KE34" s="420">
        <f t="shared" ca="1" si="263"/>
        <v>0</v>
      </c>
      <c r="KF34" s="420">
        <f t="shared" ref="KF34" ca="1" si="5041">IF(JH34&lt;&gt;"",SUMPRODUCT((KE32:KE35=KE34)*(KC32:KC35=KC34)*(JY32:JY35&gt;JY34)*1),0)</f>
        <v>0</v>
      </c>
      <c r="KG34" s="420">
        <f t="shared" ca="1" si="45"/>
        <v>1</v>
      </c>
      <c r="KH34" s="420">
        <f ca="1">SUMPRODUCT((OFFSET('Game Board'!F8:F55,0,IO1)=JI34)*(OFFSET('Game Board'!I8:I55,0,IO1)=JI35)*(OFFSET('Game Board'!G8:G55,0,IO1)&gt;OFFSET('Game Board'!H8:H55,0,IO1))*1)+SUMPRODUCT((OFFSET('Game Board'!I8:I55,0,IO1)=JI34)*(OFFSET('Game Board'!F8:F55,0,IO1)=JI35)*(OFFSET('Game Board'!H8:H55,0,IO1)&gt;OFFSET('Game Board'!G8:G55,0,IO1))*1)</f>
        <v>0</v>
      </c>
      <c r="KI34" s="420">
        <f ca="1">SUMPRODUCT((OFFSET('Game Board'!F8:F55,0,IO1)=JI34)*(OFFSET('Game Board'!I8:I55,0,IO1)=JI35)*(OFFSET('Game Board'!G8:G55,0,IO1)=OFFSET('Game Board'!H8:H55,0,IO1))*1)+SUMPRODUCT((OFFSET('Game Board'!I8:I55,0,IO1)=JI34)*(OFFSET('Game Board'!F8:F55,0,IO1)=JI35)*(OFFSET('Game Board'!H8:H55,0,IO1)=OFFSET('Game Board'!G8:G55,0,IO1))*1)</f>
        <v>0</v>
      </c>
      <c r="KJ34" s="420">
        <f ca="1">SUMPRODUCT((OFFSET('Game Board'!F8:F55,0,IO1)=JI34)*(OFFSET('Game Board'!I8:I55,0,IO1)=JI35)*(OFFSET('Game Board'!G8:G55,0,IO1)&lt;OFFSET('Game Board'!H8:H55,0,IO1))*1)+SUMPRODUCT((OFFSET('Game Board'!I8:I55,0,IO1)=JI34)*(OFFSET('Game Board'!F8:F55,0,IO1)=JI35)*(OFFSET('Game Board'!H8:H55,0,IO1)&lt;OFFSET('Game Board'!G8:G55,0,IO1))*1)</f>
        <v>0</v>
      </c>
      <c r="KK34" s="420">
        <f ca="1">SUMIFS(OFFSET('Game Board'!G8:G55,0,IO1),OFFSET('Game Board'!F8:F55,0,IO1),JI34,OFFSET('Game Board'!I8:I55,0,IO1),JI35)+SUMIFS(OFFSET('Game Board'!H8:H55,0,IO1),OFFSET('Game Board'!I8:I55,0,IO1),JI34,OFFSET('Game Board'!F8:F55,0,IO1),JI35)</f>
        <v>0</v>
      </c>
      <c r="KL34" s="420">
        <f ca="1">SUMIFS(OFFSET('Game Board'!H8:H55,0,IO1),OFFSET('Game Board'!F8:F55,0,IO1),JI34,OFFSET('Game Board'!I8:I55,0,IO1),JI35)+SUMIFS(OFFSET('Game Board'!G8:G55,0,IO1),OFFSET('Game Board'!I8:I55,0,IO1),JI34,OFFSET('Game Board'!F8:F55,0,IO1),JI35)</f>
        <v>0</v>
      </c>
      <c r="KM34" s="420">
        <f t="shared" ref="KM34:KM35" ca="1" si="5042">KK34-KL34</f>
        <v>0</v>
      </c>
      <c r="KN34" s="420">
        <f t="shared" ref="KN34:KN35" ca="1" si="5043">KI34*1+KH34*3</f>
        <v>0</v>
      </c>
      <c r="KO34" s="420">
        <f t="shared" ref="KO34" ca="1" si="5044">IF(JI34&lt;&gt;"",SUMPRODUCT((JR32:JR35=JR34)*(KN32:KN35&gt;KN34)*1),0)</f>
        <v>0</v>
      </c>
      <c r="KP34" s="420">
        <f t="shared" ref="KP34" ca="1" si="5045">IF(JI34&lt;&gt;"",SUMPRODUCT((KO32:KO35=KO34)*(KM32:KM35&gt;KM34)*1),0)</f>
        <v>0</v>
      </c>
      <c r="KQ34" s="420">
        <f t="shared" ref="KQ34:KQ35" ca="1" si="5046">KO34+KP34</f>
        <v>0</v>
      </c>
      <c r="KR34" s="420">
        <f t="shared" ref="KR34" ca="1" si="5047">IF(JI34&lt;&gt;"",SUMPRODUCT((KQ32:KQ35=KQ34)*(KO32:KO35=KO34)*(KK32:KK35&gt;KK34)*1),0)</f>
        <v>0</v>
      </c>
      <c r="KS34" s="420">
        <f t="shared" ca="1" si="46"/>
        <v>1</v>
      </c>
      <c r="KT34" s="420">
        <f t="shared" ref="KT34" ca="1" si="5048">SUMPRODUCT((KS32:KS35=KS34)*(IV32:IV35&gt;IV34)*1)</f>
        <v>0</v>
      </c>
      <c r="KU34" s="420">
        <f t="shared" ca="1" si="48"/>
        <v>1</v>
      </c>
      <c r="KV34" s="420" t="str">
        <f t="shared" si="266"/>
        <v>Portugal</v>
      </c>
      <c r="KW34" s="420">
        <f t="shared" ca="1" si="49"/>
        <v>0</v>
      </c>
      <c r="KX34" s="420">
        <f ca="1">SUMPRODUCT((OFFSET('Game Board'!G8:G55,0,KX1)&lt;&gt;"")*(OFFSET('Game Board'!F8:F55,0,KX1)=C34)*(OFFSET('Game Board'!G8:G55,0,KX1)&gt;OFFSET('Game Board'!H8:H55,0,KX1))*1)+SUMPRODUCT((OFFSET('Game Board'!G8:G55,0,KX1)&lt;&gt;"")*(OFFSET('Game Board'!I8:I55,0,KX1)=C34)*(OFFSET('Game Board'!H8:H55,0,KX1)&gt;OFFSET('Game Board'!G8:G55,0,KX1))*1)</f>
        <v>0</v>
      </c>
      <c r="KY34" s="420">
        <f ca="1">SUMPRODUCT((OFFSET('Game Board'!G8:G55,0,KX1)&lt;&gt;"")*(OFFSET('Game Board'!F8:F55,0,KX1)=C34)*(OFFSET('Game Board'!G8:G55,0,KX1)=OFFSET('Game Board'!H8:H55,0,KX1))*1)+SUMPRODUCT((OFFSET('Game Board'!G8:G55,0,KX1)&lt;&gt;"")*(OFFSET('Game Board'!I8:I55,0,KX1)=C34)*(OFFSET('Game Board'!G8:G55,0,KX1)=OFFSET('Game Board'!H8:H55,0,KX1))*1)</f>
        <v>0</v>
      </c>
      <c r="KZ34" s="420">
        <f ca="1">SUMPRODUCT((OFFSET('Game Board'!G8:G55,0,KX1)&lt;&gt;"")*(OFFSET('Game Board'!F8:F55,0,KX1)=C34)*(OFFSET('Game Board'!G8:G55,0,KX1)&lt;OFFSET('Game Board'!H8:H55,0,KX1))*1)+SUMPRODUCT((OFFSET('Game Board'!G8:G55,0,KX1)&lt;&gt;"")*(OFFSET('Game Board'!I8:I55,0,KX1)=C34)*(OFFSET('Game Board'!H8:H55,0,KX1)&lt;OFFSET('Game Board'!G8:G55,0,KX1))*1)</f>
        <v>0</v>
      </c>
      <c r="LA34" s="420">
        <f ca="1">SUMIF(OFFSET('Game Board'!F8:F55,0,KX1),C34,OFFSET('Game Board'!G8:G55,0,KX1))+SUMIF(OFFSET('Game Board'!I8:I55,0,KX1),C34,OFFSET('Game Board'!H8:H55,0,KX1))</f>
        <v>0</v>
      </c>
      <c r="LB34" s="420">
        <f ca="1">SUMIF(OFFSET('Game Board'!F8:F55,0,KX1),C34,OFFSET('Game Board'!H8:H55,0,KX1))+SUMIF(OFFSET('Game Board'!I8:I55,0,KX1),C34,OFFSET('Game Board'!G8:G55,0,KX1))</f>
        <v>0</v>
      </c>
      <c r="LC34" s="420">
        <f t="shared" ca="1" si="50"/>
        <v>0</v>
      </c>
      <c r="LD34" s="420">
        <f t="shared" ca="1" si="51"/>
        <v>0</v>
      </c>
      <c r="LE34" s="420">
        <f ca="1">INDEX(L4:L35,MATCH(LN34,C4:C35,0),0)</f>
        <v>1675</v>
      </c>
      <c r="LF34" s="424">
        <f>'Tournament Setup'!F36</f>
        <v>0</v>
      </c>
      <c r="LG34" s="420">
        <f t="shared" ref="LG34" ca="1" si="5049">RANK(LD34,LD32:LD35)</f>
        <v>1</v>
      </c>
      <c r="LH34" s="420">
        <f t="shared" ref="LH34" ca="1" si="5050">SUMPRODUCT((LG32:LG35=LG34)*(LC32:LC35&gt;LC34)*1)</f>
        <v>0</v>
      </c>
      <c r="LI34" s="420">
        <f t="shared" ca="1" si="54"/>
        <v>1</v>
      </c>
      <c r="LJ34" s="420">
        <f t="shared" ref="LJ34" ca="1" si="5051">SUMPRODUCT((LG32:LG35=LG34)*(LC32:LC35=LC34)*(LA32:LA35&gt;LA34)*1)</f>
        <v>0</v>
      </c>
      <c r="LK34" s="420">
        <f t="shared" ca="1" si="56"/>
        <v>1</v>
      </c>
      <c r="LL34" s="420">
        <f t="shared" ref="LL34" ca="1" si="5052">RANK(LK34,LK32:LK35,1)+COUNTIF(LK32:LK34,LK34)-1</f>
        <v>3</v>
      </c>
      <c r="LM34" s="420">
        <v>3</v>
      </c>
      <c r="LN34" s="420" t="str">
        <f t="shared" ref="LN34" ca="1" si="5053">INDEX(KV32:KV35,MATCH(LM34,LL32:LL35,0),0)</f>
        <v>Portugal</v>
      </c>
      <c r="LO34" s="420">
        <f t="shared" ref="LO34" ca="1" si="5054">INDEX(LK32:LK35,MATCH(LN34,KV32:KV35,0),0)</f>
        <v>1</v>
      </c>
      <c r="LP34" s="420" t="str">
        <f t="shared" ref="LP34:LP35" ca="1" si="5055">IF(AND(LP33&lt;&gt;"",LO34=1),LN34,"")</f>
        <v>Portugal</v>
      </c>
      <c r="LQ34" s="420" t="str">
        <f t="shared" ref="LQ34" ca="1" si="5056">IF(LQ33&lt;&gt;"",LN34,"")</f>
        <v/>
      </c>
      <c r="LR34" s="420" t="str">
        <f t="shared" ref="LR34" ca="1" si="5057">IF(LO35=3,LN34,"")</f>
        <v/>
      </c>
      <c r="LS34" s="420">
        <f ca="1">SUMPRODUCT((OFFSET('Game Board'!F8:F55,0,KX1)=LP34)*(OFFSET('Game Board'!I8:I55,0,KX1)=LP32)*(OFFSET('Game Board'!G8:G55,0,KX1)&gt;OFFSET('Game Board'!H8:H55,0,KX1))*1)+SUMPRODUCT((OFFSET('Game Board'!I8:I55,0,KX1)=LP34)*(OFFSET('Game Board'!F8:F55,0,KX1)=LP32)*(OFFSET('Game Board'!H8:H55,0,KX1)&gt;OFFSET('Game Board'!G8:G55,0,KX1))*1)+SUMPRODUCT((OFFSET('Game Board'!F8:F55,0,KX1)=LP34)*(OFFSET('Game Board'!I8:I55,0,KX1)=LP33)*(OFFSET('Game Board'!G8:G55,0,KX1)&gt;OFFSET('Game Board'!H8:H55,0,KX1))*1)+SUMPRODUCT((OFFSET('Game Board'!I8:I55,0,KX1)=LP34)*(OFFSET('Game Board'!F8:F55,0,KX1)=LP33)*(OFFSET('Game Board'!H8:H55,0,KX1)&gt;OFFSET('Game Board'!G8:G55,0,KX1))*1)+SUMPRODUCT((OFFSET('Game Board'!F8:F55,0,KX1)=LP34)*(OFFSET('Game Board'!I8:I55,0,KX1)=LP35)*(OFFSET('Game Board'!G8:G55,0,KX1)&gt;OFFSET('Game Board'!H8:H55,0,KX1))*1)+SUMPRODUCT((OFFSET('Game Board'!I8:I55,0,KX1)=LP34)*(OFFSET('Game Board'!F8:F55,0,KX1)=LP35)*(OFFSET('Game Board'!H8:H55,0,KX1)&gt;OFFSET('Game Board'!G8:G55,0,KX1))*1)</f>
        <v>0</v>
      </c>
      <c r="LT34" s="420">
        <f ca="1">SUMPRODUCT((OFFSET('Game Board'!F8:F55,0,KX1)=LP34)*(OFFSET('Game Board'!I8:I55,0,KX1)=LP32)*(OFFSET('Game Board'!G8:G55,0,KX1)=OFFSET('Game Board'!H8:H55,0,KX1))*1)+SUMPRODUCT((OFFSET('Game Board'!I8:I55,0,KX1)=LP34)*(OFFSET('Game Board'!F8:F55,0,KX1)=LP32)*(OFFSET('Game Board'!G8:G55,0,KX1)=OFFSET('Game Board'!H8:H55,0,KX1))*1)+SUMPRODUCT((OFFSET('Game Board'!F8:F55,0,KX1)=LP34)*(OFFSET('Game Board'!I8:I55,0,KX1)=LP33)*(OFFSET('Game Board'!G8:G55,0,KX1)=OFFSET('Game Board'!H8:H55,0,KX1))*1)+SUMPRODUCT((OFFSET('Game Board'!I8:I55,0,KX1)=LP34)*(OFFSET('Game Board'!F8:F55,0,KX1)=LP33)*(OFFSET('Game Board'!G8:G55,0,KX1)=OFFSET('Game Board'!H8:H55,0,KX1))*1)+SUMPRODUCT((OFFSET('Game Board'!F8:F55,0,KX1)=LP34)*(OFFSET('Game Board'!I8:I55,0,KX1)=LP35)*(OFFSET('Game Board'!G8:G55,0,KX1)=OFFSET('Game Board'!H8:H55,0,KX1))*1)+SUMPRODUCT((OFFSET('Game Board'!I8:I55,0,KX1)=LP34)*(OFFSET('Game Board'!F8:F55,0,KX1)=LP35)*(OFFSET('Game Board'!G8:G55,0,KX1)=OFFSET('Game Board'!H8:H55,0,KX1))*1)</f>
        <v>3</v>
      </c>
      <c r="LU34" s="420">
        <f ca="1">SUMPRODUCT((OFFSET('Game Board'!F8:F55,0,KX1)=LP34)*(OFFSET('Game Board'!I8:I55,0,KX1)=LP32)*(OFFSET('Game Board'!G8:G55,0,KX1)&lt;OFFSET('Game Board'!H8:H55,0,KX1))*1)+SUMPRODUCT((OFFSET('Game Board'!I8:I55,0,KX1)=LP34)*(OFFSET('Game Board'!F8:F55,0,KX1)=LP32)*(OFFSET('Game Board'!H8:H55,0,KX1)&lt;OFFSET('Game Board'!G8:G55,0,KX1))*1)+SUMPRODUCT((OFFSET('Game Board'!F8:F55,0,KX1)=LP34)*(OFFSET('Game Board'!I8:I55,0,KX1)=LP33)*(OFFSET('Game Board'!G8:G55,0,KX1)&lt;OFFSET('Game Board'!H8:H55,0,KX1))*1)+SUMPRODUCT((OFFSET('Game Board'!I8:I55,0,KX1)=LP34)*(OFFSET('Game Board'!F8:F55,0,KX1)=LP33)*(OFFSET('Game Board'!H8:H55,0,KX1)&lt;OFFSET('Game Board'!G8:G55,0,KX1))*1)+SUMPRODUCT((OFFSET('Game Board'!F8:F55,0,KX1)=LP34)*(OFFSET('Game Board'!I8:I55,0,KX1)=LP35)*(OFFSET('Game Board'!G8:G55,0,KX1)&lt;OFFSET('Game Board'!H8:H55,0,KX1))*1)+SUMPRODUCT((OFFSET('Game Board'!I8:I55,0,KX1)=LP34)*(OFFSET('Game Board'!F8:F55,0,KX1)=LP35)*(OFFSET('Game Board'!H8:H55,0,KX1)&lt;OFFSET('Game Board'!G8:G55,0,KX1))*1)</f>
        <v>0</v>
      </c>
      <c r="LV34" s="420">
        <f ca="1">SUMIFS(OFFSET('Game Board'!G8:G55,0,KX1),OFFSET('Game Board'!F8:F55,0,KX1),LP34,OFFSET('Game Board'!I8:I55,0,KX1),LP32)+SUMIFS(OFFSET('Game Board'!G8:G55,0,KX1),OFFSET('Game Board'!F8:F55,0,KX1),LP34,OFFSET('Game Board'!I8:I55,0,KX1),LP33)+SUMIFS(OFFSET('Game Board'!G8:G55,0,KX1),OFFSET('Game Board'!F8:F55,0,KX1),LP34,OFFSET('Game Board'!I8:I55,0,KX1),LP35)+SUMIFS(OFFSET('Game Board'!H8:H55,0,KX1),OFFSET('Game Board'!I8:I55,0,KX1),LP34,OFFSET('Game Board'!F8:F55,0,KX1),LP32)+SUMIFS(OFFSET('Game Board'!H8:H55,0,KX1),OFFSET('Game Board'!I8:I55,0,KX1),LP34,OFFSET('Game Board'!F8:F55,0,KX1),LP33)+SUMIFS(OFFSET('Game Board'!H8:H55,0,KX1),OFFSET('Game Board'!I8:I55,0,KX1),LP34,OFFSET('Game Board'!F8:F55,0,KX1),LP35)</f>
        <v>0</v>
      </c>
      <c r="LW34" s="420">
        <f ca="1">SUMIFS(OFFSET('Game Board'!H8:H55,0,KX1),OFFSET('Game Board'!F8:F55,0,KX1),LP34,OFFSET('Game Board'!I8:I55,0,KX1),LP32)+SUMIFS(OFFSET('Game Board'!H8:H55,0,KX1),OFFSET('Game Board'!F8:F55,0,KX1),LP34,OFFSET('Game Board'!I8:I55,0,KX1),LP33)+SUMIFS(OFFSET('Game Board'!H8:H55,0,KX1),OFFSET('Game Board'!F8:F55,0,KX1),LP34,OFFSET('Game Board'!I8:I55,0,KX1),LP35)+SUMIFS(OFFSET('Game Board'!G8:G55,0,KX1),OFFSET('Game Board'!I8:I55,0,KX1),LP34,OFFSET('Game Board'!F8:F55,0,KX1),LP32)+SUMIFS(OFFSET('Game Board'!G8:G55,0,KX1),OFFSET('Game Board'!I8:I55,0,KX1),LP34,OFFSET('Game Board'!F8:F55,0,KX1),LP33)+SUMIFS(OFFSET('Game Board'!G8:G55,0,KX1),OFFSET('Game Board'!I8:I55,0,KX1),LP34,OFFSET('Game Board'!F8:F55,0,KX1),LP35)</f>
        <v>0</v>
      </c>
      <c r="LX34" s="420">
        <f t="shared" ca="1" si="61"/>
        <v>0</v>
      </c>
      <c r="LY34" s="420">
        <f t="shared" ca="1" si="62"/>
        <v>3</v>
      </c>
      <c r="LZ34" s="420">
        <f t="shared" ref="LZ34" ca="1" si="5058">IF(LP34&lt;&gt;"",SUMPRODUCT((LO32:LO35=LO34)*(LY32:LY35&gt;LY34)*1),0)</f>
        <v>0</v>
      </c>
      <c r="MA34" s="420">
        <f t="shared" ref="MA34" ca="1" si="5059">IF(LP34&lt;&gt;"",SUMPRODUCT((LZ32:LZ35=LZ34)*(LX32:LX35&gt;LX34)*1),0)</f>
        <v>0</v>
      </c>
      <c r="MB34" s="420">
        <f t="shared" ca="1" si="65"/>
        <v>0</v>
      </c>
      <c r="MC34" s="420">
        <f t="shared" ref="MC34" ca="1" si="5060">IF(LP34&lt;&gt;"",SUMPRODUCT((MB32:MB35=MB34)*(LZ32:LZ35=LZ34)*(LV32:LV35&gt;LV34)*1),0)</f>
        <v>0</v>
      </c>
      <c r="MD34" s="420">
        <f t="shared" ca="1" si="67"/>
        <v>1</v>
      </c>
      <c r="ME34" s="420">
        <f ca="1">SUMPRODUCT((OFFSET('Game Board'!F8:F55,0,KX1)=LQ34)*(OFFSET('Game Board'!I8:I55,0,KX1)=LQ33)*(OFFSET('Game Board'!G8:G55,0,KX1)&gt;OFFSET('Game Board'!H8:H55,0,KX1))*1)+SUMPRODUCT((OFFSET('Game Board'!I8:I55,0,KX1)=LQ34)*(OFFSET('Game Board'!F8:F55,0,KX1)=LQ33)*(OFFSET('Game Board'!H8:H55,0,KX1)&gt;OFFSET('Game Board'!G8:G55,0,KX1))*1)+SUMPRODUCT((OFFSET('Game Board'!F8:F55,0,KX1)=LQ34)*(OFFSET('Game Board'!I8:I55,0,KX1)=LQ35)*(OFFSET('Game Board'!G8:G55,0,KX1)&gt;OFFSET('Game Board'!H8:H55,0,KX1))*1)+SUMPRODUCT((OFFSET('Game Board'!I8:I55,0,KX1)=LQ34)*(OFFSET('Game Board'!F8:F55,0,KX1)=LQ35)*(OFFSET('Game Board'!H8:H55,0,KX1)&gt;OFFSET('Game Board'!G8:G55,0,KX1))*1)</f>
        <v>0</v>
      </c>
      <c r="MF34" s="420">
        <f ca="1">SUMPRODUCT((OFFSET('Game Board'!F8:F55,0,KX1)=LQ34)*(OFFSET('Game Board'!I8:I55,0,KX1)=LQ33)*(OFFSET('Game Board'!G8:G55,0,KX1)=OFFSET('Game Board'!H8:H55,0,KX1))*1)+SUMPRODUCT((OFFSET('Game Board'!I8:I55,0,KX1)=LQ34)*(OFFSET('Game Board'!F8:F55,0,KX1)=LQ33)*(OFFSET('Game Board'!G8:G55,0,KX1)=OFFSET('Game Board'!H8:H55,0,KX1))*1)+SUMPRODUCT((OFFSET('Game Board'!F8:F55,0,KX1)=LQ34)*(OFFSET('Game Board'!I8:I55,0,KX1)=LQ35)*(OFFSET('Game Board'!G8:G55,0,KX1)=OFFSET('Game Board'!H8:H55,0,KX1))*1)+SUMPRODUCT((OFFSET('Game Board'!I8:I55,0,KX1)=LQ34)*(OFFSET('Game Board'!F8:F55,0,KX1)=LQ35)*(OFFSET('Game Board'!G8:G55,0,KX1)=OFFSET('Game Board'!H8:H55,0,KX1))*1)</f>
        <v>0</v>
      </c>
      <c r="MG34" s="420">
        <f ca="1">SUMPRODUCT((OFFSET('Game Board'!F8:F55,0,KX1)=LQ34)*(OFFSET('Game Board'!I8:I55,0,KX1)=LQ33)*(OFFSET('Game Board'!G8:G55,0,KX1)&lt;OFFSET('Game Board'!H8:H55,0,KX1))*1)+SUMPRODUCT((OFFSET('Game Board'!I8:I55,0,KX1)=LQ34)*(OFFSET('Game Board'!F8:F55,0,KX1)=LQ33)*(OFFSET('Game Board'!H8:H55,0,KX1)&lt;OFFSET('Game Board'!G8:G55,0,KX1))*1)+SUMPRODUCT((OFFSET('Game Board'!F8:F55,0,KX1)=LQ34)*(OFFSET('Game Board'!I8:I55,0,KX1)=LQ35)*(OFFSET('Game Board'!G8:G55,0,KX1)&lt;OFFSET('Game Board'!H8:H55,0,KX1))*1)+SUMPRODUCT((OFFSET('Game Board'!I8:I55,0,KX1)=LQ34)*(OFFSET('Game Board'!F8:F55,0,KX1)=LQ35)*(OFFSET('Game Board'!H8:H55,0,KX1)&lt;OFFSET('Game Board'!G8:G55,0,KX1))*1)</f>
        <v>0</v>
      </c>
      <c r="MH34" s="420">
        <f ca="1">SUMIFS(OFFSET('Game Board'!G8:G55,0,KX1),OFFSET('Game Board'!F8:F55,0,KX1),LQ34,OFFSET('Game Board'!I8:I55,0,KX1),LQ33)+SUMIFS(OFFSET('Game Board'!G8:G55,0,KX1),OFFSET('Game Board'!F8:F55,0,KX1),LQ34,OFFSET('Game Board'!I8:I55,0,KX1),LQ35)+SUMIFS(OFFSET('Game Board'!H8:H55,0,KX1),OFFSET('Game Board'!I8:I55,0,KX1),LQ34,OFFSET('Game Board'!F8:F55,0,KX1),LQ33)+SUMIFS(OFFSET('Game Board'!H8:H55,0,KX1),OFFSET('Game Board'!I8:I55,0,KX1),LQ34,OFFSET('Game Board'!F8:F55,0,KX1),LQ35)</f>
        <v>0</v>
      </c>
      <c r="MI34" s="420">
        <f ca="1">SUMIFS(OFFSET('Game Board'!H8:H55,0,KX1),OFFSET('Game Board'!F8:F55,0,KX1),LQ34,OFFSET('Game Board'!I8:I55,0,KX1),LQ33)+SUMIFS(OFFSET('Game Board'!H8:H55,0,KX1),OFFSET('Game Board'!F8:F55,0,KX1),LQ34,OFFSET('Game Board'!I8:I55,0,KX1),LQ35)+SUMIFS(OFFSET('Game Board'!G8:G55,0,KX1),OFFSET('Game Board'!I8:I55,0,KX1),LQ34,OFFSET('Game Board'!F8:F55,0,KX1),LQ33)+SUMIFS(OFFSET('Game Board'!G8:G55,0,KX1),OFFSET('Game Board'!I8:I55,0,KX1),LQ34,OFFSET('Game Board'!F8:F55,0,KX1),LQ35)</f>
        <v>0</v>
      </c>
      <c r="MJ34" s="420">
        <f t="shared" ca="1" si="278"/>
        <v>0</v>
      </c>
      <c r="MK34" s="420">
        <f t="shared" ca="1" si="279"/>
        <v>0</v>
      </c>
      <c r="ML34" s="420">
        <f t="shared" ref="ML34" ca="1" si="5061">IF(LQ34&lt;&gt;"",SUMPRODUCT((LO32:LO35=LO34)*(MK32:MK35&gt;MK34)*1),0)</f>
        <v>0</v>
      </c>
      <c r="MM34" s="420">
        <f t="shared" ref="MM34" ca="1" si="5062">IF(LQ34&lt;&gt;"",SUMPRODUCT((ML32:ML35=ML34)*(MJ32:MJ35&gt;MJ34)*1),0)</f>
        <v>0</v>
      </c>
      <c r="MN34" s="420">
        <f t="shared" ca="1" si="282"/>
        <v>0</v>
      </c>
      <c r="MO34" s="420">
        <f t="shared" ref="MO34" ca="1" si="5063">IF(LQ34&lt;&gt;"",SUMPRODUCT((MN32:MN35=MN34)*(ML32:ML35=ML34)*(MH32:MH35&gt;MH34)*1),0)</f>
        <v>0</v>
      </c>
      <c r="MP34" s="420">
        <f t="shared" ca="1" si="68"/>
        <v>1</v>
      </c>
      <c r="MQ34" s="420">
        <f ca="1">SUMPRODUCT((OFFSET('Game Board'!F8:F55,0,KX1)=LR34)*(OFFSET('Game Board'!I8:I55,0,KX1)=LR35)*(OFFSET('Game Board'!G8:G55,0,KX1)&gt;OFFSET('Game Board'!H8:H55,0,KX1))*1)+SUMPRODUCT((OFFSET('Game Board'!I8:I55,0,KX1)=LR34)*(OFFSET('Game Board'!F8:F55,0,KX1)=LR35)*(OFFSET('Game Board'!H8:H55,0,KX1)&gt;OFFSET('Game Board'!G8:G55,0,KX1))*1)</f>
        <v>0</v>
      </c>
      <c r="MR34" s="420">
        <f ca="1">SUMPRODUCT((OFFSET('Game Board'!F8:F55,0,KX1)=LR34)*(OFFSET('Game Board'!I8:I55,0,KX1)=LR35)*(OFFSET('Game Board'!G8:G55,0,KX1)=OFFSET('Game Board'!H8:H55,0,KX1))*1)+SUMPRODUCT((OFFSET('Game Board'!I8:I55,0,KX1)=LR34)*(OFFSET('Game Board'!F8:F55,0,KX1)=LR35)*(OFFSET('Game Board'!H8:H55,0,KX1)=OFFSET('Game Board'!G8:G55,0,KX1))*1)</f>
        <v>0</v>
      </c>
      <c r="MS34" s="420">
        <f ca="1">SUMPRODUCT((OFFSET('Game Board'!F8:F55,0,KX1)=LR34)*(OFFSET('Game Board'!I8:I55,0,KX1)=LR35)*(OFFSET('Game Board'!G8:G55,0,KX1)&lt;OFFSET('Game Board'!H8:H55,0,KX1))*1)+SUMPRODUCT((OFFSET('Game Board'!I8:I55,0,KX1)=LR34)*(OFFSET('Game Board'!F8:F55,0,KX1)=LR35)*(OFFSET('Game Board'!H8:H55,0,KX1)&lt;OFFSET('Game Board'!G8:G55,0,KX1))*1)</f>
        <v>0</v>
      </c>
      <c r="MT34" s="420">
        <f ca="1">SUMIFS(OFFSET('Game Board'!G8:G55,0,KX1),OFFSET('Game Board'!F8:F55,0,KX1),LR34,OFFSET('Game Board'!I8:I55,0,KX1),LR35)+SUMIFS(OFFSET('Game Board'!H8:H55,0,KX1),OFFSET('Game Board'!I8:I55,0,KX1),LR34,OFFSET('Game Board'!F8:F55,0,KX1),LR35)</f>
        <v>0</v>
      </c>
      <c r="MU34" s="420">
        <f ca="1">SUMIFS(OFFSET('Game Board'!H8:H55,0,KX1),OFFSET('Game Board'!F8:F55,0,KX1),LR34,OFFSET('Game Board'!I8:I55,0,KX1),LR35)+SUMIFS(OFFSET('Game Board'!G8:G55,0,KX1),OFFSET('Game Board'!I8:I55,0,KX1),LR34,OFFSET('Game Board'!F8:F55,0,KX1),LR35)</f>
        <v>0</v>
      </c>
      <c r="MV34" s="420">
        <f t="shared" ref="MV34:MV35" ca="1" si="5064">MT34-MU34</f>
        <v>0</v>
      </c>
      <c r="MW34" s="420">
        <f t="shared" ref="MW34:MW35" ca="1" si="5065">MR34*1+MQ34*3</f>
        <v>0</v>
      </c>
      <c r="MX34" s="420">
        <f t="shared" ref="MX34" ca="1" si="5066">IF(LR34&lt;&gt;"",SUMPRODUCT((MA32:MA35=MA34)*(MW32:MW35&gt;MW34)*1),0)</f>
        <v>0</v>
      </c>
      <c r="MY34" s="420">
        <f t="shared" ref="MY34" ca="1" si="5067">IF(LR34&lt;&gt;"",SUMPRODUCT((MX32:MX35=MX34)*(MV32:MV35&gt;MV34)*1),0)</f>
        <v>0</v>
      </c>
      <c r="MZ34" s="420">
        <f t="shared" ref="MZ34:MZ35" ca="1" si="5068">MX34+MY34</f>
        <v>0</v>
      </c>
      <c r="NA34" s="420">
        <f t="shared" ref="NA34" ca="1" si="5069">IF(LR34&lt;&gt;"",SUMPRODUCT((MZ32:MZ35=MZ34)*(MX32:MX35=MX34)*(MT32:MT35&gt;MT34)*1),0)</f>
        <v>0</v>
      </c>
      <c r="NB34" s="420">
        <f t="shared" ca="1" si="69"/>
        <v>1</v>
      </c>
      <c r="NC34" s="420">
        <f t="shared" ref="NC34" ca="1" si="5070">SUMPRODUCT((NB32:NB35=NB34)*(LE32:LE35&gt;LE34)*1)</f>
        <v>0</v>
      </c>
      <c r="ND34" s="420">
        <f t="shared" ca="1" si="71"/>
        <v>1</v>
      </c>
      <c r="NE34" s="420" t="str">
        <f t="shared" si="285"/>
        <v>Portugal</v>
      </c>
      <c r="NF34" s="420">
        <f t="shared" ca="1" si="72"/>
        <v>0</v>
      </c>
      <c r="NG34" s="420">
        <f ca="1">SUMPRODUCT((OFFSET('Game Board'!G8:G55,0,NG1)&lt;&gt;"")*(OFFSET('Game Board'!F8:F55,0,NG1)=C34)*(OFFSET('Game Board'!G8:G55,0,NG1)&gt;OFFSET('Game Board'!H8:H55,0,NG1))*1)+SUMPRODUCT((OFFSET('Game Board'!G8:G55,0,NG1)&lt;&gt;"")*(OFFSET('Game Board'!I8:I55,0,NG1)=C34)*(OFFSET('Game Board'!H8:H55,0,NG1)&gt;OFFSET('Game Board'!G8:G55,0,NG1))*1)</f>
        <v>0</v>
      </c>
      <c r="NH34" s="420">
        <f ca="1">SUMPRODUCT((OFFSET('Game Board'!G8:G55,0,NG1)&lt;&gt;"")*(OFFSET('Game Board'!F8:F55,0,NG1)=C34)*(OFFSET('Game Board'!G8:G55,0,NG1)=OFFSET('Game Board'!H8:H55,0,NG1))*1)+SUMPRODUCT((OFFSET('Game Board'!G8:G55,0,NG1)&lt;&gt;"")*(OFFSET('Game Board'!I8:I55,0,NG1)=C34)*(OFFSET('Game Board'!G8:G55,0,NG1)=OFFSET('Game Board'!H8:H55,0,NG1))*1)</f>
        <v>0</v>
      </c>
      <c r="NI34" s="420">
        <f ca="1">SUMPRODUCT((OFFSET('Game Board'!G8:G55,0,NG1)&lt;&gt;"")*(OFFSET('Game Board'!F8:F55,0,NG1)=C34)*(OFFSET('Game Board'!G8:G55,0,NG1)&lt;OFFSET('Game Board'!H8:H55,0,NG1))*1)+SUMPRODUCT((OFFSET('Game Board'!G8:G55,0,NG1)&lt;&gt;"")*(OFFSET('Game Board'!I8:I55,0,NG1)=C34)*(OFFSET('Game Board'!H8:H55,0,NG1)&lt;OFFSET('Game Board'!G8:G55,0,NG1))*1)</f>
        <v>0</v>
      </c>
      <c r="NJ34" s="420">
        <f ca="1">SUMIF(OFFSET('Game Board'!F8:F55,0,NG1),C34,OFFSET('Game Board'!G8:G55,0,NG1))+SUMIF(OFFSET('Game Board'!I8:I55,0,NG1),C34,OFFSET('Game Board'!H8:H55,0,NG1))</f>
        <v>0</v>
      </c>
      <c r="NK34" s="420">
        <f ca="1">SUMIF(OFFSET('Game Board'!F8:F55,0,NG1),C34,OFFSET('Game Board'!H8:H55,0,NG1))+SUMIF(OFFSET('Game Board'!I8:I55,0,NG1),C34,OFFSET('Game Board'!G8:G55,0,NG1))</f>
        <v>0</v>
      </c>
      <c r="NL34" s="420">
        <f t="shared" ca="1" si="73"/>
        <v>0</v>
      </c>
      <c r="NM34" s="420">
        <f t="shared" ca="1" si="74"/>
        <v>0</v>
      </c>
      <c r="NN34" s="420">
        <f ca="1">INDEX(L4:L35,MATCH(NW34,C4:C35,0),0)</f>
        <v>1675</v>
      </c>
      <c r="NO34" s="424">
        <f>'Tournament Setup'!F36</f>
        <v>0</v>
      </c>
      <c r="NP34" s="420">
        <f t="shared" ref="NP34" ca="1" si="5071">RANK(NM34,NM32:NM35)</f>
        <v>1</v>
      </c>
      <c r="NQ34" s="420">
        <f t="shared" ref="NQ34" ca="1" si="5072">SUMPRODUCT((NP32:NP35=NP34)*(NL32:NL35&gt;NL34)*1)</f>
        <v>0</v>
      </c>
      <c r="NR34" s="420">
        <f t="shared" ca="1" si="77"/>
        <v>1</v>
      </c>
      <c r="NS34" s="420">
        <f t="shared" ref="NS34" ca="1" si="5073">SUMPRODUCT((NP32:NP35=NP34)*(NL32:NL35=NL34)*(NJ32:NJ35&gt;NJ34)*1)</f>
        <v>0</v>
      </c>
      <c r="NT34" s="420">
        <f t="shared" ca="1" si="79"/>
        <v>1</v>
      </c>
      <c r="NU34" s="420">
        <f t="shared" ref="NU34" ca="1" si="5074">RANK(NT34,NT32:NT35,1)+COUNTIF(NT32:NT34,NT34)-1</f>
        <v>3</v>
      </c>
      <c r="NV34" s="420">
        <v>3</v>
      </c>
      <c r="NW34" s="420" t="str">
        <f t="shared" ref="NW34" ca="1" si="5075">INDEX(NE32:NE35,MATCH(NV34,NU32:NU35,0),0)</f>
        <v>Portugal</v>
      </c>
      <c r="NX34" s="420">
        <f t="shared" ref="NX34" ca="1" si="5076">INDEX(NT32:NT35,MATCH(NW34,NE32:NE35,0),0)</f>
        <v>1</v>
      </c>
      <c r="NY34" s="420" t="str">
        <f t="shared" ref="NY34:NY35" ca="1" si="5077">IF(AND(NY33&lt;&gt;"",NX34=1),NW34,"")</f>
        <v>Portugal</v>
      </c>
      <c r="NZ34" s="420" t="str">
        <f t="shared" ref="NZ34" ca="1" si="5078">IF(NZ33&lt;&gt;"",NW34,"")</f>
        <v/>
      </c>
      <c r="OA34" s="420" t="str">
        <f t="shared" ref="OA34" ca="1" si="5079">IF(NX35=3,NW34,"")</f>
        <v/>
      </c>
      <c r="OB34" s="420">
        <f ca="1">SUMPRODUCT((OFFSET('Game Board'!F8:F55,0,NG1)=NY34)*(OFFSET('Game Board'!I8:I55,0,NG1)=NY32)*(OFFSET('Game Board'!G8:G55,0,NG1)&gt;OFFSET('Game Board'!H8:H55,0,NG1))*1)+SUMPRODUCT((OFFSET('Game Board'!I8:I55,0,NG1)=NY34)*(OFFSET('Game Board'!F8:F55,0,NG1)=NY32)*(OFFSET('Game Board'!H8:H55,0,NG1)&gt;OFFSET('Game Board'!G8:G55,0,NG1))*1)+SUMPRODUCT((OFFSET('Game Board'!F8:F55,0,NG1)=NY34)*(OFFSET('Game Board'!I8:I55,0,NG1)=NY33)*(OFFSET('Game Board'!G8:G55,0,NG1)&gt;OFFSET('Game Board'!H8:H55,0,NG1))*1)+SUMPRODUCT((OFFSET('Game Board'!I8:I55,0,NG1)=NY34)*(OFFSET('Game Board'!F8:F55,0,NG1)=NY33)*(OFFSET('Game Board'!H8:H55,0,NG1)&gt;OFFSET('Game Board'!G8:G55,0,NG1))*1)+SUMPRODUCT((OFFSET('Game Board'!F8:F55,0,NG1)=NY34)*(OFFSET('Game Board'!I8:I55,0,NG1)=NY35)*(OFFSET('Game Board'!G8:G55,0,NG1)&gt;OFFSET('Game Board'!H8:H55,0,NG1))*1)+SUMPRODUCT((OFFSET('Game Board'!I8:I55,0,NG1)=NY34)*(OFFSET('Game Board'!F8:F55,0,NG1)=NY35)*(OFFSET('Game Board'!H8:H55,0,NG1)&gt;OFFSET('Game Board'!G8:G55,0,NG1))*1)</f>
        <v>0</v>
      </c>
      <c r="OC34" s="420">
        <f ca="1">SUMPRODUCT((OFFSET('Game Board'!F8:F55,0,NG1)=NY34)*(OFFSET('Game Board'!I8:I55,0,NG1)=NY32)*(OFFSET('Game Board'!G8:G55,0,NG1)=OFFSET('Game Board'!H8:H55,0,NG1))*1)+SUMPRODUCT((OFFSET('Game Board'!I8:I55,0,NG1)=NY34)*(OFFSET('Game Board'!F8:F55,0,NG1)=NY32)*(OFFSET('Game Board'!G8:G55,0,NG1)=OFFSET('Game Board'!H8:H55,0,NG1))*1)+SUMPRODUCT((OFFSET('Game Board'!F8:F55,0,NG1)=NY34)*(OFFSET('Game Board'!I8:I55,0,NG1)=NY33)*(OFFSET('Game Board'!G8:G55,0,NG1)=OFFSET('Game Board'!H8:H55,0,NG1))*1)+SUMPRODUCT((OFFSET('Game Board'!I8:I55,0,NG1)=NY34)*(OFFSET('Game Board'!F8:F55,0,NG1)=NY33)*(OFFSET('Game Board'!G8:G55,0,NG1)=OFFSET('Game Board'!H8:H55,0,NG1))*1)+SUMPRODUCT((OFFSET('Game Board'!F8:F55,0,NG1)=NY34)*(OFFSET('Game Board'!I8:I55,0,NG1)=NY35)*(OFFSET('Game Board'!G8:G55,0,NG1)=OFFSET('Game Board'!H8:H55,0,NG1))*1)+SUMPRODUCT((OFFSET('Game Board'!I8:I55,0,NG1)=NY34)*(OFFSET('Game Board'!F8:F55,0,NG1)=NY35)*(OFFSET('Game Board'!G8:G55,0,NG1)=OFFSET('Game Board'!H8:H55,0,NG1))*1)</f>
        <v>3</v>
      </c>
      <c r="OD34" s="420">
        <f ca="1">SUMPRODUCT((OFFSET('Game Board'!F8:F55,0,NG1)=NY34)*(OFFSET('Game Board'!I8:I55,0,NG1)=NY32)*(OFFSET('Game Board'!G8:G55,0,NG1)&lt;OFFSET('Game Board'!H8:H55,0,NG1))*1)+SUMPRODUCT((OFFSET('Game Board'!I8:I55,0,NG1)=NY34)*(OFFSET('Game Board'!F8:F55,0,NG1)=NY32)*(OFFSET('Game Board'!H8:H55,0,NG1)&lt;OFFSET('Game Board'!G8:G55,0,NG1))*1)+SUMPRODUCT((OFFSET('Game Board'!F8:F55,0,NG1)=NY34)*(OFFSET('Game Board'!I8:I55,0,NG1)=NY33)*(OFFSET('Game Board'!G8:G55,0,NG1)&lt;OFFSET('Game Board'!H8:H55,0,NG1))*1)+SUMPRODUCT((OFFSET('Game Board'!I8:I55,0,NG1)=NY34)*(OFFSET('Game Board'!F8:F55,0,NG1)=NY33)*(OFFSET('Game Board'!H8:H55,0,NG1)&lt;OFFSET('Game Board'!G8:G55,0,NG1))*1)+SUMPRODUCT((OFFSET('Game Board'!F8:F55,0,NG1)=NY34)*(OFFSET('Game Board'!I8:I55,0,NG1)=NY35)*(OFFSET('Game Board'!G8:G55,0,NG1)&lt;OFFSET('Game Board'!H8:H55,0,NG1))*1)+SUMPRODUCT((OFFSET('Game Board'!I8:I55,0,NG1)=NY34)*(OFFSET('Game Board'!F8:F55,0,NG1)=NY35)*(OFFSET('Game Board'!H8:H55,0,NG1)&lt;OFFSET('Game Board'!G8:G55,0,NG1))*1)</f>
        <v>0</v>
      </c>
      <c r="OE34" s="420">
        <f ca="1">SUMIFS(OFFSET('Game Board'!G8:G55,0,NG1),OFFSET('Game Board'!F8:F55,0,NG1),NY34,OFFSET('Game Board'!I8:I55,0,NG1),NY32)+SUMIFS(OFFSET('Game Board'!G8:G55,0,NG1),OFFSET('Game Board'!F8:F55,0,NG1),NY34,OFFSET('Game Board'!I8:I55,0,NG1),NY33)+SUMIFS(OFFSET('Game Board'!G8:G55,0,NG1),OFFSET('Game Board'!F8:F55,0,NG1),NY34,OFFSET('Game Board'!I8:I55,0,NG1),NY35)+SUMIFS(OFFSET('Game Board'!H8:H55,0,NG1),OFFSET('Game Board'!I8:I55,0,NG1),NY34,OFFSET('Game Board'!F8:F55,0,NG1),NY32)+SUMIFS(OFFSET('Game Board'!H8:H55,0,NG1),OFFSET('Game Board'!I8:I55,0,NG1),NY34,OFFSET('Game Board'!F8:F55,0,NG1),NY33)+SUMIFS(OFFSET('Game Board'!H8:H55,0,NG1),OFFSET('Game Board'!I8:I55,0,NG1),NY34,OFFSET('Game Board'!F8:F55,0,NG1),NY35)</f>
        <v>0</v>
      </c>
      <c r="OF34" s="420">
        <f ca="1">SUMIFS(OFFSET('Game Board'!H8:H55,0,NG1),OFFSET('Game Board'!F8:F55,0,NG1),NY34,OFFSET('Game Board'!I8:I55,0,NG1),NY32)+SUMIFS(OFFSET('Game Board'!H8:H55,0,NG1),OFFSET('Game Board'!F8:F55,0,NG1),NY34,OFFSET('Game Board'!I8:I55,0,NG1),NY33)+SUMIFS(OFFSET('Game Board'!H8:H55,0,NG1),OFFSET('Game Board'!F8:F55,0,NG1),NY34,OFFSET('Game Board'!I8:I55,0,NG1),NY35)+SUMIFS(OFFSET('Game Board'!G8:G55,0,NG1),OFFSET('Game Board'!I8:I55,0,NG1),NY34,OFFSET('Game Board'!F8:F55,0,NG1),NY32)+SUMIFS(OFFSET('Game Board'!G8:G55,0,NG1),OFFSET('Game Board'!I8:I55,0,NG1),NY34,OFFSET('Game Board'!F8:F55,0,NG1),NY33)+SUMIFS(OFFSET('Game Board'!G8:G55,0,NG1),OFFSET('Game Board'!I8:I55,0,NG1),NY34,OFFSET('Game Board'!F8:F55,0,NG1),NY35)</f>
        <v>0</v>
      </c>
      <c r="OG34" s="420">
        <f t="shared" ca="1" si="84"/>
        <v>0</v>
      </c>
      <c r="OH34" s="420">
        <f t="shared" ca="1" si="85"/>
        <v>3</v>
      </c>
      <c r="OI34" s="420">
        <f t="shared" ref="OI34" ca="1" si="5080">IF(NY34&lt;&gt;"",SUMPRODUCT((NX32:NX35=NX34)*(OH32:OH35&gt;OH34)*1),0)</f>
        <v>0</v>
      </c>
      <c r="OJ34" s="420">
        <f t="shared" ref="OJ34" ca="1" si="5081">IF(NY34&lt;&gt;"",SUMPRODUCT((OI32:OI35=OI34)*(OG32:OG35&gt;OG34)*1),0)</f>
        <v>0</v>
      </c>
      <c r="OK34" s="420">
        <f t="shared" ca="1" si="88"/>
        <v>0</v>
      </c>
      <c r="OL34" s="420">
        <f t="shared" ref="OL34" ca="1" si="5082">IF(NY34&lt;&gt;"",SUMPRODUCT((OK32:OK35=OK34)*(OI32:OI35=OI34)*(OE32:OE35&gt;OE34)*1),0)</f>
        <v>0</v>
      </c>
      <c r="OM34" s="420">
        <f t="shared" ca="1" si="90"/>
        <v>1</v>
      </c>
      <c r="ON34" s="420">
        <f ca="1">SUMPRODUCT((OFFSET('Game Board'!F8:F55,0,NG1)=NZ34)*(OFFSET('Game Board'!I8:I55,0,NG1)=NZ33)*(OFFSET('Game Board'!G8:G55,0,NG1)&gt;OFFSET('Game Board'!H8:H55,0,NG1))*1)+SUMPRODUCT((OFFSET('Game Board'!I8:I55,0,NG1)=NZ34)*(OFFSET('Game Board'!F8:F55,0,NG1)=NZ33)*(OFFSET('Game Board'!H8:H55,0,NG1)&gt;OFFSET('Game Board'!G8:G55,0,NG1))*1)+SUMPRODUCT((OFFSET('Game Board'!F8:F55,0,NG1)=NZ34)*(OFFSET('Game Board'!I8:I55,0,NG1)=NZ35)*(OFFSET('Game Board'!G8:G55,0,NG1)&gt;OFFSET('Game Board'!H8:H55,0,NG1))*1)+SUMPRODUCT((OFFSET('Game Board'!I8:I55,0,NG1)=NZ34)*(OFFSET('Game Board'!F8:F55,0,NG1)=NZ35)*(OFFSET('Game Board'!H8:H55,0,NG1)&gt;OFFSET('Game Board'!G8:G55,0,NG1))*1)</f>
        <v>0</v>
      </c>
      <c r="OO34" s="420">
        <f ca="1">SUMPRODUCT((OFFSET('Game Board'!F8:F55,0,NG1)=NZ34)*(OFFSET('Game Board'!I8:I55,0,NG1)=NZ33)*(OFFSET('Game Board'!G8:G55,0,NG1)=OFFSET('Game Board'!H8:H55,0,NG1))*1)+SUMPRODUCT((OFFSET('Game Board'!I8:I55,0,NG1)=NZ34)*(OFFSET('Game Board'!F8:F55,0,NG1)=NZ33)*(OFFSET('Game Board'!G8:G55,0,NG1)=OFFSET('Game Board'!H8:H55,0,NG1))*1)+SUMPRODUCT((OFFSET('Game Board'!F8:F55,0,NG1)=NZ34)*(OFFSET('Game Board'!I8:I55,0,NG1)=NZ35)*(OFFSET('Game Board'!G8:G55,0,NG1)=OFFSET('Game Board'!H8:H55,0,NG1))*1)+SUMPRODUCT((OFFSET('Game Board'!I8:I55,0,NG1)=NZ34)*(OFFSET('Game Board'!F8:F55,0,NG1)=NZ35)*(OFFSET('Game Board'!G8:G55,0,NG1)=OFFSET('Game Board'!H8:H55,0,NG1))*1)</f>
        <v>0</v>
      </c>
      <c r="OP34" s="420">
        <f ca="1">SUMPRODUCT((OFFSET('Game Board'!F8:F55,0,NG1)=NZ34)*(OFFSET('Game Board'!I8:I55,0,NG1)=NZ33)*(OFFSET('Game Board'!G8:G55,0,NG1)&lt;OFFSET('Game Board'!H8:H55,0,NG1))*1)+SUMPRODUCT((OFFSET('Game Board'!I8:I55,0,NG1)=NZ34)*(OFFSET('Game Board'!F8:F55,0,NG1)=NZ33)*(OFFSET('Game Board'!H8:H55,0,NG1)&lt;OFFSET('Game Board'!G8:G55,0,NG1))*1)+SUMPRODUCT((OFFSET('Game Board'!F8:F55,0,NG1)=NZ34)*(OFFSET('Game Board'!I8:I55,0,NG1)=NZ35)*(OFFSET('Game Board'!G8:G55,0,NG1)&lt;OFFSET('Game Board'!H8:H55,0,NG1))*1)+SUMPRODUCT((OFFSET('Game Board'!I8:I55,0,NG1)=NZ34)*(OFFSET('Game Board'!F8:F55,0,NG1)=NZ35)*(OFFSET('Game Board'!H8:H55,0,NG1)&lt;OFFSET('Game Board'!G8:G55,0,NG1))*1)</f>
        <v>0</v>
      </c>
      <c r="OQ34" s="420">
        <f ca="1">SUMIFS(OFFSET('Game Board'!G8:G55,0,NG1),OFFSET('Game Board'!F8:F55,0,NG1),NZ34,OFFSET('Game Board'!I8:I55,0,NG1),NZ33)+SUMIFS(OFFSET('Game Board'!G8:G55,0,NG1),OFFSET('Game Board'!F8:F55,0,NG1),NZ34,OFFSET('Game Board'!I8:I55,0,NG1),NZ35)+SUMIFS(OFFSET('Game Board'!H8:H55,0,NG1),OFFSET('Game Board'!I8:I55,0,NG1),NZ34,OFFSET('Game Board'!F8:F55,0,NG1),NZ33)+SUMIFS(OFFSET('Game Board'!H8:H55,0,NG1),OFFSET('Game Board'!I8:I55,0,NG1),NZ34,OFFSET('Game Board'!F8:F55,0,NG1),NZ35)</f>
        <v>0</v>
      </c>
      <c r="OR34" s="420">
        <f ca="1">SUMIFS(OFFSET('Game Board'!H8:H55,0,NG1),OFFSET('Game Board'!F8:F55,0,NG1),NZ34,OFFSET('Game Board'!I8:I55,0,NG1),NZ33)+SUMIFS(OFFSET('Game Board'!H8:H55,0,NG1),OFFSET('Game Board'!F8:F55,0,NG1),NZ34,OFFSET('Game Board'!I8:I55,0,NG1),NZ35)+SUMIFS(OFFSET('Game Board'!G8:G55,0,NG1),OFFSET('Game Board'!I8:I55,0,NG1),NZ34,OFFSET('Game Board'!F8:F55,0,NG1),NZ33)+SUMIFS(OFFSET('Game Board'!G8:G55,0,NG1),OFFSET('Game Board'!I8:I55,0,NG1),NZ34,OFFSET('Game Board'!F8:F55,0,NG1),NZ35)</f>
        <v>0</v>
      </c>
      <c r="OS34" s="420">
        <f t="shared" ca="1" si="297"/>
        <v>0</v>
      </c>
      <c r="OT34" s="420">
        <f t="shared" ca="1" si="298"/>
        <v>0</v>
      </c>
      <c r="OU34" s="420">
        <f t="shared" ref="OU34" ca="1" si="5083">IF(NZ34&lt;&gt;"",SUMPRODUCT((NX32:NX35=NX34)*(OT32:OT35&gt;OT34)*1),0)</f>
        <v>0</v>
      </c>
      <c r="OV34" s="420">
        <f t="shared" ref="OV34" ca="1" si="5084">IF(NZ34&lt;&gt;"",SUMPRODUCT((OU32:OU35=OU34)*(OS32:OS35&gt;OS34)*1),0)</f>
        <v>0</v>
      </c>
      <c r="OW34" s="420">
        <f t="shared" ca="1" si="301"/>
        <v>0</v>
      </c>
      <c r="OX34" s="420">
        <f t="shared" ref="OX34" ca="1" si="5085">IF(NZ34&lt;&gt;"",SUMPRODUCT((OW32:OW35=OW34)*(OU32:OU35=OU34)*(OQ32:OQ35&gt;OQ34)*1),0)</f>
        <v>0</v>
      </c>
      <c r="OY34" s="420">
        <f t="shared" ca="1" si="91"/>
        <v>1</v>
      </c>
      <c r="OZ34" s="420">
        <f ca="1">SUMPRODUCT((OFFSET('Game Board'!F8:F55,0,NG1)=OA34)*(OFFSET('Game Board'!I8:I55,0,NG1)=OA35)*(OFFSET('Game Board'!G8:G55,0,NG1)&gt;OFFSET('Game Board'!H8:H55,0,NG1))*1)+SUMPRODUCT((OFFSET('Game Board'!I8:I55,0,NG1)=OA34)*(OFFSET('Game Board'!F8:F55,0,NG1)=OA35)*(OFFSET('Game Board'!H8:H55,0,NG1)&gt;OFFSET('Game Board'!G8:G55,0,NG1))*1)</f>
        <v>0</v>
      </c>
      <c r="PA34" s="420">
        <f ca="1">SUMPRODUCT((OFFSET('Game Board'!F8:F55,0,NG1)=OA34)*(OFFSET('Game Board'!I8:I55,0,NG1)=OA35)*(OFFSET('Game Board'!G8:G55,0,NG1)=OFFSET('Game Board'!H8:H55,0,NG1))*1)+SUMPRODUCT((OFFSET('Game Board'!I8:I55,0,NG1)=OA34)*(OFFSET('Game Board'!F8:F55,0,NG1)=OA35)*(OFFSET('Game Board'!H8:H55,0,NG1)=OFFSET('Game Board'!G8:G55,0,NG1))*1)</f>
        <v>0</v>
      </c>
      <c r="PB34" s="420">
        <f ca="1">SUMPRODUCT((OFFSET('Game Board'!F8:F55,0,NG1)=OA34)*(OFFSET('Game Board'!I8:I55,0,NG1)=OA35)*(OFFSET('Game Board'!G8:G55,0,NG1)&lt;OFFSET('Game Board'!H8:H55,0,NG1))*1)+SUMPRODUCT((OFFSET('Game Board'!I8:I55,0,NG1)=OA34)*(OFFSET('Game Board'!F8:F55,0,NG1)=OA35)*(OFFSET('Game Board'!H8:H55,0,NG1)&lt;OFFSET('Game Board'!G8:G55,0,NG1))*1)</f>
        <v>0</v>
      </c>
      <c r="PC34" s="420">
        <f ca="1">SUMIFS(OFFSET('Game Board'!G8:G55,0,NG1),OFFSET('Game Board'!F8:F55,0,NG1),OA34,OFFSET('Game Board'!I8:I55,0,NG1),OA35)+SUMIFS(OFFSET('Game Board'!H8:H55,0,NG1),OFFSET('Game Board'!I8:I55,0,NG1),OA34,OFFSET('Game Board'!F8:F55,0,NG1),OA35)</f>
        <v>0</v>
      </c>
      <c r="PD34" s="420">
        <f ca="1">SUMIFS(OFFSET('Game Board'!H8:H55,0,NG1),OFFSET('Game Board'!F8:F55,0,NG1),OA34,OFFSET('Game Board'!I8:I55,0,NG1),OA35)+SUMIFS(OFFSET('Game Board'!G8:G55,0,NG1),OFFSET('Game Board'!I8:I55,0,NG1),OA34,OFFSET('Game Board'!F8:F55,0,NG1),OA35)</f>
        <v>0</v>
      </c>
      <c r="PE34" s="420">
        <f t="shared" ref="PE34:PE35" ca="1" si="5086">PC34-PD34</f>
        <v>0</v>
      </c>
      <c r="PF34" s="420">
        <f t="shared" ref="PF34:PF35" ca="1" si="5087">PA34*1+OZ34*3</f>
        <v>0</v>
      </c>
      <c r="PG34" s="420">
        <f t="shared" ref="PG34" ca="1" si="5088">IF(OA34&lt;&gt;"",SUMPRODUCT((OJ32:OJ35=OJ34)*(PF32:PF35&gt;PF34)*1),0)</f>
        <v>0</v>
      </c>
      <c r="PH34" s="420">
        <f t="shared" ref="PH34" ca="1" si="5089">IF(OA34&lt;&gt;"",SUMPRODUCT((PG32:PG35=PG34)*(PE32:PE35&gt;PE34)*1),0)</f>
        <v>0</v>
      </c>
      <c r="PI34" s="420">
        <f t="shared" ref="PI34:PI35" ca="1" si="5090">PG34+PH34</f>
        <v>0</v>
      </c>
      <c r="PJ34" s="420">
        <f t="shared" ref="PJ34" ca="1" si="5091">IF(OA34&lt;&gt;"",SUMPRODUCT((PI32:PI35=PI34)*(PG32:PG35=PG34)*(PC32:PC35&gt;PC34)*1),0)</f>
        <v>0</v>
      </c>
      <c r="PK34" s="420">
        <f t="shared" ca="1" si="92"/>
        <v>1</v>
      </c>
      <c r="PL34" s="420">
        <f t="shared" ref="PL34" ca="1" si="5092">SUMPRODUCT((PK32:PK35=PK34)*(NN32:NN35&gt;NN34)*1)</f>
        <v>0</v>
      </c>
      <c r="PM34" s="420">
        <f t="shared" ca="1" si="94"/>
        <v>1</v>
      </c>
      <c r="PN34" s="420" t="str">
        <f t="shared" si="304"/>
        <v>Portugal</v>
      </c>
      <c r="PO34" s="420">
        <f t="shared" ca="1" si="95"/>
        <v>0</v>
      </c>
      <c r="PP34" s="420">
        <f ca="1">SUMPRODUCT((OFFSET('Game Board'!G8:G55,0,PP1)&lt;&gt;"")*(OFFSET('Game Board'!F8:F55,0,PP1)=C34)*(OFFSET('Game Board'!G8:G55,0,PP1)&gt;OFFSET('Game Board'!H8:H55,0,PP1))*1)+SUMPRODUCT((OFFSET('Game Board'!G8:G55,0,PP1)&lt;&gt;"")*(OFFSET('Game Board'!I8:I55,0,PP1)=C34)*(OFFSET('Game Board'!H8:H55,0,PP1)&gt;OFFSET('Game Board'!G8:G55,0,PP1))*1)</f>
        <v>0</v>
      </c>
      <c r="PQ34" s="420">
        <f ca="1">SUMPRODUCT((OFFSET('Game Board'!G8:G55,0,PP1)&lt;&gt;"")*(OFFSET('Game Board'!F8:F55,0,PP1)=C34)*(OFFSET('Game Board'!G8:G55,0,PP1)=OFFSET('Game Board'!H8:H55,0,PP1))*1)+SUMPRODUCT((OFFSET('Game Board'!G8:G55,0,PP1)&lt;&gt;"")*(OFFSET('Game Board'!I8:I55,0,PP1)=C34)*(OFFSET('Game Board'!G8:G55,0,PP1)=OFFSET('Game Board'!H8:H55,0,PP1))*1)</f>
        <v>0</v>
      </c>
      <c r="PR34" s="420">
        <f ca="1">SUMPRODUCT((OFFSET('Game Board'!G8:G55,0,PP1)&lt;&gt;"")*(OFFSET('Game Board'!F8:F55,0,PP1)=C34)*(OFFSET('Game Board'!G8:G55,0,PP1)&lt;OFFSET('Game Board'!H8:H55,0,PP1))*1)+SUMPRODUCT((OFFSET('Game Board'!G8:G55,0,PP1)&lt;&gt;"")*(OFFSET('Game Board'!I8:I55,0,PP1)=C34)*(OFFSET('Game Board'!H8:H55,0,PP1)&lt;OFFSET('Game Board'!G8:G55,0,PP1))*1)</f>
        <v>0</v>
      </c>
      <c r="PS34" s="420">
        <f ca="1">SUMIF(OFFSET('Game Board'!F8:F55,0,PP1),C34,OFFSET('Game Board'!G8:G55,0,PP1))+SUMIF(OFFSET('Game Board'!I8:I55,0,PP1),C34,OFFSET('Game Board'!H8:H55,0,PP1))</f>
        <v>0</v>
      </c>
      <c r="PT34" s="420">
        <f ca="1">SUMIF(OFFSET('Game Board'!F8:F55,0,PP1),C34,OFFSET('Game Board'!H8:H55,0,PP1))+SUMIF(OFFSET('Game Board'!I8:I55,0,PP1),C34,OFFSET('Game Board'!G8:G55,0,PP1))</f>
        <v>0</v>
      </c>
      <c r="PU34" s="420">
        <f t="shared" ca="1" si="96"/>
        <v>0</v>
      </c>
      <c r="PV34" s="420">
        <f t="shared" ca="1" si="97"/>
        <v>0</v>
      </c>
      <c r="PW34" s="420">
        <f ca="1">INDEX(L4:L35,MATCH(QF34,C4:C35,0),0)</f>
        <v>1675</v>
      </c>
      <c r="PX34" s="424">
        <f>'Tournament Setup'!F36</f>
        <v>0</v>
      </c>
      <c r="PY34" s="420">
        <f t="shared" ref="PY34" ca="1" si="5093">RANK(PV34,PV32:PV35)</f>
        <v>1</v>
      </c>
      <c r="PZ34" s="420">
        <f t="shared" ref="PZ34" ca="1" si="5094">SUMPRODUCT((PY32:PY35=PY34)*(PU32:PU35&gt;PU34)*1)</f>
        <v>0</v>
      </c>
      <c r="QA34" s="420">
        <f t="shared" ca="1" si="100"/>
        <v>1</v>
      </c>
      <c r="QB34" s="420">
        <f t="shared" ref="QB34" ca="1" si="5095">SUMPRODUCT((PY32:PY35=PY34)*(PU32:PU35=PU34)*(PS32:PS35&gt;PS34)*1)</f>
        <v>0</v>
      </c>
      <c r="QC34" s="420">
        <f t="shared" ca="1" si="102"/>
        <v>1</v>
      </c>
      <c r="QD34" s="420">
        <f t="shared" ref="QD34" ca="1" si="5096">RANK(QC34,QC32:QC35,1)+COUNTIF(QC32:QC34,QC34)-1</f>
        <v>3</v>
      </c>
      <c r="QE34" s="420">
        <v>3</v>
      </c>
      <c r="QF34" s="420" t="str">
        <f t="shared" ref="QF34" ca="1" si="5097">INDEX(PN32:PN35,MATCH(QE34,QD32:QD35,0),0)</f>
        <v>Portugal</v>
      </c>
      <c r="QG34" s="420">
        <f t="shared" ref="QG34" ca="1" si="5098">INDEX(QC32:QC35,MATCH(QF34,PN32:PN35,0),0)</f>
        <v>1</v>
      </c>
      <c r="QH34" s="420" t="str">
        <f t="shared" ref="QH34:QH35" ca="1" si="5099">IF(AND(QH33&lt;&gt;"",QG34=1),QF34,"")</f>
        <v>Portugal</v>
      </c>
      <c r="QI34" s="420" t="str">
        <f t="shared" ref="QI34" ca="1" si="5100">IF(QI33&lt;&gt;"",QF34,"")</f>
        <v/>
      </c>
      <c r="QJ34" s="420" t="str">
        <f t="shared" ref="QJ34" ca="1" si="5101">IF(QG35=3,QF34,"")</f>
        <v/>
      </c>
      <c r="QK34" s="420">
        <f ca="1">SUMPRODUCT((OFFSET('Game Board'!F8:F55,0,PP1)=QH34)*(OFFSET('Game Board'!I8:I55,0,PP1)=QH32)*(OFFSET('Game Board'!G8:G55,0,PP1)&gt;OFFSET('Game Board'!H8:H55,0,PP1))*1)+SUMPRODUCT((OFFSET('Game Board'!I8:I55,0,PP1)=QH34)*(OFFSET('Game Board'!F8:F55,0,PP1)=QH32)*(OFFSET('Game Board'!H8:H55,0,PP1)&gt;OFFSET('Game Board'!G8:G55,0,PP1))*1)+SUMPRODUCT((OFFSET('Game Board'!F8:F55,0,PP1)=QH34)*(OFFSET('Game Board'!I8:I55,0,PP1)=QH33)*(OFFSET('Game Board'!G8:G55,0,PP1)&gt;OFFSET('Game Board'!H8:H55,0,PP1))*1)+SUMPRODUCT((OFFSET('Game Board'!I8:I55,0,PP1)=QH34)*(OFFSET('Game Board'!F8:F55,0,PP1)=QH33)*(OFFSET('Game Board'!H8:H55,0,PP1)&gt;OFFSET('Game Board'!G8:G55,0,PP1))*1)+SUMPRODUCT((OFFSET('Game Board'!F8:F55,0,PP1)=QH34)*(OFFSET('Game Board'!I8:I55,0,PP1)=QH35)*(OFFSET('Game Board'!G8:G55,0,PP1)&gt;OFFSET('Game Board'!H8:H55,0,PP1))*1)+SUMPRODUCT((OFFSET('Game Board'!I8:I55,0,PP1)=QH34)*(OFFSET('Game Board'!F8:F55,0,PP1)=QH35)*(OFFSET('Game Board'!H8:H55,0,PP1)&gt;OFFSET('Game Board'!G8:G55,0,PP1))*1)</f>
        <v>0</v>
      </c>
      <c r="QL34" s="420">
        <f ca="1">SUMPRODUCT((OFFSET('Game Board'!F8:F55,0,PP1)=QH34)*(OFFSET('Game Board'!I8:I55,0,PP1)=QH32)*(OFFSET('Game Board'!G8:G55,0,PP1)=OFFSET('Game Board'!H8:H55,0,PP1))*1)+SUMPRODUCT((OFFSET('Game Board'!I8:I55,0,PP1)=QH34)*(OFFSET('Game Board'!F8:F55,0,PP1)=QH32)*(OFFSET('Game Board'!G8:G55,0,PP1)=OFFSET('Game Board'!H8:H55,0,PP1))*1)+SUMPRODUCT((OFFSET('Game Board'!F8:F55,0,PP1)=QH34)*(OFFSET('Game Board'!I8:I55,0,PP1)=QH33)*(OFFSET('Game Board'!G8:G55,0,PP1)=OFFSET('Game Board'!H8:H55,0,PP1))*1)+SUMPRODUCT((OFFSET('Game Board'!I8:I55,0,PP1)=QH34)*(OFFSET('Game Board'!F8:F55,0,PP1)=QH33)*(OFFSET('Game Board'!G8:G55,0,PP1)=OFFSET('Game Board'!H8:H55,0,PP1))*1)+SUMPRODUCT((OFFSET('Game Board'!F8:F55,0,PP1)=QH34)*(OFFSET('Game Board'!I8:I55,0,PP1)=QH35)*(OFFSET('Game Board'!G8:G55,0,PP1)=OFFSET('Game Board'!H8:H55,0,PP1))*1)+SUMPRODUCT((OFFSET('Game Board'!I8:I55,0,PP1)=QH34)*(OFFSET('Game Board'!F8:F55,0,PP1)=QH35)*(OFFSET('Game Board'!G8:G55,0,PP1)=OFFSET('Game Board'!H8:H55,0,PP1))*1)</f>
        <v>3</v>
      </c>
      <c r="QM34" s="420">
        <f ca="1">SUMPRODUCT((OFFSET('Game Board'!F8:F55,0,PP1)=QH34)*(OFFSET('Game Board'!I8:I55,0,PP1)=QH32)*(OFFSET('Game Board'!G8:G55,0,PP1)&lt;OFFSET('Game Board'!H8:H55,0,PP1))*1)+SUMPRODUCT((OFFSET('Game Board'!I8:I55,0,PP1)=QH34)*(OFFSET('Game Board'!F8:F55,0,PP1)=QH32)*(OFFSET('Game Board'!H8:H55,0,PP1)&lt;OFFSET('Game Board'!G8:G55,0,PP1))*1)+SUMPRODUCT((OFFSET('Game Board'!F8:F55,0,PP1)=QH34)*(OFFSET('Game Board'!I8:I55,0,PP1)=QH33)*(OFFSET('Game Board'!G8:G55,0,PP1)&lt;OFFSET('Game Board'!H8:H55,0,PP1))*1)+SUMPRODUCT((OFFSET('Game Board'!I8:I55,0,PP1)=QH34)*(OFFSET('Game Board'!F8:F55,0,PP1)=QH33)*(OFFSET('Game Board'!H8:H55,0,PP1)&lt;OFFSET('Game Board'!G8:G55,0,PP1))*1)+SUMPRODUCT((OFFSET('Game Board'!F8:F55,0,PP1)=QH34)*(OFFSET('Game Board'!I8:I55,0,PP1)=QH35)*(OFFSET('Game Board'!G8:G55,0,PP1)&lt;OFFSET('Game Board'!H8:H55,0,PP1))*1)+SUMPRODUCT((OFFSET('Game Board'!I8:I55,0,PP1)=QH34)*(OFFSET('Game Board'!F8:F55,0,PP1)=QH35)*(OFFSET('Game Board'!H8:H55,0,PP1)&lt;OFFSET('Game Board'!G8:G55,0,PP1))*1)</f>
        <v>0</v>
      </c>
      <c r="QN34" s="420">
        <f ca="1">SUMIFS(OFFSET('Game Board'!G8:G55,0,PP1),OFFSET('Game Board'!F8:F55,0,PP1),QH34,OFFSET('Game Board'!I8:I55,0,PP1),QH32)+SUMIFS(OFFSET('Game Board'!G8:G55,0,PP1),OFFSET('Game Board'!F8:F55,0,PP1),QH34,OFFSET('Game Board'!I8:I55,0,PP1),QH33)+SUMIFS(OFFSET('Game Board'!G8:G55,0,PP1),OFFSET('Game Board'!F8:F55,0,PP1),QH34,OFFSET('Game Board'!I8:I55,0,PP1),QH35)+SUMIFS(OFFSET('Game Board'!H8:H55,0,PP1),OFFSET('Game Board'!I8:I55,0,PP1),QH34,OFFSET('Game Board'!F8:F55,0,PP1),QH32)+SUMIFS(OFFSET('Game Board'!H8:H55,0,PP1),OFFSET('Game Board'!I8:I55,0,PP1),QH34,OFFSET('Game Board'!F8:F55,0,PP1),QH33)+SUMIFS(OFFSET('Game Board'!H8:H55,0,PP1),OFFSET('Game Board'!I8:I55,0,PP1),QH34,OFFSET('Game Board'!F8:F55,0,PP1),QH35)</f>
        <v>0</v>
      </c>
      <c r="QO34" s="420">
        <f ca="1">SUMIFS(OFFSET('Game Board'!H8:H55,0,PP1),OFFSET('Game Board'!F8:F55,0,PP1),QH34,OFFSET('Game Board'!I8:I55,0,PP1),QH32)+SUMIFS(OFFSET('Game Board'!H8:H55,0,PP1),OFFSET('Game Board'!F8:F55,0,PP1),QH34,OFFSET('Game Board'!I8:I55,0,PP1),QH33)+SUMIFS(OFFSET('Game Board'!H8:H55,0,PP1),OFFSET('Game Board'!F8:F55,0,PP1),QH34,OFFSET('Game Board'!I8:I55,0,PP1),QH35)+SUMIFS(OFFSET('Game Board'!G8:G55,0,PP1),OFFSET('Game Board'!I8:I55,0,PP1),QH34,OFFSET('Game Board'!F8:F55,0,PP1),QH32)+SUMIFS(OFFSET('Game Board'!G8:G55,0,PP1),OFFSET('Game Board'!I8:I55,0,PP1),QH34,OFFSET('Game Board'!F8:F55,0,PP1),QH33)+SUMIFS(OFFSET('Game Board'!G8:G55,0,PP1),OFFSET('Game Board'!I8:I55,0,PP1),QH34,OFFSET('Game Board'!F8:F55,0,PP1),QH35)</f>
        <v>0</v>
      </c>
      <c r="QP34" s="420">
        <f t="shared" ca="1" si="107"/>
        <v>0</v>
      </c>
      <c r="QQ34" s="420">
        <f t="shared" ca="1" si="108"/>
        <v>3</v>
      </c>
      <c r="QR34" s="420">
        <f t="shared" ref="QR34" ca="1" si="5102">IF(QH34&lt;&gt;"",SUMPRODUCT((QG32:QG35=QG34)*(QQ32:QQ35&gt;QQ34)*1),0)</f>
        <v>0</v>
      </c>
      <c r="QS34" s="420">
        <f t="shared" ref="QS34" ca="1" si="5103">IF(QH34&lt;&gt;"",SUMPRODUCT((QR32:QR35=QR34)*(QP32:QP35&gt;QP34)*1),0)</f>
        <v>0</v>
      </c>
      <c r="QT34" s="420">
        <f t="shared" ca="1" si="111"/>
        <v>0</v>
      </c>
      <c r="QU34" s="420">
        <f t="shared" ref="QU34" ca="1" si="5104">IF(QH34&lt;&gt;"",SUMPRODUCT((QT32:QT35=QT34)*(QR32:QR35=QR34)*(QN32:QN35&gt;QN34)*1),0)</f>
        <v>0</v>
      </c>
      <c r="QV34" s="420">
        <f t="shared" ca="1" si="113"/>
        <v>1</v>
      </c>
      <c r="QW34" s="420">
        <f ca="1">SUMPRODUCT((OFFSET('Game Board'!F8:F55,0,PP1)=QI34)*(OFFSET('Game Board'!I8:I55,0,PP1)=QI33)*(OFFSET('Game Board'!G8:G55,0,PP1)&gt;OFFSET('Game Board'!H8:H55,0,PP1))*1)+SUMPRODUCT((OFFSET('Game Board'!I8:I55,0,PP1)=QI34)*(OFFSET('Game Board'!F8:F55,0,PP1)=QI33)*(OFFSET('Game Board'!H8:H55,0,PP1)&gt;OFFSET('Game Board'!G8:G55,0,PP1))*1)+SUMPRODUCT((OFFSET('Game Board'!F8:F55,0,PP1)=QI34)*(OFFSET('Game Board'!I8:I55,0,PP1)=QI35)*(OFFSET('Game Board'!G8:G55,0,PP1)&gt;OFFSET('Game Board'!H8:H55,0,PP1))*1)+SUMPRODUCT((OFFSET('Game Board'!I8:I55,0,PP1)=QI34)*(OFFSET('Game Board'!F8:F55,0,PP1)=QI35)*(OFFSET('Game Board'!H8:H55,0,PP1)&gt;OFFSET('Game Board'!G8:G55,0,PP1))*1)</f>
        <v>0</v>
      </c>
      <c r="QX34" s="420">
        <f ca="1">SUMPRODUCT((OFFSET('Game Board'!F8:F55,0,PP1)=QI34)*(OFFSET('Game Board'!I8:I55,0,PP1)=QI33)*(OFFSET('Game Board'!G8:G55,0,PP1)=OFFSET('Game Board'!H8:H55,0,PP1))*1)+SUMPRODUCT((OFFSET('Game Board'!I8:I55,0,PP1)=QI34)*(OFFSET('Game Board'!F8:F55,0,PP1)=QI33)*(OFFSET('Game Board'!G8:G55,0,PP1)=OFFSET('Game Board'!H8:H55,0,PP1))*1)+SUMPRODUCT((OFFSET('Game Board'!F8:F55,0,PP1)=QI34)*(OFFSET('Game Board'!I8:I55,0,PP1)=QI35)*(OFFSET('Game Board'!G8:G55,0,PP1)=OFFSET('Game Board'!H8:H55,0,PP1))*1)+SUMPRODUCT((OFFSET('Game Board'!I8:I55,0,PP1)=QI34)*(OFFSET('Game Board'!F8:F55,0,PP1)=QI35)*(OFFSET('Game Board'!G8:G55,0,PP1)=OFFSET('Game Board'!H8:H55,0,PP1))*1)</f>
        <v>0</v>
      </c>
      <c r="QY34" s="420">
        <f ca="1">SUMPRODUCT((OFFSET('Game Board'!F8:F55,0,PP1)=QI34)*(OFFSET('Game Board'!I8:I55,0,PP1)=QI33)*(OFFSET('Game Board'!G8:G55,0,PP1)&lt;OFFSET('Game Board'!H8:H55,0,PP1))*1)+SUMPRODUCT((OFFSET('Game Board'!I8:I55,0,PP1)=QI34)*(OFFSET('Game Board'!F8:F55,0,PP1)=QI33)*(OFFSET('Game Board'!H8:H55,0,PP1)&lt;OFFSET('Game Board'!G8:G55,0,PP1))*1)+SUMPRODUCT((OFFSET('Game Board'!F8:F55,0,PP1)=QI34)*(OFFSET('Game Board'!I8:I55,0,PP1)=QI35)*(OFFSET('Game Board'!G8:G55,0,PP1)&lt;OFFSET('Game Board'!H8:H55,0,PP1))*1)+SUMPRODUCT((OFFSET('Game Board'!I8:I55,0,PP1)=QI34)*(OFFSET('Game Board'!F8:F55,0,PP1)=QI35)*(OFFSET('Game Board'!H8:H55,0,PP1)&lt;OFFSET('Game Board'!G8:G55,0,PP1))*1)</f>
        <v>0</v>
      </c>
      <c r="QZ34" s="420">
        <f ca="1">SUMIFS(OFFSET('Game Board'!G8:G55,0,PP1),OFFSET('Game Board'!F8:F55,0,PP1),QI34,OFFSET('Game Board'!I8:I55,0,PP1),QI33)+SUMIFS(OFFSET('Game Board'!G8:G55,0,PP1),OFFSET('Game Board'!F8:F55,0,PP1),QI34,OFFSET('Game Board'!I8:I55,0,PP1),QI35)+SUMIFS(OFFSET('Game Board'!H8:H55,0,PP1),OFFSET('Game Board'!I8:I55,0,PP1),QI34,OFFSET('Game Board'!F8:F55,0,PP1),QI33)+SUMIFS(OFFSET('Game Board'!H8:H55,0,PP1),OFFSET('Game Board'!I8:I55,0,PP1),QI34,OFFSET('Game Board'!F8:F55,0,PP1),QI35)</f>
        <v>0</v>
      </c>
      <c r="RA34" s="420">
        <f ca="1">SUMIFS(OFFSET('Game Board'!H8:H55,0,PP1),OFFSET('Game Board'!F8:F55,0,PP1),QI34,OFFSET('Game Board'!I8:I55,0,PP1),QI33)+SUMIFS(OFFSET('Game Board'!H8:H55,0,PP1),OFFSET('Game Board'!F8:F55,0,PP1),QI34,OFFSET('Game Board'!I8:I55,0,PP1),QI35)+SUMIFS(OFFSET('Game Board'!G8:G55,0,PP1),OFFSET('Game Board'!I8:I55,0,PP1),QI34,OFFSET('Game Board'!F8:F55,0,PP1),QI33)+SUMIFS(OFFSET('Game Board'!G8:G55,0,PP1),OFFSET('Game Board'!I8:I55,0,PP1),QI34,OFFSET('Game Board'!F8:F55,0,PP1),QI35)</f>
        <v>0</v>
      </c>
      <c r="RB34" s="420">
        <f t="shared" ca="1" si="316"/>
        <v>0</v>
      </c>
      <c r="RC34" s="420">
        <f t="shared" ca="1" si="317"/>
        <v>0</v>
      </c>
      <c r="RD34" s="420">
        <f t="shared" ref="RD34" ca="1" si="5105">IF(QI34&lt;&gt;"",SUMPRODUCT((QG32:QG35=QG34)*(RC32:RC35&gt;RC34)*1),0)</f>
        <v>0</v>
      </c>
      <c r="RE34" s="420">
        <f t="shared" ref="RE34" ca="1" si="5106">IF(QI34&lt;&gt;"",SUMPRODUCT((RD32:RD35=RD34)*(RB32:RB35&gt;RB34)*1),0)</f>
        <v>0</v>
      </c>
      <c r="RF34" s="420">
        <f t="shared" ca="1" si="320"/>
        <v>0</v>
      </c>
      <c r="RG34" s="420">
        <f t="shared" ref="RG34" ca="1" si="5107">IF(QI34&lt;&gt;"",SUMPRODUCT((RF32:RF35=RF34)*(RD32:RD35=RD34)*(QZ32:QZ35&gt;QZ34)*1),0)</f>
        <v>0</v>
      </c>
      <c r="RH34" s="420">
        <f t="shared" ca="1" si="114"/>
        <v>1</v>
      </c>
      <c r="RI34" s="420">
        <f ca="1">SUMPRODUCT((OFFSET('Game Board'!F8:F55,0,PP1)=QJ34)*(OFFSET('Game Board'!I8:I55,0,PP1)=QJ35)*(OFFSET('Game Board'!G8:G55,0,PP1)&gt;OFFSET('Game Board'!H8:H55,0,PP1))*1)+SUMPRODUCT((OFFSET('Game Board'!I8:I55,0,PP1)=QJ34)*(OFFSET('Game Board'!F8:F55,0,PP1)=QJ35)*(OFFSET('Game Board'!H8:H55,0,PP1)&gt;OFFSET('Game Board'!G8:G55,0,PP1))*1)</f>
        <v>0</v>
      </c>
      <c r="RJ34" s="420">
        <f ca="1">SUMPRODUCT((OFFSET('Game Board'!F8:F55,0,PP1)=QJ34)*(OFFSET('Game Board'!I8:I55,0,PP1)=QJ35)*(OFFSET('Game Board'!G8:G55,0,PP1)=OFFSET('Game Board'!H8:H55,0,PP1))*1)+SUMPRODUCT((OFFSET('Game Board'!I8:I55,0,PP1)=QJ34)*(OFFSET('Game Board'!F8:F55,0,PP1)=QJ35)*(OFFSET('Game Board'!H8:H55,0,PP1)=OFFSET('Game Board'!G8:G55,0,PP1))*1)</f>
        <v>0</v>
      </c>
      <c r="RK34" s="420">
        <f ca="1">SUMPRODUCT((OFFSET('Game Board'!F8:F55,0,PP1)=QJ34)*(OFFSET('Game Board'!I8:I55,0,PP1)=QJ35)*(OFFSET('Game Board'!G8:G55,0,PP1)&lt;OFFSET('Game Board'!H8:H55,0,PP1))*1)+SUMPRODUCT((OFFSET('Game Board'!I8:I55,0,PP1)=QJ34)*(OFFSET('Game Board'!F8:F55,0,PP1)=QJ35)*(OFFSET('Game Board'!H8:H55,0,PP1)&lt;OFFSET('Game Board'!G8:G55,0,PP1))*1)</f>
        <v>0</v>
      </c>
      <c r="RL34" s="420">
        <f ca="1">SUMIFS(OFFSET('Game Board'!G8:G55,0,PP1),OFFSET('Game Board'!F8:F55,0,PP1),QJ34,OFFSET('Game Board'!I8:I55,0,PP1),QJ35)+SUMIFS(OFFSET('Game Board'!H8:H55,0,PP1),OFFSET('Game Board'!I8:I55,0,PP1),QJ34,OFFSET('Game Board'!F8:F55,0,PP1),QJ35)</f>
        <v>0</v>
      </c>
      <c r="RM34" s="420">
        <f ca="1">SUMIFS(OFFSET('Game Board'!H8:H55,0,PP1),OFFSET('Game Board'!F8:F55,0,PP1),QJ34,OFFSET('Game Board'!I8:I55,0,PP1),QJ35)+SUMIFS(OFFSET('Game Board'!G8:G55,0,PP1),OFFSET('Game Board'!I8:I55,0,PP1),QJ34,OFFSET('Game Board'!F8:F55,0,PP1),QJ35)</f>
        <v>0</v>
      </c>
      <c r="RN34" s="420">
        <f t="shared" ref="RN34:RN35" ca="1" si="5108">RL34-RM34</f>
        <v>0</v>
      </c>
      <c r="RO34" s="420">
        <f t="shared" ref="RO34:RO35" ca="1" si="5109">RJ34*1+RI34*3</f>
        <v>0</v>
      </c>
      <c r="RP34" s="420">
        <f t="shared" ref="RP34" ca="1" si="5110">IF(QJ34&lt;&gt;"",SUMPRODUCT((QS32:QS35=QS34)*(RO32:RO35&gt;RO34)*1),0)</f>
        <v>0</v>
      </c>
      <c r="RQ34" s="420">
        <f t="shared" ref="RQ34" ca="1" si="5111">IF(QJ34&lt;&gt;"",SUMPRODUCT((RP32:RP35=RP34)*(RN32:RN35&gt;RN34)*1),0)</f>
        <v>0</v>
      </c>
      <c r="RR34" s="420">
        <f t="shared" ref="RR34:RR35" ca="1" si="5112">RP34+RQ34</f>
        <v>0</v>
      </c>
      <c r="RS34" s="420">
        <f t="shared" ref="RS34" ca="1" si="5113">IF(QJ34&lt;&gt;"",SUMPRODUCT((RR32:RR35=RR34)*(RP32:RP35=RP34)*(RL32:RL35&gt;RL34)*1),0)</f>
        <v>0</v>
      </c>
      <c r="RT34" s="420">
        <f t="shared" ca="1" si="115"/>
        <v>1</v>
      </c>
      <c r="RU34" s="420">
        <f t="shared" ref="RU34" ca="1" si="5114">SUMPRODUCT((RT32:RT35=RT34)*(PW32:PW35&gt;PW34)*1)</f>
        <v>0</v>
      </c>
      <c r="RV34" s="420">
        <f t="shared" ca="1" si="117"/>
        <v>1</v>
      </c>
      <c r="RW34" s="420" t="str">
        <f t="shared" si="323"/>
        <v>Portugal</v>
      </c>
      <c r="RX34" s="420">
        <f t="shared" ca="1" si="118"/>
        <v>0</v>
      </c>
      <c r="RY34" s="420">
        <f ca="1">SUMPRODUCT((OFFSET('Game Board'!G8:G55,0,RY1)&lt;&gt;"")*(OFFSET('Game Board'!F8:F55,0,RY1)=C34)*(OFFSET('Game Board'!G8:G55,0,RY1)&gt;OFFSET('Game Board'!H8:H55,0,RY1))*1)+SUMPRODUCT((OFFSET('Game Board'!G8:G55,0,RY1)&lt;&gt;"")*(OFFSET('Game Board'!I8:I55,0,RY1)=C34)*(OFFSET('Game Board'!H8:H55,0,RY1)&gt;OFFSET('Game Board'!G8:G55,0,RY1))*1)</f>
        <v>0</v>
      </c>
      <c r="RZ34" s="420">
        <f ca="1">SUMPRODUCT((OFFSET('Game Board'!G8:G55,0,RY1)&lt;&gt;"")*(OFFSET('Game Board'!F8:F55,0,RY1)=C34)*(OFFSET('Game Board'!G8:G55,0,RY1)=OFFSET('Game Board'!H8:H55,0,RY1))*1)+SUMPRODUCT((OFFSET('Game Board'!G8:G55,0,RY1)&lt;&gt;"")*(OFFSET('Game Board'!I8:I55,0,RY1)=C34)*(OFFSET('Game Board'!G8:G55,0,RY1)=OFFSET('Game Board'!H8:H55,0,RY1))*1)</f>
        <v>0</v>
      </c>
      <c r="SA34" s="420">
        <f ca="1">SUMPRODUCT((OFFSET('Game Board'!G8:G55,0,RY1)&lt;&gt;"")*(OFFSET('Game Board'!F8:F55,0,RY1)=C34)*(OFFSET('Game Board'!G8:G55,0,RY1)&lt;OFFSET('Game Board'!H8:H55,0,RY1))*1)+SUMPRODUCT((OFFSET('Game Board'!G8:G55,0,RY1)&lt;&gt;"")*(OFFSET('Game Board'!I8:I55,0,RY1)=C34)*(OFFSET('Game Board'!H8:H55,0,RY1)&lt;OFFSET('Game Board'!G8:G55,0,RY1))*1)</f>
        <v>0</v>
      </c>
      <c r="SB34" s="420">
        <f ca="1">SUMIF(OFFSET('Game Board'!F8:F55,0,RY1),C34,OFFSET('Game Board'!G8:G55,0,RY1))+SUMIF(OFFSET('Game Board'!I8:I55,0,RY1),C34,OFFSET('Game Board'!H8:H55,0,RY1))</f>
        <v>0</v>
      </c>
      <c r="SC34" s="420">
        <f ca="1">SUMIF(OFFSET('Game Board'!F8:F55,0,RY1),C34,OFFSET('Game Board'!H8:H55,0,RY1))+SUMIF(OFFSET('Game Board'!I8:I55,0,RY1),C34,OFFSET('Game Board'!G8:G55,0,RY1))</f>
        <v>0</v>
      </c>
      <c r="SD34" s="420">
        <f t="shared" ca="1" si="119"/>
        <v>0</v>
      </c>
      <c r="SE34" s="420">
        <f t="shared" ca="1" si="120"/>
        <v>0</v>
      </c>
      <c r="SF34" s="420">
        <f ca="1">INDEX(L4:L35,MATCH(SO34,C4:C35,0),0)</f>
        <v>1675</v>
      </c>
      <c r="SG34" s="424">
        <f>'Tournament Setup'!F36</f>
        <v>0</v>
      </c>
      <c r="SH34" s="420">
        <f t="shared" ref="SH34" ca="1" si="5115">RANK(SE34,SE32:SE35)</f>
        <v>1</v>
      </c>
      <c r="SI34" s="420">
        <f t="shared" ref="SI34" ca="1" si="5116">SUMPRODUCT((SH32:SH35=SH34)*(SD32:SD35&gt;SD34)*1)</f>
        <v>0</v>
      </c>
      <c r="SJ34" s="420">
        <f t="shared" ca="1" si="123"/>
        <v>1</v>
      </c>
      <c r="SK34" s="420">
        <f t="shared" ref="SK34" ca="1" si="5117">SUMPRODUCT((SH32:SH35=SH34)*(SD32:SD35=SD34)*(SB32:SB35&gt;SB34)*1)</f>
        <v>0</v>
      </c>
      <c r="SL34" s="420">
        <f t="shared" ca="1" si="125"/>
        <v>1</v>
      </c>
      <c r="SM34" s="420">
        <f t="shared" ref="SM34" ca="1" si="5118">RANK(SL34,SL32:SL35,1)+COUNTIF(SL32:SL34,SL34)-1</f>
        <v>3</v>
      </c>
      <c r="SN34" s="420">
        <v>3</v>
      </c>
      <c r="SO34" s="420" t="str">
        <f t="shared" ref="SO34" ca="1" si="5119">INDEX(RW32:RW35,MATCH(SN34,SM32:SM35,0),0)</f>
        <v>Portugal</v>
      </c>
      <c r="SP34" s="420">
        <f t="shared" ref="SP34" ca="1" si="5120">INDEX(SL32:SL35,MATCH(SO34,RW32:RW35,0),0)</f>
        <v>1</v>
      </c>
      <c r="SQ34" s="420" t="str">
        <f t="shared" ref="SQ34:SQ35" ca="1" si="5121">IF(AND(SQ33&lt;&gt;"",SP34=1),SO34,"")</f>
        <v>Portugal</v>
      </c>
      <c r="SR34" s="420" t="str">
        <f t="shared" ref="SR34" ca="1" si="5122">IF(SR33&lt;&gt;"",SO34,"")</f>
        <v/>
      </c>
      <c r="SS34" s="420" t="str">
        <f t="shared" ref="SS34" ca="1" si="5123">IF(SP35=3,SO34,"")</f>
        <v/>
      </c>
      <c r="ST34" s="420">
        <f ca="1">SUMPRODUCT((OFFSET('Game Board'!F8:F55,0,RY1)=SQ34)*(OFFSET('Game Board'!I8:I55,0,RY1)=SQ32)*(OFFSET('Game Board'!G8:G55,0,RY1)&gt;OFFSET('Game Board'!H8:H55,0,RY1))*1)+SUMPRODUCT((OFFSET('Game Board'!I8:I55,0,RY1)=SQ34)*(OFFSET('Game Board'!F8:F55,0,RY1)=SQ32)*(OFFSET('Game Board'!H8:H55,0,RY1)&gt;OFFSET('Game Board'!G8:G55,0,RY1))*1)+SUMPRODUCT((OFFSET('Game Board'!F8:F55,0,RY1)=SQ34)*(OFFSET('Game Board'!I8:I55,0,RY1)=SQ33)*(OFFSET('Game Board'!G8:G55,0,RY1)&gt;OFFSET('Game Board'!H8:H55,0,RY1))*1)+SUMPRODUCT((OFFSET('Game Board'!I8:I55,0,RY1)=SQ34)*(OFFSET('Game Board'!F8:F55,0,RY1)=SQ33)*(OFFSET('Game Board'!H8:H55,0,RY1)&gt;OFFSET('Game Board'!G8:G55,0,RY1))*1)+SUMPRODUCT((OFFSET('Game Board'!F8:F55,0,RY1)=SQ34)*(OFFSET('Game Board'!I8:I55,0,RY1)=SQ35)*(OFFSET('Game Board'!G8:G55,0,RY1)&gt;OFFSET('Game Board'!H8:H55,0,RY1))*1)+SUMPRODUCT((OFFSET('Game Board'!I8:I55,0,RY1)=SQ34)*(OFFSET('Game Board'!F8:F55,0,RY1)=SQ35)*(OFFSET('Game Board'!H8:H55,0,RY1)&gt;OFFSET('Game Board'!G8:G55,0,RY1))*1)</f>
        <v>0</v>
      </c>
      <c r="SU34" s="420">
        <f ca="1">SUMPRODUCT((OFFSET('Game Board'!F8:F55,0,RY1)=SQ34)*(OFFSET('Game Board'!I8:I55,0,RY1)=SQ32)*(OFFSET('Game Board'!G8:G55,0,RY1)=OFFSET('Game Board'!H8:H55,0,RY1))*1)+SUMPRODUCT((OFFSET('Game Board'!I8:I55,0,RY1)=SQ34)*(OFFSET('Game Board'!F8:F55,0,RY1)=SQ32)*(OFFSET('Game Board'!G8:G55,0,RY1)=OFFSET('Game Board'!H8:H55,0,RY1))*1)+SUMPRODUCT((OFFSET('Game Board'!F8:F55,0,RY1)=SQ34)*(OFFSET('Game Board'!I8:I55,0,RY1)=SQ33)*(OFFSET('Game Board'!G8:G55,0,RY1)=OFFSET('Game Board'!H8:H55,0,RY1))*1)+SUMPRODUCT((OFFSET('Game Board'!I8:I55,0,RY1)=SQ34)*(OFFSET('Game Board'!F8:F55,0,RY1)=SQ33)*(OFFSET('Game Board'!G8:G55,0,RY1)=OFFSET('Game Board'!H8:H55,0,RY1))*1)+SUMPRODUCT((OFFSET('Game Board'!F8:F55,0,RY1)=SQ34)*(OFFSET('Game Board'!I8:I55,0,RY1)=SQ35)*(OFFSET('Game Board'!G8:G55,0,RY1)=OFFSET('Game Board'!H8:H55,0,RY1))*1)+SUMPRODUCT((OFFSET('Game Board'!I8:I55,0,RY1)=SQ34)*(OFFSET('Game Board'!F8:F55,0,RY1)=SQ35)*(OFFSET('Game Board'!G8:G55,0,RY1)=OFFSET('Game Board'!H8:H55,0,RY1))*1)</f>
        <v>3</v>
      </c>
      <c r="SV34" s="420">
        <f ca="1">SUMPRODUCT((OFFSET('Game Board'!F8:F55,0,RY1)=SQ34)*(OFFSET('Game Board'!I8:I55,0,RY1)=SQ32)*(OFFSET('Game Board'!G8:G55,0,RY1)&lt;OFFSET('Game Board'!H8:H55,0,RY1))*1)+SUMPRODUCT((OFFSET('Game Board'!I8:I55,0,RY1)=SQ34)*(OFFSET('Game Board'!F8:F55,0,RY1)=SQ32)*(OFFSET('Game Board'!H8:H55,0,RY1)&lt;OFFSET('Game Board'!G8:G55,0,RY1))*1)+SUMPRODUCT((OFFSET('Game Board'!F8:F55,0,RY1)=SQ34)*(OFFSET('Game Board'!I8:I55,0,RY1)=SQ33)*(OFFSET('Game Board'!G8:G55,0,RY1)&lt;OFFSET('Game Board'!H8:H55,0,RY1))*1)+SUMPRODUCT((OFFSET('Game Board'!I8:I55,0,RY1)=SQ34)*(OFFSET('Game Board'!F8:F55,0,RY1)=SQ33)*(OFFSET('Game Board'!H8:H55,0,RY1)&lt;OFFSET('Game Board'!G8:G55,0,RY1))*1)+SUMPRODUCT((OFFSET('Game Board'!F8:F55,0,RY1)=SQ34)*(OFFSET('Game Board'!I8:I55,0,RY1)=SQ35)*(OFFSET('Game Board'!G8:G55,0,RY1)&lt;OFFSET('Game Board'!H8:H55,0,RY1))*1)+SUMPRODUCT((OFFSET('Game Board'!I8:I55,0,RY1)=SQ34)*(OFFSET('Game Board'!F8:F55,0,RY1)=SQ35)*(OFFSET('Game Board'!H8:H55,0,RY1)&lt;OFFSET('Game Board'!G8:G55,0,RY1))*1)</f>
        <v>0</v>
      </c>
      <c r="SW34" s="420">
        <f ca="1">SUMIFS(OFFSET('Game Board'!G8:G55,0,RY1),OFFSET('Game Board'!F8:F55,0,RY1),SQ34,OFFSET('Game Board'!I8:I55,0,RY1),SQ32)+SUMIFS(OFFSET('Game Board'!G8:G55,0,RY1),OFFSET('Game Board'!F8:F55,0,RY1),SQ34,OFFSET('Game Board'!I8:I55,0,RY1),SQ33)+SUMIFS(OFFSET('Game Board'!G8:G55,0,RY1),OFFSET('Game Board'!F8:F55,0,RY1),SQ34,OFFSET('Game Board'!I8:I55,0,RY1),SQ35)+SUMIFS(OFFSET('Game Board'!H8:H55,0,RY1),OFFSET('Game Board'!I8:I55,0,RY1),SQ34,OFFSET('Game Board'!F8:F55,0,RY1),SQ32)+SUMIFS(OFFSET('Game Board'!H8:H55,0,RY1),OFFSET('Game Board'!I8:I55,0,RY1),SQ34,OFFSET('Game Board'!F8:F55,0,RY1),SQ33)+SUMIFS(OFFSET('Game Board'!H8:H55,0,RY1),OFFSET('Game Board'!I8:I55,0,RY1),SQ34,OFFSET('Game Board'!F8:F55,0,RY1),SQ35)</f>
        <v>0</v>
      </c>
      <c r="SX34" s="420">
        <f ca="1">SUMIFS(OFFSET('Game Board'!H8:H55,0,RY1),OFFSET('Game Board'!F8:F55,0,RY1),SQ34,OFFSET('Game Board'!I8:I55,0,RY1),SQ32)+SUMIFS(OFFSET('Game Board'!H8:H55,0,RY1),OFFSET('Game Board'!F8:F55,0,RY1),SQ34,OFFSET('Game Board'!I8:I55,0,RY1),SQ33)+SUMIFS(OFFSET('Game Board'!H8:H55,0,RY1),OFFSET('Game Board'!F8:F55,0,RY1),SQ34,OFFSET('Game Board'!I8:I55,0,RY1),SQ35)+SUMIFS(OFFSET('Game Board'!G8:G55,0,RY1),OFFSET('Game Board'!I8:I55,0,RY1),SQ34,OFFSET('Game Board'!F8:F55,0,RY1),SQ32)+SUMIFS(OFFSET('Game Board'!G8:G55,0,RY1),OFFSET('Game Board'!I8:I55,0,RY1),SQ34,OFFSET('Game Board'!F8:F55,0,RY1),SQ33)+SUMIFS(OFFSET('Game Board'!G8:G55,0,RY1),OFFSET('Game Board'!I8:I55,0,RY1),SQ34,OFFSET('Game Board'!F8:F55,0,RY1),SQ35)</f>
        <v>0</v>
      </c>
      <c r="SY34" s="420">
        <f t="shared" ca="1" si="130"/>
        <v>0</v>
      </c>
      <c r="SZ34" s="420">
        <f t="shared" ca="1" si="131"/>
        <v>3</v>
      </c>
      <c r="TA34" s="420">
        <f t="shared" ref="TA34" ca="1" si="5124">IF(SQ34&lt;&gt;"",SUMPRODUCT((SP32:SP35=SP34)*(SZ32:SZ35&gt;SZ34)*1),0)</f>
        <v>0</v>
      </c>
      <c r="TB34" s="420">
        <f t="shared" ref="TB34" ca="1" si="5125">IF(SQ34&lt;&gt;"",SUMPRODUCT((TA32:TA35=TA34)*(SY32:SY35&gt;SY34)*1),0)</f>
        <v>0</v>
      </c>
      <c r="TC34" s="420">
        <f t="shared" ca="1" si="134"/>
        <v>0</v>
      </c>
      <c r="TD34" s="420">
        <f t="shared" ref="TD34" ca="1" si="5126">IF(SQ34&lt;&gt;"",SUMPRODUCT((TC32:TC35=TC34)*(TA32:TA35=TA34)*(SW32:SW35&gt;SW34)*1),0)</f>
        <v>0</v>
      </c>
      <c r="TE34" s="420">
        <f t="shared" ca="1" si="136"/>
        <v>1</v>
      </c>
      <c r="TF34" s="420">
        <f ca="1">SUMPRODUCT((OFFSET('Game Board'!F8:F55,0,RY1)=SR34)*(OFFSET('Game Board'!I8:I55,0,RY1)=SR33)*(OFFSET('Game Board'!G8:G55,0,RY1)&gt;OFFSET('Game Board'!H8:H55,0,RY1))*1)+SUMPRODUCT((OFFSET('Game Board'!I8:I55,0,RY1)=SR34)*(OFFSET('Game Board'!F8:F55,0,RY1)=SR33)*(OFFSET('Game Board'!H8:H55,0,RY1)&gt;OFFSET('Game Board'!G8:G55,0,RY1))*1)+SUMPRODUCT((OFFSET('Game Board'!F8:F55,0,RY1)=SR34)*(OFFSET('Game Board'!I8:I55,0,RY1)=SR35)*(OFFSET('Game Board'!G8:G55,0,RY1)&gt;OFFSET('Game Board'!H8:H55,0,RY1))*1)+SUMPRODUCT((OFFSET('Game Board'!I8:I55,0,RY1)=SR34)*(OFFSET('Game Board'!F8:F55,0,RY1)=SR35)*(OFFSET('Game Board'!H8:H55,0,RY1)&gt;OFFSET('Game Board'!G8:G55,0,RY1))*1)</f>
        <v>0</v>
      </c>
      <c r="TG34" s="420">
        <f ca="1">SUMPRODUCT((OFFSET('Game Board'!F8:F55,0,RY1)=SR34)*(OFFSET('Game Board'!I8:I55,0,RY1)=SR33)*(OFFSET('Game Board'!G8:G55,0,RY1)=OFFSET('Game Board'!H8:H55,0,RY1))*1)+SUMPRODUCT((OFFSET('Game Board'!I8:I55,0,RY1)=SR34)*(OFFSET('Game Board'!F8:F55,0,RY1)=SR33)*(OFFSET('Game Board'!G8:G55,0,RY1)=OFFSET('Game Board'!H8:H55,0,RY1))*1)+SUMPRODUCT((OFFSET('Game Board'!F8:F55,0,RY1)=SR34)*(OFFSET('Game Board'!I8:I55,0,RY1)=SR35)*(OFFSET('Game Board'!G8:G55,0,RY1)=OFFSET('Game Board'!H8:H55,0,RY1))*1)+SUMPRODUCT((OFFSET('Game Board'!I8:I55,0,RY1)=SR34)*(OFFSET('Game Board'!F8:F55,0,RY1)=SR35)*(OFFSET('Game Board'!G8:G55,0,RY1)=OFFSET('Game Board'!H8:H55,0,RY1))*1)</f>
        <v>0</v>
      </c>
      <c r="TH34" s="420">
        <f ca="1">SUMPRODUCT((OFFSET('Game Board'!F8:F55,0,RY1)=SR34)*(OFFSET('Game Board'!I8:I55,0,RY1)=SR33)*(OFFSET('Game Board'!G8:G55,0,RY1)&lt;OFFSET('Game Board'!H8:H55,0,RY1))*1)+SUMPRODUCT((OFFSET('Game Board'!I8:I55,0,RY1)=SR34)*(OFFSET('Game Board'!F8:F55,0,RY1)=SR33)*(OFFSET('Game Board'!H8:H55,0,RY1)&lt;OFFSET('Game Board'!G8:G55,0,RY1))*1)+SUMPRODUCT((OFFSET('Game Board'!F8:F55,0,RY1)=SR34)*(OFFSET('Game Board'!I8:I55,0,RY1)=SR35)*(OFFSET('Game Board'!G8:G55,0,RY1)&lt;OFFSET('Game Board'!H8:H55,0,RY1))*1)+SUMPRODUCT((OFFSET('Game Board'!I8:I55,0,RY1)=SR34)*(OFFSET('Game Board'!F8:F55,0,RY1)=SR35)*(OFFSET('Game Board'!H8:H55,0,RY1)&lt;OFFSET('Game Board'!G8:G55,0,RY1))*1)</f>
        <v>0</v>
      </c>
      <c r="TI34" s="420">
        <f ca="1">SUMIFS(OFFSET('Game Board'!G8:G55,0,RY1),OFFSET('Game Board'!F8:F55,0,RY1),SR34,OFFSET('Game Board'!I8:I55,0,RY1),SR33)+SUMIFS(OFFSET('Game Board'!G8:G55,0,RY1),OFFSET('Game Board'!F8:F55,0,RY1),SR34,OFFSET('Game Board'!I8:I55,0,RY1),SR35)+SUMIFS(OFFSET('Game Board'!H8:H55,0,RY1),OFFSET('Game Board'!I8:I55,0,RY1),SR34,OFFSET('Game Board'!F8:F55,0,RY1),SR33)+SUMIFS(OFFSET('Game Board'!H8:H55,0,RY1),OFFSET('Game Board'!I8:I55,0,RY1),SR34,OFFSET('Game Board'!F8:F55,0,RY1),SR35)</f>
        <v>0</v>
      </c>
      <c r="TJ34" s="420">
        <f ca="1">SUMIFS(OFFSET('Game Board'!H8:H55,0,RY1),OFFSET('Game Board'!F8:F55,0,RY1),SR34,OFFSET('Game Board'!I8:I55,0,RY1),SR33)+SUMIFS(OFFSET('Game Board'!H8:H55,0,RY1),OFFSET('Game Board'!F8:F55,0,RY1),SR34,OFFSET('Game Board'!I8:I55,0,RY1),SR35)+SUMIFS(OFFSET('Game Board'!G8:G55,0,RY1),OFFSET('Game Board'!I8:I55,0,RY1),SR34,OFFSET('Game Board'!F8:F55,0,RY1),SR33)+SUMIFS(OFFSET('Game Board'!G8:G55,0,RY1),OFFSET('Game Board'!I8:I55,0,RY1),SR34,OFFSET('Game Board'!F8:F55,0,RY1),SR35)</f>
        <v>0</v>
      </c>
      <c r="TK34" s="420">
        <f t="shared" ca="1" si="335"/>
        <v>0</v>
      </c>
      <c r="TL34" s="420">
        <f t="shared" ca="1" si="336"/>
        <v>0</v>
      </c>
      <c r="TM34" s="420">
        <f t="shared" ref="TM34" ca="1" si="5127">IF(SR34&lt;&gt;"",SUMPRODUCT((SP32:SP35=SP34)*(TL32:TL35&gt;TL34)*1),0)</f>
        <v>0</v>
      </c>
      <c r="TN34" s="420">
        <f t="shared" ref="TN34" ca="1" si="5128">IF(SR34&lt;&gt;"",SUMPRODUCT((TM32:TM35=TM34)*(TK32:TK35&gt;TK34)*1),0)</f>
        <v>0</v>
      </c>
      <c r="TO34" s="420">
        <f t="shared" ca="1" si="339"/>
        <v>0</v>
      </c>
      <c r="TP34" s="420">
        <f t="shared" ref="TP34" ca="1" si="5129">IF(SR34&lt;&gt;"",SUMPRODUCT((TO32:TO35=TO34)*(TM32:TM35=TM34)*(TI32:TI35&gt;TI34)*1),0)</f>
        <v>0</v>
      </c>
      <c r="TQ34" s="420">
        <f t="shared" ca="1" si="137"/>
        <v>1</v>
      </c>
      <c r="TR34" s="420">
        <f ca="1">SUMPRODUCT((OFFSET('Game Board'!F8:F55,0,RY1)=SS34)*(OFFSET('Game Board'!I8:I55,0,RY1)=SS35)*(OFFSET('Game Board'!G8:G55,0,RY1)&gt;OFFSET('Game Board'!H8:H55,0,RY1))*1)+SUMPRODUCT((OFFSET('Game Board'!I8:I55,0,RY1)=SS34)*(OFFSET('Game Board'!F8:F55,0,RY1)=SS35)*(OFFSET('Game Board'!H8:H55,0,RY1)&gt;OFFSET('Game Board'!G8:G55,0,RY1))*1)</f>
        <v>0</v>
      </c>
      <c r="TS34" s="420">
        <f ca="1">SUMPRODUCT((OFFSET('Game Board'!F8:F55,0,RY1)=SS34)*(OFFSET('Game Board'!I8:I55,0,RY1)=SS35)*(OFFSET('Game Board'!G8:G55,0,RY1)=OFFSET('Game Board'!H8:H55,0,RY1))*1)+SUMPRODUCT((OFFSET('Game Board'!I8:I55,0,RY1)=SS34)*(OFFSET('Game Board'!F8:F55,0,RY1)=SS35)*(OFFSET('Game Board'!H8:H55,0,RY1)=OFFSET('Game Board'!G8:G55,0,RY1))*1)</f>
        <v>0</v>
      </c>
      <c r="TT34" s="420">
        <f ca="1">SUMPRODUCT((OFFSET('Game Board'!F8:F55,0,RY1)=SS34)*(OFFSET('Game Board'!I8:I55,0,RY1)=SS35)*(OFFSET('Game Board'!G8:G55,0,RY1)&lt;OFFSET('Game Board'!H8:H55,0,RY1))*1)+SUMPRODUCT((OFFSET('Game Board'!I8:I55,0,RY1)=SS34)*(OFFSET('Game Board'!F8:F55,0,RY1)=SS35)*(OFFSET('Game Board'!H8:H55,0,RY1)&lt;OFFSET('Game Board'!G8:G55,0,RY1))*1)</f>
        <v>0</v>
      </c>
      <c r="TU34" s="420">
        <f ca="1">SUMIFS(OFFSET('Game Board'!G8:G55,0,RY1),OFFSET('Game Board'!F8:F55,0,RY1),SS34,OFFSET('Game Board'!I8:I55,0,RY1),SS35)+SUMIFS(OFFSET('Game Board'!H8:H55,0,RY1),OFFSET('Game Board'!I8:I55,0,RY1),SS34,OFFSET('Game Board'!F8:F55,0,RY1),SS35)</f>
        <v>0</v>
      </c>
      <c r="TV34" s="420">
        <f ca="1">SUMIFS(OFFSET('Game Board'!H8:H55,0,RY1),OFFSET('Game Board'!F8:F55,0,RY1),SS34,OFFSET('Game Board'!I8:I55,0,RY1),SS35)+SUMIFS(OFFSET('Game Board'!G8:G55,0,RY1),OFFSET('Game Board'!I8:I55,0,RY1),SS34,OFFSET('Game Board'!F8:F55,0,RY1),SS35)</f>
        <v>0</v>
      </c>
      <c r="TW34" s="420">
        <f t="shared" ref="TW34:TW35" ca="1" si="5130">TU34-TV34</f>
        <v>0</v>
      </c>
      <c r="TX34" s="420">
        <f t="shared" ref="TX34:TX35" ca="1" si="5131">TS34*1+TR34*3</f>
        <v>0</v>
      </c>
      <c r="TY34" s="420">
        <f t="shared" ref="TY34" ca="1" si="5132">IF(SS34&lt;&gt;"",SUMPRODUCT((TB32:TB35=TB34)*(TX32:TX35&gt;TX34)*1),0)</f>
        <v>0</v>
      </c>
      <c r="TZ34" s="420">
        <f t="shared" ref="TZ34" ca="1" si="5133">IF(SS34&lt;&gt;"",SUMPRODUCT((TY32:TY35=TY34)*(TW32:TW35&gt;TW34)*1),0)</f>
        <v>0</v>
      </c>
      <c r="UA34" s="420">
        <f t="shared" ref="UA34:UA35" ca="1" si="5134">TY34+TZ34</f>
        <v>0</v>
      </c>
      <c r="UB34" s="420">
        <f t="shared" ref="UB34" ca="1" si="5135">IF(SS34&lt;&gt;"",SUMPRODUCT((UA32:UA35=UA34)*(TY32:TY35=TY34)*(TU32:TU35&gt;TU34)*1),0)</f>
        <v>0</v>
      </c>
      <c r="UC34" s="420">
        <f t="shared" ca="1" si="138"/>
        <v>1</v>
      </c>
      <c r="UD34" s="420">
        <f t="shared" ref="UD34" ca="1" si="5136">SUMPRODUCT((UC32:UC35=UC34)*(SF32:SF35&gt;SF34)*1)</f>
        <v>0</v>
      </c>
      <c r="UE34" s="420">
        <f t="shared" ca="1" si="140"/>
        <v>1</v>
      </c>
      <c r="UF34" s="420" t="str">
        <f t="shared" si="342"/>
        <v>Portugal</v>
      </c>
      <c r="UG34" s="420">
        <f t="shared" ca="1" si="141"/>
        <v>0</v>
      </c>
      <c r="UH34" s="420">
        <f ca="1">SUMPRODUCT((OFFSET('Game Board'!G8:G55,0,UH1)&lt;&gt;"")*(OFFSET('Game Board'!F8:F55,0,UH1)=C34)*(OFFSET('Game Board'!G8:G55,0,UH1)&gt;OFFSET('Game Board'!H8:H55,0,UH1))*1)+SUMPRODUCT((OFFSET('Game Board'!G8:G55,0,UH1)&lt;&gt;"")*(OFFSET('Game Board'!I8:I55,0,UH1)=C34)*(OFFSET('Game Board'!H8:H55,0,UH1)&gt;OFFSET('Game Board'!G8:G55,0,UH1))*1)</f>
        <v>0</v>
      </c>
      <c r="UI34" s="420">
        <f ca="1">SUMPRODUCT((OFFSET('Game Board'!G8:G55,0,UH1)&lt;&gt;"")*(OFFSET('Game Board'!F8:F55,0,UH1)=C34)*(OFFSET('Game Board'!G8:G55,0,UH1)=OFFSET('Game Board'!H8:H55,0,UH1))*1)+SUMPRODUCT((OFFSET('Game Board'!G8:G55,0,UH1)&lt;&gt;"")*(OFFSET('Game Board'!I8:I55,0,UH1)=C34)*(OFFSET('Game Board'!G8:G55,0,UH1)=OFFSET('Game Board'!H8:H55,0,UH1))*1)</f>
        <v>0</v>
      </c>
      <c r="UJ34" s="420">
        <f ca="1">SUMPRODUCT((OFFSET('Game Board'!G8:G55,0,UH1)&lt;&gt;"")*(OFFSET('Game Board'!F8:F55,0,UH1)=C34)*(OFFSET('Game Board'!G8:G55,0,UH1)&lt;OFFSET('Game Board'!H8:H55,0,UH1))*1)+SUMPRODUCT((OFFSET('Game Board'!G8:G55,0,UH1)&lt;&gt;"")*(OFFSET('Game Board'!I8:I55,0,UH1)=C34)*(OFFSET('Game Board'!H8:H55,0,UH1)&lt;OFFSET('Game Board'!G8:G55,0,UH1))*1)</f>
        <v>0</v>
      </c>
      <c r="UK34" s="420">
        <f ca="1">SUMIF(OFFSET('Game Board'!F8:F55,0,UH1),C34,OFFSET('Game Board'!G8:G55,0,UH1))+SUMIF(OFFSET('Game Board'!I8:I55,0,UH1),C34,OFFSET('Game Board'!H8:H55,0,UH1))</f>
        <v>0</v>
      </c>
      <c r="UL34" s="420">
        <f ca="1">SUMIF(OFFSET('Game Board'!F8:F55,0,UH1),C34,OFFSET('Game Board'!H8:H55,0,UH1))+SUMIF(OFFSET('Game Board'!I8:I55,0,UH1),C34,OFFSET('Game Board'!G8:G55,0,UH1))</f>
        <v>0</v>
      </c>
      <c r="UM34" s="420">
        <f t="shared" ca="1" si="142"/>
        <v>0</v>
      </c>
      <c r="UN34" s="420">
        <f t="shared" ca="1" si="143"/>
        <v>0</v>
      </c>
      <c r="UO34" s="420">
        <f ca="1">INDEX(L4:L35,MATCH(UX34,C4:C35,0),0)</f>
        <v>1675</v>
      </c>
      <c r="UP34" s="424">
        <f>'Tournament Setup'!F36</f>
        <v>0</v>
      </c>
      <c r="UQ34" s="420">
        <f t="shared" ref="UQ34" ca="1" si="5137">RANK(UN34,UN32:UN35)</f>
        <v>1</v>
      </c>
      <c r="UR34" s="420">
        <f t="shared" ref="UR34" ca="1" si="5138">SUMPRODUCT((UQ32:UQ35=UQ34)*(UM32:UM35&gt;UM34)*1)</f>
        <v>0</v>
      </c>
      <c r="US34" s="420">
        <f t="shared" ca="1" si="146"/>
        <v>1</v>
      </c>
      <c r="UT34" s="420">
        <f t="shared" ref="UT34" ca="1" si="5139">SUMPRODUCT((UQ32:UQ35=UQ34)*(UM32:UM35=UM34)*(UK32:UK35&gt;UK34)*1)</f>
        <v>0</v>
      </c>
      <c r="UU34" s="420">
        <f t="shared" ca="1" si="148"/>
        <v>1</v>
      </c>
      <c r="UV34" s="420">
        <f t="shared" ref="UV34" ca="1" si="5140">RANK(UU34,UU32:UU35,1)+COUNTIF(UU32:UU34,UU34)-1</f>
        <v>3</v>
      </c>
      <c r="UW34" s="420">
        <v>3</v>
      </c>
      <c r="UX34" s="420" t="str">
        <f t="shared" ref="UX34" ca="1" si="5141">INDEX(UF32:UF35,MATCH(UW34,UV32:UV35,0),0)</f>
        <v>Portugal</v>
      </c>
      <c r="UY34" s="420">
        <f t="shared" ref="UY34" ca="1" si="5142">INDEX(UU32:UU35,MATCH(UX34,UF32:UF35,0),0)</f>
        <v>1</v>
      </c>
      <c r="UZ34" s="420" t="str">
        <f t="shared" ref="UZ34:UZ35" ca="1" si="5143">IF(AND(UZ33&lt;&gt;"",UY34=1),UX34,"")</f>
        <v>Portugal</v>
      </c>
      <c r="VA34" s="420" t="str">
        <f t="shared" ref="VA34" ca="1" si="5144">IF(VA33&lt;&gt;"",UX34,"")</f>
        <v/>
      </c>
      <c r="VB34" s="420" t="str">
        <f t="shared" ref="VB34" ca="1" si="5145">IF(UY35=3,UX34,"")</f>
        <v/>
      </c>
      <c r="VC34" s="420">
        <f ca="1">SUMPRODUCT((OFFSET('Game Board'!F8:F55,0,UH1)=UZ34)*(OFFSET('Game Board'!I8:I55,0,UH1)=UZ32)*(OFFSET('Game Board'!G8:G55,0,UH1)&gt;OFFSET('Game Board'!H8:H55,0,UH1))*1)+SUMPRODUCT((OFFSET('Game Board'!I8:I55,0,UH1)=UZ34)*(OFFSET('Game Board'!F8:F55,0,UH1)=UZ32)*(OFFSET('Game Board'!H8:H55,0,UH1)&gt;OFFSET('Game Board'!G8:G55,0,UH1))*1)+SUMPRODUCT((OFFSET('Game Board'!F8:F55,0,UH1)=UZ34)*(OFFSET('Game Board'!I8:I55,0,UH1)=UZ33)*(OFFSET('Game Board'!G8:G55,0,UH1)&gt;OFFSET('Game Board'!H8:H55,0,UH1))*1)+SUMPRODUCT((OFFSET('Game Board'!I8:I55,0,UH1)=UZ34)*(OFFSET('Game Board'!F8:F55,0,UH1)=UZ33)*(OFFSET('Game Board'!H8:H55,0,UH1)&gt;OFFSET('Game Board'!G8:G55,0,UH1))*1)+SUMPRODUCT((OFFSET('Game Board'!F8:F55,0,UH1)=UZ34)*(OFFSET('Game Board'!I8:I55,0,UH1)=UZ35)*(OFFSET('Game Board'!G8:G55,0,UH1)&gt;OFFSET('Game Board'!H8:H55,0,UH1))*1)+SUMPRODUCT((OFFSET('Game Board'!I8:I55,0,UH1)=UZ34)*(OFFSET('Game Board'!F8:F55,0,UH1)=UZ35)*(OFFSET('Game Board'!H8:H55,0,UH1)&gt;OFFSET('Game Board'!G8:G55,0,UH1))*1)</f>
        <v>0</v>
      </c>
      <c r="VD34" s="420">
        <f ca="1">SUMPRODUCT((OFFSET('Game Board'!F8:F55,0,UH1)=UZ34)*(OFFSET('Game Board'!I8:I55,0,UH1)=UZ32)*(OFFSET('Game Board'!G8:G55,0,UH1)=OFFSET('Game Board'!H8:H55,0,UH1))*1)+SUMPRODUCT((OFFSET('Game Board'!I8:I55,0,UH1)=UZ34)*(OFFSET('Game Board'!F8:F55,0,UH1)=UZ32)*(OFFSET('Game Board'!G8:G55,0,UH1)=OFFSET('Game Board'!H8:H55,0,UH1))*1)+SUMPRODUCT((OFFSET('Game Board'!F8:F55,0,UH1)=UZ34)*(OFFSET('Game Board'!I8:I55,0,UH1)=UZ33)*(OFFSET('Game Board'!G8:G55,0,UH1)=OFFSET('Game Board'!H8:H55,0,UH1))*1)+SUMPRODUCT((OFFSET('Game Board'!I8:I55,0,UH1)=UZ34)*(OFFSET('Game Board'!F8:F55,0,UH1)=UZ33)*(OFFSET('Game Board'!G8:G55,0,UH1)=OFFSET('Game Board'!H8:H55,0,UH1))*1)+SUMPRODUCT((OFFSET('Game Board'!F8:F55,0,UH1)=UZ34)*(OFFSET('Game Board'!I8:I55,0,UH1)=UZ35)*(OFFSET('Game Board'!G8:G55,0,UH1)=OFFSET('Game Board'!H8:H55,0,UH1))*1)+SUMPRODUCT((OFFSET('Game Board'!I8:I55,0,UH1)=UZ34)*(OFFSET('Game Board'!F8:F55,0,UH1)=UZ35)*(OFFSET('Game Board'!G8:G55,0,UH1)=OFFSET('Game Board'!H8:H55,0,UH1))*1)</f>
        <v>3</v>
      </c>
      <c r="VE34" s="420">
        <f ca="1">SUMPRODUCT((OFFSET('Game Board'!F8:F55,0,UH1)=UZ34)*(OFFSET('Game Board'!I8:I55,0,UH1)=UZ32)*(OFFSET('Game Board'!G8:G55,0,UH1)&lt;OFFSET('Game Board'!H8:H55,0,UH1))*1)+SUMPRODUCT((OFFSET('Game Board'!I8:I55,0,UH1)=UZ34)*(OFFSET('Game Board'!F8:F55,0,UH1)=UZ32)*(OFFSET('Game Board'!H8:H55,0,UH1)&lt;OFFSET('Game Board'!G8:G55,0,UH1))*1)+SUMPRODUCT((OFFSET('Game Board'!F8:F55,0,UH1)=UZ34)*(OFFSET('Game Board'!I8:I55,0,UH1)=UZ33)*(OFFSET('Game Board'!G8:G55,0,UH1)&lt;OFFSET('Game Board'!H8:H55,0,UH1))*1)+SUMPRODUCT((OFFSET('Game Board'!I8:I55,0,UH1)=UZ34)*(OFFSET('Game Board'!F8:F55,0,UH1)=UZ33)*(OFFSET('Game Board'!H8:H55,0,UH1)&lt;OFFSET('Game Board'!G8:G55,0,UH1))*1)+SUMPRODUCT((OFFSET('Game Board'!F8:F55,0,UH1)=UZ34)*(OFFSET('Game Board'!I8:I55,0,UH1)=UZ35)*(OFFSET('Game Board'!G8:G55,0,UH1)&lt;OFFSET('Game Board'!H8:H55,0,UH1))*1)+SUMPRODUCT((OFFSET('Game Board'!I8:I55,0,UH1)=UZ34)*(OFFSET('Game Board'!F8:F55,0,UH1)=UZ35)*(OFFSET('Game Board'!H8:H55,0,UH1)&lt;OFFSET('Game Board'!G8:G55,0,UH1))*1)</f>
        <v>0</v>
      </c>
      <c r="VF34" s="420">
        <f ca="1">SUMIFS(OFFSET('Game Board'!G8:G55,0,UH1),OFFSET('Game Board'!F8:F55,0,UH1),UZ34,OFFSET('Game Board'!I8:I55,0,UH1),UZ32)+SUMIFS(OFFSET('Game Board'!G8:G55,0,UH1),OFFSET('Game Board'!F8:F55,0,UH1),UZ34,OFFSET('Game Board'!I8:I55,0,UH1),UZ33)+SUMIFS(OFFSET('Game Board'!G8:G55,0,UH1),OFFSET('Game Board'!F8:F55,0,UH1),UZ34,OFFSET('Game Board'!I8:I55,0,UH1),UZ35)+SUMIFS(OFFSET('Game Board'!H8:H55,0,UH1),OFFSET('Game Board'!I8:I55,0,UH1),UZ34,OFFSET('Game Board'!F8:F55,0,UH1),UZ32)+SUMIFS(OFFSET('Game Board'!H8:H55,0,UH1),OFFSET('Game Board'!I8:I55,0,UH1),UZ34,OFFSET('Game Board'!F8:F55,0,UH1),UZ33)+SUMIFS(OFFSET('Game Board'!H8:H55,0,UH1),OFFSET('Game Board'!I8:I55,0,UH1),UZ34,OFFSET('Game Board'!F8:F55,0,UH1),UZ35)</f>
        <v>0</v>
      </c>
      <c r="VG34" s="420">
        <f ca="1">SUMIFS(OFFSET('Game Board'!H8:H55,0,UH1),OFFSET('Game Board'!F8:F55,0,UH1),UZ34,OFFSET('Game Board'!I8:I55,0,UH1),UZ32)+SUMIFS(OFFSET('Game Board'!H8:H55,0,UH1),OFFSET('Game Board'!F8:F55,0,UH1),UZ34,OFFSET('Game Board'!I8:I55,0,UH1),UZ33)+SUMIFS(OFFSET('Game Board'!H8:H55,0,UH1),OFFSET('Game Board'!F8:F55,0,UH1),UZ34,OFFSET('Game Board'!I8:I55,0,UH1),UZ35)+SUMIFS(OFFSET('Game Board'!G8:G55,0,UH1),OFFSET('Game Board'!I8:I55,0,UH1),UZ34,OFFSET('Game Board'!F8:F55,0,UH1),UZ32)+SUMIFS(OFFSET('Game Board'!G8:G55,0,UH1),OFFSET('Game Board'!I8:I55,0,UH1),UZ34,OFFSET('Game Board'!F8:F55,0,UH1),UZ33)+SUMIFS(OFFSET('Game Board'!G8:G55,0,UH1),OFFSET('Game Board'!I8:I55,0,UH1),UZ34,OFFSET('Game Board'!F8:F55,0,UH1),UZ35)</f>
        <v>0</v>
      </c>
      <c r="VH34" s="420">
        <f t="shared" ca="1" si="153"/>
        <v>0</v>
      </c>
      <c r="VI34" s="420">
        <f t="shared" ca="1" si="154"/>
        <v>3</v>
      </c>
      <c r="VJ34" s="420">
        <f t="shared" ref="VJ34" ca="1" si="5146">IF(UZ34&lt;&gt;"",SUMPRODUCT((UY32:UY35=UY34)*(VI32:VI35&gt;VI34)*1),0)</f>
        <v>0</v>
      </c>
      <c r="VK34" s="420">
        <f t="shared" ref="VK34" ca="1" si="5147">IF(UZ34&lt;&gt;"",SUMPRODUCT((VJ32:VJ35=VJ34)*(VH32:VH35&gt;VH34)*1),0)</f>
        <v>0</v>
      </c>
      <c r="VL34" s="420">
        <f t="shared" ca="1" si="157"/>
        <v>0</v>
      </c>
      <c r="VM34" s="420">
        <f t="shared" ref="VM34" ca="1" si="5148">IF(UZ34&lt;&gt;"",SUMPRODUCT((VL32:VL35=VL34)*(VJ32:VJ35=VJ34)*(VF32:VF35&gt;VF34)*1),0)</f>
        <v>0</v>
      </c>
      <c r="VN34" s="420">
        <f t="shared" ca="1" si="159"/>
        <v>1</v>
      </c>
      <c r="VO34" s="420">
        <f ca="1">SUMPRODUCT((OFFSET('Game Board'!F8:F55,0,UH1)=VA34)*(OFFSET('Game Board'!I8:I55,0,UH1)=VA33)*(OFFSET('Game Board'!G8:G55,0,UH1)&gt;OFFSET('Game Board'!H8:H55,0,UH1))*1)+SUMPRODUCT((OFFSET('Game Board'!I8:I55,0,UH1)=VA34)*(OFFSET('Game Board'!F8:F55,0,UH1)=VA33)*(OFFSET('Game Board'!H8:H55,0,UH1)&gt;OFFSET('Game Board'!G8:G55,0,UH1))*1)+SUMPRODUCT((OFFSET('Game Board'!F8:F55,0,UH1)=VA34)*(OFFSET('Game Board'!I8:I55,0,UH1)=VA35)*(OFFSET('Game Board'!G8:G55,0,UH1)&gt;OFFSET('Game Board'!H8:H55,0,UH1))*1)+SUMPRODUCT((OFFSET('Game Board'!I8:I55,0,UH1)=VA34)*(OFFSET('Game Board'!F8:F55,0,UH1)=VA35)*(OFFSET('Game Board'!H8:H55,0,UH1)&gt;OFFSET('Game Board'!G8:G55,0,UH1))*1)</f>
        <v>0</v>
      </c>
      <c r="VP34" s="420">
        <f ca="1">SUMPRODUCT((OFFSET('Game Board'!F8:F55,0,UH1)=VA34)*(OFFSET('Game Board'!I8:I55,0,UH1)=VA33)*(OFFSET('Game Board'!G8:G55,0,UH1)=OFFSET('Game Board'!H8:H55,0,UH1))*1)+SUMPRODUCT((OFFSET('Game Board'!I8:I55,0,UH1)=VA34)*(OFFSET('Game Board'!F8:F55,0,UH1)=VA33)*(OFFSET('Game Board'!G8:G55,0,UH1)=OFFSET('Game Board'!H8:H55,0,UH1))*1)+SUMPRODUCT((OFFSET('Game Board'!F8:F55,0,UH1)=VA34)*(OFFSET('Game Board'!I8:I55,0,UH1)=VA35)*(OFFSET('Game Board'!G8:G55,0,UH1)=OFFSET('Game Board'!H8:H55,0,UH1))*1)+SUMPRODUCT((OFFSET('Game Board'!I8:I55,0,UH1)=VA34)*(OFFSET('Game Board'!F8:F55,0,UH1)=VA35)*(OFFSET('Game Board'!G8:G55,0,UH1)=OFFSET('Game Board'!H8:H55,0,UH1))*1)</f>
        <v>0</v>
      </c>
      <c r="VQ34" s="420">
        <f ca="1">SUMPRODUCT((OFFSET('Game Board'!F8:F55,0,UH1)=VA34)*(OFFSET('Game Board'!I8:I55,0,UH1)=VA33)*(OFFSET('Game Board'!G8:G55,0,UH1)&lt;OFFSET('Game Board'!H8:H55,0,UH1))*1)+SUMPRODUCT((OFFSET('Game Board'!I8:I55,0,UH1)=VA34)*(OFFSET('Game Board'!F8:F55,0,UH1)=VA33)*(OFFSET('Game Board'!H8:H55,0,UH1)&lt;OFFSET('Game Board'!G8:G55,0,UH1))*1)+SUMPRODUCT((OFFSET('Game Board'!F8:F55,0,UH1)=VA34)*(OFFSET('Game Board'!I8:I55,0,UH1)=VA35)*(OFFSET('Game Board'!G8:G55,0,UH1)&lt;OFFSET('Game Board'!H8:H55,0,UH1))*1)+SUMPRODUCT((OFFSET('Game Board'!I8:I55,0,UH1)=VA34)*(OFFSET('Game Board'!F8:F55,0,UH1)=VA35)*(OFFSET('Game Board'!H8:H55,0,UH1)&lt;OFFSET('Game Board'!G8:G55,0,UH1))*1)</f>
        <v>0</v>
      </c>
      <c r="VR34" s="420">
        <f ca="1">SUMIFS(OFFSET('Game Board'!G8:G55,0,UH1),OFFSET('Game Board'!F8:F55,0,UH1),VA34,OFFSET('Game Board'!I8:I55,0,UH1),VA33)+SUMIFS(OFFSET('Game Board'!G8:G55,0,UH1),OFFSET('Game Board'!F8:F55,0,UH1),VA34,OFFSET('Game Board'!I8:I55,0,UH1),VA35)+SUMIFS(OFFSET('Game Board'!H8:H55,0,UH1),OFFSET('Game Board'!I8:I55,0,UH1),VA34,OFFSET('Game Board'!F8:F55,0,UH1),VA33)+SUMIFS(OFFSET('Game Board'!H8:H55,0,UH1),OFFSET('Game Board'!I8:I55,0,UH1),VA34,OFFSET('Game Board'!F8:F55,0,UH1),VA35)</f>
        <v>0</v>
      </c>
      <c r="VS34" s="420">
        <f ca="1">SUMIFS(OFFSET('Game Board'!H8:H55,0,UH1),OFFSET('Game Board'!F8:F55,0,UH1),VA34,OFFSET('Game Board'!I8:I55,0,UH1),VA33)+SUMIFS(OFFSET('Game Board'!H8:H55,0,UH1),OFFSET('Game Board'!F8:F55,0,UH1),VA34,OFFSET('Game Board'!I8:I55,0,UH1),VA35)+SUMIFS(OFFSET('Game Board'!G8:G55,0,UH1),OFFSET('Game Board'!I8:I55,0,UH1),VA34,OFFSET('Game Board'!F8:F55,0,UH1),VA33)+SUMIFS(OFFSET('Game Board'!G8:G55,0,UH1),OFFSET('Game Board'!I8:I55,0,UH1),VA34,OFFSET('Game Board'!F8:F55,0,UH1),VA35)</f>
        <v>0</v>
      </c>
      <c r="VT34" s="420">
        <f t="shared" ca="1" si="354"/>
        <v>0</v>
      </c>
      <c r="VU34" s="420">
        <f t="shared" ca="1" si="355"/>
        <v>0</v>
      </c>
      <c r="VV34" s="420">
        <f t="shared" ref="VV34" ca="1" si="5149">IF(VA34&lt;&gt;"",SUMPRODUCT((UY32:UY35=UY34)*(VU32:VU35&gt;VU34)*1),0)</f>
        <v>0</v>
      </c>
      <c r="VW34" s="420">
        <f t="shared" ref="VW34" ca="1" si="5150">IF(VA34&lt;&gt;"",SUMPRODUCT((VV32:VV35=VV34)*(VT32:VT35&gt;VT34)*1),0)</f>
        <v>0</v>
      </c>
      <c r="VX34" s="420">
        <f t="shared" ca="1" si="358"/>
        <v>0</v>
      </c>
      <c r="VY34" s="420">
        <f t="shared" ref="VY34" ca="1" si="5151">IF(VA34&lt;&gt;"",SUMPRODUCT((VX32:VX35=VX34)*(VV32:VV35=VV34)*(VR32:VR35&gt;VR34)*1),0)</f>
        <v>0</v>
      </c>
      <c r="VZ34" s="420">
        <f t="shared" ca="1" si="160"/>
        <v>1</v>
      </c>
      <c r="WA34" s="420">
        <f ca="1">SUMPRODUCT((OFFSET('Game Board'!F8:F55,0,UH1)=VB34)*(OFFSET('Game Board'!I8:I55,0,UH1)=VB35)*(OFFSET('Game Board'!G8:G55,0,UH1)&gt;OFFSET('Game Board'!H8:H55,0,UH1))*1)+SUMPRODUCT((OFFSET('Game Board'!I8:I55,0,UH1)=VB34)*(OFFSET('Game Board'!F8:F55,0,UH1)=VB35)*(OFFSET('Game Board'!H8:H55,0,UH1)&gt;OFFSET('Game Board'!G8:G55,0,UH1))*1)</f>
        <v>0</v>
      </c>
      <c r="WB34" s="420">
        <f ca="1">SUMPRODUCT((OFFSET('Game Board'!F8:F55,0,UH1)=VB34)*(OFFSET('Game Board'!I8:I55,0,UH1)=VB35)*(OFFSET('Game Board'!G8:G55,0,UH1)=OFFSET('Game Board'!H8:H55,0,UH1))*1)+SUMPRODUCT((OFFSET('Game Board'!I8:I55,0,UH1)=VB34)*(OFFSET('Game Board'!F8:F55,0,UH1)=VB35)*(OFFSET('Game Board'!H8:H55,0,UH1)=OFFSET('Game Board'!G8:G55,0,UH1))*1)</f>
        <v>0</v>
      </c>
      <c r="WC34" s="420">
        <f ca="1">SUMPRODUCT((OFFSET('Game Board'!F8:F55,0,UH1)=VB34)*(OFFSET('Game Board'!I8:I55,0,UH1)=VB35)*(OFFSET('Game Board'!G8:G55,0,UH1)&lt;OFFSET('Game Board'!H8:H55,0,UH1))*1)+SUMPRODUCT((OFFSET('Game Board'!I8:I55,0,UH1)=VB34)*(OFFSET('Game Board'!F8:F55,0,UH1)=VB35)*(OFFSET('Game Board'!H8:H55,0,UH1)&lt;OFFSET('Game Board'!G8:G55,0,UH1))*1)</f>
        <v>0</v>
      </c>
      <c r="WD34" s="420">
        <f ca="1">SUMIFS(OFFSET('Game Board'!G8:G55,0,UH1),OFFSET('Game Board'!F8:F55,0,UH1),VB34,OFFSET('Game Board'!I8:I55,0,UH1),VB35)+SUMIFS(OFFSET('Game Board'!H8:H55,0,UH1),OFFSET('Game Board'!I8:I55,0,UH1),VB34,OFFSET('Game Board'!F8:F55,0,UH1),VB35)</f>
        <v>0</v>
      </c>
      <c r="WE34" s="420">
        <f ca="1">SUMIFS(OFFSET('Game Board'!H8:H55,0,UH1),OFFSET('Game Board'!F8:F55,0,UH1),VB34,OFFSET('Game Board'!I8:I55,0,UH1),VB35)+SUMIFS(OFFSET('Game Board'!G8:G55,0,UH1),OFFSET('Game Board'!I8:I55,0,UH1),VB34,OFFSET('Game Board'!F8:F55,0,UH1),VB35)</f>
        <v>0</v>
      </c>
      <c r="WF34" s="420">
        <f t="shared" ref="WF34:WF35" ca="1" si="5152">WD34-WE34</f>
        <v>0</v>
      </c>
      <c r="WG34" s="420">
        <f t="shared" ref="WG34:WG35" ca="1" si="5153">WB34*1+WA34*3</f>
        <v>0</v>
      </c>
      <c r="WH34" s="420">
        <f t="shared" ref="WH34" ca="1" si="5154">IF(VB34&lt;&gt;"",SUMPRODUCT((VK32:VK35=VK34)*(WG32:WG35&gt;WG34)*1),0)</f>
        <v>0</v>
      </c>
      <c r="WI34" s="420">
        <f t="shared" ref="WI34" ca="1" si="5155">IF(VB34&lt;&gt;"",SUMPRODUCT((WH32:WH35=WH34)*(WF32:WF35&gt;WF34)*1),0)</f>
        <v>0</v>
      </c>
      <c r="WJ34" s="420">
        <f t="shared" ref="WJ34:WJ35" ca="1" si="5156">WH34+WI34</f>
        <v>0</v>
      </c>
      <c r="WK34" s="420">
        <f t="shared" ref="WK34" ca="1" si="5157">IF(VB34&lt;&gt;"",SUMPRODUCT((WJ32:WJ35=WJ34)*(WH32:WH35=WH34)*(WD32:WD35&gt;WD34)*1),0)</f>
        <v>0</v>
      </c>
      <c r="WL34" s="420">
        <f t="shared" ca="1" si="161"/>
        <v>1</v>
      </c>
      <c r="WM34" s="420">
        <f t="shared" ref="WM34" ca="1" si="5158">SUMPRODUCT((WL32:WL35=WL34)*(UO32:UO35&gt;UO34)*1)</f>
        <v>0</v>
      </c>
      <c r="WN34" s="420">
        <f t="shared" ca="1" si="163"/>
        <v>1</v>
      </c>
      <c r="WO34" s="420" t="str">
        <f t="shared" si="361"/>
        <v>Portugal</v>
      </c>
      <c r="WP34" s="420">
        <f t="shared" ca="1" si="164"/>
        <v>0</v>
      </c>
      <c r="WQ34" s="420">
        <f ca="1">SUMPRODUCT((OFFSET('Game Board'!G8:G55,0,WQ1)&lt;&gt;"")*(OFFSET('Game Board'!F8:F55,0,WQ1)=C34)*(OFFSET('Game Board'!G8:G55,0,WQ1)&gt;OFFSET('Game Board'!H8:H55,0,WQ1))*1)+SUMPRODUCT((OFFSET('Game Board'!G8:G55,0,WQ1)&lt;&gt;"")*(OFFSET('Game Board'!I8:I55,0,WQ1)=C34)*(OFFSET('Game Board'!H8:H55,0,WQ1)&gt;OFFSET('Game Board'!G8:G55,0,WQ1))*1)</f>
        <v>0</v>
      </c>
      <c r="WR34" s="420">
        <f ca="1">SUMPRODUCT((OFFSET('Game Board'!G8:G55,0,WQ1)&lt;&gt;"")*(OFFSET('Game Board'!F8:F55,0,WQ1)=C34)*(OFFSET('Game Board'!G8:G55,0,WQ1)=OFFSET('Game Board'!H8:H55,0,WQ1))*1)+SUMPRODUCT((OFFSET('Game Board'!G8:G55,0,WQ1)&lt;&gt;"")*(OFFSET('Game Board'!I8:I55,0,WQ1)=C34)*(OFFSET('Game Board'!G8:G55,0,WQ1)=OFFSET('Game Board'!H8:H55,0,WQ1))*1)</f>
        <v>0</v>
      </c>
      <c r="WS34" s="420">
        <f ca="1">SUMPRODUCT((OFFSET('Game Board'!G8:G55,0,WQ1)&lt;&gt;"")*(OFFSET('Game Board'!F8:F55,0,WQ1)=C34)*(OFFSET('Game Board'!G8:G55,0,WQ1)&lt;OFFSET('Game Board'!H8:H55,0,WQ1))*1)+SUMPRODUCT((OFFSET('Game Board'!G8:G55,0,WQ1)&lt;&gt;"")*(OFFSET('Game Board'!I8:I55,0,WQ1)=C34)*(OFFSET('Game Board'!H8:H55,0,WQ1)&lt;OFFSET('Game Board'!G8:G55,0,WQ1))*1)</f>
        <v>0</v>
      </c>
      <c r="WT34" s="420">
        <f ca="1">SUMIF(OFFSET('Game Board'!F8:F55,0,WQ1),C34,OFFSET('Game Board'!G8:G55,0,WQ1))+SUMIF(OFFSET('Game Board'!I8:I55,0,WQ1),C34,OFFSET('Game Board'!H8:H55,0,WQ1))</f>
        <v>0</v>
      </c>
      <c r="WU34" s="420">
        <f ca="1">SUMIF(OFFSET('Game Board'!F8:F55,0,WQ1),C34,OFFSET('Game Board'!H8:H55,0,WQ1))+SUMIF(OFFSET('Game Board'!I8:I55,0,WQ1),C34,OFFSET('Game Board'!G8:G55,0,WQ1))</f>
        <v>0</v>
      </c>
      <c r="WV34" s="420">
        <f t="shared" ca="1" si="165"/>
        <v>0</v>
      </c>
      <c r="WW34" s="420">
        <f t="shared" ca="1" si="166"/>
        <v>0</v>
      </c>
      <c r="WX34" s="420">
        <f ca="1">INDEX(L4:L35,MATCH(XG34,C4:C35,0),0)</f>
        <v>1675</v>
      </c>
      <c r="WY34" s="424">
        <f>'Tournament Setup'!F36</f>
        <v>0</v>
      </c>
      <c r="WZ34" s="420">
        <f t="shared" ref="WZ34" ca="1" si="5159">RANK(WW34,WW32:WW35)</f>
        <v>1</v>
      </c>
      <c r="XA34" s="420">
        <f t="shared" ref="XA34" ca="1" si="5160">SUMPRODUCT((WZ32:WZ35=WZ34)*(WV32:WV35&gt;WV34)*1)</f>
        <v>0</v>
      </c>
      <c r="XB34" s="420">
        <f t="shared" ca="1" si="169"/>
        <v>1</v>
      </c>
      <c r="XC34" s="420">
        <f t="shared" ref="XC34" ca="1" si="5161">SUMPRODUCT((WZ32:WZ35=WZ34)*(WV32:WV35=WV34)*(WT32:WT35&gt;WT34)*1)</f>
        <v>0</v>
      </c>
      <c r="XD34" s="420">
        <f t="shared" ca="1" si="171"/>
        <v>1</v>
      </c>
      <c r="XE34" s="420">
        <f t="shared" ref="XE34" ca="1" si="5162">RANK(XD34,XD32:XD35,1)+COUNTIF(XD32:XD34,XD34)-1</f>
        <v>3</v>
      </c>
      <c r="XF34" s="420">
        <v>3</v>
      </c>
      <c r="XG34" s="420" t="str">
        <f t="shared" ref="XG34" ca="1" si="5163">INDEX(WO32:WO35,MATCH(XF34,XE32:XE35,0),0)</f>
        <v>Portugal</v>
      </c>
      <c r="XH34" s="420">
        <f t="shared" ref="XH34" ca="1" si="5164">INDEX(XD32:XD35,MATCH(XG34,WO32:WO35,0),0)</f>
        <v>1</v>
      </c>
      <c r="XI34" s="420" t="str">
        <f t="shared" ref="XI34:XI35" ca="1" si="5165">IF(AND(XI33&lt;&gt;"",XH34=1),XG34,"")</f>
        <v>Portugal</v>
      </c>
      <c r="XJ34" s="420" t="str">
        <f t="shared" ref="XJ34" ca="1" si="5166">IF(XJ33&lt;&gt;"",XG34,"")</f>
        <v/>
      </c>
      <c r="XK34" s="420" t="str">
        <f t="shared" ref="XK34" ca="1" si="5167">IF(XH35=3,XG34,"")</f>
        <v/>
      </c>
      <c r="XL34" s="420">
        <f ca="1">SUMPRODUCT((OFFSET('Game Board'!F8:F55,0,WQ1)=XI34)*(OFFSET('Game Board'!I8:I55,0,WQ1)=XI32)*(OFFSET('Game Board'!G8:G55,0,WQ1)&gt;OFFSET('Game Board'!H8:H55,0,WQ1))*1)+SUMPRODUCT((OFFSET('Game Board'!I8:I55,0,WQ1)=XI34)*(OFFSET('Game Board'!F8:F55,0,WQ1)=XI32)*(OFFSET('Game Board'!H8:H55,0,WQ1)&gt;OFFSET('Game Board'!G8:G55,0,WQ1))*1)+SUMPRODUCT((OFFSET('Game Board'!F8:F55,0,WQ1)=XI34)*(OFFSET('Game Board'!I8:I55,0,WQ1)=XI33)*(OFFSET('Game Board'!G8:G55,0,WQ1)&gt;OFFSET('Game Board'!H8:H55,0,WQ1))*1)+SUMPRODUCT((OFFSET('Game Board'!I8:I55,0,WQ1)=XI34)*(OFFSET('Game Board'!F8:F55,0,WQ1)=XI33)*(OFFSET('Game Board'!H8:H55,0,WQ1)&gt;OFFSET('Game Board'!G8:G55,0,WQ1))*1)+SUMPRODUCT((OFFSET('Game Board'!F8:F55,0,WQ1)=XI34)*(OFFSET('Game Board'!I8:I55,0,WQ1)=XI35)*(OFFSET('Game Board'!G8:G55,0,WQ1)&gt;OFFSET('Game Board'!H8:H55,0,WQ1))*1)+SUMPRODUCT((OFFSET('Game Board'!I8:I55,0,WQ1)=XI34)*(OFFSET('Game Board'!F8:F55,0,WQ1)=XI35)*(OFFSET('Game Board'!H8:H55,0,WQ1)&gt;OFFSET('Game Board'!G8:G55,0,WQ1))*1)</f>
        <v>0</v>
      </c>
      <c r="XM34" s="420">
        <f ca="1">SUMPRODUCT((OFFSET('Game Board'!F8:F55,0,WQ1)=XI34)*(OFFSET('Game Board'!I8:I55,0,WQ1)=XI32)*(OFFSET('Game Board'!G8:G55,0,WQ1)=OFFSET('Game Board'!H8:H55,0,WQ1))*1)+SUMPRODUCT((OFFSET('Game Board'!I8:I55,0,WQ1)=XI34)*(OFFSET('Game Board'!F8:F55,0,WQ1)=XI32)*(OFFSET('Game Board'!G8:G55,0,WQ1)=OFFSET('Game Board'!H8:H55,0,WQ1))*1)+SUMPRODUCT((OFFSET('Game Board'!F8:F55,0,WQ1)=XI34)*(OFFSET('Game Board'!I8:I55,0,WQ1)=XI33)*(OFFSET('Game Board'!G8:G55,0,WQ1)=OFFSET('Game Board'!H8:H55,0,WQ1))*1)+SUMPRODUCT((OFFSET('Game Board'!I8:I55,0,WQ1)=XI34)*(OFFSET('Game Board'!F8:F55,0,WQ1)=XI33)*(OFFSET('Game Board'!G8:G55,0,WQ1)=OFFSET('Game Board'!H8:H55,0,WQ1))*1)+SUMPRODUCT((OFFSET('Game Board'!F8:F55,0,WQ1)=XI34)*(OFFSET('Game Board'!I8:I55,0,WQ1)=XI35)*(OFFSET('Game Board'!G8:G55,0,WQ1)=OFFSET('Game Board'!H8:H55,0,WQ1))*1)+SUMPRODUCT((OFFSET('Game Board'!I8:I55,0,WQ1)=XI34)*(OFFSET('Game Board'!F8:F55,0,WQ1)=XI35)*(OFFSET('Game Board'!G8:G55,0,WQ1)=OFFSET('Game Board'!H8:H55,0,WQ1))*1)</f>
        <v>3</v>
      </c>
      <c r="XN34" s="420">
        <f ca="1">SUMPRODUCT((OFFSET('Game Board'!F8:F55,0,WQ1)=XI34)*(OFFSET('Game Board'!I8:I55,0,WQ1)=XI32)*(OFFSET('Game Board'!G8:G55,0,WQ1)&lt;OFFSET('Game Board'!H8:H55,0,WQ1))*1)+SUMPRODUCT((OFFSET('Game Board'!I8:I55,0,WQ1)=XI34)*(OFFSET('Game Board'!F8:F55,0,WQ1)=XI32)*(OFFSET('Game Board'!H8:H55,0,WQ1)&lt;OFFSET('Game Board'!G8:G55,0,WQ1))*1)+SUMPRODUCT((OFFSET('Game Board'!F8:F55,0,WQ1)=XI34)*(OFFSET('Game Board'!I8:I55,0,WQ1)=XI33)*(OFFSET('Game Board'!G8:G55,0,WQ1)&lt;OFFSET('Game Board'!H8:H55,0,WQ1))*1)+SUMPRODUCT((OFFSET('Game Board'!I8:I55,0,WQ1)=XI34)*(OFFSET('Game Board'!F8:F55,0,WQ1)=XI33)*(OFFSET('Game Board'!H8:H55,0,WQ1)&lt;OFFSET('Game Board'!G8:G55,0,WQ1))*1)+SUMPRODUCT((OFFSET('Game Board'!F8:F55,0,WQ1)=XI34)*(OFFSET('Game Board'!I8:I55,0,WQ1)=XI35)*(OFFSET('Game Board'!G8:G55,0,WQ1)&lt;OFFSET('Game Board'!H8:H55,0,WQ1))*1)+SUMPRODUCT((OFFSET('Game Board'!I8:I55,0,WQ1)=XI34)*(OFFSET('Game Board'!F8:F55,0,WQ1)=XI35)*(OFFSET('Game Board'!H8:H55,0,WQ1)&lt;OFFSET('Game Board'!G8:G55,0,WQ1))*1)</f>
        <v>0</v>
      </c>
      <c r="XO34" s="420">
        <f ca="1">SUMIFS(OFFSET('Game Board'!G8:G55,0,WQ1),OFFSET('Game Board'!F8:F55,0,WQ1),XI34,OFFSET('Game Board'!I8:I55,0,WQ1),XI32)+SUMIFS(OFFSET('Game Board'!G8:G55,0,WQ1),OFFSET('Game Board'!F8:F55,0,WQ1),XI34,OFFSET('Game Board'!I8:I55,0,WQ1),XI33)+SUMIFS(OFFSET('Game Board'!G8:G55,0,WQ1),OFFSET('Game Board'!F8:F55,0,WQ1),XI34,OFFSET('Game Board'!I8:I55,0,WQ1),XI35)+SUMIFS(OFFSET('Game Board'!H8:H55,0,WQ1),OFFSET('Game Board'!I8:I55,0,WQ1),XI34,OFFSET('Game Board'!F8:F55,0,WQ1),XI32)+SUMIFS(OFFSET('Game Board'!H8:H55,0,WQ1),OFFSET('Game Board'!I8:I55,0,WQ1),XI34,OFFSET('Game Board'!F8:F55,0,WQ1),XI33)+SUMIFS(OFFSET('Game Board'!H8:H55,0,WQ1),OFFSET('Game Board'!I8:I55,0,WQ1),XI34,OFFSET('Game Board'!F8:F55,0,WQ1),XI35)</f>
        <v>0</v>
      </c>
      <c r="XP34" s="420">
        <f ca="1">SUMIFS(OFFSET('Game Board'!H8:H55,0,WQ1),OFFSET('Game Board'!F8:F55,0,WQ1),XI34,OFFSET('Game Board'!I8:I55,0,WQ1),XI32)+SUMIFS(OFFSET('Game Board'!H8:H55,0,WQ1),OFFSET('Game Board'!F8:F55,0,WQ1),XI34,OFFSET('Game Board'!I8:I55,0,WQ1),XI33)+SUMIFS(OFFSET('Game Board'!H8:H55,0,WQ1),OFFSET('Game Board'!F8:F55,0,WQ1),XI34,OFFSET('Game Board'!I8:I55,0,WQ1),XI35)+SUMIFS(OFFSET('Game Board'!G8:G55,0,WQ1),OFFSET('Game Board'!I8:I55,0,WQ1),XI34,OFFSET('Game Board'!F8:F55,0,WQ1),XI32)+SUMIFS(OFFSET('Game Board'!G8:G55,0,WQ1),OFFSET('Game Board'!I8:I55,0,WQ1),XI34,OFFSET('Game Board'!F8:F55,0,WQ1),XI33)+SUMIFS(OFFSET('Game Board'!G8:G55,0,WQ1),OFFSET('Game Board'!I8:I55,0,WQ1),XI34,OFFSET('Game Board'!F8:F55,0,WQ1),XI35)</f>
        <v>0</v>
      </c>
      <c r="XQ34" s="420">
        <f t="shared" ca="1" si="176"/>
        <v>0</v>
      </c>
      <c r="XR34" s="420">
        <f t="shared" ca="1" si="177"/>
        <v>3</v>
      </c>
      <c r="XS34" s="420">
        <f t="shared" ref="XS34" ca="1" si="5168">IF(XI34&lt;&gt;"",SUMPRODUCT((XH32:XH35=XH34)*(XR32:XR35&gt;XR34)*1),0)</f>
        <v>0</v>
      </c>
      <c r="XT34" s="420">
        <f t="shared" ref="XT34" ca="1" si="5169">IF(XI34&lt;&gt;"",SUMPRODUCT((XS32:XS35=XS34)*(XQ32:XQ35&gt;XQ34)*1),0)</f>
        <v>0</v>
      </c>
      <c r="XU34" s="420">
        <f t="shared" ca="1" si="180"/>
        <v>0</v>
      </c>
      <c r="XV34" s="420">
        <f t="shared" ref="XV34" ca="1" si="5170">IF(XI34&lt;&gt;"",SUMPRODUCT((XU32:XU35=XU34)*(XS32:XS35=XS34)*(XO32:XO35&gt;XO34)*1),0)</f>
        <v>0</v>
      </c>
      <c r="XW34" s="420">
        <f t="shared" ca="1" si="182"/>
        <v>1</v>
      </c>
      <c r="XX34" s="420">
        <f ca="1">SUMPRODUCT((OFFSET('Game Board'!F8:F55,0,WQ1)=XJ34)*(OFFSET('Game Board'!I8:I55,0,WQ1)=XJ33)*(OFFSET('Game Board'!G8:G55,0,WQ1)&gt;OFFSET('Game Board'!H8:H55,0,WQ1))*1)+SUMPRODUCT((OFFSET('Game Board'!I8:I55,0,WQ1)=XJ34)*(OFFSET('Game Board'!F8:F55,0,WQ1)=XJ33)*(OFFSET('Game Board'!H8:H55,0,WQ1)&gt;OFFSET('Game Board'!G8:G55,0,WQ1))*1)+SUMPRODUCT((OFFSET('Game Board'!F8:F55,0,WQ1)=XJ34)*(OFFSET('Game Board'!I8:I55,0,WQ1)=XJ35)*(OFFSET('Game Board'!G8:G55,0,WQ1)&gt;OFFSET('Game Board'!H8:H55,0,WQ1))*1)+SUMPRODUCT((OFFSET('Game Board'!I8:I55,0,WQ1)=XJ34)*(OFFSET('Game Board'!F8:F55,0,WQ1)=XJ35)*(OFFSET('Game Board'!H8:H55,0,WQ1)&gt;OFFSET('Game Board'!G8:G55,0,WQ1))*1)</f>
        <v>0</v>
      </c>
      <c r="XY34" s="420">
        <f ca="1">SUMPRODUCT((OFFSET('Game Board'!F8:F55,0,WQ1)=XJ34)*(OFFSET('Game Board'!I8:I55,0,WQ1)=XJ33)*(OFFSET('Game Board'!G8:G55,0,WQ1)=OFFSET('Game Board'!H8:H55,0,WQ1))*1)+SUMPRODUCT((OFFSET('Game Board'!I8:I55,0,WQ1)=XJ34)*(OFFSET('Game Board'!F8:F55,0,WQ1)=XJ33)*(OFFSET('Game Board'!G8:G55,0,WQ1)=OFFSET('Game Board'!H8:H55,0,WQ1))*1)+SUMPRODUCT((OFFSET('Game Board'!F8:F55,0,WQ1)=XJ34)*(OFFSET('Game Board'!I8:I55,0,WQ1)=XJ35)*(OFFSET('Game Board'!G8:G55,0,WQ1)=OFFSET('Game Board'!H8:H55,0,WQ1))*1)+SUMPRODUCT((OFFSET('Game Board'!I8:I55,0,WQ1)=XJ34)*(OFFSET('Game Board'!F8:F55,0,WQ1)=XJ35)*(OFFSET('Game Board'!G8:G55,0,WQ1)=OFFSET('Game Board'!H8:H55,0,WQ1))*1)</f>
        <v>0</v>
      </c>
      <c r="XZ34" s="420">
        <f ca="1">SUMPRODUCT((OFFSET('Game Board'!F8:F55,0,WQ1)=XJ34)*(OFFSET('Game Board'!I8:I55,0,WQ1)=XJ33)*(OFFSET('Game Board'!G8:G55,0,WQ1)&lt;OFFSET('Game Board'!H8:H55,0,WQ1))*1)+SUMPRODUCT((OFFSET('Game Board'!I8:I55,0,WQ1)=XJ34)*(OFFSET('Game Board'!F8:F55,0,WQ1)=XJ33)*(OFFSET('Game Board'!H8:H55,0,WQ1)&lt;OFFSET('Game Board'!G8:G55,0,WQ1))*1)+SUMPRODUCT((OFFSET('Game Board'!F8:F55,0,WQ1)=XJ34)*(OFFSET('Game Board'!I8:I55,0,WQ1)=XJ35)*(OFFSET('Game Board'!G8:G55,0,WQ1)&lt;OFFSET('Game Board'!H8:H55,0,WQ1))*1)+SUMPRODUCT((OFFSET('Game Board'!I8:I55,0,WQ1)=XJ34)*(OFFSET('Game Board'!F8:F55,0,WQ1)=XJ35)*(OFFSET('Game Board'!H8:H55,0,WQ1)&lt;OFFSET('Game Board'!G8:G55,0,WQ1))*1)</f>
        <v>0</v>
      </c>
      <c r="YA34" s="420">
        <f ca="1">SUMIFS(OFFSET('Game Board'!G8:G55,0,WQ1),OFFSET('Game Board'!F8:F55,0,WQ1),XJ34,OFFSET('Game Board'!I8:I55,0,WQ1),XJ33)+SUMIFS(OFFSET('Game Board'!G8:G55,0,WQ1),OFFSET('Game Board'!F8:F55,0,WQ1),XJ34,OFFSET('Game Board'!I8:I55,0,WQ1),XJ35)+SUMIFS(OFFSET('Game Board'!H8:H55,0,WQ1),OFFSET('Game Board'!I8:I55,0,WQ1),XJ34,OFFSET('Game Board'!F8:F55,0,WQ1),XJ33)+SUMIFS(OFFSET('Game Board'!H8:H55,0,WQ1),OFFSET('Game Board'!I8:I55,0,WQ1),XJ34,OFFSET('Game Board'!F8:F55,0,WQ1),XJ35)</f>
        <v>0</v>
      </c>
      <c r="YB34" s="420">
        <f ca="1">SUMIFS(OFFSET('Game Board'!H8:H55,0,WQ1),OFFSET('Game Board'!F8:F55,0,WQ1),XJ34,OFFSET('Game Board'!I8:I55,0,WQ1),XJ33)+SUMIFS(OFFSET('Game Board'!H8:H55,0,WQ1),OFFSET('Game Board'!F8:F55,0,WQ1),XJ34,OFFSET('Game Board'!I8:I55,0,WQ1),XJ35)+SUMIFS(OFFSET('Game Board'!G8:G55,0,WQ1),OFFSET('Game Board'!I8:I55,0,WQ1),XJ34,OFFSET('Game Board'!F8:F55,0,WQ1),XJ33)+SUMIFS(OFFSET('Game Board'!G8:G55,0,WQ1),OFFSET('Game Board'!I8:I55,0,WQ1),XJ34,OFFSET('Game Board'!F8:F55,0,WQ1),XJ35)</f>
        <v>0</v>
      </c>
      <c r="YC34" s="420">
        <f t="shared" ca="1" si="373"/>
        <v>0</v>
      </c>
      <c r="YD34" s="420">
        <f t="shared" ca="1" si="374"/>
        <v>0</v>
      </c>
      <c r="YE34" s="420">
        <f t="shared" ref="YE34" ca="1" si="5171">IF(XJ34&lt;&gt;"",SUMPRODUCT((XH32:XH35=XH34)*(YD32:YD35&gt;YD34)*1),0)</f>
        <v>0</v>
      </c>
      <c r="YF34" s="420">
        <f t="shared" ref="YF34" ca="1" si="5172">IF(XJ34&lt;&gt;"",SUMPRODUCT((YE32:YE35=YE34)*(YC32:YC35&gt;YC34)*1),0)</f>
        <v>0</v>
      </c>
      <c r="YG34" s="420">
        <f t="shared" ca="1" si="377"/>
        <v>0</v>
      </c>
      <c r="YH34" s="420">
        <f t="shared" ref="YH34" ca="1" si="5173">IF(XJ34&lt;&gt;"",SUMPRODUCT((YG32:YG35=YG34)*(YE32:YE35=YE34)*(YA32:YA35&gt;YA34)*1),0)</f>
        <v>0</v>
      </c>
      <c r="YI34" s="420">
        <f t="shared" ca="1" si="183"/>
        <v>1</v>
      </c>
      <c r="YJ34" s="420">
        <f ca="1">SUMPRODUCT((OFFSET('Game Board'!F8:F55,0,WQ1)=XK34)*(OFFSET('Game Board'!I8:I55,0,WQ1)=XK35)*(OFFSET('Game Board'!G8:G55,0,WQ1)&gt;OFFSET('Game Board'!H8:H55,0,WQ1))*1)+SUMPRODUCT((OFFSET('Game Board'!I8:I55,0,WQ1)=XK34)*(OFFSET('Game Board'!F8:F55,0,WQ1)=XK35)*(OFFSET('Game Board'!H8:H55,0,WQ1)&gt;OFFSET('Game Board'!G8:G55,0,WQ1))*1)</f>
        <v>0</v>
      </c>
      <c r="YK34" s="420">
        <f ca="1">SUMPRODUCT((OFFSET('Game Board'!F8:F55,0,WQ1)=XK34)*(OFFSET('Game Board'!I8:I55,0,WQ1)=XK35)*(OFFSET('Game Board'!G8:G55,0,WQ1)=OFFSET('Game Board'!H8:H55,0,WQ1))*1)+SUMPRODUCT((OFFSET('Game Board'!I8:I55,0,WQ1)=XK34)*(OFFSET('Game Board'!F8:F55,0,WQ1)=XK35)*(OFFSET('Game Board'!H8:H55,0,WQ1)=OFFSET('Game Board'!G8:G55,0,WQ1))*1)</f>
        <v>0</v>
      </c>
      <c r="YL34" s="420">
        <f ca="1">SUMPRODUCT((OFFSET('Game Board'!F8:F55,0,WQ1)=XK34)*(OFFSET('Game Board'!I8:I55,0,WQ1)=XK35)*(OFFSET('Game Board'!G8:G55,0,WQ1)&lt;OFFSET('Game Board'!H8:H55,0,WQ1))*1)+SUMPRODUCT((OFFSET('Game Board'!I8:I55,0,WQ1)=XK34)*(OFFSET('Game Board'!F8:F55,0,WQ1)=XK35)*(OFFSET('Game Board'!H8:H55,0,WQ1)&lt;OFFSET('Game Board'!G8:G55,0,WQ1))*1)</f>
        <v>0</v>
      </c>
      <c r="YM34" s="420">
        <f ca="1">SUMIFS(OFFSET('Game Board'!G8:G55,0,WQ1),OFFSET('Game Board'!F8:F55,0,WQ1),XK34,OFFSET('Game Board'!I8:I55,0,WQ1),XK35)+SUMIFS(OFFSET('Game Board'!H8:H55,0,WQ1),OFFSET('Game Board'!I8:I55,0,WQ1),XK34,OFFSET('Game Board'!F8:F55,0,WQ1),XK35)</f>
        <v>0</v>
      </c>
      <c r="YN34" s="420">
        <f ca="1">SUMIFS(OFFSET('Game Board'!H8:H55,0,WQ1),OFFSET('Game Board'!F8:F55,0,WQ1),XK34,OFFSET('Game Board'!I8:I55,0,WQ1),XK35)+SUMIFS(OFFSET('Game Board'!G8:G55,0,WQ1),OFFSET('Game Board'!I8:I55,0,WQ1),XK34,OFFSET('Game Board'!F8:F55,0,WQ1),XK35)</f>
        <v>0</v>
      </c>
      <c r="YO34" s="420">
        <f t="shared" ref="YO34:YO35" ca="1" si="5174">YM34-YN34</f>
        <v>0</v>
      </c>
      <c r="YP34" s="420">
        <f t="shared" ref="YP34:YP35" ca="1" si="5175">YK34*1+YJ34*3</f>
        <v>0</v>
      </c>
      <c r="YQ34" s="420">
        <f t="shared" ref="YQ34" ca="1" si="5176">IF(XK34&lt;&gt;"",SUMPRODUCT((XT32:XT35=XT34)*(YP32:YP35&gt;YP34)*1),0)</f>
        <v>0</v>
      </c>
      <c r="YR34" s="420">
        <f t="shared" ref="YR34" ca="1" si="5177">IF(XK34&lt;&gt;"",SUMPRODUCT((YQ32:YQ35=YQ34)*(YO32:YO35&gt;YO34)*1),0)</f>
        <v>0</v>
      </c>
      <c r="YS34" s="420">
        <f t="shared" ref="YS34:YS35" ca="1" si="5178">YQ34+YR34</f>
        <v>0</v>
      </c>
      <c r="YT34" s="420">
        <f t="shared" ref="YT34" ca="1" si="5179">IF(XK34&lt;&gt;"",SUMPRODUCT((YS32:YS35=YS34)*(YQ32:YQ35=YQ34)*(YM32:YM35&gt;YM34)*1),0)</f>
        <v>0</v>
      </c>
      <c r="YU34" s="420">
        <f t="shared" ca="1" si="184"/>
        <v>1</v>
      </c>
      <c r="YV34" s="420">
        <f t="shared" ref="YV34" ca="1" si="5180">SUMPRODUCT((YU32:YU35=YU34)*(WX32:WX35&gt;WX34)*1)</f>
        <v>0</v>
      </c>
      <c r="YW34" s="420">
        <f t="shared" ca="1" si="186"/>
        <v>1</v>
      </c>
      <c r="YX34" s="420" t="str">
        <f t="shared" si="380"/>
        <v>Portugal</v>
      </c>
    </row>
    <row r="35" spans="1:674" x14ac:dyDescent="0.35">
      <c r="A35" s="420">
        <f>INDEX(M4:M35,MATCH(U35,C4:C35,0),0)</f>
        <v>1387</v>
      </c>
      <c r="B35" s="420">
        <f t="shared" si="815"/>
        <v>4</v>
      </c>
      <c r="C35" s="420" t="str">
        <f>'Tournament Setup'!D37</f>
        <v>Ghana</v>
      </c>
      <c r="D35" s="420">
        <f t="shared" si="187"/>
        <v>0</v>
      </c>
      <c r="E35" s="420">
        <f>SUMPRODUCT(('Game Board'!G8:G55&lt;&gt;"")*('Game Board'!F8:F55=C35)*('Game Board'!G8:G55&gt;'Game Board'!H8:H55)*1)+SUMPRODUCT(('Game Board'!G8:G55&lt;&gt;"")*('Game Board'!I8:I55=C35)*('Game Board'!H8:H55&gt;'Game Board'!G8:G55)*1)</f>
        <v>0</v>
      </c>
      <c r="F35" s="420">
        <f>SUMPRODUCT(('Game Board'!G8:G55&lt;&gt;"")*('Game Board'!F8:F55=C35)*('Game Board'!G8:G55='Game Board'!H8:H55)*1)+SUMPRODUCT(('Game Board'!G8:G55&lt;&gt;"")*('Game Board'!I8:I55=C35)*('Game Board'!G8:G55='Game Board'!H8:H55)*1)</f>
        <v>0</v>
      </c>
      <c r="G35" s="420">
        <f>SUMPRODUCT(('Game Board'!G8:G55&lt;&gt;"")*('Game Board'!F8:F55=C35)*('Game Board'!G8:G55&lt;'Game Board'!H8:H55)*1)+SUMPRODUCT(('Game Board'!G8:G55&lt;&gt;"")*('Game Board'!I8:I55=C35)*('Game Board'!H8:H55&lt;'Game Board'!G8:G55)*1)</f>
        <v>0</v>
      </c>
      <c r="H35" s="420">
        <f>SUMIF('Game Board'!F8:F55,C35,'Game Board'!G8:G55)+SUMIF('Game Board'!I8:I55,C35,'Game Board'!H8:H55)</f>
        <v>0</v>
      </c>
      <c r="I35" s="420">
        <f>SUMIF('Game Board'!F8:F55,C35,'Game Board'!H8:H55)+SUMIF('Game Board'!I8:I55,C35,'Game Board'!G8:G55)</f>
        <v>0</v>
      </c>
      <c r="J35" s="420">
        <f t="shared" si="188"/>
        <v>0</v>
      </c>
      <c r="K35" s="420">
        <f t="shared" si="189"/>
        <v>0</v>
      </c>
      <c r="L35" s="424">
        <f>'Tournament Setup'!E37</f>
        <v>1387</v>
      </c>
      <c r="M35" s="420">
        <f>IF('Tournament Setup'!F37&lt;&gt;"",-'Tournament Setup'!F37,'Tournament Setup'!E37)</f>
        <v>1387</v>
      </c>
      <c r="N35" s="420">
        <f>RANK(K35,K32:K35)</f>
        <v>1</v>
      </c>
      <c r="O35" s="420">
        <f>SUMPRODUCT((N32:N35=N35)*(J32:J35&gt;J35)*1)</f>
        <v>0</v>
      </c>
      <c r="P35" s="420">
        <f t="shared" si="190"/>
        <v>1</v>
      </c>
      <c r="Q35" s="420">
        <f>SUMPRODUCT((N32:N35=N35)*(J32:J35=J35)*(H32:H35&gt;H35)*1)</f>
        <v>0</v>
      </c>
      <c r="R35" s="420">
        <f t="shared" si="191"/>
        <v>1</v>
      </c>
      <c r="S35" s="420">
        <f>RANK(R35,R32:R35,1)+COUNTIF(R32:R35,R35)-1</f>
        <v>4</v>
      </c>
      <c r="T35" s="420">
        <v>4</v>
      </c>
      <c r="U35" s="420" t="str">
        <f t="shared" ref="U35" si="5181">INDEX(C32:C35,MATCH(T35,S32:S35,0),0)</f>
        <v>Ghana</v>
      </c>
      <c r="V35" s="420">
        <f t="shared" ref="V35" si="5182">INDEX(R32:R35,MATCH(U35,C32:C35,0),0)</f>
        <v>1</v>
      </c>
      <c r="W35" s="420" t="str">
        <f t="shared" si="4954"/>
        <v>Ghana</v>
      </c>
      <c r="X35" s="420" t="str">
        <f t="shared" ref="X35" si="5183">IF(AND(X34&lt;&gt;"",V35=2),U35,"")</f>
        <v/>
      </c>
      <c r="Y35" s="420" t="str">
        <f t="shared" ref="Y35" si="5184">IF(AND(Y34&lt;&gt;"",V35=3),U35,"")</f>
        <v/>
      </c>
      <c r="Z35" s="420">
        <f>SUMPRODUCT(('Game Board'!F8:F55=W35)*('Game Board'!I8:I55=W32)*('Game Board'!G8:G55&gt;'Game Board'!H8:H55)*1)+SUMPRODUCT(('Game Board'!I8:I55=W35)*('Game Board'!F8:F55=W32)*('Game Board'!H8:H55&gt;'Game Board'!G8:G55)*1)+SUMPRODUCT(('Game Board'!F8:F55=W35)*('Game Board'!I8:I55=W33)*('Game Board'!G8:G55&gt;'Game Board'!H8:H55)*1)+SUMPRODUCT(('Game Board'!I8:I55=W35)*('Game Board'!F8:F55=W33)*('Game Board'!H8:H55&gt;'Game Board'!G8:G55)*1)+SUMPRODUCT(('Game Board'!F8:F55=W35)*('Game Board'!I8:I55=W34)*('Game Board'!G8:G55&gt;'Game Board'!H8:H55)*1)+SUMPRODUCT(('Game Board'!I8:I55=W35)*('Game Board'!F8:F55=W34)*('Game Board'!H8:H55&gt;'Game Board'!G8:G55)*1)</f>
        <v>0</v>
      </c>
      <c r="AA35" s="420">
        <f>SUMPRODUCT(('Game Board'!F8:F55=W35)*('Game Board'!I8:I55=W32)*('Game Board'!G8:G55&gt;='Game Board'!H8:H55)*1)+SUMPRODUCT(('Game Board'!I8:I55=W35)*('Game Board'!F8:F55=W32)*('Game Board'!G8:G55='Game Board'!H8:H55)*1)+SUMPRODUCT(('Game Board'!F8:F55=W35)*('Game Board'!I8:I55=W33)*('Game Board'!G8:G55='Game Board'!H8:H55)*1)+SUMPRODUCT(('Game Board'!I8:I55=W35)*('Game Board'!F8:F55=W33)*('Game Board'!G8:G55='Game Board'!H8:H55)*1)+SUMPRODUCT(('Game Board'!F8:F55=W35)*('Game Board'!I8:I55=W34)*('Game Board'!G8:G55='Game Board'!H8:H55)*1)+SUMPRODUCT(('Game Board'!I8:I55=W35)*('Game Board'!F8:F55=W34)*('Game Board'!G8:G55='Game Board'!H8:H55)*1)</f>
        <v>3</v>
      </c>
      <c r="AB35" s="420">
        <f>SUMPRODUCT(('Game Board'!F8:F55=W35)*('Game Board'!I8:I55=W32)*('Game Board'!G8:G55&lt;'Game Board'!H8:H55)*1)+SUMPRODUCT(('Game Board'!I8:I55=W35)*('Game Board'!F8:F55=W32)*('Game Board'!H8:H55&lt;'Game Board'!G8:G55)*1)+SUMPRODUCT(('Game Board'!F8:F55=W35)*('Game Board'!I8:I55=W33)*('Game Board'!G8:G55&lt;'Game Board'!H8:H55)*1)+SUMPRODUCT(('Game Board'!I8:I55=W35)*('Game Board'!F8:F55=W33)*('Game Board'!H8:H55&lt;'Game Board'!G8:G55)*1)+SUMPRODUCT(('Game Board'!F8:F55=W35)*('Game Board'!I8:I55=W34)*('Game Board'!G8:G55&lt;'Game Board'!H8:H55)*1)+SUMPRODUCT(('Game Board'!I8:I55=W35)*('Game Board'!F8:F55=W34)*('Game Board'!H8:H55&lt;'Game Board'!G8:G55)*1)</f>
        <v>0</v>
      </c>
      <c r="AC35" s="420">
        <f>SUMIFS('Game Board'!G8:G55,'Game Board'!F8:F55,W35,'Game Board'!I8:I55,W32)+SUMIFS('Game Board'!G8:G55,'Game Board'!F8:F55,W35,'Game Board'!I8:I55,W33)+SUMIFS('Game Board'!G8:G55,'Game Board'!F8:F55,W35,'Game Board'!I8:I55,W34)+SUMIFS('Game Board'!H8:H55,'Game Board'!I8:I55,W35,'Game Board'!F8:F55,W32)+SUMIFS('Game Board'!H8:H55,'Game Board'!I8:I55,W35,'Game Board'!F8:F55,W33)+SUMIFS('Game Board'!H8:H55,'Game Board'!I8:I55,W35,'Game Board'!F8:F55,W34)</f>
        <v>0</v>
      </c>
      <c r="AD35" s="420">
        <f>SUMIFS('Game Board'!H8:H55,'Game Board'!F8:F55,W35,'Game Board'!I8:I55,W32)+SUMIFS('Game Board'!H8:H55,'Game Board'!F8:F55,W35,'Game Board'!I8:I55,W33)+SUMIFS('Game Board'!H8:H55,'Game Board'!F8:F55,W35,'Game Board'!I8:I55,W34)+SUMIFS('Game Board'!G8:G55,'Game Board'!I8:I55,W35,'Game Board'!F8:F55,W32)+SUMIFS('Game Board'!G8:G55,'Game Board'!I8:I55,W35,'Game Board'!F8:F55,W33)+SUMIFS('Game Board'!G8:G55,'Game Board'!I8:I55,W35,'Game Board'!F8:F55,W34)</f>
        <v>0</v>
      </c>
      <c r="AE35" s="420">
        <f t="shared" si="192"/>
        <v>0</v>
      </c>
      <c r="AF35" s="420">
        <f t="shared" si="193"/>
        <v>3</v>
      </c>
      <c r="AG35" s="420">
        <f t="shared" ref="AG35" si="5185">IF(W35&lt;&gt;"",SUMPRODUCT((V32:V35=V35)*(AF32:AF35&gt;AF35)*1),0)</f>
        <v>0</v>
      </c>
      <c r="AH35" s="420">
        <f t="shared" ref="AH35" si="5186">IF(W35&lt;&gt;"",SUMPRODUCT((AG32:AG35=AG35)*(AE32:AE35&gt;AE35)*1),0)</f>
        <v>0</v>
      </c>
      <c r="AI35" s="420">
        <f t="shared" si="0"/>
        <v>0</v>
      </c>
      <c r="AJ35" s="420">
        <f t="shared" ref="AJ35" si="5187">IF(W35&lt;&gt;"",SUMPRODUCT((AI32:AI35=AI35)*(AG32:AG35=AG35)*(AC32:AC35&gt;AC35)*1),0)</f>
        <v>0</v>
      </c>
      <c r="AK35" s="420">
        <f>V35+AI35+AJ35</f>
        <v>1</v>
      </c>
      <c r="AL35" s="420">
        <f>SUMPRODUCT(('Game Board'!F8:F55=X35)*('Game Board'!I8:I55=X33)*('Game Board'!G8:G55&gt;'Game Board'!H8:H55)*1)+SUMPRODUCT(('Game Board'!I8:I55=X35)*('Game Board'!F8:F55=X33)*('Game Board'!H8:H55&gt;'Game Board'!G8:G55)*1)+SUMPRODUCT(('Game Board'!F8:F55=X35)*('Game Board'!I8:I55=X34)*('Game Board'!G8:G55&gt;'Game Board'!H8:H55)*1)+SUMPRODUCT(('Game Board'!I8:I55=X35)*('Game Board'!F8:F55=X34)*('Game Board'!H8:H55&gt;'Game Board'!G8:G55)*1)</f>
        <v>0</v>
      </c>
      <c r="AM35" s="420">
        <f>SUMPRODUCT(('Game Board'!F8:F55=X35)*('Game Board'!I8:I55=X33)*('Game Board'!G8:G55='Game Board'!H8:H55)*1)+SUMPRODUCT(('Game Board'!I8:I55=X35)*('Game Board'!F8:F55=X33)*('Game Board'!G8:G55='Game Board'!H8:H55)*1)+SUMPRODUCT(('Game Board'!F8:F55=X35)*('Game Board'!I8:I55=X34)*('Game Board'!G8:G55='Game Board'!H8:H55)*1)+SUMPRODUCT(('Game Board'!I8:I55=X35)*('Game Board'!F8:F55=X34)*('Game Board'!G8:G55='Game Board'!H8:H55)*1)</f>
        <v>0</v>
      </c>
      <c r="AN35" s="420">
        <f>SUMPRODUCT(('Game Board'!F8:F55=X35)*('Game Board'!I8:I55=X33)*('Game Board'!G8:G55&lt;'Game Board'!H8:H55)*1)+SUMPRODUCT(('Game Board'!I8:I55=X35)*('Game Board'!F8:F55=X33)*('Game Board'!H8:H55&lt;'Game Board'!G8:G55)*1)+SUMPRODUCT(('Game Board'!F8:F55=X35)*('Game Board'!I8:I55=X34)*('Game Board'!G8:G55&lt;'Game Board'!H8:H55)*1)+SUMPRODUCT(('Game Board'!I8:I55=X35)*('Game Board'!F8:F55=X34)*('Game Board'!H8:H55&lt;'Game Board'!G8:G55)*1)</f>
        <v>0</v>
      </c>
      <c r="AO35" s="420">
        <f>SUMIFS('Game Board'!G8:G55,'Game Board'!F8:F55,X35,'Game Board'!I8:I55,X33)+SUMIFS('Game Board'!G8:G55,'Game Board'!F8:F55,X35,'Game Board'!I8:I55,X34)+SUMIFS('Game Board'!H8:H55,'Game Board'!I8:I55,X35,'Game Board'!F8:F55,X33)+SUMIFS('Game Board'!H8:H55,'Game Board'!I8:I55,X35,'Game Board'!F8:F55,X34)</f>
        <v>0</v>
      </c>
      <c r="AP35" s="420">
        <f>SUMIFS('Game Board'!G8:G55,'Game Board'!F8:F55,X35,'Game Board'!I8:I55,X33)+SUMIFS('Game Board'!G8:G55,'Game Board'!F8:F55,X35,'Game Board'!I8:I55,X34)+SUMIFS('Game Board'!H8:H55,'Game Board'!I8:I55,X35,'Game Board'!F8:F55,X33)+SUMIFS('Game Board'!H8:H55,'Game Board'!I8:I55,X35,'Game Board'!F8:F55,X34)</f>
        <v>0</v>
      </c>
      <c r="AQ35" s="420">
        <f t="shared" si="195"/>
        <v>0</v>
      </c>
      <c r="AR35" s="420">
        <f t="shared" si="196"/>
        <v>0</v>
      </c>
      <c r="AS35" s="420">
        <f t="shared" ref="AS35" si="5188">IF(X35&lt;&gt;"",SUMPRODUCT((V32:V35=V35)*(AR32:AR35&gt;AR35)*1),0)</f>
        <v>0</v>
      </c>
      <c r="AT35" s="420">
        <f t="shared" ref="AT35" si="5189">IF(X35&lt;&gt;"",SUMPRODUCT((AS32:AS35=AS35)*(AQ32:AQ35&gt;AQ35)*1),0)</f>
        <v>0</v>
      </c>
      <c r="AU35" s="420">
        <f t="shared" si="197"/>
        <v>0</v>
      </c>
      <c r="AV35" s="420">
        <f t="shared" ref="AV35" si="5190">IF(X35&lt;&gt;"",SUMPRODUCT((AU32:AU35=AU35)*(AS32:AS35=AS35)*(AO32:AO35&gt;AO35)*1),0)</f>
        <v>0</v>
      </c>
      <c r="AW35" s="420">
        <f t="shared" si="198"/>
        <v>1</v>
      </c>
      <c r="AX35" s="420">
        <f>SUMPRODUCT(('Game Board'!F8:F55=Y35)*('Game Board'!I8:I55=Y34)*('Game Board'!G8:G55&gt;'Game Board'!H8:H55)*1)+SUMPRODUCT(('Game Board'!I8:I55=Y35)*('Game Board'!F8:F55=Y34)*('Game Board'!H8:H55&gt;'Game Board'!G8:G55)*1)</f>
        <v>0</v>
      </c>
      <c r="AY35" s="420">
        <f>SUMPRODUCT(('Game Board'!F8:F55=Y35)*('Game Board'!I8:I55=Y34)*('Game Board'!G8:G55='Game Board'!H8:H55)*1)+SUMPRODUCT(('Game Board'!I8:I55=Y35)*('Game Board'!F8:F55=Y34)*('Game Board'!H8:H55='Game Board'!G8:G55)*1)</f>
        <v>0</v>
      </c>
      <c r="AZ35" s="420">
        <f>SUMPRODUCT(('Game Board'!F8:F55=Y35)*('Game Board'!I8:I55=Y34)*('Game Board'!G8:G55&lt;'Game Board'!H8:H55)*1)+SUMPRODUCT(('Game Board'!I8:I55=Y35)*('Game Board'!F8:F55=Y34)*('Game Board'!H8:H55&lt;'Game Board'!G8:G55)*1)</f>
        <v>0</v>
      </c>
      <c r="BA35" s="420">
        <f>SUMIFS('Game Board'!G8:G55,'Game Board'!F8:F55,Y35,'Game Board'!I8:I55,Y34)+SUMIFS('Game Board'!H8:H55,'Game Board'!I8:I55,Y35,'Game Board'!F8:F55,Y34)</f>
        <v>0</v>
      </c>
      <c r="BB35" s="420">
        <f>SUMIFS('Game Board'!G8:G55,'Game Board'!F8:F55,Y35,'Game Board'!I8:I55,Y34)+SUMIFS('Game Board'!H8:H55,'Game Board'!I8:I55,Y35,'Game Board'!F8:F55,Y34)</f>
        <v>0</v>
      </c>
      <c r="BC35" s="420">
        <f t="shared" si="4963"/>
        <v>0</v>
      </c>
      <c r="BD35" s="420">
        <f t="shared" si="4964"/>
        <v>0</v>
      </c>
      <c r="BE35" s="420">
        <f t="shared" ref="BE35" si="5191">IF(Y35&lt;&gt;"",SUMPRODUCT((AH32:AH35=AH35)*(BD32:BD35&gt;BD35)*1),0)</f>
        <v>0</v>
      </c>
      <c r="BF35" s="420">
        <f t="shared" ref="BF35" si="5192">IF(Y35&lt;&gt;"",SUMPRODUCT((BE32:BE35=BE35)*(BC32:BC35&gt;BC35)*1),0)</f>
        <v>0</v>
      </c>
      <c r="BG35" s="420">
        <f t="shared" si="4967"/>
        <v>0</v>
      </c>
      <c r="BH35" s="420">
        <f t="shared" ref="BH35" si="5193">IF(Y35&lt;&gt;"",SUMPRODUCT((BG32:BG35=BG35)*(BE32:BE35=BE35)*(BA32:BA35&gt;BA35)*1),0)</f>
        <v>0</v>
      </c>
      <c r="BI35" s="420">
        <f t="shared" si="383"/>
        <v>1</v>
      </c>
      <c r="BJ35" s="420">
        <f>SUMPRODUCT((BI32:BI35=BI35)*(A32:A35&gt;A35)*1)</f>
        <v>3</v>
      </c>
      <c r="BK35" s="420">
        <f t="shared" si="199"/>
        <v>4</v>
      </c>
      <c r="BL35" s="420" t="str">
        <f t="shared" si="200"/>
        <v>Ghana</v>
      </c>
      <c r="BM35" s="420">
        <f t="shared" ca="1" si="201"/>
        <v>0</v>
      </c>
      <c r="BN35" s="420">
        <f ca="1">SUMPRODUCT((OFFSET('Game Board'!G8:G55,0,BN1)&lt;&gt;"")*(OFFSET('Game Board'!F8:F55,0,BN1)=C35)*(OFFSET('Game Board'!G8:G55,0,BN1)&gt;OFFSET('Game Board'!H8:H55,0,BN1))*1)+SUMPRODUCT((OFFSET('Game Board'!G8:G55,0,BN1)&lt;&gt;"")*(OFFSET('Game Board'!I8:I55,0,BN1)=C35)*(OFFSET('Game Board'!H8:H55,0,BN1)&gt;OFFSET('Game Board'!G8:G55,0,BN1))*1)</f>
        <v>0</v>
      </c>
      <c r="BO35" s="420">
        <f ca="1">SUMPRODUCT((OFFSET('Game Board'!G8:G55,0,BN1)&lt;&gt;"")*(OFFSET('Game Board'!F8:F55,0,BN1)=C35)*(OFFSET('Game Board'!G8:G55,0,BN1)=OFFSET('Game Board'!H8:H55,0,BN1))*1)+SUMPRODUCT((OFFSET('Game Board'!G8:G55,0,BN1)&lt;&gt;"")*(OFFSET('Game Board'!I8:I55,0,BN1)=C35)*(OFFSET('Game Board'!G8:G55,0,BN1)=OFFSET('Game Board'!H8:H55,0,BN1))*1)</f>
        <v>0</v>
      </c>
      <c r="BP35" s="420">
        <f ca="1">SUMPRODUCT((OFFSET('Game Board'!G8:G55,0,BN1)&lt;&gt;"")*(OFFSET('Game Board'!F8:F55,0,BN1)=C35)*(OFFSET('Game Board'!G8:G55,0,BN1)&lt;OFFSET('Game Board'!H8:H55,0,BN1))*1)+SUMPRODUCT((OFFSET('Game Board'!G8:G55,0,BN1)&lt;&gt;"")*(OFFSET('Game Board'!I8:I55,0,BN1)=C35)*(OFFSET('Game Board'!H8:H55,0,BN1)&lt;OFFSET('Game Board'!G8:G55,0,BN1))*1)</f>
        <v>0</v>
      </c>
      <c r="BQ35" s="420">
        <f ca="1">SUMIF(OFFSET('Game Board'!F8:F55,0,BN1),C35,OFFSET('Game Board'!G8:G55,0,BN1))+SUMIF(OFFSET('Game Board'!I8:I55,0,BN1),C35,OFFSET('Game Board'!H8:H55,0,BN1))</f>
        <v>0</v>
      </c>
      <c r="BR35" s="420">
        <f ca="1">SUMIF(OFFSET('Game Board'!F8:F55,0,BN1),C35,OFFSET('Game Board'!H8:H55,0,BN1))+SUMIF(OFFSET('Game Board'!I8:I55,0,BN1),C35,OFFSET('Game Board'!G8:G55,0,BN1))</f>
        <v>0</v>
      </c>
      <c r="BS35" s="420">
        <f t="shared" ca="1" si="202"/>
        <v>0</v>
      </c>
      <c r="BT35" s="420">
        <f t="shared" ca="1" si="203"/>
        <v>0</v>
      </c>
      <c r="BU35" s="420">
        <f ca="1">INDEX(L4:L35,MATCH(CD35,C4:C35,0),0)</f>
        <v>1387</v>
      </c>
      <c r="BV35" s="424">
        <f>'Tournament Setup'!F37</f>
        <v>0</v>
      </c>
      <c r="BW35" s="420">
        <f ca="1">RANK(BT35,BT32:BT35)</f>
        <v>1</v>
      </c>
      <c r="BX35" s="420">
        <f ca="1">SUMPRODUCT((BW32:BW35=BW35)*(BS32:BS35&gt;BS35)*1)</f>
        <v>0</v>
      </c>
      <c r="BY35" s="420">
        <f t="shared" ca="1" si="204"/>
        <v>1</v>
      </c>
      <c r="BZ35" s="420">
        <f ca="1">SUMPRODUCT((BW32:BW35=BW35)*(BS32:BS35=BS35)*(BQ32:BQ35&gt;BQ35)*1)</f>
        <v>0</v>
      </c>
      <c r="CA35" s="420">
        <f t="shared" ca="1" si="205"/>
        <v>1</v>
      </c>
      <c r="CB35" s="420">
        <f ca="1">RANK(CA35,CA32:CA35,1)+COUNTIF(CA32:CA35,CA35)-1</f>
        <v>4</v>
      </c>
      <c r="CC35" s="420">
        <v>4</v>
      </c>
      <c r="CD35" s="420" t="str">
        <f t="shared" ref="CD35" ca="1" si="5194">INDEX(BL32:BL35,MATCH(CC35,CB32:CB35,0),0)</f>
        <v>Ghana</v>
      </c>
      <c r="CE35" s="420">
        <f t="shared" ref="CE35" ca="1" si="5195">INDEX(CA32:CA35,MATCH(CD35,BL32:BL35,0),0)</f>
        <v>1</v>
      </c>
      <c r="CF35" s="420" t="str">
        <f t="shared" ca="1" si="4971"/>
        <v>Ghana</v>
      </c>
      <c r="CG35" s="420" t="str">
        <f t="shared" ref="CG35" ca="1" si="5196">IF(AND(CG34&lt;&gt;"",CE35=2),CD35,"")</f>
        <v/>
      </c>
      <c r="CH35" s="420" t="str">
        <f t="shared" ref="CH35" ca="1" si="5197">IF(AND(CH34&lt;&gt;"",CE35=3),CD35,"")</f>
        <v/>
      </c>
      <c r="CI35" s="420">
        <f ca="1">SUMPRODUCT((OFFSET('Game Board'!F8:F55,0,BN1)=CF35)*(OFFSET('Game Board'!I8:I55,0,BN1)=CF32)*(OFFSET('Game Board'!G8:G55,0,BN1)&gt;OFFSET('Game Board'!H8:H55,0,BN1))*1)+SUMPRODUCT((OFFSET('Game Board'!I8:I55,0,BN1)=CF35)*(OFFSET('Game Board'!F8:F55,0,BN1)=CF32)*(OFFSET('Game Board'!H8:H55,0,BN1)&gt;OFFSET('Game Board'!G8:G55,0,BN1))*1)+SUMPRODUCT((OFFSET('Game Board'!F8:F55,0,BN1)=CF35)*(OFFSET('Game Board'!I8:I55,0,BN1)=CF33)*(OFFSET('Game Board'!G8:G55,0,BN1)&gt;OFFSET('Game Board'!H8:H55,0,BN1))*1)+SUMPRODUCT((OFFSET('Game Board'!I8:I55,0,BN1)=CF35)*(OFFSET('Game Board'!F8:F55,0,BN1)=CF33)*(OFFSET('Game Board'!H8:H55,0,BN1)&gt;OFFSET('Game Board'!G8:G55,0,BN1))*1)+SUMPRODUCT((OFFSET('Game Board'!F8:F55,0,BN1)=CF35)*(OFFSET('Game Board'!I8:I55,0,BN1)=CF34)*(OFFSET('Game Board'!G8:G55,0,BN1)&gt;OFFSET('Game Board'!H8:H55,0,BN1))*1)+SUMPRODUCT((OFFSET('Game Board'!I8:I55,0,BN1)=CF35)*(OFFSET('Game Board'!F8:F55,0,BN1)=CF34)*(OFFSET('Game Board'!H8:H55,0,BN1)&gt;OFFSET('Game Board'!G8:G55,0,BN1))*1)</f>
        <v>0</v>
      </c>
      <c r="CJ35" s="420">
        <f ca="1">SUMPRODUCT((OFFSET('Game Board'!F8:F55,0,BN1)=CF35)*(OFFSET('Game Board'!I8:I55,0,BN1)=CF32)*(OFFSET('Game Board'!G8:G55,0,BN1)&gt;=OFFSET('Game Board'!H8:H55,0,BN1))*1)+SUMPRODUCT((OFFSET('Game Board'!I8:I55,0,BN1)=CF35)*(OFFSET('Game Board'!F8:F55,0,BN1)=CF32)*(OFFSET('Game Board'!G8:G55,0,BN1)=OFFSET('Game Board'!H8:H55,0,BN1))*1)+SUMPRODUCT((OFFSET('Game Board'!F8:F55,0,BN1)=CF35)*(OFFSET('Game Board'!I8:I55,0,BN1)=CF33)*(OFFSET('Game Board'!G8:G55,0,BN1)=OFFSET('Game Board'!H8:H55,0,BN1))*1)+SUMPRODUCT((OFFSET('Game Board'!I8:I55,0,BN1)=CF35)*(OFFSET('Game Board'!F8:F55,0,BN1)=CF33)*(OFFSET('Game Board'!G8:G55,0,BN1)=OFFSET('Game Board'!H8:H55,0,BN1))*1)+SUMPRODUCT((OFFSET('Game Board'!F8:F55,0,BN1)=CF35)*(OFFSET('Game Board'!I8:I55,0,BN1)=CF34)*(OFFSET('Game Board'!G8:G55,0,BN1)=OFFSET('Game Board'!H8:H55,0,BN1))*1)+SUMPRODUCT((OFFSET('Game Board'!I8:I55,0,BN1)=CF35)*(OFFSET('Game Board'!F8:F55,0,BN1)=CF34)*(OFFSET('Game Board'!G8:G55,0,BN1)=OFFSET('Game Board'!H8:H55,0,BN1))*1)</f>
        <v>3</v>
      </c>
      <c r="CK35" s="420">
        <f ca="1">SUMPRODUCT((OFFSET('Game Board'!F8:F55,0,BN1)=CF35)*(OFFSET('Game Board'!I8:I55,0,BN1)=CF32)*(OFFSET('Game Board'!G8:G55,0,BN1)&lt;OFFSET('Game Board'!H8:H55,0,BN1))*1)+SUMPRODUCT((OFFSET('Game Board'!I8:I55,0,BN1)=CF35)*(OFFSET('Game Board'!F8:F55,0,BN1)=CF32)*(OFFSET('Game Board'!H8:H55,0,BN1)&lt;OFFSET('Game Board'!G8:G55,0,BN1))*1)+SUMPRODUCT((OFFSET('Game Board'!F8:F55,0,BN1)=CF35)*(OFFSET('Game Board'!I8:I55,0,BN1)=CF33)*(OFFSET('Game Board'!G8:G55,0,BN1)&lt;OFFSET('Game Board'!H8:H55,0,BN1))*1)+SUMPRODUCT((OFFSET('Game Board'!I8:I55,0,BN1)=CF35)*(OFFSET('Game Board'!F8:F55,0,BN1)=CF33)*(OFFSET('Game Board'!H8:H55,0,BN1)&lt;OFFSET('Game Board'!G8:G55,0,BN1))*1)+SUMPRODUCT((OFFSET('Game Board'!F8:F55,0,BN1)=CF35)*(OFFSET('Game Board'!I8:I55,0,BN1)=CF34)*(OFFSET('Game Board'!G8:G55,0,BN1)&lt;OFFSET('Game Board'!H8:H55,0,BN1))*1)+SUMPRODUCT((OFFSET('Game Board'!I8:I55,0,BN1)=CF35)*(OFFSET('Game Board'!F8:F55,0,BN1)=CF34)*(OFFSET('Game Board'!H8:H55,0,BN1)&lt;OFFSET('Game Board'!G8:G55,0,BN1))*1)</f>
        <v>0</v>
      </c>
      <c r="CL35" s="420">
        <f ca="1">SUMIFS(OFFSET('Game Board'!G8:G55,0,BN1),OFFSET('Game Board'!F8:F55,0,BN1),CF35,OFFSET('Game Board'!I8:I55,0,BN1),CF32)+SUMIFS(OFFSET('Game Board'!G8:G55,0,BN1),OFFSET('Game Board'!F8:F55,0,BN1),CF35,OFFSET('Game Board'!I8:I55,0,BN1),CF33)+SUMIFS(OFFSET('Game Board'!G8:G55,0,BN1),OFFSET('Game Board'!F8:F55,0,BN1),CF35,OFFSET('Game Board'!I8:I55,0,BN1),CF34)+SUMIFS(OFFSET('Game Board'!H8:H55,0,BN1),OFFSET('Game Board'!I8:I55,0,BN1),CF35,OFFSET('Game Board'!F8:F55,0,BN1),CF32)+SUMIFS(OFFSET('Game Board'!H8:H55,0,BN1),OFFSET('Game Board'!I8:I55,0,BN1),CF35,OFFSET('Game Board'!F8:F55,0,BN1),CF33)+SUMIFS(OFFSET('Game Board'!H8:H55,0,BN1),OFFSET('Game Board'!I8:I55,0,BN1),CF35,OFFSET('Game Board'!F8:F55,0,BN1),CF34)</f>
        <v>0</v>
      </c>
      <c r="CM35" s="420">
        <f ca="1">SUMIFS(OFFSET('Game Board'!H8:H55,0,BN1),OFFSET('Game Board'!F8:F55,0,BN1),CF35,OFFSET('Game Board'!I8:I55,0,BN1),CF32)+SUMIFS(OFFSET('Game Board'!H8:H55,0,BN1),OFFSET('Game Board'!F8:F55,0,BN1),CF35,OFFSET('Game Board'!I8:I55,0,BN1),CF33)+SUMIFS(OFFSET('Game Board'!H8:H55,0,BN1),OFFSET('Game Board'!F8:F55,0,BN1),CF35,OFFSET('Game Board'!I8:I55,0,BN1),CF34)+SUMIFS(OFFSET('Game Board'!G8:G55,0,BN1),OFFSET('Game Board'!I8:I55,0,BN1),CF35,OFFSET('Game Board'!F8:F55,0,BN1),CF32)+SUMIFS(OFFSET('Game Board'!G8:G55,0,BN1),OFFSET('Game Board'!I8:I55,0,BN1),CF35,OFFSET('Game Board'!F8:F55,0,BN1),CF33)+SUMIFS(OFFSET('Game Board'!G8:G55,0,BN1),OFFSET('Game Board'!I8:I55,0,BN1),CF35,OFFSET('Game Board'!F8:F55,0,BN1),CF34)</f>
        <v>0</v>
      </c>
      <c r="CN35" s="420">
        <f t="shared" ca="1" si="206"/>
        <v>0</v>
      </c>
      <c r="CO35" s="420">
        <f t="shared" ca="1" si="207"/>
        <v>3</v>
      </c>
      <c r="CP35" s="420">
        <f t="shared" ref="CP35" ca="1" si="5198">IF(CF35&lt;&gt;"",SUMPRODUCT((CE32:CE35=CE35)*(CO32:CO35&gt;CO35)*1),0)</f>
        <v>0</v>
      </c>
      <c r="CQ35" s="420">
        <f t="shared" ref="CQ35" ca="1" si="5199">IF(CF35&lt;&gt;"",SUMPRODUCT((CP32:CP35=CP35)*(CN32:CN35&gt;CN35)*1),0)</f>
        <v>0</v>
      </c>
      <c r="CR35" s="420">
        <f t="shared" ca="1" si="1"/>
        <v>0</v>
      </c>
      <c r="CS35" s="420">
        <f t="shared" ref="CS35" ca="1" si="5200">IF(CF35&lt;&gt;"",SUMPRODUCT((CR32:CR35=CR35)*(CP32:CP35=CP35)*(CL32:CL35&gt;CL35)*1),0)</f>
        <v>0</v>
      </c>
      <c r="CT35" s="420">
        <f t="shared" ca="1" si="208"/>
        <v>1</v>
      </c>
      <c r="CU35" s="420">
        <f ca="1">SUMPRODUCT((OFFSET('Game Board'!F8:F55,0,BN1)=CG35)*(OFFSET('Game Board'!I8:I55,0,BN1)=CG33)*(OFFSET('Game Board'!G8:G55,0,BN1)&gt;OFFSET('Game Board'!H8:H55,0,BN1))*1)+SUMPRODUCT((OFFSET('Game Board'!I8:I55,0,BN1)=CG35)*(OFFSET('Game Board'!F8:F55,0,BN1)=CG33)*(OFFSET('Game Board'!H8:H55,0,BN1)&gt;OFFSET('Game Board'!G8:G55,0,BN1))*1)+SUMPRODUCT((OFFSET('Game Board'!F8:F55,0,BN1)=CG35)*(OFFSET('Game Board'!I8:I55,0,BN1)=CG34)*(OFFSET('Game Board'!G8:G55,0,BN1)&gt;OFFSET('Game Board'!H8:H55,0,BN1))*1)+SUMPRODUCT((OFFSET('Game Board'!I8:I55,0,BN1)=CG35)*(OFFSET('Game Board'!F8:F55,0,BN1)=CG34)*(OFFSET('Game Board'!H8:H55,0,BN1)&gt;OFFSET('Game Board'!G8:G55,0,BN1))*1)</f>
        <v>0</v>
      </c>
      <c r="CV35" s="420">
        <f ca="1">SUMPRODUCT((OFFSET('Game Board'!F8:F55,0,BN1)=CG35)*(OFFSET('Game Board'!I8:I55,0,BN1)=CG33)*(OFFSET('Game Board'!G8:G55,0,BN1)=OFFSET('Game Board'!H8:H55,0,BN1))*1)+SUMPRODUCT((OFFSET('Game Board'!I8:I55,0,BN1)=CG35)*(OFFSET('Game Board'!F8:F55,0,BN1)=CG33)*(OFFSET('Game Board'!G8:G55,0,BN1)=OFFSET('Game Board'!H8:H55,0,BN1))*1)+SUMPRODUCT((OFFSET('Game Board'!F8:F55,0,BN1)=CG35)*(OFFSET('Game Board'!I8:I55,0,BN1)=CG34)*(OFFSET('Game Board'!G8:G55,0,BN1)=OFFSET('Game Board'!H8:H55,0,BN1))*1)+SUMPRODUCT((OFFSET('Game Board'!I8:I55,0,BN1)=CG35)*(OFFSET('Game Board'!F8:F55,0,BN1)=CG34)*(OFFSET('Game Board'!G8:G55,0,BN1)=OFFSET('Game Board'!H8:H55,0,BN1))*1)</f>
        <v>0</v>
      </c>
      <c r="CW35" s="420">
        <f ca="1">SUMPRODUCT((OFFSET('Game Board'!F8:F55,0,BN1)=CG35)*(OFFSET('Game Board'!I8:I55,0,BN1)=CG33)*(OFFSET('Game Board'!G8:G55,0,BN1)&lt;OFFSET('Game Board'!H8:H55,0,BN1))*1)+SUMPRODUCT((OFFSET('Game Board'!I8:I55,0,BN1)=CG35)*(OFFSET('Game Board'!F8:F55,0,BN1)=CG33)*(OFFSET('Game Board'!H8:H55,0,BN1)&lt;OFFSET('Game Board'!G8:G55,0,BN1))*1)+SUMPRODUCT((OFFSET('Game Board'!F8:F55,0,BN1)=CG35)*(OFFSET('Game Board'!I8:I55,0,BN1)=CG34)*(OFFSET('Game Board'!G8:G55,0,BN1)&lt;OFFSET('Game Board'!H8:H55,0,BN1))*1)+SUMPRODUCT((OFFSET('Game Board'!I8:I55,0,BN1)=CG35)*(OFFSET('Game Board'!F8:F55,0,BN1)=CG34)*(OFFSET('Game Board'!H8:H55,0,BN1)&lt;OFFSET('Game Board'!G8:G55,0,BN1))*1)</f>
        <v>0</v>
      </c>
      <c r="CX35" s="420">
        <f ca="1">SUMIFS(OFFSET('Game Board'!G8:G55,0,BN1),OFFSET('Game Board'!F8:F55,0,BN1),CG35,OFFSET('Game Board'!I8:I55,0,BN1),CG33)+SUMIFS(OFFSET('Game Board'!G8:G55,0,BN1),OFFSET('Game Board'!F8:F55,0,BN1),CG35,OFFSET('Game Board'!I8:I55,0,BN1),CG34)+SUMIFS(OFFSET('Game Board'!H8:H55,0,BN1),OFFSET('Game Board'!I8:I55,0,BN1),CG35,OFFSET('Game Board'!F8:F55,0,BN1),CG33)+SUMIFS(OFFSET('Game Board'!H8:H55,0,BN1),OFFSET('Game Board'!I8:I55,0,BN1),CG35,OFFSET('Game Board'!F8:F55,0,BN1),CG34)</f>
        <v>0</v>
      </c>
      <c r="CY35" s="420">
        <f ca="1">SUMIFS(OFFSET('Game Board'!G8:G55,0,BN1),OFFSET('Game Board'!F8:F55,0,BN1),CG35,OFFSET('Game Board'!I8:I55,0,BN1),CG33)+SUMIFS(OFFSET('Game Board'!G8:G55,0,BN1),OFFSET('Game Board'!F8:F55,0,BN1),CG35,OFFSET('Game Board'!I8:I55,0,BN1),CG34)+SUMIFS(OFFSET('Game Board'!H8:H55,0,BN1),OFFSET('Game Board'!I8:I55,0,BN1),CG35,OFFSET('Game Board'!F8:F55,0,BN1),CG33)+SUMIFS(OFFSET('Game Board'!H8:H55,0,BN1),OFFSET('Game Board'!I8:I55,0,BN1),CG35,OFFSET('Game Board'!F8:F55,0,BN1),CG34)</f>
        <v>0</v>
      </c>
      <c r="CZ35" s="420">
        <f t="shared" ca="1" si="209"/>
        <v>0</v>
      </c>
      <c r="DA35" s="420">
        <f t="shared" ref="DA35" ca="1" si="5201">CV35*1+CU35*3</f>
        <v>0</v>
      </c>
      <c r="DB35" s="420">
        <f t="shared" ref="DB35" ca="1" si="5202">IF(CG35&lt;&gt;"",SUMPRODUCT((CE32:CE35=CE35)*(DA32:DA35&gt;DA35)*1),0)</f>
        <v>0</v>
      </c>
      <c r="DC35" s="420">
        <f t="shared" ref="DC35" ca="1" si="5203">IF(CG35&lt;&gt;"",SUMPRODUCT((DB32:DB35=DB35)*(CZ32:CZ35&gt;CZ35)*1),0)</f>
        <v>0</v>
      </c>
      <c r="DD35" s="420">
        <f t="shared" ca="1" si="211"/>
        <v>0</v>
      </c>
      <c r="DE35" s="420">
        <f t="shared" ref="DE35" ca="1" si="5204">IF(CG35&lt;&gt;"",SUMPRODUCT((DD32:DD35=DD35)*(DB32:DB35=DB35)*(CX32:CX35&gt;CX35)*1),0)</f>
        <v>0</v>
      </c>
      <c r="DF35" s="420">
        <f t="shared" ca="1" si="212"/>
        <v>1</v>
      </c>
      <c r="DG35" s="420">
        <f ca="1">SUMPRODUCT((OFFSET('Game Board'!F8:F55,0,BN1)=CH35)*(OFFSET('Game Board'!I8:I55,0,BN1)=CH34)*(OFFSET('Game Board'!G8:G55,0,BN1)&gt;OFFSET('Game Board'!H8:H55,0,BN1))*1)+SUMPRODUCT((OFFSET('Game Board'!I8:I55,0,BN1)=CH35)*(OFFSET('Game Board'!F8:F55,0,BN1)=CH34)*(OFFSET('Game Board'!H8:H55,0,BN1)&gt;OFFSET('Game Board'!G8:G55,0,BN1))*1)</f>
        <v>0</v>
      </c>
      <c r="DH35" s="420">
        <f ca="1">SUMPRODUCT((OFFSET('Game Board'!F8:F55,0,BN1)=CH35)*(OFFSET('Game Board'!I8:I55,0,BN1)=CH34)*(OFFSET('Game Board'!G8:G55,0,BN1)=OFFSET('Game Board'!H8:H55,0,BN1))*1)+SUMPRODUCT((OFFSET('Game Board'!I8:I55,0,BN1)=CH35)*(OFFSET('Game Board'!F8:F55,0,BN1)=CH34)*(OFFSET('Game Board'!H8:H55,0,BN1)=OFFSET('Game Board'!G8:G55,0,BN1))*1)</f>
        <v>0</v>
      </c>
      <c r="DI35" s="420">
        <f ca="1">SUMPRODUCT((OFFSET('Game Board'!F8:F55,0,BN1)=CH35)*(OFFSET('Game Board'!I8:I55,0,BN1)=CH34)*(OFFSET('Game Board'!G8:G55,0,BN1)&lt;OFFSET('Game Board'!H8:H55,0,BN1))*1)+SUMPRODUCT((OFFSET('Game Board'!I8:I55,0,BN1)=CH35)*(OFFSET('Game Board'!F8:F55,0,BN1)=CH34)*(OFFSET('Game Board'!H8:H55,0,BN1)&lt;OFFSET('Game Board'!G8:G55,0,BN1))*1)</f>
        <v>0</v>
      </c>
      <c r="DJ35" s="420">
        <f ca="1">SUMIFS(OFFSET('Game Board'!G8:G55,0,BN1),OFFSET('Game Board'!F8:F55,0,BN1),CH35,OFFSET('Game Board'!I8:I55,0,BN1),CH34)+SUMIFS(OFFSET('Game Board'!H8:H55,0,BN1),OFFSET('Game Board'!I8:I55,0,BN1),CH35,OFFSET('Game Board'!F8:F55,0,BN1),CH34)</f>
        <v>0</v>
      </c>
      <c r="DK35" s="420">
        <f ca="1">SUMIFS(OFFSET('Game Board'!G8:G55,0,BN1),OFFSET('Game Board'!F8:F55,0,BN1),CH35,OFFSET('Game Board'!I8:I55,0,BN1),CH34)+SUMIFS(OFFSET('Game Board'!H8:H55,0,BN1),OFFSET('Game Board'!I8:I55,0,BN1),CH35,OFFSET('Game Board'!F8:F55,0,BN1),CH34)</f>
        <v>0</v>
      </c>
      <c r="DL35" s="420">
        <f t="shared" ca="1" si="4980"/>
        <v>0</v>
      </c>
      <c r="DM35" s="420">
        <f t="shared" ca="1" si="4981"/>
        <v>0</v>
      </c>
      <c r="DN35" s="420">
        <f t="shared" ref="DN35" ca="1" si="5205">IF(CH35&lt;&gt;"",SUMPRODUCT((CQ32:CQ35=CQ35)*(DM32:DM35&gt;DM35)*1),0)</f>
        <v>0</v>
      </c>
      <c r="DO35" s="420">
        <f t="shared" ref="DO35" ca="1" si="5206">IF(CH35&lt;&gt;"",SUMPRODUCT((DN32:DN35=DN35)*(DL32:DL35&gt;DL35)*1),0)</f>
        <v>0</v>
      </c>
      <c r="DP35" s="420">
        <f t="shared" ca="1" si="4984"/>
        <v>0</v>
      </c>
      <c r="DQ35" s="420">
        <f t="shared" ref="DQ35" ca="1" si="5207">IF(CH35&lt;&gt;"",SUMPRODUCT((DP32:DP35=DP35)*(DN32:DN35=DN35)*(DJ32:DJ35&gt;DJ35)*1),0)</f>
        <v>0</v>
      </c>
      <c r="DR35" s="420">
        <f t="shared" ca="1" si="386"/>
        <v>1</v>
      </c>
      <c r="DS35" s="420">
        <f t="shared" ref="DS35" ca="1" si="5208">SUMPRODUCT((DR32:DR35=DR35)*(BU32:BU35&gt;BU35)*1)</f>
        <v>3</v>
      </c>
      <c r="DT35" s="420">
        <f t="shared" ca="1" si="213"/>
        <v>4</v>
      </c>
      <c r="DU35" s="420" t="str">
        <f t="shared" si="214"/>
        <v>Ghana</v>
      </c>
      <c r="DV35" s="420">
        <f t="shared" ca="1" si="215"/>
        <v>0</v>
      </c>
      <c r="DW35" s="420">
        <f ca="1">SUMPRODUCT((OFFSET('Game Board'!G8:G55,0,DW1)&lt;&gt;"")*(OFFSET('Game Board'!F8:F55,0,DW1)=C35)*(OFFSET('Game Board'!G8:G55,0,DW1)&gt;OFFSET('Game Board'!H8:H55,0,DW1))*1)+SUMPRODUCT((OFFSET('Game Board'!G8:G55,0,DW1)&lt;&gt;"")*(OFFSET('Game Board'!I8:I55,0,DW1)=C35)*(OFFSET('Game Board'!H8:H55,0,DW1)&gt;OFFSET('Game Board'!G8:G55,0,DW1))*1)</f>
        <v>0</v>
      </c>
      <c r="DX35" s="420">
        <f ca="1">SUMPRODUCT((OFFSET('Game Board'!G8:G55,0,DW1)&lt;&gt;"")*(OFFSET('Game Board'!F8:F55,0,DW1)=C35)*(OFFSET('Game Board'!G8:G55,0,DW1)=OFFSET('Game Board'!H8:H55,0,DW1))*1)+SUMPRODUCT((OFFSET('Game Board'!G8:G55,0,DW1)&lt;&gt;"")*(OFFSET('Game Board'!I8:I55,0,DW1)=C35)*(OFFSET('Game Board'!G8:G55,0,DW1)=OFFSET('Game Board'!H8:H55,0,DW1))*1)</f>
        <v>0</v>
      </c>
      <c r="DY35" s="420">
        <f ca="1">SUMPRODUCT((OFFSET('Game Board'!G8:G55,0,DW1)&lt;&gt;"")*(OFFSET('Game Board'!F8:F55,0,DW1)=C35)*(OFFSET('Game Board'!G8:G55,0,DW1)&lt;OFFSET('Game Board'!H8:H55,0,DW1))*1)+SUMPRODUCT((OFFSET('Game Board'!G8:G55,0,DW1)&lt;&gt;"")*(OFFSET('Game Board'!I8:I55,0,DW1)=C35)*(OFFSET('Game Board'!H8:H55,0,DW1)&lt;OFFSET('Game Board'!G8:G55,0,DW1))*1)</f>
        <v>0</v>
      </c>
      <c r="DZ35" s="420">
        <f ca="1">SUMIF(OFFSET('Game Board'!F8:F55,0,DW1),C35,OFFSET('Game Board'!G8:G55,0,DW1))+SUMIF(OFFSET('Game Board'!I8:I55,0,DW1),C35,OFFSET('Game Board'!H8:H55,0,DW1))</f>
        <v>0</v>
      </c>
      <c r="EA35" s="420">
        <f ca="1">SUMIF(OFFSET('Game Board'!F8:F55,0,DW1),C35,OFFSET('Game Board'!H8:H55,0,DW1))+SUMIF(OFFSET('Game Board'!I8:I55,0,DW1),C35,OFFSET('Game Board'!G8:G55,0,DW1))</f>
        <v>0</v>
      </c>
      <c r="EB35" s="420">
        <f t="shared" ca="1" si="216"/>
        <v>0</v>
      </c>
      <c r="EC35" s="420">
        <f t="shared" ca="1" si="217"/>
        <v>0</v>
      </c>
      <c r="ED35" s="420">
        <f ca="1">INDEX(L4:L35,MATCH(EM35,C4:C35,0),0)</f>
        <v>1387</v>
      </c>
      <c r="EE35" s="424">
        <f>'Tournament Setup'!F37</f>
        <v>0</v>
      </c>
      <c r="EF35" s="420">
        <f ca="1">RANK(EC35,EC32:EC35)</f>
        <v>1</v>
      </c>
      <c r="EG35" s="420">
        <f ca="1">SUMPRODUCT((EF32:EF35=EF35)*(EB32:EB35&gt;EB35)*1)</f>
        <v>0</v>
      </c>
      <c r="EH35" s="420">
        <f t="shared" ca="1" si="218"/>
        <v>1</v>
      </c>
      <c r="EI35" s="420">
        <f ca="1">SUMPRODUCT((EF32:EF35=EF35)*(EB32:EB35=EB35)*(DZ32:DZ35&gt;DZ35)*1)</f>
        <v>0</v>
      </c>
      <c r="EJ35" s="420">
        <f t="shared" ca="1" si="219"/>
        <v>1</v>
      </c>
      <c r="EK35" s="420">
        <f ca="1">RANK(EJ35,EJ32:EJ35,1)+COUNTIF(EJ32:EJ35,EJ35)-1</f>
        <v>4</v>
      </c>
      <c r="EL35" s="420">
        <v>4</v>
      </c>
      <c r="EM35" s="420" t="str">
        <f t="shared" ref="EM35" ca="1" si="5209">INDEX(DU32:DU35,MATCH(EL35,EK32:EK35,0),0)</f>
        <v>Ghana</v>
      </c>
      <c r="EN35" s="420">
        <f t="shared" ref="EN35" ca="1" si="5210">INDEX(EJ32:EJ35,MATCH(EM35,DU32:DU35,0),0)</f>
        <v>1</v>
      </c>
      <c r="EO35" s="420" t="str">
        <f t="shared" ca="1" si="4989"/>
        <v>Ghana</v>
      </c>
      <c r="EP35" s="420" t="str">
        <f t="shared" ref="EP35" ca="1" si="5211">IF(AND(EP34&lt;&gt;"",EN35=2),EM35,"")</f>
        <v/>
      </c>
      <c r="EQ35" s="420" t="str">
        <f t="shared" ref="EQ35" ca="1" si="5212">IF(AND(EQ34&lt;&gt;"",EN35=3),EM35,"")</f>
        <v/>
      </c>
      <c r="ER35" s="420">
        <f ca="1">SUMPRODUCT((OFFSET('Game Board'!F8:F55,0,DW1)=EO35)*(OFFSET('Game Board'!I8:I55,0,DW1)=EO32)*(OFFSET('Game Board'!G8:G55,0,DW1)&gt;OFFSET('Game Board'!H8:H55,0,DW1))*1)+SUMPRODUCT((OFFSET('Game Board'!I8:I55,0,DW1)=EO35)*(OFFSET('Game Board'!F8:F55,0,DW1)=EO32)*(OFFSET('Game Board'!H8:H55,0,DW1)&gt;OFFSET('Game Board'!G8:G55,0,DW1))*1)+SUMPRODUCT((OFFSET('Game Board'!F8:F55,0,DW1)=EO35)*(OFFSET('Game Board'!I8:I55,0,DW1)=EO33)*(OFFSET('Game Board'!G8:G55,0,DW1)&gt;OFFSET('Game Board'!H8:H55,0,DW1))*1)+SUMPRODUCT((OFFSET('Game Board'!I8:I55,0,DW1)=EO35)*(OFFSET('Game Board'!F8:F55,0,DW1)=EO33)*(OFFSET('Game Board'!H8:H55,0,DW1)&gt;OFFSET('Game Board'!G8:G55,0,DW1))*1)+SUMPRODUCT((OFFSET('Game Board'!F8:F55,0,DW1)=EO35)*(OFFSET('Game Board'!I8:I55,0,DW1)=EO34)*(OFFSET('Game Board'!G8:G55,0,DW1)&gt;OFFSET('Game Board'!H8:H55,0,DW1))*1)+SUMPRODUCT((OFFSET('Game Board'!I8:I55,0,DW1)=EO35)*(OFFSET('Game Board'!F8:F55,0,DW1)=EO34)*(OFFSET('Game Board'!H8:H55,0,DW1)&gt;OFFSET('Game Board'!G8:G55,0,DW1))*1)</f>
        <v>0</v>
      </c>
      <c r="ES35" s="420">
        <f ca="1">SUMPRODUCT((OFFSET('Game Board'!F8:F55,0,DW1)=EO35)*(OFFSET('Game Board'!I8:I55,0,DW1)=EO32)*(OFFSET('Game Board'!G8:G55,0,DW1)&gt;=OFFSET('Game Board'!H8:H55,0,DW1))*1)+SUMPRODUCT((OFFSET('Game Board'!I8:I55,0,DW1)=EO35)*(OFFSET('Game Board'!F8:F55,0,DW1)=EO32)*(OFFSET('Game Board'!G8:G55,0,DW1)=OFFSET('Game Board'!H8:H55,0,DW1))*1)+SUMPRODUCT((OFFSET('Game Board'!F8:F55,0,DW1)=EO35)*(OFFSET('Game Board'!I8:I55,0,DW1)=EO33)*(OFFSET('Game Board'!G8:G55,0,DW1)=OFFSET('Game Board'!H8:H55,0,DW1))*1)+SUMPRODUCT((OFFSET('Game Board'!I8:I55,0,DW1)=EO35)*(OFFSET('Game Board'!F8:F55,0,DW1)=EO33)*(OFFSET('Game Board'!G8:G55,0,DW1)=OFFSET('Game Board'!H8:H55,0,DW1))*1)+SUMPRODUCT((OFFSET('Game Board'!F8:F55,0,DW1)=EO35)*(OFFSET('Game Board'!I8:I55,0,DW1)=EO34)*(OFFSET('Game Board'!G8:G55,0,DW1)=OFFSET('Game Board'!H8:H55,0,DW1))*1)+SUMPRODUCT((OFFSET('Game Board'!I8:I55,0,DW1)=EO35)*(OFFSET('Game Board'!F8:F55,0,DW1)=EO34)*(OFFSET('Game Board'!G8:G55,0,DW1)=OFFSET('Game Board'!H8:H55,0,DW1))*1)</f>
        <v>3</v>
      </c>
      <c r="ET35" s="420">
        <f ca="1">SUMPRODUCT((OFFSET('Game Board'!F8:F55,0,DW1)=EO35)*(OFFSET('Game Board'!I8:I55,0,DW1)=EO32)*(OFFSET('Game Board'!G8:G55,0,DW1)&lt;OFFSET('Game Board'!H8:H55,0,DW1))*1)+SUMPRODUCT((OFFSET('Game Board'!I8:I55,0,DW1)=EO35)*(OFFSET('Game Board'!F8:F55,0,DW1)=EO32)*(OFFSET('Game Board'!H8:H55,0,DW1)&lt;OFFSET('Game Board'!G8:G55,0,DW1))*1)+SUMPRODUCT((OFFSET('Game Board'!F8:F55,0,DW1)=EO35)*(OFFSET('Game Board'!I8:I55,0,DW1)=EO33)*(OFFSET('Game Board'!G8:G55,0,DW1)&lt;OFFSET('Game Board'!H8:H55,0,DW1))*1)+SUMPRODUCT((OFFSET('Game Board'!I8:I55,0,DW1)=EO35)*(OFFSET('Game Board'!F8:F55,0,DW1)=EO33)*(OFFSET('Game Board'!H8:H55,0,DW1)&lt;OFFSET('Game Board'!G8:G55,0,DW1))*1)+SUMPRODUCT((OFFSET('Game Board'!F8:F55,0,DW1)=EO35)*(OFFSET('Game Board'!I8:I55,0,DW1)=EO34)*(OFFSET('Game Board'!G8:G55,0,DW1)&lt;OFFSET('Game Board'!H8:H55,0,DW1))*1)+SUMPRODUCT((OFFSET('Game Board'!I8:I55,0,DW1)=EO35)*(OFFSET('Game Board'!F8:F55,0,DW1)=EO34)*(OFFSET('Game Board'!H8:H55,0,DW1)&lt;OFFSET('Game Board'!G8:G55,0,DW1))*1)</f>
        <v>0</v>
      </c>
      <c r="EU35" s="420">
        <f ca="1">SUMIFS(OFFSET('Game Board'!G8:G55,0,DW1),OFFSET('Game Board'!F8:F55,0,DW1),EO35,OFFSET('Game Board'!I8:I55,0,DW1),EO32)+SUMIFS(OFFSET('Game Board'!G8:G55,0,DW1),OFFSET('Game Board'!F8:F55,0,DW1),EO35,OFFSET('Game Board'!I8:I55,0,DW1),EO33)+SUMIFS(OFFSET('Game Board'!G8:G55,0,DW1),OFFSET('Game Board'!F8:F55,0,DW1),EO35,OFFSET('Game Board'!I8:I55,0,DW1),EO34)+SUMIFS(OFFSET('Game Board'!H8:H55,0,DW1),OFFSET('Game Board'!I8:I55,0,DW1),EO35,OFFSET('Game Board'!F8:F55,0,DW1),EO32)+SUMIFS(OFFSET('Game Board'!H8:H55,0,DW1),OFFSET('Game Board'!I8:I55,0,DW1),EO35,OFFSET('Game Board'!F8:F55,0,DW1),EO33)+SUMIFS(OFFSET('Game Board'!H8:H55,0,DW1),OFFSET('Game Board'!I8:I55,0,DW1),EO35,OFFSET('Game Board'!F8:F55,0,DW1),EO34)</f>
        <v>0</v>
      </c>
      <c r="EV35" s="420">
        <f ca="1">SUMIFS(OFFSET('Game Board'!H8:H55,0,DW1),OFFSET('Game Board'!F8:F55,0,DW1),EO35,OFFSET('Game Board'!I8:I55,0,DW1),EO32)+SUMIFS(OFFSET('Game Board'!H8:H55,0,DW1),OFFSET('Game Board'!F8:F55,0,DW1),EO35,OFFSET('Game Board'!I8:I55,0,DW1),EO33)+SUMIFS(OFFSET('Game Board'!H8:H55,0,DW1),OFFSET('Game Board'!F8:F55,0,DW1),EO35,OFFSET('Game Board'!I8:I55,0,DW1),EO34)+SUMIFS(OFFSET('Game Board'!G8:G55,0,DW1),OFFSET('Game Board'!I8:I55,0,DW1),EO35,OFFSET('Game Board'!F8:F55,0,DW1),EO32)+SUMIFS(OFFSET('Game Board'!G8:G55,0,DW1),OFFSET('Game Board'!I8:I55,0,DW1),EO35,OFFSET('Game Board'!F8:F55,0,DW1),EO33)+SUMIFS(OFFSET('Game Board'!G8:G55,0,DW1),OFFSET('Game Board'!I8:I55,0,DW1),EO35,OFFSET('Game Board'!F8:F55,0,DW1),EO34)</f>
        <v>0</v>
      </c>
      <c r="EW35" s="420">
        <f t="shared" ca="1" si="220"/>
        <v>0</v>
      </c>
      <c r="EX35" s="420">
        <f t="shared" ca="1" si="221"/>
        <v>3</v>
      </c>
      <c r="EY35" s="420">
        <f t="shared" ref="EY35" ca="1" si="5213">IF(EO35&lt;&gt;"",SUMPRODUCT((EN32:EN35=EN35)*(EX32:EX35&gt;EX35)*1),0)</f>
        <v>0</v>
      </c>
      <c r="EZ35" s="420">
        <f t="shared" ref="EZ35" ca="1" si="5214">IF(EO35&lt;&gt;"",SUMPRODUCT((EY32:EY35=EY35)*(EW32:EW35&gt;EW35)*1),0)</f>
        <v>0</v>
      </c>
      <c r="FA35" s="420">
        <f t="shared" ca="1" si="2"/>
        <v>0</v>
      </c>
      <c r="FB35" s="420">
        <f t="shared" ref="FB35" ca="1" si="5215">IF(EO35&lt;&gt;"",SUMPRODUCT((FA32:FA35=FA35)*(EY32:EY35=EY35)*(EU32:EU35&gt;EU35)*1),0)</f>
        <v>0</v>
      </c>
      <c r="FC35" s="420">
        <f t="shared" ca="1" si="222"/>
        <v>1</v>
      </c>
      <c r="FD35" s="420">
        <f ca="1">SUMPRODUCT((OFFSET('Game Board'!F8:F55,0,DW1)=EP35)*(OFFSET('Game Board'!I8:I55,0,DW1)=EP33)*(OFFSET('Game Board'!G8:G55,0,DW1)&gt;OFFSET('Game Board'!H8:H55,0,DW1))*1)+SUMPRODUCT((OFFSET('Game Board'!I8:I55,0,DW1)=EP35)*(OFFSET('Game Board'!F8:F55,0,DW1)=EP33)*(OFFSET('Game Board'!H8:H55,0,DW1)&gt;OFFSET('Game Board'!G8:G55,0,DW1))*1)+SUMPRODUCT((OFFSET('Game Board'!F8:F55,0,DW1)=EP35)*(OFFSET('Game Board'!I8:I55,0,DW1)=EP34)*(OFFSET('Game Board'!G8:G55,0,DW1)&gt;OFFSET('Game Board'!H8:H55,0,DW1))*1)+SUMPRODUCT((OFFSET('Game Board'!I8:I55,0,DW1)=EP35)*(OFFSET('Game Board'!F8:F55,0,DW1)=EP34)*(OFFSET('Game Board'!H8:H55,0,DW1)&gt;OFFSET('Game Board'!G8:G55,0,DW1))*1)</f>
        <v>0</v>
      </c>
      <c r="FE35" s="420">
        <f ca="1">SUMPRODUCT((OFFSET('Game Board'!F8:F55,0,DW1)=EP35)*(OFFSET('Game Board'!I8:I55,0,DW1)=EP33)*(OFFSET('Game Board'!G8:G55,0,DW1)=OFFSET('Game Board'!H8:H55,0,DW1))*1)+SUMPRODUCT((OFFSET('Game Board'!I8:I55,0,DW1)=EP35)*(OFFSET('Game Board'!F8:F55,0,DW1)=EP33)*(OFFSET('Game Board'!G8:G55,0,DW1)=OFFSET('Game Board'!H8:H55,0,DW1))*1)+SUMPRODUCT((OFFSET('Game Board'!F8:F55,0,DW1)=EP35)*(OFFSET('Game Board'!I8:I55,0,DW1)=EP34)*(OFFSET('Game Board'!G8:G55,0,DW1)=OFFSET('Game Board'!H8:H55,0,DW1))*1)+SUMPRODUCT((OFFSET('Game Board'!I8:I55,0,DW1)=EP35)*(OFFSET('Game Board'!F8:F55,0,DW1)=EP34)*(OFFSET('Game Board'!G8:G55,0,DW1)=OFFSET('Game Board'!H8:H55,0,DW1))*1)</f>
        <v>0</v>
      </c>
      <c r="FF35" s="420">
        <f ca="1">SUMPRODUCT((OFFSET('Game Board'!F8:F55,0,DW1)=EP35)*(OFFSET('Game Board'!I8:I55,0,DW1)=EP33)*(OFFSET('Game Board'!G8:G55,0,DW1)&lt;OFFSET('Game Board'!H8:H55,0,DW1))*1)+SUMPRODUCT((OFFSET('Game Board'!I8:I55,0,DW1)=EP35)*(OFFSET('Game Board'!F8:F55,0,DW1)=EP33)*(OFFSET('Game Board'!H8:H55,0,DW1)&lt;OFFSET('Game Board'!G8:G55,0,DW1))*1)+SUMPRODUCT((OFFSET('Game Board'!F8:F55,0,DW1)=EP35)*(OFFSET('Game Board'!I8:I55,0,DW1)=EP34)*(OFFSET('Game Board'!G8:G55,0,DW1)&lt;OFFSET('Game Board'!H8:H55,0,DW1))*1)+SUMPRODUCT((OFFSET('Game Board'!I8:I55,0,DW1)=EP35)*(OFFSET('Game Board'!F8:F55,0,DW1)=EP34)*(OFFSET('Game Board'!H8:H55,0,DW1)&lt;OFFSET('Game Board'!G8:G55,0,DW1))*1)</f>
        <v>0</v>
      </c>
      <c r="FG35" s="420">
        <f ca="1">SUMIFS(OFFSET('Game Board'!G8:G55,0,DW1),OFFSET('Game Board'!F8:F55,0,DW1),EP35,OFFSET('Game Board'!I8:I55,0,DW1),EP33)+SUMIFS(OFFSET('Game Board'!G8:G55,0,DW1),OFFSET('Game Board'!F8:F55,0,DW1),EP35,OFFSET('Game Board'!I8:I55,0,DW1),EP34)+SUMIFS(OFFSET('Game Board'!H8:H55,0,DW1),OFFSET('Game Board'!I8:I55,0,DW1),EP35,OFFSET('Game Board'!F8:F55,0,DW1),EP33)+SUMIFS(OFFSET('Game Board'!H8:H55,0,DW1),OFFSET('Game Board'!I8:I55,0,DW1),EP35,OFFSET('Game Board'!F8:F55,0,DW1),EP34)</f>
        <v>0</v>
      </c>
      <c r="FH35" s="420">
        <f ca="1">SUMIFS(OFFSET('Game Board'!G8:G55,0,DW1),OFFSET('Game Board'!F8:F55,0,DW1),EP35,OFFSET('Game Board'!I8:I55,0,DW1),EP33)+SUMIFS(OFFSET('Game Board'!G8:G55,0,DW1),OFFSET('Game Board'!F8:F55,0,DW1),EP35,OFFSET('Game Board'!I8:I55,0,DW1),EP34)+SUMIFS(OFFSET('Game Board'!H8:H55,0,DW1),OFFSET('Game Board'!I8:I55,0,DW1),EP35,OFFSET('Game Board'!F8:F55,0,DW1),EP33)+SUMIFS(OFFSET('Game Board'!H8:H55,0,DW1),OFFSET('Game Board'!I8:I55,0,DW1),EP35,OFFSET('Game Board'!F8:F55,0,DW1),EP34)</f>
        <v>0</v>
      </c>
      <c r="FI35" s="420">
        <f t="shared" ca="1" si="223"/>
        <v>0</v>
      </c>
      <c r="FJ35" s="420">
        <f t="shared" ref="FJ35" ca="1" si="5216">FE35*1+FD35*3</f>
        <v>0</v>
      </c>
      <c r="FK35" s="420">
        <f t="shared" ref="FK35" ca="1" si="5217">IF(EP35&lt;&gt;"",SUMPRODUCT((EN32:EN35=EN35)*(FJ32:FJ35&gt;FJ35)*1),0)</f>
        <v>0</v>
      </c>
      <c r="FL35" s="420">
        <f t="shared" ref="FL35" ca="1" si="5218">IF(EP35&lt;&gt;"",SUMPRODUCT((FK32:FK35=FK35)*(FI32:FI35&gt;FI35)*1),0)</f>
        <v>0</v>
      </c>
      <c r="FM35" s="420">
        <f t="shared" ca="1" si="225"/>
        <v>0</v>
      </c>
      <c r="FN35" s="420">
        <f t="shared" ref="FN35" ca="1" si="5219">IF(EP35&lt;&gt;"",SUMPRODUCT((FM32:FM35=FM35)*(FK32:FK35=FK35)*(FG32:FG35&gt;FG35)*1),0)</f>
        <v>0</v>
      </c>
      <c r="FO35" s="420">
        <f t="shared" ca="1" si="226"/>
        <v>1</v>
      </c>
      <c r="FP35" s="420">
        <f ca="1">SUMPRODUCT((OFFSET('Game Board'!F8:F55,0,DW1)=EQ35)*(OFFSET('Game Board'!I8:I55,0,DW1)=EQ34)*(OFFSET('Game Board'!G8:G55,0,DW1)&gt;OFFSET('Game Board'!H8:H55,0,DW1))*1)+SUMPRODUCT((OFFSET('Game Board'!I8:I55,0,DW1)=EQ35)*(OFFSET('Game Board'!F8:F55,0,DW1)=EQ34)*(OFFSET('Game Board'!H8:H55,0,DW1)&gt;OFFSET('Game Board'!G8:G55,0,DW1))*1)</f>
        <v>0</v>
      </c>
      <c r="FQ35" s="420">
        <f ca="1">SUMPRODUCT((OFFSET('Game Board'!F8:F55,0,DW1)=EQ35)*(OFFSET('Game Board'!I8:I55,0,DW1)=EQ34)*(OFFSET('Game Board'!G8:G55,0,DW1)=OFFSET('Game Board'!H8:H55,0,DW1))*1)+SUMPRODUCT((OFFSET('Game Board'!I8:I55,0,DW1)=EQ35)*(OFFSET('Game Board'!F8:F55,0,DW1)=EQ34)*(OFFSET('Game Board'!H8:H55,0,DW1)=OFFSET('Game Board'!G8:G55,0,DW1))*1)</f>
        <v>0</v>
      </c>
      <c r="FR35" s="420">
        <f ca="1">SUMPRODUCT((OFFSET('Game Board'!F8:F55,0,DW1)=EQ35)*(OFFSET('Game Board'!I8:I55,0,DW1)=EQ34)*(OFFSET('Game Board'!G8:G55,0,DW1)&lt;OFFSET('Game Board'!H8:H55,0,DW1))*1)+SUMPRODUCT((OFFSET('Game Board'!I8:I55,0,DW1)=EQ35)*(OFFSET('Game Board'!F8:F55,0,DW1)=EQ34)*(OFFSET('Game Board'!H8:H55,0,DW1)&lt;OFFSET('Game Board'!G8:G55,0,DW1))*1)</f>
        <v>0</v>
      </c>
      <c r="FS35" s="420">
        <f ca="1">SUMIFS(OFFSET('Game Board'!G8:G55,0,DW1),OFFSET('Game Board'!F8:F55,0,DW1),EQ35,OFFSET('Game Board'!I8:I55,0,DW1),EQ34)+SUMIFS(OFFSET('Game Board'!H8:H55,0,DW1),OFFSET('Game Board'!I8:I55,0,DW1),EQ35,OFFSET('Game Board'!F8:F55,0,DW1),EQ34)</f>
        <v>0</v>
      </c>
      <c r="FT35" s="420">
        <f ca="1">SUMIFS(OFFSET('Game Board'!G8:G55,0,DW1),OFFSET('Game Board'!F8:F55,0,DW1),EQ35,OFFSET('Game Board'!I8:I55,0,DW1),EQ34)+SUMIFS(OFFSET('Game Board'!H8:H55,0,DW1),OFFSET('Game Board'!I8:I55,0,DW1),EQ35,OFFSET('Game Board'!F8:F55,0,DW1),EQ34)</f>
        <v>0</v>
      </c>
      <c r="FU35" s="420">
        <f t="shared" ca="1" si="4998"/>
        <v>0</v>
      </c>
      <c r="FV35" s="420">
        <f t="shared" ca="1" si="4999"/>
        <v>0</v>
      </c>
      <c r="FW35" s="420">
        <f t="shared" ref="FW35" ca="1" si="5220">IF(EQ35&lt;&gt;"",SUMPRODUCT((EZ32:EZ35=EZ35)*(FV32:FV35&gt;FV35)*1),0)</f>
        <v>0</v>
      </c>
      <c r="FX35" s="420">
        <f t="shared" ref="FX35" ca="1" si="5221">IF(EQ35&lt;&gt;"",SUMPRODUCT((FW32:FW35=FW35)*(FU32:FU35&gt;FU35)*1),0)</f>
        <v>0</v>
      </c>
      <c r="FY35" s="420">
        <f t="shared" ca="1" si="5002"/>
        <v>0</v>
      </c>
      <c r="FZ35" s="420">
        <f t="shared" ref="FZ35" ca="1" si="5222">IF(EQ35&lt;&gt;"",SUMPRODUCT((FY32:FY35=FY35)*(FW32:FW35=FW35)*(FS32:FS35&gt;FS35)*1),0)</f>
        <v>0</v>
      </c>
      <c r="GA35" s="420">
        <f t="shared" ca="1" si="389"/>
        <v>1</v>
      </c>
      <c r="GB35" s="420">
        <f t="shared" ref="GB35" ca="1" si="5223">SUMPRODUCT((GA32:GA35=GA35)*(ED32:ED35&gt;ED35)*1)</f>
        <v>3</v>
      </c>
      <c r="GC35" s="420">
        <f t="shared" ca="1" si="227"/>
        <v>4</v>
      </c>
      <c r="GD35" s="420" t="str">
        <f t="shared" si="228"/>
        <v>Ghana</v>
      </c>
      <c r="GE35" s="420">
        <f t="shared" ca="1" si="3"/>
        <v>0</v>
      </c>
      <c r="GF35" s="420">
        <f ca="1">SUMPRODUCT((OFFSET('Game Board'!G8:G55,0,GF1)&lt;&gt;"")*(OFFSET('Game Board'!F8:F55,0,GF1)=C35)*(OFFSET('Game Board'!G8:G55,0,GF1)&gt;OFFSET('Game Board'!H8:H55,0,GF1))*1)+SUMPRODUCT((OFFSET('Game Board'!G8:G55,0,GF1)&lt;&gt;"")*(OFFSET('Game Board'!I8:I55,0,GF1)=C35)*(OFFSET('Game Board'!H8:H55,0,GF1)&gt;OFFSET('Game Board'!G8:G55,0,GF1))*1)</f>
        <v>0</v>
      </c>
      <c r="GG35" s="420">
        <f ca="1">SUMPRODUCT((OFFSET('Game Board'!G8:G55,0,GF1)&lt;&gt;"")*(OFFSET('Game Board'!F8:F55,0,GF1)=C35)*(OFFSET('Game Board'!G8:G55,0,GF1)=OFFSET('Game Board'!H8:H55,0,GF1))*1)+SUMPRODUCT((OFFSET('Game Board'!G8:G55,0,GF1)&lt;&gt;"")*(OFFSET('Game Board'!I8:I55,0,GF1)=C35)*(OFFSET('Game Board'!G8:G55,0,GF1)=OFFSET('Game Board'!H8:H55,0,GF1))*1)</f>
        <v>0</v>
      </c>
      <c r="GH35" s="420">
        <f ca="1">SUMPRODUCT((OFFSET('Game Board'!G8:G55,0,GF1)&lt;&gt;"")*(OFFSET('Game Board'!F8:F55,0,GF1)=C35)*(OFFSET('Game Board'!G8:G55,0,GF1)&lt;OFFSET('Game Board'!H8:H55,0,GF1))*1)+SUMPRODUCT((OFFSET('Game Board'!G8:G55,0,GF1)&lt;&gt;"")*(OFFSET('Game Board'!I8:I55,0,GF1)=C35)*(OFFSET('Game Board'!H8:H55,0,GF1)&lt;OFFSET('Game Board'!G8:G55,0,GF1))*1)</f>
        <v>0</v>
      </c>
      <c r="GI35" s="420">
        <f ca="1">SUMIF(OFFSET('Game Board'!F8:F55,0,GF1),C35,OFFSET('Game Board'!G8:G55,0,GF1))+SUMIF(OFFSET('Game Board'!I8:I55,0,GF1),C35,OFFSET('Game Board'!H8:H55,0,GF1))</f>
        <v>0</v>
      </c>
      <c r="GJ35" s="420">
        <f ca="1">SUMIF(OFFSET('Game Board'!F8:F55,0,GF1),C35,OFFSET('Game Board'!H8:H55,0,GF1))+SUMIF(OFFSET('Game Board'!I8:I55,0,GF1),C35,OFFSET('Game Board'!G8:G55,0,GF1))</f>
        <v>0</v>
      </c>
      <c r="GK35" s="420">
        <f t="shared" ca="1" si="4"/>
        <v>0</v>
      </c>
      <c r="GL35" s="420">
        <f t="shared" ca="1" si="5"/>
        <v>0</v>
      </c>
      <c r="GM35" s="420">
        <f ca="1">INDEX(L4:L35,MATCH(GV35,C4:C35,0),0)</f>
        <v>1387</v>
      </c>
      <c r="GN35" s="424">
        <f>'Tournament Setup'!F37</f>
        <v>0</v>
      </c>
      <c r="GO35" s="420">
        <f t="shared" ref="GO35" ca="1" si="5224">RANK(GL35,GL32:GL35)</f>
        <v>1</v>
      </c>
      <c r="GP35" s="420">
        <f t="shared" ref="GP35" ca="1" si="5225">SUMPRODUCT((GO32:GO35=GO35)*(GK32:GK35&gt;GK35)*1)</f>
        <v>0</v>
      </c>
      <c r="GQ35" s="420">
        <f t="shared" ca="1" si="8"/>
        <v>1</v>
      </c>
      <c r="GR35" s="420">
        <f t="shared" ref="GR35" ca="1" si="5226">SUMPRODUCT((GO32:GO35=GO35)*(GK32:GK35=GK35)*(GI32:GI35&gt;GI35)*1)</f>
        <v>0</v>
      </c>
      <c r="GS35" s="420">
        <f t="shared" ca="1" si="10"/>
        <v>1</v>
      </c>
      <c r="GT35" s="420">
        <f t="shared" ref="GT35" ca="1" si="5227">RANK(GS35,GS32:GS35,1)+COUNTIF(GS32:GS35,GS35)-1</f>
        <v>4</v>
      </c>
      <c r="GU35" s="420">
        <v>4</v>
      </c>
      <c r="GV35" s="420" t="str">
        <f t="shared" ref="GV35" ca="1" si="5228">INDEX(GD32:GD35,MATCH(GU35,GT32:GT35,0),0)</f>
        <v>Ghana</v>
      </c>
      <c r="GW35" s="420">
        <f t="shared" ref="GW35" ca="1" si="5229">INDEX(GS32:GS35,MATCH(GV35,GD32:GD35,0),0)</f>
        <v>1</v>
      </c>
      <c r="GX35" s="420" t="str">
        <f t="shared" ca="1" si="5011"/>
        <v>Ghana</v>
      </c>
      <c r="GY35" s="420" t="str">
        <f t="shared" ref="GY35" ca="1" si="5230">IF(AND(GY34&lt;&gt;"",GW35=2),GV35,"")</f>
        <v/>
      </c>
      <c r="GZ35" s="420" t="str">
        <f t="shared" ref="GZ35" ca="1" si="5231">IF(AND(GZ34&lt;&gt;"",GW35=3),GV35,"")</f>
        <v/>
      </c>
      <c r="HA35" s="420">
        <f ca="1">SUMPRODUCT((OFFSET('Game Board'!F8:F55,0,GF1)=GX35)*(OFFSET('Game Board'!I8:I55,0,GF1)=GX32)*(OFFSET('Game Board'!G8:G55,0,GF1)&gt;OFFSET('Game Board'!H8:H55,0,GF1))*1)+SUMPRODUCT((OFFSET('Game Board'!I8:I55,0,GF1)=GX35)*(OFFSET('Game Board'!F8:F55,0,GF1)=GX32)*(OFFSET('Game Board'!H8:H55,0,GF1)&gt;OFFSET('Game Board'!G8:G55,0,GF1))*1)+SUMPRODUCT((OFFSET('Game Board'!F8:F55,0,GF1)=GX35)*(OFFSET('Game Board'!I8:I55,0,GF1)=GX33)*(OFFSET('Game Board'!G8:G55,0,GF1)&gt;OFFSET('Game Board'!H8:H55,0,GF1))*1)+SUMPRODUCT((OFFSET('Game Board'!I8:I55,0,GF1)=GX35)*(OFFSET('Game Board'!F8:F55,0,GF1)=GX33)*(OFFSET('Game Board'!H8:H55,0,GF1)&gt;OFFSET('Game Board'!G8:G55,0,GF1))*1)+SUMPRODUCT((OFFSET('Game Board'!F8:F55,0,GF1)=GX35)*(OFFSET('Game Board'!I8:I55,0,GF1)=GX34)*(OFFSET('Game Board'!G8:G55,0,GF1)&gt;OFFSET('Game Board'!H8:H55,0,GF1))*1)+SUMPRODUCT((OFFSET('Game Board'!I8:I55,0,GF1)=GX35)*(OFFSET('Game Board'!F8:F55,0,GF1)=GX34)*(OFFSET('Game Board'!H8:H55,0,GF1)&gt;OFFSET('Game Board'!G8:G55,0,GF1))*1)</f>
        <v>0</v>
      </c>
      <c r="HB35" s="420">
        <f ca="1">SUMPRODUCT((OFFSET('Game Board'!F8:F55,0,GF1)=GX35)*(OFFSET('Game Board'!I8:I55,0,GF1)=GX32)*(OFFSET('Game Board'!G8:G55,0,GF1)&gt;=OFFSET('Game Board'!H8:H55,0,GF1))*1)+SUMPRODUCT((OFFSET('Game Board'!I8:I55,0,GF1)=GX35)*(OFFSET('Game Board'!F8:F55,0,GF1)=GX32)*(OFFSET('Game Board'!G8:G55,0,GF1)=OFFSET('Game Board'!H8:H55,0,GF1))*1)+SUMPRODUCT((OFFSET('Game Board'!F8:F55,0,GF1)=GX35)*(OFFSET('Game Board'!I8:I55,0,GF1)=GX33)*(OFFSET('Game Board'!G8:G55,0,GF1)=OFFSET('Game Board'!H8:H55,0,GF1))*1)+SUMPRODUCT((OFFSET('Game Board'!I8:I55,0,GF1)=GX35)*(OFFSET('Game Board'!F8:F55,0,GF1)=GX33)*(OFFSET('Game Board'!G8:G55,0,GF1)=OFFSET('Game Board'!H8:H55,0,GF1))*1)+SUMPRODUCT((OFFSET('Game Board'!F8:F55,0,GF1)=GX35)*(OFFSET('Game Board'!I8:I55,0,GF1)=GX34)*(OFFSET('Game Board'!G8:G55,0,GF1)=OFFSET('Game Board'!H8:H55,0,GF1))*1)+SUMPRODUCT((OFFSET('Game Board'!I8:I55,0,GF1)=GX35)*(OFFSET('Game Board'!F8:F55,0,GF1)=GX34)*(OFFSET('Game Board'!G8:G55,0,GF1)=OFFSET('Game Board'!H8:H55,0,GF1))*1)</f>
        <v>3</v>
      </c>
      <c r="HC35" s="420">
        <f ca="1">SUMPRODUCT((OFFSET('Game Board'!F8:F55,0,GF1)=GX35)*(OFFSET('Game Board'!I8:I55,0,GF1)=GX32)*(OFFSET('Game Board'!G8:G55,0,GF1)&lt;OFFSET('Game Board'!H8:H55,0,GF1))*1)+SUMPRODUCT((OFFSET('Game Board'!I8:I55,0,GF1)=GX35)*(OFFSET('Game Board'!F8:F55,0,GF1)=GX32)*(OFFSET('Game Board'!H8:H55,0,GF1)&lt;OFFSET('Game Board'!G8:G55,0,GF1))*1)+SUMPRODUCT((OFFSET('Game Board'!F8:F55,0,GF1)=GX35)*(OFFSET('Game Board'!I8:I55,0,GF1)=GX33)*(OFFSET('Game Board'!G8:G55,0,GF1)&lt;OFFSET('Game Board'!H8:H55,0,GF1))*1)+SUMPRODUCT((OFFSET('Game Board'!I8:I55,0,GF1)=GX35)*(OFFSET('Game Board'!F8:F55,0,GF1)=GX33)*(OFFSET('Game Board'!H8:H55,0,GF1)&lt;OFFSET('Game Board'!G8:G55,0,GF1))*1)+SUMPRODUCT((OFFSET('Game Board'!F8:F55,0,GF1)=GX35)*(OFFSET('Game Board'!I8:I55,0,GF1)=GX34)*(OFFSET('Game Board'!G8:G55,0,GF1)&lt;OFFSET('Game Board'!H8:H55,0,GF1))*1)+SUMPRODUCT((OFFSET('Game Board'!I8:I55,0,GF1)=GX35)*(OFFSET('Game Board'!F8:F55,0,GF1)=GX34)*(OFFSET('Game Board'!H8:H55,0,GF1)&lt;OFFSET('Game Board'!G8:G55,0,GF1))*1)</f>
        <v>0</v>
      </c>
      <c r="HD35" s="420">
        <f ca="1">SUMIFS(OFFSET('Game Board'!G8:G55,0,GF1),OFFSET('Game Board'!F8:F55,0,GF1),GX35,OFFSET('Game Board'!I8:I55,0,GF1),GX32)+SUMIFS(OFFSET('Game Board'!G8:G55,0,GF1),OFFSET('Game Board'!F8:F55,0,GF1),GX35,OFFSET('Game Board'!I8:I55,0,GF1),GX33)+SUMIFS(OFFSET('Game Board'!G8:G55,0,GF1),OFFSET('Game Board'!F8:F55,0,GF1),GX35,OFFSET('Game Board'!I8:I55,0,GF1),GX34)+SUMIFS(OFFSET('Game Board'!H8:H55,0,GF1),OFFSET('Game Board'!I8:I55,0,GF1),GX35,OFFSET('Game Board'!F8:F55,0,GF1),GX32)+SUMIFS(OFFSET('Game Board'!H8:H55,0,GF1),OFFSET('Game Board'!I8:I55,0,GF1),GX35,OFFSET('Game Board'!F8:F55,0,GF1),GX33)+SUMIFS(OFFSET('Game Board'!H8:H55,0,GF1),OFFSET('Game Board'!I8:I55,0,GF1),GX35,OFFSET('Game Board'!F8:F55,0,GF1),GX34)</f>
        <v>0</v>
      </c>
      <c r="HE35" s="420">
        <f ca="1">SUMIFS(OFFSET('Game Board'!H8:H55,0,GF1),OFFSET('Game Board'!F8:F55,0,GF1),GX35,OFFSET('Game Board'!I8:I55,0,GF1),GX32)+SUMIFS(OFFSET('Game Board'!H8:H55,0,GF1),OFFSET('Game Board'!F8:F55,0,GF1),GX35,OFFSET('Game Board'!I8:I55,0,GF1),GX33)+SUMIFS(OFFSET('Game Board'!H8:H55,0,GF1),OFFSET('Game Board'!F8:F55,0,GF1),GX35,OFFSET('Game Board'!I8:I55,0,GF1),GX34)+SUMIFS(OFFSET('Game Board'!G8:G55,0,GF1),OFFSET('Game Board'!I8:I55,0,GF1),GX35,OFFSET('Game Board'!F8:F55,0,GF1),GX32)+SUMIFS(OFFSET('Game Board'!G8:G55,0,GF1),OFFSET('Game Board'!I8:I55,0,GF1),GX35,OFFSET('Game Board'!F8:F55,0,GF1),GX33)+SUMIFS(OFFSET('Game Board'!G8:G55,0,GF1),OFFSET('Game Board'!I8:I55,0,GF1),GX35,OFFSET('Game Board'!F8:F55,0,GF1),GX34)</f>
        <v>0</v>
      </c>
      <c r="HF35" s="420">
        <f t="shared" ca="1" si="15"/>
        <v>0</v>
      </c>
      <c r="HG35" s="420">
        <f t="shared" ca="1" si="16"/>
        <v>3</v>
      </c>
      <c r="HH35" s="420">
        <f t="shared" ref="HH35" ca="1" si="5232">IF(GX35&lt;&gt;"",SUMPRODUCT((GW32:GW35=GW35)*(HG32:HG35&gt;HG35)*1),0)</f>
        <v>0</v>
      </c>
      <c r="HI35" s="420">
        <f t="shared" ref="HI35" ca="1" si="5233">IF(GX35&lt;&gt;"",SUMPRODUCT((HH32:HH35=HH35)*(HF32:HF35&gt;HF35)*1),0)</f>
        <v>0</v>
      </c>
      <c r="HJ35" s="420">
        <f t="shared" ca="1" si="19"/>
        <v>0</v>
      </c>
      <c r="HK35" s="420">
        <f t="shared" ref="HK35" ca="1" si="5234">IF(GX35&lt;&gt;"",SUMPRODUCT((HJ32:HJ35=HJ35)*(HH32:HH35=HH35)*(HD32:HD35&gt;HD35)*1),0)</f>
        <v>0</v>
      </c>
      <c r="HL35" s="420">
        <f t="shared" ca="1" si="21"/>
        <v>1</v>
      </c>
      <c r="HM35" s="420">
        <f ca="1">SUMPRODUCT((OFFSET('Game Board'!F8:F55,0,GF1)=GY35)*(OFFSET('Game Board'!I8:I55,0,GF1)=GY33)*(OFFSET('Game Board'!G8:G55,0,GF1)&gt;OFFSET('Game Board'!H8:H55,0,GF1))*1)+SUMPRODUCT((OFFSET('Game Board'!I8:I55,0,GF1)=GY35)*(OFFSET('Game Board'!F8:F55,0,GF1)=GY33)*(OFFSET('Game Board'!H8:H55,0,GF1)&gt;OFFSET('Game Board'!G8:G55,0,GF1))*1)+SUMPRODUCT((OFFSET('Game Board'!F8:F55,0,GF1)=GY35)*(OFFSET('Game Board'!I8:I55,0,GF1)=GY34)*(OFFSET('Game Board'!G8:G55,0,GF1)&gt;OFFSET('Game Board'!H8:H55,0,GF1))*1)+SUMPRODUCT((OFFSET('Game Board'!I8:I55,0,GF1)=GY35)*(OFFSET('Game Board'!F8:F55,0,GF1)=GY34)*(OFFSET('Game Board'!H8:H55,0,GF1)&gt;OFFSET('Game Board'!G8:G55,0,GF1))*1)</f>
        <v>0</v>
      </c>
      <c r="HN35" s="420">
        <f ca="1">SUMPRODUCT((OFFSET('Game Board'!F8:F55,0,GF1)=GY35)*(OFFSET('Game Board'!I8:I55,0,GF1)=GY33)*(OFFSET('Game Board'!G8:G55,0,GF1)=OFFSET('Game Board'!H8:H55,0,GF1))*1)+SUMPRODUCT((OFFSET('Game Board'!I8:I55,0,GF1)=GY35)*(OFFSET('Game Board'!F8:F55,0,GF1)=GY33)*(OFFSET('Game Board'!G8:G55,0,GF1)=OFFSET('Game Board'!H8:H55,0,GF1))*1)+SUMPRODUCT((OFFSET('Game Board'!F8:F55,0,GF1)=GY35)*(OFFSET('Game Board'!I8:I55,0,GF1)=GY34)*(OFFSET('Game Board'!G8:G55,0,GF1)=OFFSET('Game Board'!H8:H55,0,GF1))*1)+SUMPRODUCT((OFFSET('Game Board'!I8:I55,0,GF1)=GY35)*(OFFSET('Game Board'!F8:F55,0,GF1)=GY34)*(OFFSET('Game Board'!G8:G55,0,GF1)=OFFSET('Game Board'!H8:H55,0,GF1))*1)</f>
        <v>0</v>
      </c>
      <c r="HO35" s="420">
        <f ca="1">SUMPRODUCT((OFFSET('Game Board'!F8:F55,0,GF1)=GY35)*(OFFSET('Game Board'!I8:I55,0,GF1)=GY33)*(OFFSET('Game Board'!G8:G55,0,GF1)&lt;OFFSET('Game Board'!H8:H55,0,GF1))*1)+SUMPRODUCT((OFFSET('Game Board'!I8:I55,0,GF1)=GY35)*(OFFSET('Game Board'!F8:F55,0,GF1)=GY33)*(OFFSET('Game Board'!H8:H55,0,GF1)&lt;OFFSET('Game Board'!G8:G55,0,GF1))*1)+SUMPRODUCT((OFFSET('Game Board'!F8:F55,0,GF1)=GY35)*(OFFSET('Game Board'!I8:I55,0,GF1)=GY34)*(OFFSET('Game Board'!G8:G55,0,GF1)&lt;OFFSET('Game Board'!H8:H55,0,GF1))*1)+SUMPRODUCT((OFFSET('Game Board'!I8:I55,0,GF1)=GY35)*(OFFSET('Game Board'!F8:F55,0,GF1)=GY34)*(OFFSET('Game Board'!H8:H55,0,GF1)&lt;OFFSET('Game Board'!G8:G55,0,GF1))*1)</f>
        <v>0</v>
      </c>
      <c r="HP35" s="420">
        <f ca="1">SUMIFS(OFFSET('Game Board'!G8:G55,0,GF1),OFFSET('Game Board'!F8:F55,0,GF1),GY35,OFFSET('Game Board'!I8:I55,0,GF1),GY33)+SUMIFS(OFFSET('Game Board'!G8:G55,0,GF1),OFFSET('Game Board'!F8:F55,0,GF1),GY35,OFFSET('Game Board'!I8:I55,0,GF1),GY34)+SUMIFS(OFFSET('Game Board'!H8:H55,0,GF1),OFFSET('Game Board'!I8:I55,0,GF1),GY35,OFFSET('Game Board'!F8:F55,0,GF1),GY33)+SUMIFS(OFFSET('Game Board'!H8:H55,0,GF1),OFFSET('Game Board'!I8:I55,0,GF1),GY35,OFFSET('Game Board'!F8:F55,0,GF1),GY34)</f>
        <v>0</v>
      </c>
      <c r="HQ35" s="420">
        <f ca="1">SUMIFS(OFFSET('Game Board'!G8:G55,0,GF1),OFFSET('Game Board'!F8:F55,0,GF1),GY35,OFFSET('Game Board'!I8:I55,0,GF1),GY33)+SUMIFS(OFFSET('Game Board'!G8:G55,0,GF1),OFFSET('Game Board'!F8:F55,0,GF1),GY35,OFFSET('Game Board'!I8:I55,0,GF1),GY34)+SUMIFS(OFFSET('Game Board'!H8:H55,0,GF1),OFFSET('Game Board'!I8:I55,0,GF1),GY35,OFFSET('Game Board'!F8:F55,0,GF1),GY33)+SUMIFS(OFFSET('Game Board'!H8:H55,0,GF1),OFFSET('Game Board'!I8:I55,0,GF1),GY35,OFFSET('Game Board'!F8:F55,0,GF1),GY34)</f>
        <v>0</v>
      </c>
      <c r="HR35" s="420">
        <f t="shared" ca="1" si="240"/>
        <v>0</v>
      </c>
      <c r="HS35" s="420">
        <f t="shared" ca="1" si="241"/>
        <v>0</v>
      </c>
      <c r="HT35" s="420">
        <f t="shared" ref="HT35" ca="1" si="5235">IF(GY35&lt;&gt;"",SUMPRODUCT((GW32:GW35=GW35)*(HS32:HS35&gt;HS35)*1),0)</f>
        <v>0</v>
      </c>
      <c r="HU35" s="420">
        <f t="shared" ref="HU35" ca="1" si="5236">IF(GY35&lt;&gt;"",SUMPRODUCT((HT32:HT35=HT35)*(HR32:HR35&gt;HR35)*1),0)</f>
        <v>0</v>
      </c>
      <c r="HV35" s="420">
        <f t="shared" ca="1" si="244"/>
        <v>0</v>
      </c>
      <c r="HW35" s="420">
        <f t="shared" ref="HW35" ca="1" si="5237">IF(GY35&lt;&gt;"",SUMPRODUCT((HV32:HV35=HV35)*(HT32:HT35=HT35)*(HP32:HP35&gt;HP35)*1),0)</f>
        <v>0</v>
      </c>
      <c r="HX35" s="420">
        <f t="shared" ca="1" si="22"/>
        <v>1</v>
      </c>
      <c r="HY35" s="420">
        <f ca="1">SUMPRODUCT((OFFSET('Game Board'!F8:F55,0,GF1)=GZ35)*(OFFSET('Game Board'!I8:I55,0,GF1)=GZ34)*(OFFSET('Game Board'!G8:G55,0,GF1)&gt;OFFSET('Game Board'!H8:H55,0,GF1))*1)+SUMPRODUCT((OFFSET('Game Board'!I8:I55,0,GF1)=GZ35)*(OFFSET('Game Board'!F8:F55,0,GF1)=GZ34)*(OFFSET('Game Board'!H8:H55,0,GF1)&gt;OFFSET('Game Board'!G8:G55,0,GF1))*1)</f>
        <v>0</v>
      </c>
      <c r="HZ35" s="420">
        <f ca="1">SUMPRODUCT((OFFSET('Game Board'!F8:F55,0,GF1)=GZ35)*(OFFSET('Game Board'!I8:I55,0,GF1)=GZ34)*(OFFSET('Game Board'!G8:G55,0,GF1)=OFFSET('Game Board'!H8:H55,0,GF1))*1)+SUMPRODUCT((OFFSET('Game Board'!I8:I55,0,GF1)=GZ35)*(OFFSET('Game Board'!F8:F55,0,GF1)=GZ34)*(OFFSET('Game Board'!H8:H55,0,GF1)=OFFSET('Game Board'!G8:G55,0,GF1))*1)</f>
        <v>0</v>
      </c>
      <c r="IA35" s="420">
        <f ca="1">SUMPRODUCT((OFFSET('Game Board'!F8:F55,0,GF1)=GZ35)*(OFFSET('Game Board'!I8:I55,0,GF1)=GZ34)*(OFFSET('Game Board'!G8:G55,0,GF1)&lt;OFFSET('Game Board'!H8:H55,0,GF1))*1)+SUMPRODUCT((OFFSET('Game Board'!I8:I55,0,GF1)=GZ35)*(OFFSET('Game Board'!F8:F55,0,GF1)=GZ34)*(OFFSET('Game Board'!H8:H55,0,GF1)&lt;OFFSET('Game Board'!G8:G55,0,GF1))*1)</f>
        <v>0</v>
      </c>
      <c r="IB35" s="420">
        <f ca="1">SUMIFS(OFFSET('Game Board'!G8:G55,0,GF1),OFFSET('Game Board'!F8:F55,0,GF1),GZ35,OFFSET('Game Board'!I8:I55,0,GF1),GZ34)+SUMIFS(OFFSET('Game Board'!H8:H55,0,GF1),OFFSET('Game Board'!I8:I55,0,GF1),GZ35,OFFSET('Game Board'!F8:F55,0,GF1),GZ34)</f>
        <v>0</v>
      </c>
      <c r="IC35" s="420">
        <f ca="1">SUMIFS(OFFSET('Game Board'!G8:G55,0,GF1),OFFSET('Game Board'!F8:F55,0,GF1),GZ35,OFFSET('Game Board'!I8:I55,0,GF1),GZ34)+SUMIFS(OFFSET('Game Board'!H8:H55,0,GF1),OFFSET('Game Board'!I8:I55,0,GF1),GZ35,OFFSET('Game Board'!F8:F55,0,GF1),GZ34)</f>
        <v>0</v>
      </c>
      <c r="ID35" s="420">
        <f t="shared" ca="1" si="5020"/>
        <v>0</v>
      </c>
      <c r="IE35" s="420">
        <f t="shared" ca="1" si="5021"/>
        <v>0</v>
      </c>
      <c r="IF35" s="420">
        <f t="shared" ref="IF35" ca="1" si="5238">IF(GZ35&lt;&gt;"",SUMPRODUCT((HI32:HI35=HI35)*(IE32:IE35&gt;IE35)*1),0)</f>
        <v>0</v>
      </c>
      <c r="IG35" s="420">
        <f t="shared" ref="IG35" ca="1" si="5239">IF(GZ35&lt;&gt;"",SUMPRODUCT((IF32:IF35=IF35)*(ID32:ID35&gt;ID35)*1),0)</f>
        <v>0</v>
      </c>
      <c r="IH35" s="420">
        <f t="shared" ca="1" si="5024"/>
        <v>0</v>
      </c>
      <c r="II35" s="420">
        <f t="shared" ref="II35" ca="1" si="5240">IF(GZ35&lt;&gt;"",SUMPRODUCT((IH32:IH35=IH35)*(IF32:IF35=IF35)*(IB32:IB35&gt;IB35)*1),0)</f>
        <v>0</v>
      </c>
      <c r="IJ35" s="420">
        <f t="shared" ca="1" si="23"/>
        <v>1</v>
      </c>
      <c r="IK35" s="420">
        <f t="shared" ref="IK35" ca="1" si="5241">SUMPRODUCT((IJ32:IJ35=IJ35)*(GM32:GM35&gt;GM35)*1)</f>
        <v>3</v>
      </c>
      <c r="IL35" s="420">
        <f t="shared" ca="1" si="25"/>
        <v>4</v>
      </c>
      <c r="IM35" s="420" t="str">
        <f t="shared" si="247"/>
        <v>Ghana</v>
      </c>
      <c r="IN35" s="420">
        <f t="shared" ca="1" si="26"/>
        <v>0</v>
      </c>
      <c r="IO35" s="420">
        <f ca="1">SUMPRODUCT((OFFSET('Game Board'!G8:G55,0,IO1)&lt;&gt;"")*(OFFSET('Game Board'!F8:F55,0,IO1)=C35)*(OFFSET('Game Board'!G8:G55,0,IO1)&gt;OFFSET('Game Board'!H8:H55,0,IO1))*1)+SUMPRODUCT((OFFSET('Game Board'!G8:G55,0,IO1)&lt;&gt;"")*(OFFSET('Game Board'!I8:I55,0,IO1)=C35)*(OFFSET('Game Board'!H8:H55,0,IO1)&gt;OFFSET('Game Board'!G8:G55,0,IO1))*1)</f>
        <v>0</v>
      </c>
      <c r="IP35" s="420">
        <f ca="1">SUMPRODUCT((OFFSET('Game Board'!G8:G55,0,IO1)&lt;&gt;"")*(OFFSET('Game Board'!F8:F55,0,IO1)=C35)*(OFFSET('Game Board'!G8:G55,0,IO1)=OFFSET('Game Board'!H8:H55,0,IO1))*1)+SUMPRODUCT((OFFSET('Game Board'!G8:G55,0,IO1)&lt;&gt;"")*(OFFSET('Game Board'!I8:I55,0,IO1)=C35)*(OFFSET('Game Board'!G8:G55,0,IO1)=OFFSET('Game Board'!H8:H55,0,IO1))*1)</f>
        <v>0</v>
      </c>
      <c r="IQ35" s="420">
        <f ca="1">SUMPRODUCT((OFFSET('Game Board'!G8:G55,0,IO1)&lt;&gt;"")*(OFFSET('Game Board'!F8:F55,0,IO1)=C35)*(OFFSET('Game Board'!G8:G55,0,IO1)&lt;OFFSET('Game Board'!H8:H55,0,IO1))*1)+SUMPRODUCT((OFFSET('Game Board'!G8:G55,0,IO1)&lt;&gt;"")*(OFFSET('Game Board'!I8:I55,0,IO1)=C35)*(OFFSET('Game Board'!H8:H55,0,IO1)&lt;OFFSET('Game Board'!G8:G55,0,IO1))*1)</f>
        <v>0</v>
      </c>
      <c r="IR35" s="420">
        <f ca="1">SUMIF(OFFSET('Game Board'!F8:F55,0,IO1),C35,OFFSET('Game Board'!G8:G55,0,IO1))+SUMIF(OFFSET('Game Board'!I8:I55,0,IO1),C35,OFFSET('Game Board'!H8:H55,0,IO1))</f>
        <v>0</v>
      </c>
      <c r="IS35" s="420">
        <f ca="1">SUMIF(OFFSET('Game Board'!F8:F55,0,IO1),C35,OFFSET('Game Board'!H8:H55,0,IO1))+SUMIF(OFFSET('Game Board'!I8:I55,0,IO1),C35,OFFSET('Game Board'!G8:G55,0,IO1))</f>
        <v>0</v>
      </c>
      <c r="IT35" s="420">
        <f t="shared" ca="1" si="27"/>
        <v>0</v>
      </c>
      <c r="IU35" s="420">
        <f t="shared" ca="1" si="28"/>
        <v>0</v>
      </c>
      <c r="IV35" s="420">
        <f ca="1">INDEX(L4:L35,MATCH(JE35,C4:C35,0),0)</f>
        <v>1387</v>
      </c>
      <c r="IW35" s="424">
        <f>'Tournament Setup'!F37</f>
        <v>0</v>
      </c>
      <c r="IX35" s="420">
        <f t="shared" ref="IX35" ca="1" si="5242">RANK(IU35,IU32:IU35)</f>
        <v>1</v>
      </c>
      <c r="IY35" s="420">
        <f t="shared" ref="IY35" ca="1" si="5243">SUMPRODUCT((IX32:IX35=IX35)*(IT32:IT35&gt;IT35)*1)</f>
        <v>0</v>
      </c>
      <c r="IZ35" s="420">
        <f t="shared" ca="1" si="31"/>
        <v>1</v>
      </c>
      <c r="JA35" s="420">
        <f t="shared" ref="JA35" ca="1" si="5244">SUMPRODUCT((IX32:IX35=IX35)*(IT32:IT35=IT35)*(IR32:IR35&gt;IR35)*1)</f>
        <v>0</v>
      </c>
      <c r="JB35" s="420">
        <f t="shared" ca="1" si="33"/>
        <v>1</v>
      </c>
      <c r="JC35" s="420">
        <f t="shared" ref="JC35" ca="1" si="5245">RANK(JB35,JB32:JB35,1)+COUNTIF(JB32:JB35,JB35)-1</f>
        <v>4</v>
      </c>
      <c r="JD35" s="420">
        <v>4</v>
      </c>
      <c r="JE35" s="420" t="str">
        <f t="shared" ref="JE35" ca="1" si="5246">INDEX(IM32:IM35,MATCH(JD35,JC32:JC35,0),0)</f>
        <v>Ghana</v>
      </c>
      <c r="JF35" s="420">
        <f t="shared" ref="JF35" ca="1" si="5247">INDEX(JB32:JB35,MATCH(JE35,IM32:IM35,0),0)</f>
        <v>1</v>
      </c>
      <c r="JG35" s="420" t="str">
        <f t="shared" ca="1" si="5033"/>
        <v>Ghana</v>
      </c>
      <c r="JH35" s="420" t="str">
        <f t="shared" ref="JH35" ca="1" si="5248">IF(AND(JH34&lt;&gt;"",JF35=2),JE35,"")</f>
        <v/>
      </c>
      <c r="JI35" s="420" t="str">
        <f t="shared" ref="JI35" ca="1" si="5249">IF(AND(JI34&lt;&gt;"",JF35=3),JE35,"")</f>
        <v/>
      </c>
      <c r="JJ35" s="420">
        <f ca="1">SUMPRODUCT((OFFSET('Game Board'!F8:F55,0,IO1)=JG35)*(OFFSET('Game Board'!I8:I55,0,IO1)=JG32)*(OFFSET('Game Board'!G8:G55,0,IO1)&gt;OFFSET('Game Board'!H8:H55,0,IO1))*1)+SUMPRODUCT((OFFSET('Game Board'!I8:I55,0,IO1)=JG35)*(OFFSET('Game Board'!F8:F55,0,IO1)=JG32)*(OFFSET('Game Board'!H8:H55,0,IO1)&gt;OFFSET('Game Board'!G8:G55,0,IO1))*1)+SUMPRODUCT((OFFSET('Game Board'!F8:F55,0,IO1)=JG35)*(OFFSET('Game Board'!I8:I55,0,IO1)=JG33)*(OFFSET('Game Board'!G8:G55,0,IO1)&gt;OFFSET('Game Board'!H8:H55,0,IO1))*1)+SUMPRODUCT((OFFSET('Game Board'!I8:I55,0,IO1)=JG35)*(OFFSET('Game Board'!F8:F55,0,IO1)=JG33)*(OFFSET('Game Board'!H8:H55,0,IO1)&gt;OFFSET('Game Board'!G8:G55,0,IO1))*1)+SUMPRODUCT((OFFSET('Game Board'!F8:F55,0,IO1)=JG35)*(OFFSET('Game Board'!I8:I55,0,IO1)=JG34)*(OFFSET('Game Board'!G8:G55,0,IO1)&gt;OFFSET('Game Board'!H8:H55,0,IO1))*1)+SUMPRODUCT((OFFSET('Game Board'!I8:I55,0,IO1)=JG35)*(OFFSET('Game Board'!F8:F55,0,IO1)=JG34)*(OFFSET('Game Board'!H8:H55,0,IO1)&gt;OFFSET('Game Board'!G8:G55,0,IO1))*1)</f>
        <v>0</v>
      </c>
      <c r="JK35" s="420">
        <f ca="1">SUMPRODUCT((OFFSET('Game Board'!F8:F55,0,IO1)=JG35)*(OFFSET('Game Board'!I8:I55,0,IO1)=JG32)*(OFFSET('Game Board'!G8:G55,0,IO1)&gt;=OFFSET('Game Board'!H8:H55,0,IO1))*1)+SUMPRODUCT((OFFSET('Game Board'!I8:I55,0,IO1)=JG35)*(OFFSET('Game Board'!F8:F55,0,IO1)=JG32)*(OFFSET('Game Board'!G8:G55,0,IO1)=OFFSET('Game Board'!H8:H55,0,IO1))*1)+SUMPRODUCT((OFFSET('Game Board'!F8:F55,0,IO1)=JG35)*(OFFSET('Game Board'!I8:I55,0,IO1)=JG33)*(OFFSET('Game Board'!G8:G55,0,IO1)=OFFSET('Game Board'!H8:H55,0,IO1))*1)+SUMPRODUCT((OFFSET('Game Board'!I8:I55,0,IO1)=JG35)*(OFFSET('Game Board'!F8:F55,0,IO1)=JG33)*(OFFSET('Game Board'!G8:G55,0,IO1)=OFFSET('Game Board'!H8:H55,0,IO1))*1)+SUMPRODUCT((OFFSET('Game Board'!F8:F55,0,IO1)=JG35)*(OFFSET('Game Board'!I8:I55,0,IO1)=JG34)*(OFFSET('Game Board'!G8:G55,0,IO1)=OFFSET('Game Board'!H8:H55,0,IO1))*1)+SUMPRODUCT((OFFSET('Game Board'!I8:I55,0,IO1)=JG35)*(OFFSET('Game Board'!F8:F55,0,IO1)=JG34)*(OFFSET('Game Board'!G8:G55,0,IO1)=OFFSET('Game Board'!H8:H55,0,IO1))*1)</f>
        <v>3</v>
      </c>
      <c r="JL35" s="420">
        <f ca="1">SUMPRODUCT((OFFSET('Game Board'!F8:F55,0,IO1)=JG35)*(OFFSET('Game Board'!I8:I55,0,IO1)=JG32)*(OFFSET('Game Board'!G8:G55,0,IO1)&lt;OFFSET('Game Board'!H8:H55,0,IO1))*1)+SUMPRODUCT((OFFSET('Game Board'!I8:I55,0,IO1)=JG35)*(OFFSET('Game Board'!F8:F55,0,IO1)=JG32)*(OFFSET('Game Board'!H8:H55,0,IO1)&lt;OFFSET('Game Board'!G8:G55,0,IO1))*1)+SUMPRODUCT((OFFSET('Game Board'!F8:F55,0,IO1)=JG35)*(OFFSET('Game Board'!I8:I55,0,IO1)=JG33)*(OFFSET('Game Board'!G8:G55,0,IO1)&lt;OFFSET('Game Board'!H8:H55,0,IO1))*1)+SUMPRODUCT((OFFSET('Game Board'!I8:I55,0,IO1)=JG35)*(OFFSET('Game Board'!F8:F55,0,IO1)=JG33)*(OFFSET('Game Board'!H8:H55,0,IO1)&lt;OFFSET('Game Board'!G8:G55,0,IO1))*1)+SUMPRODUCT((OFFSET('Game Board'!F8:F55,0,IO1)=JG35)*(OFFSET('Game Board'!I8:I55,0,IO1)=JG34)*(OFFSET('Game Board'!G8:G55,0,IO1)&lt;OFFSET('Game Board'!H8:H55,0,IO1))*1)+SUMPRODUCT((OFFSET('Game Board'!I8:I55,0,IO1)=JG35)*(OFFSET('Game Board'!F8:F55,0,IO1)=JG34)*(OFFSET('Game Board'!H8:H55,0,IO1)&lt;OFFSET('Game Board'!G8:G55,0,IO1))*1)</f>
        <v>0</v>
      </c>
      <c r="JM35" s="420">
        <f ca="1">SUMIFS(OFFSET('Game Board'!G8:G55,0,IO1),OFFSET('Game Board'!F8:F55,0,IO1),JG35,OFFSET('Game Board'!I8:I55,0,IO1),JG32)+SUMIFS(OFFSET('Game Board'!G8:G55,0,IO1),OFFSET('Game Board'!F8:F55,0,IO1),JG35,OFFSET('Game Board'!I8:I55,0,IO1),JG33)+SUMIFS(OFFSET('Game Board'!G8:G55,0,IO1),OFFSET('Game Board'!F8:F55,0,IO1),JG35,OFFSET('Game Board'!I8:I55,0,IO1),JG34)+SUMIFS(OFFSET('Game Board'!H8:H55,0,IO1),OFFSET('Game Board'!I8:I55,0,IO1),JG35,OFFSET('Game Board'!F8:F55,0,IO1),JG32)+SUMIFS(OFFSET('Game Board'!H8:H55,0,IO1),OFFSET('Game Board'!I8:I55,0,IO1),JG35,OFFSET('Game Board'!F8:F55,0,IO1),JG33)+SUMIFS(OFFSET('Game Board'!H8:H55,0,IO1),OFFSET('Game Board'!I8:I55,0,IO1),JG35,OFFSET('Game Board'!F8:F55,0,IO1),JG34)</f>
        <v>0</v>
      </c>
      <c r="JN35" s="420">
        <f ca="1">SUMIFS(OFFSET('Game Board'!H8:H55,0,IO1),OFFSET('Game Board'!F8:F55,0,IO1),JG35,OFFSET('Game Board'!I8:I55,0,IO1),JG32)+SUMIFS(OFFSET('Game Board'!H8:H55,0,IO1),OFFSET('Game Board'!F8:F55,0,IO1),JG35,OFFSET('Game Board'!I8:I55,0,IO1),JG33)+SUMIFS(OFFSET('Game Board'!H8:H55,0,IO1),OFFSET('Game Board'!F8:F55,0,IO1),JG35,OFFSET('Game Board'!I8:I55,0,IO1),JG34)+SUMIFS(OFFSET('Game Board'!G8:G55,0,IO1),OFFSET('Game Board'!I8:I55,0,IO1),JG35,OFFSET('Game Board'!F8:F55,0,IO1),JG32)+SUMIFS(OFFSET('Game Board'!G8:G55,0,IO1),OFFSET('Game Board'!I8:I55,0,IO1),JG35,OFFSET('Game Board'!F8:F55,0,IO1),JG33)+SUMIFS(OFFSET('Game Board'!G8:G55,0,IO1),OFFSET('Game Board'!I8:I55,0,IO1),JG35,OFFSET('Game Board'!F8:F55,0,IO1),JG34)</f>
        <v>0</v>
      </c>
      <c r="JO35" s="420">
        <f t="shared" ca="1" si="38"/>
        <v>0</v>
      </c>
      <c r="JP35" s="420">
        <f t="shared" ca="1" si="39"/>
        <v>3</v>
      </c>
      <c r="JQ35" s="420">
        <f t="shared" ref="JQ35" ca="1" si="5250">IF(JG35&lt;&gt;"",SUMPRODUCT((JF32:JF35=JF35)*(JP32:JP35&gt;JP35)*1),0)</f>
        <v>0</v>
      </c>
      <c r="JR35" s="420">
        <f t="shared" ref="JR35" ca="1" si="5251">IF(JG35&lt;&gt;"",SUMPRODUCT((JQ32:JQ35=JQ35)*(JO32:JO35&gt;JO35)*1),0)</f>
        <v>0</v>
      </c>
      <c r="JS35" s="420">
        <f t="shared" ca="1" si="42"/>
        <v>0</v>
      </c>
      <c r="JT35" s="420">
        <f t="shared" ref="JT35" ca="1" si="5252">IF(JG35&lt;&gt;"",SUMPRODUCT((JS32:JS35=JS35)*(JQ32:JQ35=JQ35)*(JM32:JM35&gt;JM35)*1),0)</f>
        <v>0</v>
      </c>
      <c r="JU35" s="420">
        <f t="shared" ca="1" si="44"/>
        <v>1</v>
      </c>
      <c r="JV35" s="420">
        <f ca="1">SUMPRODUCT((OFFSET('Game Board'!F8:F55,0,IO1)=JH35)*(OFFSET('Game Board'!I8:I55,0,IO1)=JH33)*(OFFSET('Game Board'!G8:G55,0,IO1)&gt;OFFSET('Game Board'!H8:H55,0,IO1))*1)+SUMPRODUCT((OFFSET('Game Board'!I8:I55,0,IO1)=JH35)*(OFFSET('Game Board'!F8:F55,0,IO1)=JH33)*(OFFSET('Game Board'!H8:H55,0,IO1)&gt;OFFSET('Game Board'!G8:G55,0,IO1))*1)+SUMPRODUCT((OFFSET('Game Board'!F8:F55,0,IO1)=JH35)*(OFFSET('Game Board'!I8:I55,0,IO1)=JH34)*(OFFSET('Game Board'!G8:G55,0,IO1)&gt;OFFSET('Game Board'!H8:H55,0,IO1))*1)+SUMPRODUCT((OFFSET('Game Board'!I8:I55,0,IO1)=JH35)*(OFFSET('Game Board'!F8:F55,0,IO1)=JH34)*(OFFSET('Game Board'!H8:H55,0,IO1)&gt;OFFSET('Game Board'!G8:G55,0,IO1))*1)</f>
        <v>0</v>
      </c>
      <c r="JW35" s="420">
        <f ca="1">SUMPRODUCT((OFFSET('Game Board'!F8:F55,0,IO1)=JH35)*(OFFSET('Game Board'!I8:I55,0,IO1)=JH33)*(OFFSET('Game Board'!G8:G55,0,IO1)=OFFSET('Game Board'!H8:H55,0,IO1))*1)+SUMPRODUCT((OFFSET('Game Board'!I8:I55,0,IO1)=JH35)*(OFFSET('Game Board'!F8:F55,0,IO1)=JH33)*(OFFSET('Game Board'!G8:G55,0,IO1)=OFFSET('Game Board'!H8:H55,0,IO1))*1)+SUMPRODUCT((OFFSET('Game Board'!F8:F55,0,IO1)=JH35)*(OFFSET('Game Board'!I8:I55,0,IO1)=JH34)*(OFFSET('Game Board'!G8:G55,0,IO1)=OFFSET('Game Board'!H8:H55,0,IO1))*1)+SUMPRODUCT((OFFSET('Game Board'!I8:I55,0,IO1)=JH35)*(OFFSET('Game Board'!F8:F55,0,IO1)=JH34)*(OFFSET('Game Board'!G8:G55,0,IO1)=OFFSET('Game Board'!H8:H55,0,IO1))*1)</f>
        <v>0</v>
      </c>
      <c r="JX35" s="420">
        <f ca="1">SUMPRODUCT((OFFSET('Game Board'!F8:F55,0,IO1)=JH35)*(OFFSET('Game Board'!I8:I55,0,IO1)=JH33)*(OFFSET('Game Board'!G8:G55,0,IO1)&lt;OFFSET('Game Board'!H8:H55,0,IO1))*1)+SUMPRODUCT((OFFSET('Game Board'!I8:I55,0,IO1)=JH35)*(OFFSET('Game Board'!F8:F55,0,IO1)=JH33)*(OFFSET('Game Board'!H8:H55,0,IO1)&lt;OFFSET('Game Board'!G8:G55,0,IO1))*1)+SUMPRODUCT((OFFSET('Game Board'!F8:F55,0,IO1)=JH35)*(OFFSET('Game Board'!I8:I55,0,IO1)=JH34)*(OFFSET('Game Board'!G8:G55,0,IO1)&lt;OFFSET('Game Board'!H8:H55,0,IO1))*1)+SUMPRODUCT((OFFSET('Game Board'!I8:I55,0,IO1)=JH35)*(OFFSET('Game Board'!F8:F55,0,IO1)=JH34)*(OFFSET('Game Board'!H8:H55,0,IO1)&lt;OFFSET('Game Board'!G8:G55,0,IO1))*1)</f>
        <v>0</v>
      </c>
      <c r="JY35" s="420">
        <f ca="1">SUMIFS(OFFSET('Game Board'!G8:G55,0,IO1),OFFSET('Game Board'!F8:F55,0,IO1),JH35,OFFSET('Game Board'!I8:I55,0,IO1),JH33)+SUMIFS(OFFSET('Game Board'!G8:G55,0,IO1),OFFSET('Game Board'!F8:F55,0,IO1),JH35,OFFSET('Game Board'!I8:I55,0,IO1),JH34)+SUMIFS(OFFSET('Game Board'!H8:H55,0,IO1),OFFSET('Game Board'!I8:I55,0,IO1),JH35,OFFSET('Game Board'!F8:F55,0,IO1),JH33)+SUMIFS(OFFSET('Game Board'!H8:H55,0,IO1),OFFSET('Game Board'!I8:I55,0,IO1),JH35,OFFSET('Game Board'!F8:F55,0,IO1),JH34)</f>
        <v>0</v>
      </c>
      <c r="JZ35" s="420">
        <f ca="1">SUMIFS(OFFSET('Game Board'!G8:G55,0,IO1),OFFSET('Game Board'!F8:F55,0,IO1),JH35,OFFSET('Game Board'!I8:I55,0,IO1),JH33)+SUMIFS(OFFSET('Game Board'!G8:G55,0,IO1),OFFSET('Game Board'!F8:F55,0,IO1),JH35,OFFSET('Game Board'!I8:I55,0,IO1),JH34)+SUMIFS(OFFSET('Game Board'!H8:H55,0,IO1),OFFSET('Game Board'!I8:I55,0,IO1),JH35,OFFSET('Game Board'!F8:F55,0,IO1),JH33)+SUMIFS(OFFSET('Game Board'!H8:H55,0,IO1),OFFSET('Game Board'!I8:I55,0,IO1),JH35,OFFSET('Game Board'!F8:F55,0,IO1),JH34)</f>
        <v>0</v>
      </c>
      <c r="KA35" s="420">
        <f t="shared" ca="1" si="259"/>
        <v>0</v>
      </c>
      <c r="KB35" s="420">
        <f t="shared" ca="1" si="260"/>
        <v>0</v>
      </c>
      <c r="KC35" s="420">
        <f t="shared" ref="KC35" ca="1" si="5253">IF(JH35&lt;&gt;"",SUMPRODUCT((JF32:JF35=JF35)*(KB32:KB35&gt;KB35)*1),0)</f>
        <v>0</v>
      </c>
      <c r="KD35" s="420">
        <f t="shared" ref="KD35" ca="1" si="5254">IF(JH35&lt;&gt;"",SUMPRODUCT((KC32:KC35=KC35)*(KA32:KA35&gt;KA35)*1),0)</f>
        <v>0</v>
      </c>
      <c r="KE35" s="420">
        <f t="shared" ca="1" si="263"/>
        <v>0</v>
      </c>
      <c r="KF35" s="420">
        <f t="shared" ref="KF35" ca="1" si="5255">IF(JH35&lt;&gt;"",SUMPRODUCT((KE32:KE35=KE35)*(KC32:KC35=KC35)*(JY32:JY35&gt;JY35)*1),0)</f>
        <v>0</v>
      </c>
      <c r="KG35" s="420">
        <f t="shared" ca="1" si="45"/>
        <v>1</v>
      </c>
      <c r="KH35" s="420">
        <f ca="1">SUMPRODUCT((OFFSET('Game Board'!F8:F55,0,IO1)=JI35)*(OFFSET('Game Board'!I8:I55,0,IO1)=JI34)*(OFFSET('Game Board'!G8:G55,0,IO1)&gt;OFFSET('Game Board'!H8:H55,0,IO1))*1)+SUMPRODUCT((OFFSET('Game Board'!I8:I55,0,IO1)=JI35)*(OFFSET('Game Board'!F8:F55,0,IO1)=JI34)*(OFFSET('Game Board'!H8:H55,0,IO1)&gt;OFFSET('Game Board'!G8:G55,0,IO1))*1)</f>
        <v>0</v>
      </c>
      <c r="KI35" s="420">
        <f ca="1">SUMPRODUCT((OFFSET('Game Board'!F8:F55,0,IO1)=JI35)*(OFFSET('Game Board'!I8:I55,0,IO1)=JI34)*(OFFSET('Game Board'!G8:G55,0,IO1)=OFFSET('Game Board'!H8:H55,0,IO1))*1)+SUMPRODUCT((OFFSET('Game Board'!I8:I55,0,IO1)=JI35)*(OFFSET('Game Board'!F8:F55,0,IO1)=JI34)*(OFFSET('Game Board'!H8:H55,0,IO1)=OFFSET('Game Board'!G8:G55,0,IO1))*1)</f>
        <v>0</v>
      </c>
      <c r="KJ35" s="420">
        <f ca="1">SUMPRODUCT((OFFSET('Game Board'!F8:F55,0,IO1)=JI35)*(OFFSET('Game Board'!I8:I55,0,IO1)=JI34)*(OFFSET('Game Board'!G8:G55,0,IO1)&lt;OFFSET('Game Board'!H8:H55,0,IO1))*1)+SUMPRODUCT((OFFSET('Game Board'!I8:I55,0,IO1)=JI35)*(OFFSET('Game Board'!F8:F55,0,IO1)=JI34)*(OFFSET('Game Board'!H8:H55,0,IO1)&lt;OFFSET('Game Board'!G8:G55,0,IO1))*1)</f>
        <v>0</v>
      </c>
      <c r="KK35" s="420">
        <f ca="1">SUMIFS(OFFSET('Game Board'!G8:G55,0,IO1),OFFSET('Game Board'!F8:F55,0,IO1),JI35,OFFSET('Game Board'!I8:I55,0,IO1),JI34)+SUMIFS(OFFSET('Game Board'!H8:H55,0,IO1),OFFSET('Game Board'!I8:I55,0,IO1),JI35,OFFSET('Game Board'!F8:F55,0,IO1),JI34)</f>
        <v>0</v>
      </c>
      <c r="KL35" s="420">
        <f ca="1">SUMIFS(OFFSET('Game Board'!G8:G55,0,IO1),OFFSET('Game Board'!F8:F55,0,IO1),JI35,OFFSET('Game Board'!I8:I55,0,IO1),JI34)+SUMIFS(OFFSET('Game Board'!H8:H55,0,IO1),OFFSET('Game Board'!I8:I55,0,IO1),JI35,OFFSET('Game Board'!F8:F55,0,IO1),JI34)</f>
        <v>0</v>
      </c>
      <c r="KM35" s="420">
        <f t="shared" ca="1" si="5042"/>
        <v>0</v>
      </c>
      <c r="KN35" s="420">
        <f t="shared" ca="1" si="5043"/>
        <v>0</v>
      </c>
      <c r="KO35" s="420">
        <f t="shared" ref="KO35" ca="1" si="5256">IF(JI35&lt;&gt;"",SUMPRODUCT((JR32:JR35=JR35)*(KN32:KN35&gt;KN35)*1),0)</f>
        <v>0</v>
      </c>
      <c r="KP35" s="420">
        <f t="shared" ref="KP35" ca="1" si="5257">IF(JI35&lt;&gt;"",SUMPRODUCT((KO32:KO35=KO35)*(KM32:KM35&gt;KM35)*1),0)</f>
        <v>0</v>
      </c>
      <c r="KQ35" s="420">
        <f t="shared" ca="1" si="5046"/>
        <v>0</v>
      </c>
      <c r="KR35" s="420">
        <f t="shared" ref="KR35" ca="1" si="5258">IF(JI35&lt;&gt;"",SUMPRODUCT((KQ32:KQ35=KQ35)*(KO32:KO35=KO35)*(KK32:KK35&gt;KK35)*1),0)</f>
        <v>0</v>
      </c>
      <c r="KS35" s="420">
        <f t="shared" ca="1" si="46"/>
        <v>1</v>
      </c>
      <c r="KT35" s="420">
        <f t="shared" ref="KT35" ca="1" si="5259">SUMPRODUCT((KS32:KS35=KS35)*(IV32:IV35&gt;IV35)*1)</f>
        <v>3</v>
      </c>
      <c r="KU35" s="420">
        <f t="shared" ca="1" si="48"/>
        <v>4</v>
      </c>
      <c r="KV35" s="420" t="str">
        <f t="shared" si="266"/>
        <v>Ghana</v>
      </c>
      <c r="KW35" s="420">
        <f t="shared" ca="1" si="49"/>
        <v>0</v>
      </c>
      <c r="KX35" s="420">
        <f ca="1">SUMPRODUCT((OFFSET('Game Board'!G8:G55,0,KX1)&lt;&gt;"")*(OFFSET('Game Board'!F8:F55,0,KX1)=C35)*(OFFSET('Game Board'!G8:G55,0,KX1)&gt;OFFSET('Game Board'!H8:H55,0,KX1))*1)+SUMPRODUCT((OFFSET('Game Board'!G8:G55,0,KX1)&lt;&gt;"")*(OFFSET('Game Board'!I8:I55,0,KX1)=C35)*(OFFSET('Game Board'!H8:H55,0,KX1)&gt;OFFSET('Game Board'!G8:G55,0,KX1))*1)</f>
        <v>0</v>
      </c>
      <c r="KY35" s="420">
        <f ca="1">SUMPRODUCT((OFFSET('Game Board'!G8:G55,0,KX1)&lt;&gt;"")*(OFFSET('Game Board'!F8:F55,0,KX1)=C35)*(OFFSET('Game Board'!G8:G55,0,KX1)=OFFSET('Game Board'!H8:H55,0,KX1))*1)+SUMPRODUCT((OFFSET('Game Board'!G8:G55,0,KX1)&lt;&gt;"")*(OFFSET('Game Board'!I8:I55,0,KX1)=C35)*(OFFSET('Game Board'!G8:G55,0,KX1)=OFFSET('Game Board'!H8:H55,0,KX1))*1)</f>
        <v>0</v>
      </c>
      <c r="KZ35" s="420">
        <f ca="1">SUMPRODUCT((OFFSET('Game Board'!G8:G55,0,KX1)&lt;&gt;"")*(OFFSET('Game Board'!F8:F55,0,KX1)=C35)*(OFFSET('Game Board'!G8:G55,0,KX1)&lt;OFFSET('Game Board'!H8:H55,0,KX1))*1)+SUMPRODUCT((OFFSET('Game Board'!G8:G55,0,KX1)&lt;&gt;"")*(OFFSET('Game Board'!I8:I55,0,KX1)=C35)*(OFFSET('Game Board'!H8:H55,0,KX1)&lt;OFFSET('Game Board'!G8:G55,0,KX1))*1)</f>
        <v>0</v>
      </c>
      <c r="LA35" s="420">
        <f ca="1">SUMIF(OFFSET('Game Board'!F8:F55,0,KX1),C35,OFFSET('Game Board'!G8:G55,0,KX1))+SUMIF(OFFSET('Game Board'!I8:I55,0,KX1),C35,OFFSET('Game Board'!H8:H55,0,KX1))</f>
        <v>0</v>
      </c>
      <c r="LB35" s="420">
        <f ca="1">SUMIF(OFFSET('Game Board'!F8:F55,0,KX1),C35,OFFSET('Game Board'!H8:H55,0,KX1))+SUMIF(OFFSET('Game Board'!I8:I55,0,KX1),C35,OFFSET('Game Board'!G8:G55,0,KX1))</f>
        <v>0</v>
      </c>
      <c r="LC35" s="420">
        <f t="shared" ca="1" si="50"/>
        <v>0</v>
      </c>
      <c r="LD35" s="420">
        <f t="shared" ca="1" si="51"/>
        <v>0</v>
      </c>
      <c r="LE35" s="420">
        <f ca="1">INDEX(L4:L35,MATCH(LN35,C4:C35,0),0)</f>
        <v>1387</v>
      </c>
      <c r="LF35" s="424">
        <f>'Tournament Setup'!F37</f>
        <v>0</v>
      </c>
      <c r="LG35" s="420">
        <f t="shared" ref="LG35" ca="1" si="5260">RANK(LD35,LD32:LD35)</f>
        <v>1</v>
      </c>
      <c r="LH35" s="420">
        <f t="shared" ref="LH35" ca="1" si="5261">SUMPRODUCT((LG32:LG35=LG35)*(LC32:LC35&gt;LC35)*1)</f>
        <v>0</v>
      </c>
      <c r="LI35" s="420">
        <f t="shared" ca="1" si="54"/>
        <v>1</v>
      </c>
      <c r="LJ35" s="420">
        <f t="shared" ref="LJ35" ca="1" si="5262">SUMPRODUCT((LG32:LG35=LG35)*(LC32:LC35=LC35)*(LA32:LA35&gt;LA35)*1)</f>
        <v>0</v>
      </c>
      <c r="LK35" s="420">
        <f t="shared" ca="1" si="56"/>
        <v>1</v>
      </c>
      <c r="LL35" s="420">
        <f t="shared" ref="LL35" ca="1" si="5263">RANK(LK35,LK32:LK35,1)+COUNTIF(LK32:LK35,LK35)-1</f>
        <v>4</v>
      </c>
      <c r="LM35" s="420">
        <v>4</v>
      </c>
      <c r="LN35" s="420" t="str">
        <f t="shared" ref="LN35" ca="1" si="5264">INDEX(KV32:KV35,MATCH(LM35,LL32:LL35,0),0)</f>
        <v>Ghana</v>
      </c>
      <c r="LO35" s="420">
        <f t="shared" ref="LO35" ca="1" si="5265">INDEX(LK32:LK35,MATCH(LN35,KV32:KV35,0),0)</f>
        <v>1</v>
      </c>
      <c r="LP35" s="420" t="str">
        <f t="shared" ca="1" si="5055"/>
        <v>Ghana</v>
      </c>
      <c r="LQ35" s="420" t="str">
        <f t="shared" ref="LQ35" ca="1" si="5266">IF(AND(LQ34&lt;&gt;"",LO35=2),LN35,"")</f>
        <v/>
      </c>
      <c r="LR35" s="420" t="str">
        <f t="shared" ref="LR35" ca="1" si="5267">IF(AND(LR34&lt;&gt;"",LO35=3),LN35,"")</f>
        <v/>
      </c>
      <c r="LS35" s="420">
        <f ca="1">SUMPRODUCT((OFFSET('Game Board'!F8:F55,0,KX1)=LP35)*(OFFSET('Game Board'!I8:I55,0,KX1)=LP32)*(OFFSET('Game Board'!G8:G55,0,KX1)&gt;OFFSET('Game Board'!H8:H55,0,KX1))*1)+SUMPRODUCT((OFFSET('Game Board'!I8:I55,0,KX1)=LP35)*(OFFSET('Game Board'!F8:F55,0,KX1)=LP32)*(OFFSET('Game Board'!H8:H55,0,KX1)&gt;OFFSET('Game Board'!G8:G55,0,KX1))*1)+SUMPRODUCT((OFFSET('Game Board'!F8:F55,0,KX1)=LP35)*(OFFSET('Game Board'!I8:I55,0,KX1)=LP33)*(OFFSET('Game Board'!G8:G55,0,KX1)&gt;OFFSET('Game Board'!H8:H55,0,KX1))*1)+SUMPRODUCT((OFFSET('Game Board'!I8:I55,0,KX1)=LP35)*(OFFSET('Game Board'!F8:F55,0,KX1)=LP33)*(OFFSET('Game Board'!H8:H55,0,KX1)&gt;OFFSET('Game Board'!G8:G55,0,KX1))*1)+SUMPRODUCT((OFFSET('Game Board'!F8:F55,0,KX1)=LP35)*(OFFSET('Game Board'!I8:I55,0,KX1)=LP34)*(OFFSET('Game Board'!G8:G55,0,KX1)&gt;OFFSET('Game Board'!H8:H55,0,KX1))*1)+SUMPRODUCT((OFFSET('Game Board'!I8:I55,0,KX1)=LP35)*(OFFSET('Game Board'!F8:F55,0,KX1)=LP34)*(OFFSET('Game Board'!H8:H55,0,KX1)&gt;OFFSET('Game Board'!G8:G55,0,KX1))*1)</f>
        <v>0</v>
      </c>
      <c r="LT35" s="420">
        <f ca="1">SUMPRODUCT((OFFSET('Game Board'!F8:F55,0,KX1)=LP35)*(OFFSET('Game Board'!I8:I55,0,KX1)=LP32)*(OFFSET('Game Board'!G8:G55,0,KX1)&gt;=OFFSET('Game Board'!H8:H55,0,KX1))*1)+SUMPRODUCT((OFFSET('Game Board'!I8:I55,0,KX1)=LP35)*(OFFSET('Game Board'!F8:F55,0,KX1)=LP32)*(OFFSET('Game Board'!G8:G55,0,KX1)=OFFSET('Game Board'!H8:H55,0,KX1))*1)+SUMPRODUCT((OFFSET('Game Board'!F8:F55,0,KX1)=LP35)*(OFFSET('Game Board'!I8:I55,0,KX1)=LP33)*(OFFSET('Game Board'!G8:G55,0,KX1)=OFFSET('Game Board'!H8:H55,0,KX1))*1)+SUMPRODUCT((OFFSET('Game Board'!I8:I55,0,KX1)=LP35)*(OFFSET('Game Board'!F8:F55,0,KX1)=LP33)*(OFFSET('Game Board'!G8:G55,0,KX1)=OFFSET('Game Board'!H8:H55,0,KX1))*1)+SUMPRODUCT((OFFSET('Game Board'!F8:F55,0,KX1)=LP35)*(OFFSET('Game Board'!I8:I55,0,KX1)=LP34)*(OFFSET('Game Board'!G8:G55,0,KX1)=OFFSET('Game Board'!H8:H55,0,KX1))*1)+SUMPRODUCT((OFFSET('Game Board'!I8:I55,0,KX1)=LP35)*(OFFSET('Game Board'!F8:F55,0,KX1)=LP34)*(OFFSET('Game Board'!G8:G55,0,KX1)=OFFSET('Game Board'!H8:H55,0,KX1))*1)</f>
        <v>3</v>
      </c>
      <c r="LU35" s="420">
        <f ca="1">SUMPRODUCT((OFFSET('Game Board'!F8:F55,0,KX1)=LP35)*(OFFSET('Game Board'!I8:I55,0,KX1)=LP32)*(OFFSET('Game Board'!G8:G55,0,KX1)&lt;OFFSET('Game Board'!H8:H55,0,KX1))*1)+SUMPRODUCT((OFFSET('Game Board'!I8:I55,0,KX1)=LP35)*(OFFSET('Game Board'!F8:F55,0,KX1)=LP32)*(OFFSET('Game Board'!H8:H55,0,KX1)&lt;OFFSET('Game Board'!G8:G55,0,KX1))*1)+SUMPRODUCT((OFFSET('Game Board'!F8:F55,0,KX1)=LP35)*(OFFSET('Game Board'!I8:I55,0,KX1)=LP33)*(OFFSET('Game Board'!G8:G55,0,KX1)&lt;OFFSET('Game Board'!H8:H55,0,KX1))*1)+SUMPRODUCT((OFFSET('Game Board'!I8:I55,0,KX1)=LP35)*(OFFSET('Game Board'!F8:F55,0,KX1)=LP33)*(OFFSET('Game Board'!H8:H55,0,KX1)&lt;OFFSET('Game Board'!G8:G55,0,KX1))*1)+SUMPRODUCT((OFFSET('Game Board'!F8:F55,0,KX1)=LP35)*(OFFSET('Game Board'!I8:I55,0,KX1)=LP34)*(OFFSET('Game Board'!G8:G55,0,KX1)&lt;OFFSET('Game Board'!H8:H55,0,KX1))*1)+SUMPRODUCT((OFFSET('Game Board'!I8:I55,0,KX1)=LP35)*(OFFSET('Game Board'!F8:F55,0,KX1)=LP34)*(OFFSET('Game Board'!H8:H55,0,KX1)&lt;OFFSET('Game Board'!G8:G55,0,KX1))*1)</f>
        <v>0</v>
      </c>
      <c r="LV35" s="420">
        <f ca="1">SUMIFS(OFFSET('Game Board'!G8:G55,0,KX1),OFFSET('Game Board'!F8:F55,0,KX1),LP35,OFFSET('Game Board'!I8:I55,0,KX1),LP32)+SUMIFS(OFFSET('Game Board'!G8:G55,0,KX1),OFFSET('Game Board'!F8:F55,0,KX1),LP35,OFFSET('Game Board'!I8:I55,0,KX1),LP33)+SUMIFS(OFFSET('Game Board'!G8:G55,0,KX1),OFFSET('Game Board'!F8:F55,0,KX1),LP35,OFFSET('Game Board'!I8:I55,0,KX1),LP34)+SUMIFS(OFFSET('Game Board'!H8:H55,0,KX1),OFFSET('Game Board'!I8:I55,0,KX1),LP35,OFFSET('Game Board'!F8:F55,0,KX1),LP32)+SUMIFS(OFFSET('Game Board'!H8:H55,0,KX1),OFFSET('Game Board'!I8:I55,0,KX1),LP35,OFFSET('Game Board'!F8:F55,0,KX1),LP33)+SUMIFS(OFFSET('Game Board'!H8:H55,0,KX1),OFFSET('Game Board'!I8:I55,0,KX1),LP35,OFFSET('Game Board'!F8:F55,0,KX1),LP34)</f>
        <v>0</v>
      </c>
      <c r="LW35" s="420">
        <f ca="1">SUMIFS(OFFSET('Game Board'!H8:H55,0,KX1),OFFSET('Game Board'!F8:F55,0,KX1),LP35,OFFSET('Game Board'!I8:I55,0,KX1),LP32)+SUMIFS(OFFSET('Game Board'!H8:H55,0,KX1),OFFSET('Game Board'!F8:F55,0,KX1),LP35,OFFSET('Game Board'!I8:I55,0,KX1),LP33)+SUMIFS(OFFSET('Game Board'!H8:H55,0,KX1),OFFSET('Game Board'!F8:F55,0,KX1),LP35,OFFSET('Game Board'!I8:I55,0,KX1),LP34)+SUMIFS(OFFSET('Game Board'!G8:G55,0,KX1),OFFSET('Game Board'!I8:I55,0,KX1),LP35,OFFSET('Game Board'!F8:F55,0,KX1),LP32)+SUMIFS(OFFSET('Game Board'!G8:G55,0,KX1),OFFSET('Game Board'!I8:I55,0,KX1),LP35,OFFSET('Game Board'!F8:F55,0,KX1),LP33)+SUMIFS(OFFSET('Game Board'!G8:G55,0,KX1),OFFSET('Game Board'!I8:I55,0,KX1),LP35,OFFSET('Game Board'!F8:F55,0,KX1),LP34)</f>
        <v>0</v>
      </c>
      <c r="LX35" s="420">
        <f t="shared" ca="1" si="61"/>
        <v>0</v>
      </c>
      <c r="LY35" s="420">
        <f t="shared" ca="1" si="62"/>
        <v>3</v>
      </c>
      <c r="LZ35" s="420">
        <f t="shared" ref="LZ35" ca="1" si="5268">IF(LP35&lt;&gt;"",SUMPRODUCT((LO32:LO35=LO35)*(LY32:LY35&gt;LY35)*1),0)</f>
        <v>0</v>
      </c>
      <c r="MA35" s="420">
        <f t="shared" ref="MA35" ca="1" si="5269">IF(LP35&lt;&gt;"",SUMPRODUCT((LZ32:LZ35=LZ35)*(LX32:LX35&gt;LX35)*1),0)</f>
        <v>0</v>
      </c>
      <c r="MB35" s="420">
        <f t="shared" ca="1" si="65"/>
        <v>0</v>
      </c>
      <c r="MC35" s="420">
        <f t="shared" ref="MC35" ca="1" si="5270">IF(LP35&lt;&gt;"",SUMPRODUCT((MB32:MB35=MB35)*(LZ32:LZ35=LZ35)*(LV32:LV35&gt;LV35)*1),0)</f>
        <v>0</v>
      </c>
      <c r="MD35" s="420">
        <f t="shared" ca="1" si="67"/>
        <v>1</v>
      </c>
      <c r="ME35" s="420">
        <f ca="1">SUMPRODUCT((OFFSET('Game Board'!F8:F55,0,KX1)=LQ35)*(OFFSET('Game Board'!I8:I55,0,KX1)=LQ33)*(OFFSET('Game Board'!G8:G55,0,KX1)&gt;OFFSET('Game Board'!H8:H55,0,KX1))*1)+SUMPRODUCT((OFFSET('Game Board'!I8:I55,0,KX1)=LQ35)*(OFFSET('Game Board'!F8:F55,0,KX1)=LQ33)*(OFFSET('Game Board'!H8:H55,0,KX1)&gt;OFFSET('Game Board'!G8:G55,0,KX1))*1)+SUMPRODUCT((OFFSET('Game Board'!F8:F55,0,KX1)=LQ35)*(OFFSET('Game Board'!I8:I55,0,KX1)=LQ34)*(OFFSET('Game Board'!G8:G55,0,KX1)&gt;OFFSET('Game Board'!H8:H55,0,KX1))*1)+SUMPRODUCT((OFFSET('Game Board'!I8:I55,0,KX1)=LQ35)*(OFFSET('Game Board'!F8:F55,0,KX1)=LQ34)*(OFFSET('Game Board'!H8:H55,0,KX1)&gt;OFFSET('Game Board'!G8:G55,0,KX1))*1)</f>
        <v>0</v>
      </c>
      <c r="MF35" s="420">
        <f ca="1">SUMPRODUCT((OFFSET('Game Board'!F8:F55,0,KX1)=LQ35)*(OFFSET('Game Board'!I8:I55,0,KX1)=LQ33)*(OFFSET('Game Board'!G8:G55,0,KX1)=OFFSET('Game Board'!H8:H55,0,KX1))*1)+SUMPRODUCT((OFFSET('Game Board'!I8:I55,0,KX1)=LQ35)*(OFFSET('Game Board'!F8:F55,0,KX1)=LQ33)*(OFFSET('Game Board'!G8:G55,0,KX1)=OFFSET('Game Board'!H8:H55,0,KX1))*1)+SUMPRODUCT((OFFSET('Game Board'!F8:F55,0,KX1)=LQ35)*(OFFSET('Game Board'!I8:I55,0,KX1)=LQ34)*(OFFSET('Game Board'!G8:G55,0,KX1)=OFFSET('Game Board'!H8:H55,0,KX1))*1)+SUMPRODUCT((OFFSET('Game Board'!I8:I55,0,KX1)=LQ35)*(OFFSET('Game Board'!F8:F55,0,KX1)=LQ34)*(OFFSET('Game Board'!G8:G55,0,KX1)=OFFSET('Game Board'!H8:H55,0,KX1))*1)</f>
        <v>0</v>
      </c>
      <c r="MG35" s="420">
        <f ca="1">SUMPRODUCT((OFFSET('Game Board'!F8:F55,0,KX1)=LQ35)*(OFFSET('Game Board'!I8:I55,0,KX1)=LQ33)*(OFFSET('Game Board'!G8:G55,0,KX1)&lt;OFFSET('Game Board'!H8:H55,0,KX1))*1)+SUMPRODUCT((OFFSET('Game Board'!I8:I55,0,KX1)=LQ35)*(OFFSET('Game Board'!F8:F55,0,KX1)=LQ33)*(OFFSET('Game Board'!H8:H55,0,KX1)&lt;OFFSET('Game Board'!G8:G55,0,KX1))*1)+SUMPRODUCT((OFFSET('Game Board'!F8:F55,0,KX1)=LQ35)*(OFFSET('Game Board'!I8:I55,0,KX1)=LQ34)*(OFFSET('Game Board'!G8:G55,0,KX1)&lt;OFFSET('Game Board'!H8:H55,0,KX1))*1)+SUMPRODUCT((OFFSET('Game Board'!I8:I55,0,KX1)=LQ35)*(OFFSET('Game Board'!F8:F55,0,KX1)=LQ34)*(OFFSET('Game Board'!H8:H55,0,KX1)&lt;OFFSET('Game Board'!G8:G55,0,KX1))*1)</f>
        <v>0</v>
      </c>
      <c r="MH35" s="420">
        <f ca="1">SUMIFS(OFFSET('Game Board'!G8:G55,0,KX1),OFFSET('Game Board'!F8:F55,0,KX1),LQ35,OFFSET('Game Board'!I8:I55,0,KX1),LQ33)+SUMIFS(OFFSET('Game Board'!G8:G55,0,KX1),OFFSET('Game Board'!F8:F55,0,KX1),LQ35,OFFSET('Game Board'!I8:I55,0,KX1),LQ34)+SUMIFS(OFFSET('Game Board'!H8:H55,0,KX1),OFFSET('Game Board'!I8:I55,0,KX1),LQ35,OFFSET('Game Board'!F8:F55,0,KX1),LQ33)+SUMIFS(OFFSET('Game Board'!H8:H55,0,KX1),OFFSET('Game Board'!I8:I55,0,KX1),LQ35,OFFSET('Game Board'!F8:F55,0,KX1),LQ34)</f>
        <v>0</v>
      </c>
      <c r="MI35" s="420">
        <f ca="1">SUMIFS(OFFSET('Game Board'!G8:G55,0,KX1),OFFSET('Game Board'!F8:F55,0,KX1),LQ35,OFFSET('Game Board'!I8:I55,0,KX1),LQ33)+SUMIFS(OFFSET('Game Board'!G8:G55,0,KX1),OFFSET('Game Board'!F8:F55,0,KX1),LQ35,OFFSET('Game Board'!I8:I55,0,KX1),LQ34)+SUMIFS(OFFSET('Game Board'!H8:H55,0,KX1),OFFSET('Game Board'!I8:I55,0,KX1),LQ35,OFFSET('Game Board'!F8:F55,0,KX1),LQ33)+SUMIFS(OFFSET('Game Board'!H8:H55,0,KX1),OFFSET('Game Board'!I8:I55,0,KX1),LQ35,OFFSET('Game Board'!F8:F55,0,KX1),LQ34)</f>
        <v>0</v>
      </c>
      <c r="MJ35" s="420">
        <f t="shared" ca="1" si="278"/>
        <v>0</v>
      </c>
      <c r="MK35" s="420">
        <f t="shared" ca="1" si="279"/>
        <v>0</v>
      </c>
      <c r="ML35" s="420">
        <f t="shared" ref="ML35" ca="1" si="5271">IF(LQ35&lt;&gt;"",SUMPRODUCT((LO32:LO35=LO35)*(MK32:MK35&gt;MK35)*1),0)</f>
        <v>0</v>
      </c>
      <c r="MM35" s="420">
        <f t="shared" ref="MM35" ca="1" si="5272">IF(LQ35&lt;&gt;"",SUMPRODUCT((ML32:ML35=ML35)*(MJ32:MJ35&gt;MJ35)*1),0)</f>
        <v>0</v>
      </c>
      <c r="MN35" s="420">
        <f t="shared" ca="1" si="282"/>
        <v>0</v>
      </c>
      <c r="MO35" s="420">
        <f t="shared" ref="MO35" ca="1" si="5273">IF(LQ35&lt;&gt;"",SUMPRODUCT((MN32:MN35=MN35)*(ML32:ML35=ML35)*(MH32:MH35&gt;MH35)*1),0)</f>
        <v>0</v>
      </c>
      <c r="MP35" s="420">
        <f t="shared" ca="1" si="68"/>
        <v>1</v>
      </c>
      <c r="MQ35" s="420">
        <f ca="1">SUMPRODUCT((OFFSET('Game Board'!F8:F55,0,KX1)=LR35)*(OFFSET('Game Board'!I8:I55,0,KX1)=LR34)*(OFFSET('Game Board'!G8:G55,0,KX1)&gt;OFFSET('Game Board'!H8:H55,0,KX1))*1)+SUMPRODUCT((OFFSET('Game Board'!I8:I55,0,KX1)=LR35)*(OFFSET('Game Board'!F8:F55,0,KX1)=LR34)*(OFFSET('Game Board'!H8:H55,0,KX1)&gt;OFFSET('Game Board'!G8:G55,0,KX1))*1)</f>
        <v>0</v>
      </c>
      <c r="MR35" s="420">
        <f ca="1">SUMPRODUCT((OFFSET('Game Board'!F8:F55,0,KX1)=LR35)*(OFFSET('Game Board'!I8:I55,0,KX1)=LR34)*(OFFSET('Game Board'!G8:G55,0,KX1)=OFFSET('Game Board'!H8:H55,0,KX1))*1)+SUMPRODUCT((OFFSET('Game Board'!I8:I55,0,KX1)=LR35)*(OFFSET('Game Board'!F8:F55,0,KX1)=LR34)*(OFFSET('Game Board'!H8:H55,0,KX1)=OFFSET('Game Board'!G8:G55,0,KX1))*1)</f>
        <v>0</v>
      </c>
      <c r="MS35" s="420">
        <f ca="1">SUMPRODUCT((OFFSET('Game Board'!F8:F55,0,KX1)=LR35)*(OFFSET('Game Board'!I8:I55,0,KX1)=LR34)*(OFFSET('Game Board'!G8:G55,0,KX1)&lt;OFFSET('Game Board'!H8:H55,0,KX1))*1)+SUMPRODUCT((OFFSET('Game Board'!I8:I55,0,KX1)=LR35)*(OFFSET('Game Board'!F8:F55,0,KX1)=LR34)*(OFFSET('Game Board'!H8:H55,0,KX1)&lt;OFFSET('Game Board'!G8:G55,0,KX1))*1)</f>
        <v>0</v>
      </c>
      <c r="MT35" s="420">
        <f ca="1">SUMIFS(OFFSET('Game Board'!G8:G55,0,KX1),OFFSET('Game Board'!F8:F55,0,KX1),LR35,OFFSET('Game Board'!I8:I55,0,KX1),LR34)+SUMIFS(OFFSET('Game Board'!H8:H55,0,KX1),OFFSET('Game Board'!I8:I55,0,KX1),LR35,OFFSET('Game Board'!F8:F55,0,KX1),LR34)</f>
        <v>0</v>
      </c>
      <c r="MU35" s="420">
        <f ca="1">SUMIFS(OFFSET('Game Board'!G8:G55,0,KX1),OFFSET('Game Board'!F8:F55,0,KX1),LR35,OFFSET('Game Board'!I8:I55,0,KX1),LR34)+SUMIFS(OFFSET('Game Board'!H8:H55,0,KX1),OFFSET('Game Board'!I8:I55,0,KX1),LR35,OFFSET('Game Board'!F8:F55,0,KX1),LR34)</f>
        <v>0</v>
      </c>
      <c r="MV35" s="420">
        <f t="shared" ca="1" si="5064"/>
        <v>0</v>
      </c>
      <c r="MW35" s="420">
        <f t="shared" ca="1" si="5065"/>
        <v>0</v>
      </c>
      <c r="MX35" s="420">
        <f t="shared" ref="MX35" ca="1" si="5274">IF(LR35&lt;&gt;"",SUMPRODUCT((MA32:MA35=MA35)*(MW32:MW35&gt;MW35)*1),0)</f>
        <v>0</v>
      </c>
      <c r="MY35" s="420">
        <f t="shared" ref="MY35" ca="1" si="5275">IF(LR35&lt;&gt;"",SUMPRODUCT((MX32:MX35=MX35)*(MV32:MV35&gt;MV35)*1),0)</f>
        <v>0</v>
      </c>
      <c r="MZ35" s="420">
        <f t="shared" ca="1" si="5068"/>
        <v>0</v>
      </c>
      <c r="NA35" s="420">
        <f t="shared" ref="NA35" ca="1" si="5276">IF(LR35&lt;&gt;"",SUMPRODUCT((MZ32:MZ35=MZ35)*(MX32:MX35=MX35)*(MT32:MT35&gt;MT35)*1),0)</f>
        <v>0</v>
      </c>
      <c r="NB35" s="420">
        <f t="shared" ca="1" si="69"/>
        <v>1</v>
      </c>
      <c r="NC35" s="420">
        <f t="shared" ref="NC35" ca="1" si="5277">SUMPRODUCT((NB32:NB35=NB35)*(LE32:LE35&gt;LE35)*1)</f>
        <v>3</v>
      </c>
      <c r="ND35" s="420">
        <f t="shared" ca="1" si="71"/>
        <v>4</v>
      </c>
      <c r="NE35" s="420" t="str">
        <f t="shared" si="285"/>
        <v>Ghana</v>
      </c>
      <c r="NF35" s="420">
        <f t="shared" ca="1" si="72"/>
        <v>0</v>
      </c>
      <c r="NG35" s="420">
        <f ca="1">SUMPRODUCT((OFFSET('Game Board'!G8:G55,0,NG1)&lt;&gt;"")*(OFFSET('Game Board'!F8:F55,0,NG1)=C35)*(OFFSET('Game Board'!G8:G55,0,NG1)&gt;OFFSET('Game Board'!H8:H55,0,NG1))*1)+SUMPRODUCT((OFFSET('Game Board'!G8:G55,0,NG1)&lt;&gt;"")*(OFFSET('Game Board'!I8:I55,0,NG1)=C35)*(OFFSET('Game Board'!H8:H55,0,NG1)&gt;OFFSET('Game Board'!G8:G55,0,NG1))*1)</f>
        <v>0</v>
      </c>
      <c r="NH35" s="420">
        <f ca="1">SUMPRODUCT((OFFSET('Game Board'!G8:G55,0,NG1)&lt;&gt;"")*(OFFSET('Game Board'!F8:F55,0,NG1)=C35)*(OFFSET('Game Board'!G8:G55,0,NG1)=OFFSET('Game Board'!H8:H55,0,NG1))*1)+SUMPRODUCT((OFFSET('Game Board'!G8:G55,0,NG1)&lt;&gt;"")*(OFFSET('Game Board'!I8:I55,0,NG1)=C35)*(OFFSET('Game Board'!G8:G55,0,NG1)=OFFSET('Game Board'!H8:H55,0,NG1))*1)</f>
        <v>0</v>
      </c>
      <c r="NI35" s="420">
        <f ca="1">SUMPRODUCT((OFFSET('Game Board'!G8:G55,0,NG1)&lt;&gt;"")*(OFFSET('Game Board'!F8:F55,0,NG1)=C35)*(OFFSET('Game Board'!G8:G55,0,NG1)&lt;OFFSET('Game Board'!H8:H55,0,NG1))*1)+SUMPRODUCT((OFFSET('Game Board'!G8:G55,0,NG1)&lt;&gt;"")*(OFFSET('Game Board'!I8:I55,0,NG1)=C35)*(OFFSET('Game Board'!H8:H55,0,NG1)&lt;OFFSET('Game Board'!G8:G55,0,NG1))*1)</f>
        <v>0</v>
      </c>
      <c r="NJ35" s="420">
        <f ca="1">SUMIF(OFFSET('Game Board'!F8:F55,0,NG1),C35,OFFSET('Game Board'!G8:G55,0,NG1))+SUMIF(OFFSET('Game Board'!I8:I55,0,NG1),C35,OFFSET('Game Board'!H8:H55,0,NG1))</f>
        <v>0</v>
      </c>
      <c r="NK35" s="420">
        <f ca="1">SUMIF(OFFSET('Game Board'!F8:F55,0,NG1),C35,OFFSET('Game Board'!H8:H55,0,NG1))+SUMIF(OFFSET('Game Board'!I8:I55,0,NG1),C35,OFFSET('Game Board'!G8:G55,0,NG1))</f>
        <v>0</v>
      </c>
      <c r="NL35" s="420">
        <f t="shared" ca="1" si="73"/>
        <v>0</v>
      </c>
      <c r="NM35" s="420">
        <f t="shared" ca="1" si="74"/>
        <v>0</v>
      </c>
      <c r="NN35" s="420">
        <f ca="1">INDEX(L4:L35,MATCH(NW35,C4:C35,0),0)</f>
        <v>1387</v>
      </c>
      <c r="NO35" s="424">
        <f>'Tournament Setup'!F37</f>
        <v>0</v>
      </c>
      <c r="NP35" s="420">
        <f t="shared" ref="NP35" ca="1" si="5278">RANK(NM35,NM32:NM35)</f>
        <v>1</v>
      </c>
      <c r="NQ35" s="420">
        <f t="shared" ref="NQ35" ca="1" si="5279">SUMPRODUCT((NP32:NP35=NP35)*(NL32:NL35&gt;NL35)*1)</f>
        <v>0</v>
      </c>
      <c r="NR35" s="420">
        <f t="shared" ca="1" si="77"/>
        <v>1</v>
      </c>
      <c r="NS35" s="420">
        <f t="shared" ref="NS35" ca="1" si="5280">SUMPRODUCT((NP32:NP35=NP35)*(NL32:NL35=NL35)*(NJ32:NJ35&gt;NJ35)*1)</f>
        <v>0</v>
      </c>
      <c r="NT35" s="420">
        <f t="shared" ca="1" si="79"/>
        <v>1</v>
      </c>
      <c r="NU35" s="420">
        <f t="shared" ref="NU35" ca="1" si="5281">RANK(NT35,NT32:NT35,1)+COUNTIF(NT32:NT35,NT35)-1</f>
        <v>4</v>
      </c>
      <c r="NV35" s="420">
        <v>4</v>
      </c>
      <c r="NW35" s="420" t="str">
        <f t="shared" ref="NW35" ca="1" si="5282">INDEX(NE32:NE35,MATCH(NV35,NU32:NU35,0),0)</f>
        <v>Ghana</v>
      </c>
      <c r="NX35" s="420">
        <f t="shared" ref="NX35" ca="1" si="5283">INDEX(NT32:NT35,MATCH(NW35,NE32:NE35,0),0)</f>
        <v>1</v>
      </c>
      <c r="NY35" s="420" t="str">
        <f t="shared" ca="1" si="5077"/>
        <v>Ghana</v>
      </c>
      <c r="NZ35" s="420" t="str">
        <f t="shared" ref="NZ35" ca="1" si="5284">IF(AND(NZ34&lt;&gt;"",NX35=2),NW35,"")</f>
        <v/>
      </c>
      <c r="OA35" s="420" t="str">
        <f t="shared" ref="OA35" ca="1" si="5285">IF(AND(OA34&lt;&gt;"",NX35=3),NW35,"")</f>
        <v/>
      </c>
      <c r="OB35" s="420">
        <f ca="1">SUMPRODUCT((OFFSET('Game Board'!F8:F55,0,NG1)=NY35)*(OFFSET('Game Board'!I8:I55,0,NG1)=NY32)*(OFFSET('Game Board'!G8:G55,0,NG1)&gt;OFFSET('Game Board'!H8:H55,0,NG1))*1)+SUMPRODUCT((OFFSET('Game Board'!I8:I55,0,NG1)=NY35)*(OFFSET('Game Board'!F8:F55,0,NG1)=NY32)*(OFFSET('Game Board'!H8:H55,0,NG1)&gt;OFFSET('Game Board'!G8:G55,0,NG1))*1)+SUMPRODUCT((OFFSET('Game Board'!F8:F55,0,NG1)=NY35)*(OFFSET('Game Board'!I8:I55,0,NG1)=NY33)*(OFFSET('Game Board'!G8:G55,0,NG1)&gt;OFFSET('Game Board'!H8:H55,0,NG1))*1)+SUMPRODUCT((OFFSET('Game Board'!I8:I55,0,NG1)=NY35)*(OFFSET('Game Board'!F8:F55,0,NG1)=NY33)*(OFFSET('Game Board'!H8:H55,0,NG1)&gt;OFFSET('Game Board'!G8:G55,0,NG1))*1)+SUMPRODUCT((OFFSET('Game Board'!F8:F55,0,NG1)=NY35)*(OFFSET('Game Board'!I8:I55,0,NG1)=NY34)*(OFFSET('Game Board'!G8:G55,0,NG1)&gt;OFFSET('Game Board'!H8:H55,0,NG1))*1)+SUMPRODUCT((OFFSET('Game Board'!I8:I55,0,NG1)=NY35)*(OFFSET('Game Board'!F8:F55,0,NG1)=NY34)*(OFFSET('Game Board'!H8:H55,0,NG1)&gt;OFFSET('Game Board'!G8:G55,0,NG1))*1)</f>
        <v>0</v>
      </c>
      <c r="OC35" s="420">
        <f ca="1">SUMPRODUCT((OFFSET('Game Board'!F8:F55,0,NG1)=NY35)*(OFFSET('Game Board'!I8:I55,0,NG1)=NY32)*(OFFSET('Game Board'!G8:G55,0,NG1)&gt;=OFFSET('Game Board'!H8:H55,0,NG1))*1)+SUMPRODUCT((OFFSET('Game Board'!I8:I55,0,NG1)=NY35)*(OFFSET('Game Board'!F8:F55,0,NG1)=NY32)*(OFFSET('Game Board'!G8:G55,0,NG1)=OFFSET('Game Board'!H8:H55,0,NG1))*1)+SUMPRODUCT((OFFSET('Game Board'!F8:F55,0,NG1)=NY35)*(OFFSET('Game Board'!I8:I55,0,NG1)=NY33)*(OFFSET('Game Board'!G8:G55,0,NG1)=OFFSET('Game Board'!H8:H55,0,NG1))*1)+SUMPRODUCT((OFFSET('Game Board'!I8:I55,0,NG1)=NY35)*(OFFSET('Game Board'!F8:F55,0,NG1)=NY33)*(OFFSET('Game Board'!G8:G55,0,NG1)=OFFSET('Game Board'!H8:H55,0,NG1))*1)+SUMPRODUCT((OFFSET('Game Board'!F8:F55,0,NG1)=NY35)*(OFFSET('Game Board'!I8:I55,0,NG1)=NY34)*(OFFSET('Game Board'!G8:G55,0,NG1)=OFFSET('Game Board'!H8:H55,0,NG1))*1)+SUMPRODUCT((OFFSET('Game Board'!I8:I55,0,NG1)=NY35)*(OFFSET('Game Board'!F8:F55,0,NG1)=NY34)*(OFFSET('Game Board'!G8:G55,0,NG1)=OFFSET('Game Board'!H8:H55,0,NG1))*1)</f>
        <v>3</v>
      </c>
      <c r="OD35" s="420">
        <f ca="1">SUMPRODUCT((OFFSET('Game Board'!F8:F55,0,NG1)=NY35)*(OFFSET('Game Board'!I8:I55,0,NG1)=NY32)*(OFFSET('Game Board'!G8:G55,0,NG1)&lt;OFFSET('Game Board'!H8:H55,0,NG1))*1)+SUMPRODUCT((OFFSET('Game Board'!I8:I55,0,NG1)=NY35)*(OFFSET('Game Board'!F8:F55,0,NG1)=NY32)*(OFFSET('Game Board'!H8:H55,0,NG1)&lt;OFFSET('Game Board'!G8:G55,0,NG1))*1)+SUMPRODUCT((OFFSET('Game Board'!F8:F55,0,NG1)=NY35)*(OFFSET('Game Board'!I8:I55,0,NG1)=NY33)*(OFFSET('Game Board'!G8:G55,0,NG1)&lt;OFFSET('Game Board'!H8:H55,0,NG1))*1)+SUMPRODUCT((OFFSET('Game Board'!I8:I55,0,NG1)=NY35)*(OFFSET('Game Board'!F8:F55,0,NG1)=NY33)*(OFFSET('Game Board'!H8:H55,0,NG1)&lt;OFFSET('Game Board'!G8:G55,0,NG1))*1)+SUMPRODUCT((OFFSET('Game Board'!F8:F55,0,NG1)=NY35)*(OFFSET('Game Board'!I8:I55,0,NG1)=NY34)*(OFFSET('Game Board'!G8:G55,0,NG1)&lt;OFFSET('Game Board'!H8:H55,0,NG1))*1)+SUMPRODUCT((OFFSET('Game Board'!I8:I55,0,NG1)=NY35)*(OFFSET('Game Board'!F8:F55,0,NG1)=NY34)*(OFFSET('Game Board'!H8:H55,0,NG1)&lt;OFFSET('Game Board'!G8:G55,0,NG1))*1)</f>
        <v>0</v>
      </c>
      <c r="OE35" s="420">
        <f ca="1">SUMIFS(OFFSET('Game Board'!G8:G55,0,NG1),OFFSET('Game Board'!F8:F55,0,NG1),NY35,OFFSET('Game Board'!I8:I55,0,NG1),NY32)+SUMIFS(OFFSET('Game Board'!G8:G55,0,NG1),OFFSET('Game Board'!F8:F55,0,NG1),NY35,OFFSET('Game Board'!I8:I55,0,NG1),NY33)+SUMIFS(OFFSET('Game Board'!G8:G55,0,NG1),OFFSET('Game Board'!F8:F55,0,NG1),NY35,OFFSET('Game Board'!I8:I55,0,NG1),NY34)+SUMIFS(OFFSET('Game Board'!H8:H55,0,NG1),OFFSET('Game Board'!I8:I55,0,NG1),NY35,OFFSET('Game Board'!F8:F55,0,NG1),NY32)+SUMIFS(OFFSET('Game Board'!H8:H55,0,NG1),OFFSET('Game Board'!I8:I55,0,NG1),NY35,OFFSET('Game Board'!F8:F55,0,NG1),NY33)+SUMIFS(OFFSET('Game Board'!H8:H55,0,NG1),OFFSET('Game Board'!I8:I55,0,NG1),NY35,OFFSET('Game Board'!F8:F55,0,NG1),NY34)</f>
        <v>0</v>
      </c>
      <c r="OF35" s="420">
        <f ca="1">SUMIFS(OFFSET('Game Board'!H8:H55,0,NG1),OFFSET('Game Board'!F8:F55,0,NG1),NY35,OFFSET('Game Board'!I8:I55,0,NG1),NY32)+SUMIFS(OFFSET('Game Board'!H8:H55,0,NG1),OFFSET('Game Board'!F8:F55,0,NG1),NY35,OFFSET('Game Board'!I8:I55,0,NG1),NY33)+SUMIFS(OFFSET('Game Board'!H8:H55,0,NG1),OFFSET('Game Board'!F8:F55,0,NG1),NY35,OFFSET('Game Board'!I8:I55,0,NG1),NY34)+SUMIFS(OFFSET('Game Board'!G8:G55,0,NG1),OFFSET('Game Board'!I8:I55,0,NG1),NY35,OFFSET('Game Board'!F8:F55,0,NG1),NY32)+SUMIFS(OFFSET('Game Board'!G8:G55,0,NG1),OFFSET('Game Board'!I8:I55,0,NG1),NY35,OFFSET('Game Board'!F8:F55,0,NG1),NY33)+SUMIFS(OFFSET('Game Board'!G8:G55,0,NG1),OFFSET('Game Board'!I8:I55,0,NG1),NY35,OFFSET('Game Board'!F8:F55,0,NG1),NY34)</f>
        <v>0</v>
      </c>
      <c r="OG35" s="420">
        <f t="shared" ca="1" si="84"/>
        <v>0</v>
      </c>
      <c r="OH35" s="420">
        <f t="shared" ca="1" si="85"/>
        <v>3</v>
      </c>
      <c r="OI35" s="420">
        <f t="shared" ref="OI35" ca="1" si="5286">IF(NY35&lt;&gt;"",SUMPRODUCT((NX32:NX35=NX35)*(OH32:OH35&gt;OH35)*1),0)</f>
        <v>0</v>
      </c>
      <c r="OJ35" s="420">
        <f t="shared" ref="OJ35" ca="1" si="5287">IF(NY35&lt;&gt;"",SUMPRODUCT((OI32:OI35=OI35)*(OG32:OG35&gt;OG35)*1),0)</f>
        <v>0</v>
      </c>
      <c r="OK35" s="420">
        <f t="shared" ca="1" si="88"/>
        <v>0</v>
      </c>
      <c r="OL35" s="420">
        <f t="shared" ref="OL35" ca="1" si="5288">IF(NY35&lt;&gt;"",SUMPRODUCT((OK32:OK35=OK35)*(OI32:OI35=OI35)*(OE32:OE35&gt;OE35)*1),0)</f>
        <v>0</v>
      </c>
      <c r="OM35" s="420">
        <f t="shared" ca="1" si="90"/>
        <v>1</v>
      </c>
      <c r="ON35" s="420">
        <f ca="1">SUMPRODUCT((OFFSET('Game Board'!F8:F55,0,NG1)=NZ35)*(OFFSET('Game Board'!I8:I55,0,NG1)=NZ33)*(OFFSET('Game Board'!G8:G55,0,NG1)&gt;OFFSET('Game Board'!H8:H55,0,NG1))*1)+SUMPRODUCT((OFFSET('Game Board'!I8:I55,0,NG1)=NZ35)*(OFFSET('Game Board'!F8:F55,0,NG1)=NZ33)*(OFFSET('Game Board'!H8:H55,0,NG1)&gt;OFFSET('Game Board'!G8:G55,0,NG1))*1)+SUMPRODUCT((OFFSET('Game Board'!F8:F55,0,NG1)=NZ35)*(OFFSET('Game Board'!I8:I55,0,NG1)=NZ34)*(OFFSET('Game Board'!G8:G55,0,NG1)&gt;OFFSET('Game Board'!H8:H55,0,NG1))*1)+SUMPRODUCT((OFFSET('Game Board'!I8:I55,0,NG1)=NZ35)*(OFFSET('Game Board'!F8:F55,0,NG1)=NZ34)*(OFFSET('Game Board'!H8:H55,0,NG1)&gt;OFFSET('Game Board'!G8:G55,0,NG1))*1)</f>
        <v>0</v>
      </c>
      <c r="OO35" s="420">
        <f ca="1">SUMPRODUCT((OFFSET('Game Board'!F8:F55,0,NG1)=NZ35)*(OFFSET('Game Board'!I8:I55,0,NG1)=NZ33)*(OFFSET('Game Board'!G8:G55,0,NG1)=OFFSET('Game Board'!H8:H55,0,NG1))*1)+SUMPRODUCT((OFFSET('Game Board'!I8:I55,0,NG1)=NZ35)*(OFFSET('Game Board'!F8:F55,0,NG1)=NZ33)*(OFFSET('Game Board'!G8:G55,0,NG1)=OFFSET('Game Board'!H8:H55,0,NG1))*1)+SUMPRODUCT((OFFSET('Game Board'!F8:F55,0,NG1)=NZ35)*(OFFSET('Game Board'!I8:I55,0,NG1)=NZ34)*(OFFSET('Game Board'!G8:G55,0,NG1)=OFFSET('Game Board'!H8:H55,0,NG1))*1)+SUMPRODUCT((OFFSET('Game Board'!I8:I55,0,NG1)=NZ35)*(OFFSET('Game Board'!F8:F55,0,NG1)=NZ34)*(OFFSET('Game Board'!G8:G55,0,NG1)=OFFSET('Game Board'!H8:H55,0,NG1))*1)</f>
        <v>0</v>
      </c>
      <c r="OP35" s="420">
        <f ca="1">SUMPRODUCT((OFFSET('Game Board'!F8:F55,0,NG1)=NZ35)*(OFFSET('Game Board'!I8:I55,0,NG1)=NZ33)*(OFFSET('Game Board'!G8:G55,0,NG1)&lt;OFFSET('Game Board'!H8:H55,0,NG1))*1)+SUMPRODUCT((OFFSET('Game Board'!I8:I55,0,NG1)=NZ35)*(OFFSET('Game Board'!F8:F55,0,NG1)=NZ33)*(OFFSET('Game Board'!H8:H55,0,NG1)&lt;OFFSET('Game Board'!G8:G55,0,NG1))*1)+SUMPRODUCT((OFFSET('Game Board'!F8:F55,0,NG1)=NZ35)*(OFFSET('Game Board'!I8:I55,0,NG1)=NZ34)*(OFFSET('Game Board'!G8:G55,0,NG1)&lt;OFFSET('Game Board'!H8:H55,0,NG1))*1)+SUMPRODUCT((OFFSET('Game Board'!I8:I55,0,NG1)=NZ35)*(OFFSET('Game Board'!F8:F55,0,NG1)=NZ34)*(OFFSET('Game Board'!H8:H55,0,NG1)&lt;OFFSET('Game Board'!G8:G55,0,NG1))*1)</f>
        <v>0</v>
      </c>
      <c r="OQ35" s="420">
        <f ca="1">SUMIFS(OFFSET('Game Board'!G8:G55,0,NG1),OFFSET('Game Board'!F8:F55,0,NG1),NZ35,OFFSET('Game Board'!I8:I55,0,NG1),NZ33)+SUMIFS(OFFSET('Game Board'!G8:G55,0,NG1),OFFSET('Game Board'!F8:F55,0,NG1),NZ35,OFFSET('Game Board'!I8:I55,0,NG1),NZ34)+SUMIFS(OFFSET('Game Board'!H8:H55,0,NG1),OFFSET('Game Board'!I8:I55,0,NG1),NZ35,OFFSET('Game Board'!F8:F55,0,NG1),NZ33)+SUMIFS(OFFSET('Game Board'!H8:H55,0,NG1),OFFSET('Game Board'!I8:I55,0,NG1),NZ35,OFFSET('Game Board'!F8:F55,0,NG1),NZ34)</f>
        <v>0</v>
      </c>
      <c r="OR35" s="420">
        <f ca="1">SUMIFS(OFFSET('Game Board'!G8:G55,0,NG1),OFFSET('Game Board'!F8:F55,0,NG1),NZ35,OFFSET('Game Board'!I8:I55,0,NG1),NZ33)+SUMIFS(OFFSET('Game Board'!G8:G55,0,NG1),OFFSET('Game Board'!F8:F55,0,NG1),NZ35,OFFSET('Game Board'!I8:I55,0,NG1),NZ34)+SUMIFS(OFFSET('Game Board'!H8:H55,0,NG1),OFFSET('Game Board'!I8:I55,0,NG1),NZ35,OFFSET('Game Board'!F8:F55,0,NG1),NZ33)+SUMIFS(OFFSET('Game Board'!H8:H55,0,NG1),OFFSET('Game Board'!I8:I55,0,NG1),NZ35,OFFSET('Game Board'!F8:F55,0,NG1),NZ34)</f>
        <v>0</v>
      </c>
      <c r="OS35" s="420">
        <f t="shared" ca="1" si="297"/>
        <v>0</v>
      </c>
      <c r="OT35" s="420">
        <f t="shared" ca="1" si="298"/>
        <v>0</v>
      </c>
      <c r="OU35" s="420">
        <f t="shared" ref="OU35" ca="1" si="5289">IF(NZ35&lt;&gt;"",SUMPRODUCT((NX32:NX35=NX35)*(OT32:OT35&gt;OT35)*1),0)</f>
        <v>0</v>
      </c>
      <c r="OV35" s="420">
        <f t="shared" ref="OV35" ca="1" si="5290">IF(NZ35&lt;&gt;"",SUMPRODUCT((OU32:OU35=OU35)*(OS32:OS35&gt;OS35)*1),0)</f>
        <v>0</v>
      </c>
      <c r="OW35" s="420">
        <f t="shared" ca="1" si="301"/>
        <v>0</v>
      </c>
      <c r="OX35" s="420">
        <f t="shared" ref="OX35" ca="1" si="5291">IF(NZ35&lt;&gt;"",SUMPRODUCT((OW32:OW35=OW35)*(OU32:OU35=OU35)*(OQ32:OQ35&gt;OQ35)*1),0)</f>
        <v>0</v>
      </c>
      <c r="OY35" s="420">
        <f t="shared" ca="1" si="91"/>
        <v>1</v>
      </c>
      <c r="OZ35" s="420">
        <f ca="1">SUMPRODUCT((OFFSET('Game Board'!F8:F55,0,NG1)=OA35)*(OFFSET('Game Board'!I8:I55,0,NG1)=OA34)*(OFFSET('Game Board'!G8:G55,0,NG1)&gt;OFFSET('Game Board'!H8:H55,0,NG1))*1)+SUMPRODUCT((OFFSET('Game Board'!I8:I55,0,NG1)=OA35)*(OFFSET('Game Board'!F8:F55,0,NG1)=OA34)*(OFFSET('Game Board'!H8:H55,0,NG1)&gt;OFFSET('Game Board'!G8:G55,0,NG1))*1)</f>
        <v>0</v>
      </c>
      <c r="PA35" s="420">
        <f ca="1">SUMPRODUCT((OFFSET('Game Board'!F8:F55,0,NG1)=OA35)*(OFFSET('Game Board'!I8:I55,0,NG1)=OA34)*(OFFSET('Game Board'!G8:G55,0,NG1)=OFFSET('Game Board'!H8:H55,0,NG1))*1)+SUMPRODUCT((OFFSET('Game Board'!I8:I55,0,NG1)=OA35)*(OFFSET('Game Board'!F8:F55,0,NG1)=OA34)*(OFFSET('Game Board'!H8:H55,0,NG1)=OFFSET('Game Board'!G8:G55,0,NG1))*1)</f>
        <v>0</v>
      </c>
      <c r="PB35" s="420">
        <f ca="1">SUMPRODUCT((OFFSET('Game Board'!F8:F55,0,NG1)=OA35)*(OFFSET('Game Board'!I8:I55,0,NG1)=OA34)*(OFFSET('Game Board'!G8:G55,0,NG1)&lt;OFFSET('Game Board'!H8:H55,0,NG1))*1)+SUMPRODUCT((OFFSET('Game Board'!I8:I55,0,NG1)=OA35)*(OFFSET('Game Board'!F8:F55,0,NG1)=OA34)*(OFFSET('Game Board'!H8:H55,0,NG1)&lt;OFFSET('Game Board'!G8:G55,0,NG1))*1)</f>
        <v>0</v>
      </c>
      <c r="PC35" s="420">
        <f ca="1">SUMIFS(OFFSET('Game Board'!G8:G55,0,NG1),OFFSET('Game Board'!F8:F55,0,NG1),OA35,OFFSET('Game Board'!I8:I55,0,NG1),OA34)+SUMIFS(OFFSET('Game Board'!H8:H55,0,NG1),OFFSET('Game Board'!I8:I55,0,NG1),OA35,OFFSET('Game Board'!F8:F55,0,NG1),OA34)</f>
        <v>0</v>
      </c>
      <c r="PD35" s="420">
        <f ca="1">SUMIFS(OFFSET('Game Board'!G8:G55,0,NG1),OFFSET('Game Board'!F8:F55,0,NG1),OA35,OFFSET('Game Board'!I8:I55,0,NG1),OA34)+SUMIFS(OFFSET('Game Board'!H8:H55,0,NG1),OFFSET('Game Board'!I8:I55,0,NG1),OA35,OFFSET('Game Board'!F8:F55,0,NG1),OA34)</f>
        <v>0</v>
      </c>
      <c r="PE35" s="420">
        <f t="shared" ca="1" si="5086"/>
        <v>0</v>
      </c>
      <c r="PF35" s="420">
        <f t="shared" ca="1" si="5087"/>
        <v>0</v>
      </c>
      <c r="PG35" s="420">
        <f t="shared" ref="PG35" ca="1" si="5292">IF(OA35&lt;&gt;"",SUMPRODUCT((OJ32:OJ35=OJ35)*(PF32:PF35&gt;PF35)*1),0)</f>
        <v>0</v>
      </c>
      <c r="PH35" s="420">
        <f t="shared" ref="PH35" ca="1" si="5293">IF(OA35&lt;&gt;"",SUMPRODUCT((PG32:PG35=PG35)*(PE32:PE35&gt;PE35)*1),0)</f>
        <v>0</v>
      </c>
      <c r="PI35" s="420">
        <f t="shared" ca="1" si="5090"/>
        <v>0</v>
      </c>
      <c r="PJ35" s="420">
        <f t="shared" ref="PJ35" ca="1" si="5294">IF(OA35&lt;&gt;"",SUMPRODUCT((PI32:PI35=PI35)*(PG32:PG35=PG35)*(PC32:PC35&gt;PC35)*1),0)</f>
        <v>0</v>
      </c>
      <c r="PK35" s="420">
        <f t="shared" ca="1" si="92"/>
        <v>1</v>
      </c>
      <c r="PL35" s="420">
        <f t="shared" ref="PL35" ca="1" si="5295">SUMPRODUCT((PK32:PK35=PK35)*(NN32:NN35&gt;NN35)*1)</f>
        <v>3</v>
      </c>
      <c r="PM35" s="420">
        <f t="shared" ca="1" si="94"/>
        <v>4</v>
      </c>
      <c r="PN35" s="420" t="str">
        <f t="shared" si="304"/>
        <v>Ghana</v>
      </c>
      <c r="PO35" s="420">
        <f t="shared" ca="1" si="95"/>
        <v>0</v>
      </c>
      <c r="PP35" s="420">
        <f ca="1">SUMPRODUCT((OFFSET('Game Board'!G8:G55,0,PP1)&lt;&gt;"")*(OFFSET('Game Board'!F8:F55,0,PP1)=C35)*(OFFSET('Game Board'!G8:G55,0,PP1)&gt;OFFSET('Game Board'!H8:H55,0,PP1))*1)+SUMPRODUCT((OFFSET('Game Board'!G8:G55,0,PP1)&lt;&gt;"")*(OFFSET('Game Board'!I8:I55,0,PP1)=C35)*(OFFSET('Game Board'!H8:H55,0,PP1)&gt;OFFSET('Game Board'!G8:G55,0,PP1))*1)</f>
        <v>0</v>
      </c>
      <c r="PQ35" s="420">
        <f ca="1">SUMPRODUCT((OFFSET('Game Board'!G8:G55,0,PP1)&lt;&gt;"")*(OFFSET('Game Board'!F8:F55,0,PP1)=C35)*(OFFSET('Game Board'!G8:G55,0,PP1)=OFFSET('Game Board'!H8:H55,0,PP1))*1)+SUMPRODUCT((OFFSET('Game Board'!G8:G55,0,PP1)&lt;&gt;"")*(OFFSET('Game Board'!I8:I55,0,PP1)=C35)*(OFFSET('Game Board'!G8:G55,0,PP1)=OFFSET('Game Board'!H8:H55,0,PP1))*1)</f>
        <v>0</v>
      </c>
      <c r="PR35" s="420">
        <f ca="1">SUMPRODUCT((OFFSET('Game Board'!G8:G55,0,PP1)&lt;&gt;"")*(OFFSET('Game Board'!F8:F55,0,PP1)=C35)*(OFFSET('Game Board'!G8:G55,0,PP1)&lt;OFFSET('Game Board'!H8:H55,0,PP1))*1)+SUMPRODUCT((OFFSET('Game Board'!G8:G55,0,PP1)&lt;&gt;"")*(OFFSET('Game Board'!I8:I55,0,PP1)=C35)*(OFFSET('Game Board'!H8:H55,0,PP1)&lt;OFFSET('Game Board'!G8:G55,0,PP1))*1)</f>
        <v>0</v>
      </c>
      <c r="PS35" s="420">
        <f ca="1">SUMIF(OFFSET('Game Board'!F8:F55,0,PP1),C35,OFFSET('Game Board'!G8:G55,0,PP1))+SUMIF(OFFSET('Game Board'!I8:I55,0,PP1),C35,OFFSET('Game Board'!H8:H55,0,PP1))</f>
        <v>0</v>
      </c>
      <c r="PT35" s="420">
        <f ca="1">SUMIF(OFFSET('Game Board'!F8:F55,0,PP1),C35,OFFSET('Game Board'!H8:H55,0,PP1))+SUMIF(OFFSET('Game Board'!I8:I55,0,PP1),C35,OFFSET('Game Board'!G8:G55,0,PP1))</f>
        <v>0</v>
      </c>
      <c r="PU35" s="420">
        <f t="shared" ca="1" si="96"/>
        <v>0</v>
      </c>
      <c r="PV35" s="420">
        <f t="shared" ca="1" si="97"/>
        <v>0</v>
      </c>
      <c r="PW35" s="420">
        <f ca="1">INDEX(L4:L35,MATCH(QF35,C4:C35,0),0)</f>
        <v>1387</v>
      </c>
      <c r="PX35" s="424">
        <f>'Tournament Setup'!F37</f>
        <v>0</v>
      </c>
      <c r="PY35" s="420">
        <f t="shared" ref="PY35" ca="1" si="5296">RANK(PV35,PV32:PV35)</f>
        <v>1</v>
      </c>
      <c r="PZ35" s="420">
        <f t="shared" ref="PZ35" ca="1" si="5297">SUMPRODUCT((PY32:PY35=PY35)*(PU32:PU35&gt;PU35)*1)</f>
        <v>0</v>
      </c>
      <c r="QA35" s="420">
        <f t="shared" ca="1" si="100"/>
        <v>1</v>
      </c>
      <c r="QB35" s="420">
        <f t="shared" ref="QB35" ca="1" si="5298">SUMPRODUCT((PY32:PY35=PY35)*(PU32:PU35=PU35)*(PS32:PS35&gt;PS35)*1)</f>
        <v>0</v>
      </c>
      <c r="QC35" s="420">
        <f t="shared" ca="1" si="102"/>
        <v>1</v>
      </c>
      <c r="QD35" s="420">
        <f t="shared" ref="QD35" ca="1" si="5299">RANK(QC35,QC32:QC35,1)+COUNTIF(QC32:QC35,QC35)-1</f>
        <v>4</v>
      </c>
      <c r="QE35" s="420">
        <v>4</v>
      </c>
      <c r="QF35" s="420" t="str">
        <f t="shared" ref="QF35" ca="1" si="5300">INDEX(PN32:PN35,MATCH(QE35,QD32:QD35,0),0)</f>
        <v>Ghana</v>
      </c>
      <c r="QG35" s="420">
        <f t="shared" ref="QG35" ca="1" si="5301">INDEX(QC32:QC35,MATCH(QF35,PN32:PN35,0),0)</f>
        <v>1</v>
      </c>
      <c r="QH35" s="420" t="str">
        <f t="shared" ca="1" si="5099"/>
        <v>Ghana</v>
      </c>
      <c r="QI35" s="420" t="str">
        <f t="shared" ref="QI35" ca="1" si="5302">IF(AND(QI34&lt;&gt;"",QG35=2),QF35,"")</f>
        <v/>
      </c>
      <c r="QJ35" s="420" t="str">
        <f t="shared" ref="QJ35" ca="1" si="5303">IF(AND(QJ34&lt;&gt;"",QG35=3),QF35,"")</f>
        <v/>
      </c>
      <c r="QK35" s="420">
        <f ca="1">SUMPRODUCT((OFFSET('Game Board'!F8:F55,0,PP1)=QH35)*(OFFSET('Game Board'!I8:I55,0,PP1)=QH32)*(OFFSET('Game Board'!G8:G55,0,PP1)&gt;OFFSET('Game Board'!H8:H55,0,PP1))*1)+SUMPRODUCT((OFFSET('Game Board'!I8:I55,0,PP1)=QH35)*(OFFSET('Game Board'!F8:F55,0,PP1)=QH32)*(OFFSET('Game Board'!H8:H55,0,PP1)&gt;OFFSET('Game Board'!G8:G55,0,PP1))*1)+SUMPRODUCT((OFFSET('Game Board'!F8:F55,0,PP1)=QH35)*(OFFSET('Game Board'!I8:I55,0,PP1)=QH33)*(OFFSET('Game Board'!G8:G55,0,PP1)&gt;OFFSET('Game Board'!H8:H55,0,PP1))*1)+SUMPRODUCT((OFFSET('Game Board'!I8:I55,0,PP1)=QH35)*(OFFSET('Game Board'!F8:F55,0,PP1)=QH33)*(OFFSET('Game Board'!H8:H55,0,PP1)&gt;OFFSET('Game Board'!G8:G55,0,PP1))*1)+SUMPRODUCT((OFFSET('Game Board'!F8:F55,0,PP1)=QH35)*(OFFSET('Game Board'!I8:I55,0,PP1)=QH34)*(OFFSET('Game Board'!G8:G55,0,PP1)&gt;OFFSET('Game Board'!H8:H55,0,PP1))*1)+SUMPRODUCT((OFFSET('Game Board'!I8:I55,0,PP1)=QH35)*(OFFSET('Game Board'!F8:F55,0,PP1)=QH34)*(OFFSET('Game Board'!H8:H55,0,PP1)&gt;OFFSET('Game Board'!G8:G55,0,PP1))*1)</f>
        <v>0</v>
      </c>
      <c r="QL35" s="420">
        <f ca="1">SUMPRODUCT((OFFSET('Game Board'!F8:F55,0,PP1)=QH35)*(OFFSET('Game Board'!I8:I55,0,PP1)=QH32)*(OFFSET('Game Board'!G8:G55,0,PP1)&gt;=OFFSET('Game Board'!H8:H55,0,PP1))*1)+SUMPRODUCT((OFFSET('Game Board'!I8:I55,0,PP1)=QH35)*(OFFSET('Game Board'!F8:F55,0,PP1)=QH32)*(OFFSET('Game Board'!G8:G55,0,PP1)=OFFSET('Game Board'!H8:H55,0,PP1))*1)+SUMPRODUCT((OFFSET('Game Board'!F8:F55,0,PP1)=QH35)*(OFFSET('Game Board'!I8:I55,0,PP1)=QH33)*(OFFSET('Game Board'!G8:G55,0,PP1)=OFFSET('Game Board'!H8:H55,0,PP1))*1)+SUMPRODUCT((OFFSET('Game Board'!I8:I55,0,PP1)=QH35)*(OFFSET('Game Board'!F8:F55,0,PP1)=QH33)*(OFFSET('Game Board'!G8:G55,0,PP1)=OFFSET('Game Board'!H8:H55,0,PP1))*1)+SUMPRODUCT((OFFSET('Game Board'!F8:F55,0,PP1)=QH35)*(OFFSET('Game Board'!I8:I55,0,PP1)=QH34)*(OFFSET('Game Board'!G8:G55,0,PP1)=OFFSET('Game Board'!H8:H55,0,PP1))*1)+SUMPRODUCT((OFFSET('Game Board'!I8:I55,0,PP1)=QH35)*(OFFSET('Game Board'!F8:F55,0,PP1)=QH34)*(OFFSET('Game Board'!G8:G55,0,PP1)=OFFSET('Game Board'!H8:H55,0,PP1))*1)</f>
        <v>3</v>
      </c>
      <c r="QM35" s="420">
        <f ca="1">SUMPRODUCT((OFFSET('Game Board'!F8:F55,0,PP1)=QH35)*(OFFSET('Game Board'!I8:I55,0,PP1)=QH32)*(OFFSET('Game Board'!G8:G55,0,PP1)&lt;OFFSET('Game Board'!H8:H55,0,PP1))*1)+SUMPRODUCT((OFFSET('Game Board'!I8:I55,0,PP1)=QH35)*(OFFSET('Game Board'!F8:F55,0,PP1)=QH32)*(OFFSET('Game Board'!H8:H55,0,PP1)&lt;OFFSET('Game Board'!G8:G55,0,PP1))*1)+SUMPRODUCT((OFFSET('Game Board'!F8:F55,0,PP1)=QH35)*(OFFSET('Game Board'!I8:I55,0,PP1)=QH33)*(OFFSET('Game Board'!G8:G55,0,PP1)&lt;OFFSET('Game Board'!H8:H55,0,PP1))*1)+SUMPRODUCT((OFFSET('Game Board'!I8:I55,0,PP1)=QH35)*(OFFSET('Game Board'!F8:F55,0,PP1)=QH33)*(OFFSET('Game Board'!H8:H55,0,PP1)&lt;OFFSET('Game Board'!G8:G55,0,PP1))*1)+SUMPRODUCT((OFFSET('Game Board'!F8:F55,0,PP1)=QH35)*(OFFSET('Game Board'!I8:I55,0,PP1)=QH34)*(OFFSET('Game Board'!G8:G55,0,PP1)&lt;OFFSET('Game Board'!H8:H55,0,PP1))*1)+SUMPRODUCT((OFFSET('Game Board'!I8:I55,0,PP1)=QH35)*(OFFSET('Game Board'!F8:F55,0,PP1)=QH34)*(OFFSET('Game Board'!H8:H55,0,PP1)&lt;OFFSET('Game Board'!G8:G55,0,PP1))*1)</f>
        <v>0</v>
      </c>
      <c r="QN35" s="420">
        <f ca="1">SUMIFS(OFFSET('Game Board'!G8:G55,0,PP1),OFFSET('Game Board'!F8:F55,0,PP1),QH35,OFFSET('Game Board'!I8:I55,0,PP1),QH32)+SUMIFS(OFFSET('Game Board'!G8:G55,0,PP1),OFFSET('Game Board'!F8:F55,0,PP1),QH35,OFFSET('Game Board'!I8:I55,0,PP1),QH33)+SUMIFS(OFFSET('Game Board'!G8:G55,0,PP1),OFFSET('Game Board'!F8:F55,0,PP1),QH35,OFFSET('Game Board'!I8:I55,0,PP1),QH34)+SUMIFS(OFFSET('Game Board'!H8:H55,0,PP1),OFFSET('Game Board'!I8:I55,0,PP1),QH35,OFFSET('Game Board'!F8:F55,0,PP1),QH32)+SUMIFS(OFFSET('Game Board'!H8:H55,0,PP1),OFFSET('Game Board'!I8:I55,0,PP1),QH35,OFFSET('Game Board'!F8:F55,0,PP1),QH33)+SUMIFS(OFFSET('Game Board'!H8:H55,0,PP1),OFFSET('Game Board'!I8:I55,0,PP1),QH35,OFFSET('Game Board'!F8:F55,0,PP1),QH34)</f>
        <v>0</v>
      </c>
      <c r="QO35" s="420">
        <f ca="1">SUMIFS(OFFSET('Game Board'!H8:H55,0,PP1),OFFSET('Game Board'!F8:F55,0,PP1),QH35,OFFSET('Game Board'!I8:I55,0,PP1),QH32)+SUMIFS(OFFSET('Game Board'!H8:H55,0,PP1),OFFSET('Game Board'!F8:F55,0,PP1),QH35,OFFSET('Game Board'!I8:I55,0,PP1),QH33)+SUMIFS(OFFSET('Game Board'!H8:H55,0,PP1),OFFSET('Game Board'!F8:F55,0,PP1),QH35,OFFSET('Game Board'!I8:I55,0,PP1),QH34)+SUMIFS(OFFSET('Game Board'!G8:G55,0,PP1),OFFSET('Game Board'!I8:I55,0,PP1),QH35,OFFSET('Game Board'!F8:F55,0,PP1),QH32)+SUMIFS(OFFSET('Game Board'!G8:G55,0,PP1),OFFSET('Game Board'!I8:I55,0,PP1),QH35,OFFSET('Game Board'!F8:F55,0,PP1),QH33)+SUMIFS(OFFSET('Game Board'!G8:G55,0,PP1),OFFSET('Game Board'!I8:I55,0,PP1),QH35,OFFSET('Game Board'!F8:F55,0,PP1),QH34)</f>
        <v>0</v>
      </c>
      <c r="QP35" s="420">
        <f t="shared" ca="1" si="107"/>
        <v>0</v>
      </c>
      <c r="QQ35" s="420">
        <f t="shared" ca="1" si="108"/>
        <v>3</v>
      </c>
      <c r="QR35" s="420">
        <f t="shared" ref="QR35" ca="1" si="5304">IF(QH35&lt;&gt;"",SUMPRODUCT((QG32:QG35=QG35)*(QQ32:QQ35&gt;QQ35)*1),0)</f>
        <v>0</v>
      </c>
      <c r="QS35" s="420">
        <f t="shared" ref="QS35" ca="1" si="5305">IF(QH35&lt;&gt;"",SUMPRODUCT((QR32:QR35=QR35)*(QP32:QP35&gt;QP35)*1),0)</f>
        <v>0</v>
      </c>
      <c r="QT35" s="420">
        <f t="shared" ca="1" si="111"/>
        <v>0</v>
      </c>
      <c r="QU35" s="420">
        <f t="shared" ref="QU35" ca="1" si="5306">IF(QH35&lt;&gt;"",SUMPRODUCT((QT32:QT35=QT35)*(QR32:QR35=QR35)*(QN32:QN35&gt;QN35)*1),0)</f>
        <v>0</v>
      </c>
      <c r="QV35" s="420">
        <f t="shared" ca="1" si="113"/>
        <v>1</v>
      </c>
      <c r="QW35" s="420">
        <f ca="1">SUMPRODUCT((OFFSET('Game Board'!F8:F55,0,PP1)=QI35)*(OFFSET('Game Board'!I8:I55,0,PP1)=QI33)*(OFFSET('Game Board'!G8:G55,0,PP1)&gt;OFFSET('Game Board'!H8:H55,0,PP1))*1)+SUMPRODUCT((OFFSET('Game Board'!I8:I55,0,PP1)=QI35)*(OFFSET('Game Board'!F8:F55,0,PP1)=QI33)*(OFFSET('Game Board'!H8:H55,0,PP1)&gt;OFFSET('Game Board'!G8:G55,0,PP1))*1)+SUMPRODUCT((OFFSET('Game Board'!F8:F55,0,PP1)=QI35)*(OFFSET('Game Board'!I8:I55,0,PP1)=QI34)*(OFFSET('Game Board'!G8:G55,0,PP1)&gt;OFFSET('Game Board'!H8:H55,0,PP1))*1)+SUMPRODUCT((OFFSET('Game Board'!I8:I55,0,PP1)=QI35)*(OFFSET('Game Board'!F8:F55,0,PP1)=QI34)*(OFFSET('Game Board'!H8:H55,0,PP1)&gt;OFFSET('Game Board'!G8:G55,0,PP1))*1)</f>
        <v>0</v>
      </c>
      <c r="QX35" s="420">
        <f ca="1">SUMPRODUCT((OFFSET('Game Board'!F8:F55,0,PP1)=QI35)*(OFFSET('Game Board'!I8:I55,0,PP1)=QI33)*(OFFSET('Game Board'!G8:G55,0,PP1)=OFFSET('Game Board'!H8:H55,0,PP1))*1)+SUMPRODUCT((OFFSET('Game Board'!I8:I55,0,PP1)=QI35)*(OFFSET('Game Board'!F8:F55,0,PP1)=QI33)*(OFFSET('Game Board'!G8:G55,0,PP1)=OFFSET('Game Board'!H8:H55,0,PP1))*1)+SUMPRODUCT((OFFSET('Game Board'!F8:F55,0,PP1)=QI35)*(OFFSET('Game Board'!I8:I55,0,PP1)=QI34)*(OFFSET('Game Board'!G8:G55,0,PP1)=OFFSET('Game Board'!H8:H55,0,PP1))*1)+SUMPRODUCT((OFFSET('Game Board'!I8:I55,0,PP1)=QI35)*(OFFSET('Game Board'!F8:F55,0,PP1)=QI34)*(OFFSET('Game Board'!G8:G55,0,PP1)=OFFSET('Game Board'!H8:H55,0,PP1))*1)</f>
        <v>0</v>
      </c>
      <c r="QY35" s="420">
        <f ca="1">SUMPRODUCT((OFFSET('Game Board'!F8:F55,0,PP1)=QI35)*(OFFSET('Game Board'!I8:I55,0,PP1)=QI33)*(OFFSET('Game Board'!G8:G55,0,PP1)&lt;OFFSET('Game Board'!H8:H55,0,PP1))*1)+SUMPRODUCT((OFFSET('Game Board'!I8:I55,0,PP1)=QI35)*(OFFSET('Game Board'!F8:F55,0,PP1)=QI33)*(OFFSET('Game Board'!H8:H55,0,PP1)&lt;OFFSET('Game Board'!G8:G55,0,PP1))*1)+SUMPRODUCT((OFFSET('Game Board'!F8:F55,0,PP1)=QI35)*(OFFSET('Game Board'!I8:I55,0,PP1)=QI34)*(OFFSET('Game Board'!G8:G55,0,PP1)&lt;OFFSET('Game Board'!H8:H55,0,PP1))*1)+SUMPRODUCT((OFFSET('Game Board'!I8:I55,0,PP1)=QI35)*(OFFSET('Game Board'!F8:F55,0,PP1)=QI34)*(OFFSET('Game Board'!H8:H55,0,PP1)&lt;OFFSET('Game Board'!G8:G55,0,PP1))*1)</f>
        <v>0</v>
      </c>
      <c r="QZ35" s="420">
        <f ca="1">SUMIFS(OFFSET('Game Board'!G8:G55,0,PP1),OFFSET('Game Board'!F8:F55,0,PP1),QI35,OFFSET('Game Board'!I8:I55,0,PP1),QI33)+SUMIFS(OFFSET('Game Board'!G8:G55,0,PP1),OFFSET('Game Board'!F8:F55,0,PP1),QI35,OFFSET('Game Board'!I8:I55,0,PP1),QI34)+SUMIFS(OFFSET('Game Board'!H8:H55,0,PP1),OFFSET('Game Board'!I8:I55,0,PP1),QI35,OFFSET('Game Board'!F8:F55,0,PP1),QI33)+SUMIFS(OFFSET('Game Board'!H8:H55,0,PP1),OFFSET('Game Board'!I8:I55,0,PP1),QI35,OFFSET('Game Board'!F8:F55,0,PP1),QI34)</f>
        <v>0</v>
      </c>
      <c r="RA35" s="420">
        <f ca="1">SUMIFS(OFFSET('Game Board'!G8:G55,0,PP1),OFFSET('Game Board'!F8:F55,0,PP1),QI35,OFFSET('Game Board'!I8:I55,0,PP1),QI33)+SUMIFS(OFFSET('Game Board'!G8:G55,0,PP1),OFFSET('Game Board'!F8:F55,0,PP1),QI35,OFFSET('Game Board'!I8:I55,0,PP1),QI34)+SUMIFS(OFFSET('Game Board'!H8:H55,0,PP1),OFFSET('Game Board'!I8:I55,0,PP1),QI35,OFFSET('Game Board'!F8:F55,0,PP1),QI33)+SUMIFS(OFFSET('Game Board'!H8:H55,0,PP1),OFFSET('Game Board'!I8:I55,0,PP1),QI35,OFFSET('Game Board'!F8:F55,0,PP1),QI34)</f>
        <v>0</v>
      </c>
      <c r="RB35" s="420">
        <f t="shared" ca="1" si="316"/>
        <v>0</v>
      </c>
      <c r="RC35" s="420">
        <f t="shared" ca="1" si="317"/>
        <v>0</v>
      </c>
      <c r="RD35" s="420">
        <f t="shared" ref="RD35" ca="1" si="5307">IF(QI35&lt;&gt;"",SUMPRODUCT((QG32:QG35=QG35)*(RC32:RC35&gt;RC35)*1),0)</f>
        <v>0</v>
      </c>
      <c r="RE35" s="420">
        <f t="shared" ref="RE35" ca="1" si="5308">IF(QI35&lt;&gt;"",SUMPRODUCT((RD32:RD35=RD35)*(RB32:RB35&gt;RB35)*1),0)</f>
        <v>0</v>
      </c>
      <c r="RF35" s="420">
        <f t="shared" ca="1" si="320"/>
        <v>0</v>
      </c>
      <c r="RG35" s="420">
        <f t="shared" ref="RG35" ca="1" si="5309">IF(QI35&lt;&gt;"",SUMPRODUCT((RF32:RF35=RF35)*(RD32:RD35=RD35)*(QZ32:QZ35&gt;QZ35)*1),0)</f>
        <v>0</v>
      </c>
      <c r="RH35" s="420">
        <f t="shared" ca="1" si="114"/>
        <v>1</v>
      </c>
      <c r="RI35" s="420">
        <f ca="1">SUMPRODUCT((OFFSET('Game Board'!F8:F55,0,PP1)=QJ35)*(OFFSET('Game Board'!I8:I55,0,PP1)=QJ34)*(OFFSET('Game Board'!G8:G55,0,PP1)&gt;OFFSET('Game Board'!H8:H55,0,PP1))*1)+SUMPRODUCT((OFFSET('Game Board'!I8:I55,0,PP1)=QJ35)*(OFFSET('Game Board'!F8:F55,0,PP1)=QJ34)*(OFFSET('Game Board'!H8:H55,0,PP1)&gt;OFFSET('Game Board'!G8:G55,0,PP1))*1)</f>
        <v>0</v>
      </c>
      <c r="RJ35" s="420">
        <f ca="1">SUMPRODUCT((OFFSET('Game Board'!F8:F55,0,PP1)=QJ35)*(OFFSET('Game Board'!I8:I55,0,PP1)=QJ34)*(OFFSET('Game Board'!G8:G55,0,PP1)=OFFSET('Game Board'!H8:H55,0,PP1))*1)+SUMPRODUCT((OFFSET('Game Board'!I8:I55,0,PP1)=QJ35)*(OFFSET('Game Board'!F8:F55,0,PP1)=QJ34)*(OFFSET('Game Board'!H8:H55,0,PP1)=OFFSET('Game Board'!G8:G55,0,PP1))*1)</f>
        <v>0</v>
      </c>
      <c r="RK35" s="420">
        <f ca="1">SUMPRODUCT((OFFSET('Game Board'!F8:F55,0,PP1)=QJ35)*(OFFSET('Game Board'!I8:I55,0,PP1)=QJ34)*(OFFSET('Game Board'!G8:G55,0,PP1)&lt;OFFSET('Game Board'!H8:H55,0,PP1))*1)+SUMPRODUCT((OFFSET('Game Board'!I8:I55,0,PP1)=QJ35)*(OFFSET('Game Board'!F8:F55,0,PP1)=QJ34)*(OFFSET('Game Board'!H8:H55,0,PP1)&lt;OFFSET('Game Board'!G8:G55,0,PP1))*1)</f>
        <v>0</v>
      </c>
      <c r="RL35" s="420">
        <f ca="1">SUMIFS(OFFSET('Game Board'!G8:G55,0,PP1),OFFSET('Game Board'!F8:F55,0,PP1),QJ35,OFFSET('Game Board'!I8:I55,0,PP1),QJ34)+SUMIFS(OFFSET('Game Board'!H8:H55,0,PP1),OFFSET('Game Board'!I8:I55,0,PP1),QJ35,OFFSET('Game Board'!F8:F55,0,PP1),QJ34)</f>
        <v>0</v>
      </c>
      <c r="RM35" s="420">
        <f ca="1">SUMIFS(OFFSET('Game Board'!G8:G55,0,PP1),OFFSET('Game Board'!F8:F55,0,PP1),QJ35,OFFSET('Game Board'!I8:I55,0,PP1),QJ34)+SUMIFS(OFFSET('Game Board'!H8:H55,0,PP1),OFFSET('Game Board'!I8:I55,0,PP1),QJ35,OFFSET('Game Board'!F8:F55,0,PP1),QJ34)</f>
        <v>0</v>
      </c>
      <c r="RN35" s="420">
        <f t="shared" ca="1" si="5108"/>
        <v>0</v>
      </c>
      <c r="RO35" s="420">
        <f t="shared" ca="1" si="5109"/>
        <v>0</v>
      </c>
      <c r="RP35" s="420">
        <f t="shared" ref="RP35" ca="1" si="5310">IF(QJ35&lt;&gt;"",SUMPRODUCT((QS32:QS35=QS35)*(RO32:RO35&gt;RO35)*1),0)</f>
        <v>0</v>
      </c>
      <c r="RQ35" s="420">
        <f t="shared" ref="RQ35" ca="1" si="5311">IF(QJ35&lt;&gt;"",SUMPRODUCT((RP32:RP35=RP35)*(RN32:RN35&gt;RN35)*1),0)</f>
        <v>0</v>
      </c>
      <c r="RR35" s="420">
        <f t="shared" ca="1" si="5112"/>
        <v>0</v>
      </c>
      <c r="RS35" s="420">
        <f t="shared" ref="RS35" ca="1" si="5312">IF(QJ35&lt;&gt;"",SUMPRODUCT((RR32:RR35=RR35)*(RP32:RP35=RP35)*(RL32:RL35&gt;RL35)*1),0)</f>
        <v>0</v>
      </c>
      <c r="RT35" s="420">
        <f t="shared" ca="1" si="115"/>
        <v>1</v>
      </c>
      <c r="RU35" s="420">
        <f t="shared" ref="RU35" ca="1" si="5313">SUMPRODUCT((RT32:RT35=RT35)*(PW32:PW35&gt;PW35)*1)</f>
        <v>3</v>
      </c>
      <c r="RV35" s="420">
        <f t="shared" ca="1" si="117"/>
        <v>4</v>
      </c>
      <c r="RW35" s="420" t="str">
        <f t="shared" si="323"/>
        <v>Ghana</v>
      </c>
      <c r="RX35" s="420">
        <f t="shared" ca="1" si="118"/>
        <v>0</v>
      </c>
      <c r="RY35" s="420">
        <f ca="1">SUMPRODUCT((OFFSET('Game Board'!G8:G55,0,RY1)&lt;&gt;"")*(OFFSET('Game Board'!F8:F55,0,RY1)=C35)*(OFFSET('Game Board'!G8:G55,0,RY1)&gt;OFFSET('Game Board'!H8:H55,0,RY1))*1)+SUMPRODUCT((OFFSET('Game Board'!G8:G55,0,RY1)&lt;&gt;"")*(OFFSET('Game Board'!I8:I55,0,RY1)=C35)*(OFFSET('Game Board'!H8:H55,0,RY1)&gt;OFFSET('Game Board'!G8:G55,0,RY1))*1)</f>
        <v>0</v>
      </c>
      <c r="RZ35" s="420">
        <f ca="1">SUMPRODUCT((OFFSET('Game Board'!G8:G55,0,RY1)&lt;&gt;"")*(OFFSET('Game Board'!F8:F55,0,RY1)=C35)*(OFFSET('Game Board'!G8:G55,0,RY1)=OFFSET('Game Board'!H8:H55,0,RY1))*1)+SUMPRODUCT((OFFSET('Game Board'!G8:G55,0,RY1)&lt;&gt;"")*(OFFSET('Game Board'!I8:I55,0,RY1)=C35)*(OFFSET('Game Board'!G8:G55,0,RY1)=OFFSET('Game Board'!H8:H55,0,RY1))*1)</f>
        <v>0</v>
      </c>
      <c r="SA35" s="420">
        <f ca="1">SUMPRODUCT((OFFSET('Game Board'!G8:G55,0,RY1)&lt;&gt;"")*(OFFSET('Game Board'!F8:F55,0,RY1)=C35)*(OFFSET('Game Board'!G8:G55,0,RY1)&lt;OFFSET('Game Board'!H8:H55,0,RY1))*1)+SUMPRODUCT((OFFSET('Game Board'!G8:G55,0,RY1)&lt;&gt;"")*(OFFSET('Game Board'!I8:I55,0,RY1)=C35)*(OFFSET('Game Board'!H8:H55,0,RY1)&lt;OFFSET('Game Board'!G8:G55,0,RY1))*1)</f>
        <v>0</v>
      </c>
      <c r="SB35" s="420">
        <f ca="1">SUMIF(OFFSET('Game Board'!F8:F55,0,RY1),C35,OFFSET('Game Board'!G8:G55,0,RY1))+SUMIF(OFFSET('Game Board'!I8:I55,0,RY1),C35,OFFSET('Game Board'!H8:H55,0,RY1))</f>
        <v>0</v>
      </c>
      <c r="SC35" s="420">
        <f ca="1">SUMIF(OFFSET('Game Board'!F8:F55,0,RY1),C35,OFFSET('Game Board'!H8:H55,0,RY1))+SUMIF(OFFSET('Game Board'!I8:I55,0,RY1),C35,OFFSET('Game Board'!G8:G55,0,RY1))</f>
        <v>0</v>
      </c>
      <c r="SD35" s="420">
        <f t="shared" ca="1" si="119"/>
        <v>0</v>
      </c>
      <c r="SE35" s="420">
        <f t="shared" ca="1" si="120"/>
        <v>0</v>
      </c>
      <c r="SF35" s="420">
        <f ca="1">INDEX(L4:L35,MATCH(SO35,C4:C35,0),0)</f>
        <v>1387</v>
      </c>
      <c r="SG35" s="424">
        <f>'Tournament Setup'!F37</f>
        <v>0</v>
      </c>
      <c r="SH35" s="420">
        <f t="shared" ref="SH35" ca="1" si="5314">RANK(SE35,SE32:SE35)</f>
        <v>1</v>
      </c>
      <c r="SI35" s="420">
        <f t="shared" ref="SI35" ca="1" si="5315">SUMPRODUCT((SH32:SH35=SH35)*(SD32:SD35&gt;SD35)*1)</f>
        <v>0</v>
      </c>
      <c r="SJ35" s="420">
        <f t="shared" ca="1" si="123"/>
        <v>1</v>
      </c>
      <c r="SK35" s="420">
        <f t="shared" ref="SK35" ca="1" si="5316">SUMPRODUCT((SH32:SH35=SH35)*(SD32:SD35=SD35)*(SB32:SB35&gt;SB35)*1)</f>
        <v>0</v>
      </c>
      <c r="SL35" s="420">
        <f t="shared" ca="1" si="125"/>
        <v>1</v>
      </c>
      <c r="SM35" s="420">
        <f t="shared" ref="SM35" ca="1" si="5317">RANK(SL35,SL32:SL35,1)+COUNTIF(SL32:SL35,SL35)-1</f>
        <v>4</v>
      </c>
      <c r="SN35" s="420">
        <v>4</v>
      </c>
      <c r="SO35" s="420" t="str">
        <f t="shared" ref="SO35" ca="1" si="5318">INDEX(RW32:RW35,MATCH(SN35,SM32:SM35,0),0)</f>
        <v>Ghana</v>
      </c>
      <c r="SP35" s="420">
        <f t="shared" ref="SP35" ca="1" si="5319">INDEX(SL32:SL35,MATCH(SO35,RW32:RW35,0),0)</f>
        <v>1</v>
      </c>
      <c r="SQ35" s="420" t="str">
        <f t="shared" ca="1" si="5121"/>
        <v>Ghana</v>
      </c>
      <c r="SR35" s="420" t="str">
        <f t="shared" ref="SR35" ca="1" si="5320">IF(AND(SR34&lt;&gt;"",SP35=2),SO35,"")</f>
        <v/>
      </c>
      <c r="SS35" s="420" t="str">
        <f t="shared" ref="SS35" ca="1" si="5321">IF(AND(SS34&lt;&gt;"",SP35=3),SO35,"")</f>
        <v/>
      </c>
      <c r="ST35" s="420">
        <f ca="1">SUMPRODUCT((OFFSET('Game Board'!F8:F55,0,RY1)=SQ35)*(OFFSET('Game Board'!I8:I55,0,RY1)=SQ32)*(OFFSET('Game Board'!G8:G55,0,RY1)&gt;OFFSET('Game Board'!H8:H55,0,RY1))*1)+SUMPRODUCT((OFFSET('Game Board'!I8:I55,0,RY1)=SQ35)*(OFFSET('Game Board'!F8:F55,0,RY1)=SQ32)*(OFFSET('Game Board'!H8:H55,0,RY1)&gt;OFFSET('Game Board'!G8:G55,0,RY1))*1)+SUMPRODUCT((OFFSET('Game Board'!F8:F55,0,RY1)=SQ35)*(OFFSET('Game Board'!I8:I55,0,RY1)=SQ33)*(OFFSET('Game Board'!G8:G55,0,RY1)&gt;OFFSET('Game Board'!H8:H55,0,RY1))*1)+SUMPRODUCT((OFFSET('Game Board'!I8:I55,0,RY1)=SQ35)*(OFFSET('Game Board'!F8:F55,0,RY1)=SQ33)*(OFFSET('Game Board'!H8:H55,0,RY1)&gt;OFFSET('Game Board'!G8:G55,0,RY1))*1)+SUMPRODUCT((OFFSET('Game Board'!F8:F55,0,RY1)=SQ35)*(OFFSET('Game Board'!I8:I55,0,RY1)=SQ34)*(OFFSET('Game Board'!G8:G55,0,RY1)&gt;OFFSET('Game Board'!H8:H55,0,RY1))*1)+SUMPRODUCT((OFFSET('Game Board'!I8:I55,0,RY1)=SQ35)*(OFFSET('Game Board'!F8:F55,0,RY1)=SQ34)*(OFFSET('Game Board'!H8:H55,0,RY1)&gt;OFFSET('Game Board'!G8:G55,0,RY1))*1)</f>
        <v>0</v>
      </c>
      <c r="SU35" s="420">
        <f ca="1">SUMPRODUCT((OFFSET('Game Board'!F8:F55,0,RY1)=SQ35)*(OFFSET('Game Board'!I8:I55,0,RY1)=SQ32)*(OFFSET('Game Board'!G8:G55,0,RY1)&gt;=OFFSET('Game Board'!H8:H55,0,RY1))*1)+SUMPRODUCT((OFFSET('Game Board'!I8:I55,0,RY1)=SQ35)*(OFFSET('Game Board'!F8:F55,0,RY1)=SQ32)*(OFFSET('Game Board'!G8:G55,0,RY1)=OFFSET('Game Board'!H8:H55,0,RY1))*1)+SUMPRODUCT((OFFSET('Game Board'!F8:F55,0,RY1)=SQ35)*(OFFSET('Game Board'!I8:I55,0,RY1)=SQ33)*(OFFSET('Game Board'!G8:G55,0,RY1)=OFFSET('Game Board'!H8:H55,0,RY1))*1)+SUMPRODUCT((OFFSET('Game Board'!I8:I55,0,RY1)=SQ35)*(OFFSET('Game Board'!F8:F55,0,RY1)=SQ33)*(OFFSET('Game Board'!G8:G55,0,RY1)=OFFSET('Game Board'!H8:H55,0,RY1))*1)+SUMPRODUCT((OFFSET('Game Board'!F8:F55,0,RY1)=SQ35)*(OFFSET('Game Board'!I8:I55,0,RY1)=SQ34)*(OFFSET('Game Board'!G8:G55,0,RY1)=OFFSET('Game Board'!H8:H55,0,RY1))*1)+SUMPRODUCT((OFFSET('Game Board'!I8:I55,0,RY1)=SQ35)*(OFFSET('Game Board'!F8:F55,0,RY1)=SQ34)*(OFFSET('Game Board'!G8:G55,0,RY1)=OFFSET('Game Board'!H8:H55,0,RY1))*1)</f>
        <v>3</v>
      </c>
      <c r="SV35" s="420">
        <f ca="1">SUMPRODUCT((OFFSET('Game Board'!F8:F55,0,RY1)=SQ35)*(OFFSET('Game Board'!I8:I55,0,RY1)=SQ32)*(OFFSET('Game Board'!G8:G55,0,RY1)&lt;OFFSET('Game Board'!H8:H55,0,RY1))*1)+SUMPRODUCT((OFFSET('Game Board'!I8:I55,0,RY1)=SQ35)*(OFFSET('Game Board'!F8:F55,0,RY1)=SQ32)*(OFFSET('Game Board'!H8:H55,0,RY1)&lt;OFFSET('Game Board'!G8:G55,0,RY1))*1)+SUMPRODUCT((OFFSET('Game Board'!F8:F55,0,RY1)=SQ35)*(OFFSET('Game Board'!I8:I55,0,RY1)=SQ33)*(OFFSET('Game Board'!G8:G55,0,RY1)&lt;OFFSET('Game Board'!H8:H55,0,RY1))*1)+SUMPRODUCT((OFFSET('Game Board'!I8:I55,0,RY1)=SQ35)*(OFFSET('Game Board'!F8:F55,0,RY1)=SQ33)*(OFFSET('Game Board'!H8:H55,0,RY1)&lt;OFFSET('Game Board'!G8:G55,0,RY1))*1)+SUMPRODUCT((OFFSET('Game Board'!F8:F55,0,RY1)=SQ35)*(OFFSET('Game Board'!I8:I55,0,RY1)=SQ34)*(OFFSET('Game Board'!G8:G55,0,RY1)&lt;OFFSET('Game Board'!H8:H55,0,RY1))*1)+SUMPRODUCT((OFFSET('Game Board'!I8:I55,0,RY1)=SQ35)*(OFFSET('Game Board'!F8:F55,0,RY1)=SQ34)*(OFFSET('Game Board'!H8:H55,0,RY1)&lt;OFFSET('Game Board'!G8:G55,0,RY1))*1)</f>
        <v>0</v>
      </c>
      <c r="SW35" s="420">
        <f ca="1">SUMIFS(OFFSET('Game Board'!G8:G55,0,RY1),OFFSET('Game Board'!F8:F55,0,RY1),SQ35,OFFSET('Game Board'!I8:I55,0,RY1),SQ32)+SUMIFS(OFFSET('Game Board'!G8:G55,0,RY1),OFFSET('Game Board'!F8:F55,0,RY1),SQ35,OFFSET('Game Board'!I8:I55,0,RY1),SQ33)+SUMIFS(OFFSET('Game Board'!G8:G55,0,RY1),OFFSET('Game Board'!F8:F55,0,RY1),SQ35,OFFSET('Game Board'!I8:I55,0,RY1),SQ34)+SUMIFS(OFFSET('Game Board'!H8:H55,0,RY1),OFFSET('Game Board'!I8:I55,0,RY1),SQ35,OFFSET('Game Board'!F8:F55,0,RY1),SQ32)+SUMIFS(OFFSET('Game Board'!H8:H55,0,RY1),OFFSET('Game Board'!I8:I55,0,RY1),SQ35,OFFSET('Game Board'!F8:F55,0,RY1),SQ33)+SUMIFS(OFFSET('Game Board'!H8:H55,0,RY1),OFFSET('Game Board'!I8:I55,0,RY1),SQ35,OFFSET('Game Board'!F8:F55,0,RY1),SQ34)</f>
        <v>0</v>
      </c>
      <c r="SX35" s="420">
        <f ca="1">SUMIFS(OFFSET('Game Board'!H8:H55,0,RY1),OFFSET('Game Board'!F8:F55,0,RY1),SQ35,OFFSET('Game Board'!I8:I55,0,RY1),SQ32)+SUMIFS(OFFSET('Game Board'!H8:H55,0,RY1),OFFSET('Game Board'!F8:F55,0,RY1),SQ35,OFFSET('Game Board'!I8:I55,0,RY1),SQ33)+SUMIFS(OFFSET('Game Board'!H8:H55,0,RY1),OFFSET('Game Board'!F8:F55,0,RY1),SQ35,OFFSET('Game Board'!I8:I55,0,RY1),SQ34)+SUMIFS(OFFSET('Game Board'!G8:G55,0,RY1),OFFSET('Game Board'!I8:I55,0,RY1),SQ35,OFFSET('Game Board'!F8:F55,0,RY1),SQ32)+SUMIFS(OFFSET('Game Board'!G8:G55,0,RY1),OFFSET('Game Board'!I8:I55,0,RY1),SQ35,OFFSET('Game Board'!F8:F55,0,RY1),SQ33)+SUMIFS(OFFSET('Game Board'!G8:G55,0,RY1),OFFSET('Game Board'!I8:I55,0,RY1),SQ35,OFFSET('Game Board'!F8:F55,0,RY1),SQ34)</f>
        <v>0</v>
      </c>
      <c r="SY35" s="420">
        <f t="shared" ca="1" si="130"/>
        <v>0</v>
      </c>
      <c r="SZ35" s="420">
        <f t="shared" ca="1" si="131"/>
        <v>3</v>
      </c>
      <c r="TA35" s="420">
        <f t="shared" ref="TA35" ca="1" si="5322">IF(SQ35&lt;&gt;"",SUMPRODUCT((SP32:SP35=SP35)*(SZ32:SZ35&gt;SZ35)*1),0)</f>
        <v>0</v>
      </c>
      <c r="TB35" s="420">
        <f t="shared" ref="TB35" ca="1" si="5323">IF(SQ35&lt;&gt;"",SUMPRODUCT((TA32:TA35=TA35)*(SY32:SY35&gt;SY35)*1),0)</f>
        <v>0</v>
      </c>
      <c r="TC35" s="420">
        <f t="shared" ca="1" si="134"/>
        <v>0</v>
      </c>
      <c r="TD35" s="420">
        <f t="shared" ref="TD35" ca="1" si="5324">IF(SQ35&lt;&gt;"",SUMPRODUCT((TC32:TC35=TC35)*(TA32:TA35=TA35)*(SW32:SW35&gt;SW35)*1),0)</f>
        <v>0</v>
      </c>
      <c r="TE35" s="420">
        <f t="shared" ca="1" si="136"/>
        <v>1</v>
      </c>
      <c r="TF35" s="420">
        <f ca="1">SUMPRODUCT((OFFSET('Game Board'!F8:F55,0,RY1)=SR35)*(OFFSET('Game Board'!I8:I55,0,RY1)=SR33)*(OFFSET('Game Board'!G8:G55,0,RY1)&gt;OFFSET('Game Board'!H8:H55,0,RY1))*1)+SUMPRODUCT((OFFSET('Game Board'!I8:I55,0,RY1)=SR35)*(OFFSET('Game Board'!F8:F55,0,RY1)=SR33)*(OFFSET('Game Board'!H8:H55,0,RY1)&gt;OFFSET('Game Board'!G8:G55,0,RY1))*1)+SUMPRODUCT((OFFSET('Game Board'!F8:F55,0,RY1)=SR35)*(OFFSET('Game Board'!I8:I55,0,RY1)=SR34)*(OFFSET('Game Board'!G8:G55,0,RY1)&gt;OFFSET('Game Board'!H8:H55,0,RY1))*1)+SUMPRODUCT((OFFSET('Game Board'!I8:I55,0,RY1)=SR35)*(OFFSET('Game Board'!F8:F55,0,RY1)=SR34)*(OFFSET('Game Board'!H8:H55,0,RY1)&gt;OFFSET('Game Board'!G8:G55,0,RY1))*1)</f>
        <v>0</v>
      </c>
      <c r="TG35" s="420">
        <f ca="1">SUMPRODUCT((OFFSET('Game Board'!F8:F55,0,RY1)=SR35)*(OFFSET('Game Board'!I8:I55,0,RY1)=SR33)*(OFFSET('Game Board'!G8:G55,0,RY1)=OFFSET('Game Board'!H8:H55,0,RY1))*1)+SUMPRODUCT((OFFSET('Game Board'!I8:I55,0,RY1)=SR35)*(OFFSET('Game Board'!F8:F55,0,RY1)=SR33)*(OFFSET('Game Board'!G8:G55,0,RY1)=OFFSET('Game Board'!H8:H55,0,RY1))*1)+SUMPRODUCT((OFFSET('Game Board'!F8:F55,0,RY1)=SR35)*(OFFSET('Game Board'!I8:I55,0,RY1)=SR34)*(OFFSET('Game Board'!G8:G55,0,RY1)=OFFSET('Game Board'!H8:H55,0,RY1))*1)+SUMPRODUCT((OFFSET('Game Board'!I8:I55,0,RY1)=SR35)*(OFFSET('Game Board'!F8:F55,0,RY1)=SR34)*(OFFSET('Game Board'!G8:G55,0,RY1)=OFFSET('Game Board'!H8:H55,0,RY1))*1)</f>
        <v>0</v>
      </c>
      <c r="TH35" s="420">
        <f ca="1">SUMPRODUCT((OFFSET('Game Board'!F8:F55,0,RY1)=SR35)*(OFFSET('Game Board'!I8:I55,0,RY1)=SR33)*(OFFSET('Game Board'!G8:G55,0,RY1)&lt;OFFSET('Game Board'!H8:H55,0,RY1))*1)+SUMPRODUCT((OFFSET('Game Board'!I8:I55,0,RY1)=SR35)*(OFFSET('Game Board'!F8:F55,0,RY1)=SR33)*(OFFSET('Game Board'!H8:H55,0,RY1)&lt;OFFSET('Game Board'!G8:G55,0,RY1))*1)+SUMPRODUCT((OFFSET('Game Board'!F8:F55,0,RY1)=SR35)*(OFFSET('Game Board'!I8:I55,0,RY1)=SR34)*(OFFSET('Game Board'!G8:G55,0,RY1)&lt;OFFSET('Game Board'!H8:H55,0,RY1))*1)+SUMPRODUCT((OFFSET('Game Board'!I8:I55,0,RY1)=SR35)*(OFFSET('Game Board'!F8:F55,0,RY1)=SR34)*(OFFSET('Game Board'!H8:H55,0,RY1)&lt;OFFSET('Game Board'!G8:G55,0,RY1))*1)</f>
        <v>0</v>
      </c>
      <c r="TI35" s="420">
        <f ca="1">SUMIFS(OFFSET('Game Board'!G8:G55,0,RY1),OFFSET('Game Board'!F8:F55,0,RY1),SR35,OFFSET('Game Board'!I8:I55,0,RY1),SR33)+SUMIFS(OFFSET('Game Board'!G8:G55,0,RY1),OFFSET('Game Board'!F8:F55,0,RY1),SR35,OFFSET('Game Board'!I8:I55,0,RY1),SR34)+SUMIFS(OFFSET('Game Board'!H8:H55,0,RY1),OFFSET('Game Board'!I8:I55,0,RY1),SR35,OFFSET('Game Board'!F8:F55,0,RY1),SR33)+SUMIFS(OFFSET('Game Board'!H8:H55,0,RY1),OFFSET('Game Board'!I8:I55,0,RY1),SR35,OFFSET('Game Board'!F8:F55,0,RY1),SR34)</f>
        <v>0</v>
      </c>
      <c r="TJ35" s="420">
        <f ca="1">SUMIFS(OFFSET('Game Board'!G8:G55,0,RY1),OFFSET('Game Board'!F8:F55,0,RY1),SR35,OFFSET('Game Board'!I8:I55,0,RY1),SR33)+SUMIFS(OFFSET('Game Board'!G8:G55,0,RY1),OFFSET('Game Board'!F8:F55,0,RY1),SR35,OFFSET('Game Board'!I8:I55,0,RY1),SR34)+SUMIFS(OFFSET('Game Board'!H8:H55,0,RY1),OFFSET('Game Board'!I8:I55,0,RY1),SR35,OFFSET('Game Board'!F8:F55,0,RY1),SR33)+SUMIFS(OFFSET('Game Board'!H8:H55,0,RY1),OFFSET('Game Board'!I8:I55,0,RY1),SR35,OFFSET('Game Board'!F8:F55,0,RY1),SR34)</f>
        <v>0</v>
      </c>
      <c r="TK35" s="420">
        <f t="shared" ca="1" si="335"/>
        <v>0</v>
      </c>
      <c r="TL35" s="420">
        <f t="shared" ca="1" si="336"/>
        <v>0</v>
      </c>
      <c r="TM35" s="420">
        <f t="shared" ref="TM35" ca="1" si="5325">IF(SR35&lt;&gt;"",SUMPRODUCT((SP32:SP35=SP35)*(TL32:TL35&gt;TL35)*1),0)</f>
        <v>0</v>
      </c>
      <c r="TN35" s="420">
        <f t="shared" ref="TN35" ca="1" si="5326">IF(SR35&lt;&gt;"",SUMPRODUCT((TM32:TM35=TM35)*(TK32:TK35&gt;TK35)*1),0)</f>
        <v>0</v>
      </c>
      <c r="TO35" s="420">
        <f t="shared" ca="1" si="339"/>
        <v>0</v>
      </c>
      <c r="TP35" s="420">
        <f t="shared" ref="TP35" ca="1" si="5327">IF(SR35&lt;&gt;"",SUMPRODUCT((TO32:TO35=TO35)*(TM32:TM35=TM35)*(TI32:TI35&gt;TI35)*1),0)</f>
        <v>0</v>
      </c>
      <c r="TQ35" s="420">
        <f t="shared" ca="1" si="137"/>
        <v>1</v>
      </c>
      <c r="TR35" s="420">
        <f ca="1">SUMPRODUCT((OFFSET('Game Board'!F8:F55,0,RY1)=SS35)*(OFFSET('Game Board'!I8:I55,0,RY1)=SS34)*(OFFSET('Game Board'!G8:G55,0,RY1)&gt;OFFSET('Game Board'!H8:H55,0,RY1))*1)+SUMPRODUCT((OFFSET('Game Board'!I8:I55,0,RY1)=SS35)*(OFFSET('Game Board'!F8:F55,0,RY1)=SS34)*(OFFSET('Game Board'!H8:H55,0,RY1)&gt;OFFSET('Game Board'!G8:G55,0,RY1))*1)</f>
        <v>0</v>
      </c>
      <c r="TS35" s="420">
        <f ca="1">SUMPRODUCT((OFFSET('Game Board'!F8:F55,0,RY1)=SS35)*(OFFSET('Game Board'!I8:I55,0,RY1)=SS34)*(OFFSET('Game Board'!G8:G55,0,RY1)=OFFSET('Game Board'!H8:H55,0,RY1))*1)+SUMPRODUCT((OFFSET('Game Board'!I8:I55,0,RY1)=SS35)*(OFFSET('Game Board'!F8:F55,0,RY1)=SS34)*(OFFSET('Game Board'!H8:H55,0,RY1)=OFFSET('Game Board'!G8:G55,0,RY1))*1)</f>
        <v>0</v>
      </c>
      <c r="TT35" s="420">
        <f ca="1">SUMPRODUCT((OFFSET('Game Board'!F8:F55,0,RY1)=SS35)*(OFFSET('Game Board'!I8:I55,0,RY1)=SS34)*(OFFSET('Game Board'!G8:G55,0,RY1)&lt;OFFSET('Game Board'!H8:H55,0,RY1))*1)+SUMPRODUCT((OFFSET('Game Board'!I8:I55,0,RY1)=SS35)*(OFFSET('Game Board'!F8:F55,0,RY1)=SS34)*(OFFSET('Game Board'!H8:H55,0,RY1)&lt;OFFSET('Game Board'!G8:G55,0,RY1))*1)</f>
        <v>0</v>
      </c>
      <c r="TU35" s="420">
        <f ca="1">SUMIFS(OFFSET('Game Board'!G8:G55,0,RY1),OFFSET('Game Board'!F8:F55,0,RY1),SS35,OFFSET('Game Board'!I8:I55,0,RY1),SS34)+SUMIFS(OFFSET('Game Board'!H8:H55,0,RY1),OFFSET('Game Board'!I8:I55,0,RY1),SS35,OFFSET('Game Board'!F8:F55,0,RY1),SS34)</f>
        <v>0</v>
      </c>
      <c r="TV35" s="420">
        <f ca="1">SUMIFS(OFFSET('Game Board'!G8:G55,0,RY1),OFFSET('Game Board'!F8:F55,0,RY1),SS35,OFFSET('Game Board'!I8:I55,0,RY1),SS34)+SUMIFS(OFFSET('Game Board'!H8:H55,0,RY1),OFFSET('Game Board'!I8:I55,0,RY1),SS35,OFFSET('Game Board'!F8:F55,0,RY1),SS34)</f>
        <v>0</v>
      </c>
      <c r="TW35" s="420">
        <f t="shared" ca="1" si="5130"/>
        <v>0</v>
      </c>
      <c r="TX35" s="420">
        <f t="shared" ca="1" si="5131"/>
        <v>0</v>
      </c>
      <c r="TY35" s="420">
        <f t="shared" ref="TY35" ca="1" si="5328">IF(SS35&lt;&gt;"",SUMPRODUCT((TB32:TB35=TB35)*(TX32:TX35&gt;TX35)*1),0)</f>
        <v>0</v>
      </c>
      <c r="TZ35" s="420">
        <f t="shared" ref="TZ35" ca="1" si="5329">IF(SS35&lt;&gt;"",SUMPRODUCT((TY32:TY35=TY35)*(TW32:TW35&gt;TW35)*1),0)</f>
        <v>0</v>
      </c>
      <c r="UA35" s="420">
        <f t="shared" ca="1" si="5134"/>
        <v>0</v>
      </c>
      <c r="UB35" s="420">
        <f t="shared" ref="UB35" ca="1" si="5330">IF(SS35&lt;&gt;"",SUMPRODUCT((UA32:UA35=UA35)*(TY32:TY35=TY35)*(TU32:TU35&gt;TU35)*1),0)</f>
        <v>0</v>
      </c>
      <c r="UC35" s="420">
        <f t="shared" ca="1" si="138"/>
        <v>1</v>
      </c>
      <c r="UD35" s="420">
        <f t="shared" ref="UD35" ca="1" si="5331">SUMPRODUCT((UC32:UC35=UC35)*(SF32:SF35&gt;SF35)*1)</f>
        <v>3</v>
      </c>
      <c r="UE35" s="420">
        <f t="shared" ca="1" si="140"/>
        <v>4</v>
      </c>
      <c r="UF35" s="420" t="str">
        <f t="shared" si="342"/>
        <v>Ghana</v>
      </c>
      <c r="UG35" s="420">
        <f t="shared" ca="1" si="141"/>
        <v>0</v>
      </c>
      <c r="UH35" s="420">
        <f ca="1">SUMPRODUCT((OFFSET('Game Board'!G8:G55,0,UH1)&lt;&gt;"")*(OFFSET('Game Board'!F8:F55,0,UH1)=C35)*(OFFSET('Game Board'!G8:G55,0,UH1)&gt;OFFSET('Game Board'!H8:H55,0,UH1))*1)+SUMPRODUCT((OFFSET('Game Board'!G8:G55,0,UH1)&lt;&gt;"")*(OFFSET('Game Board'!I8:I55,0,UH1)=C35)*(OFFSET('Game Board'!H8:H55,0,UH1)&gt;OFFSET('Game Board'!G8:G55,0,UH1))*1)</f>
        <v>0</v>
      </c>
      <c r="UI35" s="420">
        <f ca="1">SUMPRODUCT((OFFSET('Game Board'!G8:G55,0,UH1)&lt;&gt;"")*(OFFSET('Game Board'!F8:F55,0,UH1)=C35)*(OFFSET('Game Board'!G8:G55,0,UH1)=OFFSET('Game Board'!H8:H55,0,UH1))*1)+SUMPRODUCT((OFFSET('Game Board'!G8:G55,0,UH1)&lt;&gt;"")*(OFFSET('Game Board'!I8:I55,0,UH1)=C35)*(OFFSET('Game Board'!G8:G55,0,UH1)=OFFSET('Game Board'!H8:H55,0,UH1))*1)</f>
        <v>0</v>
      </c>
      <c r="UJ35" s="420">
        <f ca="1">SUMPRODUCT((OFFSET('Game Board'!G8:G55,0,UH1)&lt;&gt;"")*(OFFSET('Game Board'!F8:F55,0,UH1)=C35)*(OFFSET('Game Board'!G8:G55,0,UH1)&lt;OFFSET('Game Board'!H8:H55,0,UH1))*1)+SUMPRODUCT((OFFSET('Game Board'!G8:G55,0,UH1)&lt;&gt;"")*(OFFSET('Game Board'!I8:I55,0,UH1)=C35)*(OFFSET('Game Board'!H8:H55,0,UH1)&lt;OFFSET('Game Board'!G8:G55,0,UH1))*1)</f>
        <v>0</v>
      </c>
      <c r="UK35" s="420">
        <f ca="1">SUMIF(OFFSET('Game Board'!F8:F55,0,UH1),C35,OFFSET('Game Board'!G8:G55,0,UH1))+SUMIF(OFFSET('Game Board'!I8:I55,0,UH1),C35,OFFSET('Game Board'!H8:H55,0,UH1))</f>
        <v>0</v>
      </c>
      <c r="UL35" s="420">
        <f ca="1">SUMIF(OFFSET('Game Board'!F8:F55,0,UH1),C35,OFFSET('Game Board'!H8:H55,0,UH1))+SUMIF(OFFSET('Game Board'!I8:I55,0,UH1),C35,OFFSET('Game Board'!G8:G55,0,UH1))</f>
        <v>0</v>
      </c>
      <c r="UM35" s="420">
        <f t="shared" ca="1" si="142"/>
        <v>0</v>
      </c>
      <c r="UN35" s="420">
        <f t="shared" ca="1" si="143"/>
        <v>0</v>
      </c>
      <c r="UO35" s="420">
        <f ca="1">INDEX(L4:L35,MATCH(UX35,C4:C35,0),0)</f>
        <v>1387</v>
      </c>
      <c r="UP35" s="424">
        <f>'Tournament Setup'!F37</f>
        <v>0</v>
      </c>
      <c r="UQ35" s="420">
        <f t="shared" ref="UQ35" ca="1" si="5332">RANK(UN35,UN32:UN35)</f>
        <v>1</v>
      </c>
      <c r="UR35" s="420">
        <f t="shared" ref="UR35" ca="1" si="5333">SUMPRODUCT((UQ32:UQ35=UQ35)*(UM32:UM35&gt;UM35)*1)</f>
        <v>0</v>
      </c>
      <c r="US35" s="420">
        <f t="shared" ca="1" si="146"/>
        <v>1</v>
      </c>
      <c r="UT35" s="420">
        <f t="shared" ref="UT35" ca="1" si="5334">SUMPRODUCT((UQ32:UQ35=UQ35)*(UM32:UM35=UM35)*(UK32:UK35&gt;UK35)*1)</f>
        <v>0</v>
      </c>
      <c r="UU35" s="420">
        <f t="shared" ca="1" si="148"/>
        <v>1</v>
      </c>
      <c r="UV35" s="420">
        <f t="shared" ref="UV35" ca="1" si="5335">RANK(UU35,UU32:UU35,1)+COUNTIF(UU32:UU35,UU35)-1</f>
        <v>4</v>
      </c>
      <c r="UW35" s="420">
        <v>4</v>
      </c>
      <c r="UX35" s="420" t="str">
        <f t="shared" ref="UX35" ca="1" si="5336">INDEX(UF32:UF35,MATCH(UW35,UV32:UV35,0),0)</f>
        <v>Ghana</v>
      </c>
      <c r="UY35" s="420">
        <f t="shared" ref="UY35" ca="1" si="5337">INDEX(UU32:UU35,MATCH(UX35,UF32:UF35,0),0)</f>
        <v>1</v>
      </c>
      <c r="UZ35" s="420" t="str">
        <f t="shared" ca="1" si="5143"/>
        <v>Ghana</v>
      </c>
      <c r="VA35" s="420" t="str">
        <f t="shared" ref="VA35" ca="1" si="5338">IF(AND(VA34&lt;&gt;"",UY35=2),UX35,"")</f>
        <v/>
      </c>
      <c r="VB35" s="420" t="str">
        <f t="shared" ref="VB35" ca="1" si="5339">IF(AND(VB34&lt;&gt;"",UY35=3),UX35,"")</f>
        <v/>
      </c>
      <c r="VC35" s="420">
        <f ca="1">SUMPRODUCT((OFFSET('Game Board'!F8:F55,0,UH1)=UZ35)*(OFFSET('Game Board'!I8:I55,0,UH1)=UZ32)*(OFFSET('Game Board'!G8:G55,0,UH1)&gt;OFFSET('Game Board'!H8:H55,0,UH1))*1)+SUMPRODUCT((OFFSET('Game Board'!I8:I55,0,UH1)=UZ35)*(OFFSET('Game Board'!F8:F55,0,UH1)=UZ32)*(OFFSET('Game Board'!H8:H55,0,UH1)&gt;OFFSET('Game Board'!G8:G55,0,UH1))*1)+SUMPRODUCT((OFFSET('Game Board'!F8:F55,0,UH1)=UZ35)*(OFFSET('Game Board'!I8:I55,0,UH1)=UZ33)*(OFFSET('Game Board'!G8:G55,0,UH1)&gt;OFFSET('Game Board'!H8:H55,0,UH1))*1)+SUMPRODUCT((OFFSET('Game Board'!I8:I55,0,UH1)=UZ35)*(OFFSET('Game Board'!F8:F55,0,UH1)=UZ33)*(OFFSET('Game Board'!H8:H55,0,UH1)&gt;OFFSET('Game Board'!G8:G55,0,UH1))*1)+SUMPRODUCT((OFFSET('Game Board'!F8:F55,0,UH1)=UZ35)*(OFFSET('Game Board'!I8:I55,0,UH1)=UZ34)*(OFFSET('Game Board'!G8:G55,0,UH1)&gt;OFFSET('Game Board'!H8:H55,0,UH1))*1)+SUMPRODUCT((OFFSET('Game Board'!I8:I55,0,UH1)=UZ35)*(OFFSET('Game Board'!F8:F55,0,UH1)=UZ34)*(OFFSET('Game Board'!H8:H55,0,UH1)&gt;OFFSET('Game Board'!G8:G55,0,UH1))*1)</f>
        <v>0</v>
      </c>
      <c r="VD35" s="420">
        <f ca="1">SUMPRODUCT((OFFSET('Game Board'!F8:F55,0,UH1)=UZ35)*(OFFSET('Game Board'!I8:I55,0,UH1)=UZ32)*(OFFSET('Game Board'!G8:G55,0,UH1)&gt;=OFFSET('Game Board'!H8:H55,0,UH1))*1)+SUMPRODUCT((OFFSET('Game Board'!I8:I55,0,UH1)=UZ35)*(OFFSET('Game Board'!F8:F55,0,UH1)=UZ32)*(OFFSET('Game Board'!G8:G55,0,UH1)=OFFSET('Game Board'!H8:H55,0,UH1))*1)+SUMPRODUCT((OFFSET('Game Board'!F8:F55,0,UH1)=UZ35)*(OFFSET('Game Board'!I8:I55,0,UH1)=UZ33)*(OFFSET('Game Board'!G8:G55,0,UH1)=OFFSET('Game Board'!H8:H55,0,UH1))*1)+SUMPRODUCT((OFFSET('Game Board'!I8:I55,0,UH1)=UZ35)*(OFFSET('Game Board'!F8:F55,0,UH1)=UZ33)*(OFFSET('Game Board'!G8:G55,0,UH1)=OFFSET('Game Board'!H8:H55,0,UH1))*1)+SUMPRODUCT((OFFSET('Game Board'!F8:F55,0,UH1)=UZ35)*(OFFSET('Game Board'!I8:I55,0,UH1)=UZ34)*(OFFSET('Game Board'!G8:G55,0,UH1)=OFFSET('Game Board'!H8:H55,0,UH1))*1)+SUMPRODUCT((OFFSET('Game Board'!I8:I55,0,UH1)=UZ35)*(OFFSET('Game Board'!F8:F55,0,UH1)=UZ34)*(OFFSET('Game Board'!G8:G55,0,UH1)=OFFSET('Game Board'!H8:H55,0,UH1))*1)</f>
        <v>3</v>
      </c>
      <c r="VE35" s="420">
        <f ca="1">SUMPRODUCT((OFFSET('Game Board'!F8:F55,0,UH1)=UZ35)*(OFFSET('Game Board'!I8:I55,0,UH1)=UZ32)*(OFFSET('Game Board'!G8:G55,0,UH1)&lt;OFFSET('Game Board'!H8:H55,0,UH1))*1)+SUMPRODUCT((OFFSET('Game Board'!I8:I55,0,UH1)=UZ35)*(OFFSET('Game Board'!F8:F55,0,UH1)=UZ32)*(OFFSET('Game Board'!H8:H55,0,UH1)&lt;OFFSET('Game Board'!G8:G55,0,UH1))*1)+SUMPRODUCT((OFFSET('Game Board'!F8:F55,0,UH1)=UZ35)*(OFFSET('Game Board'!I8:I55,0,UH1)=UZ33)*(OFFSET('Game Board'!G8:G55,0,UH1)&lt;OFFSET('Game Board'!H8:H55,0,UH1))*1)+SUMPRODUCT((OFFSET('Game Board'!I8:I55,0,UH1)=UZ35)*(OFFSET('Game Board'!F8:F55,0,UH1)=UZ33)*(OFFSET('Game Board'!H8:H55,0,UH1)&lt;OFFSET('Game Board'!G8:G55,0,UH1))*1)+SUMPRODUCT((OFFSET('Game Board'!F8:F55,0,UH1)=UZ35)*(OFFSET('Game Board'!I8:I55,0,UH1)=UZ34)*(OFFSET('Game Board'!G8:G55,0,UH1)&lt;OFFSET('Game Board'!H8:H55,0,UH1))*1)+SUMPRODUCT((OFFSET('Game Board'!I8:I55,0,UH1)=UZ35)*(OFFSET('Game Board'!F8:F55,0,UH1)=UZ34)*(OFFSET('Game Board'!H8:H55,0,UH1)&lt;OFFSET('Game Board'!G8:G55,0,UH1))*1)</f>
        <v>0</v>
      </c>
      <c r="VF35" s="420">
        <f ca="1">SUMIFS(OFFSET('Game Board'!G8:G55,0,UH1),OFFSET('Game Board'!F8:F55,0,UH1),UZ35,OFFSET('Game Board'!I8:I55,0,UH1),UZ32)+SUMIFS(OFFSET('Game Board'!G8:G55,0,UH1),OFFSET('Game Board'!F8:F55,0,UH1),UZ35,OFFSET('Game Board'!I8:I55,0,UH1),UZ33)+SUMIFS(OFFSET('Game Board'!G8:G55,0,UH1),OFFSET('Game Board'!F8:F55,0,UH1),UZ35,OFFSET('Game Board'!I8:I55,0,UH1),UZ34)+SUMIFS(OFFSET('Game Board'!H8:H55,0,UH1),OFFSET('Game Board'!I8:I55,0,UH1),UZ35,OFFSET('Game Board'!F8:F55,0,UH1),UZ32)+SUMIFS(OFFSET('Game Board'!H8:H55,0,UH1),OFFSET('Game Board'!I8:I55,0,UH1),UZ35,OFFSET('Game Board'!F8:F55,0,UH1),UZ33)+SUMIFS(OFFSET('Game Board'!H8:H55,0,UH1),OFFSET('Game Board'!I8:I55,0,UH1),UZ35,OFFSET('Game Board'!F8:F55,0,UH1),UZ34)</f>
        <v>0</v>
      </c>
      <c r="VG35" s="420">
        <f ca="1">SUMIFS(OFFSET('Game Board'!H8:H55,0,UH1),OFFSET('Game Board'!F8:F55,0,UH1),UZ35,OFFSET('Game Board'!I8:I55,0,UH1),UZ32)+SUMIFS(OFFSET('Game Board'!H8:H55,0,UH1),OFFSET('Game Board'!F8:F55,0,UH1),UZ35,OFFSET('Game Board'!I8:I55,0,UH1),UZ33)+SUMIFS(OFFSET('Game Board'!H8:H55,0,UH1),OFFSET('Game Board'!F8:F55,0,UH1),UZ35,OFFSET('Game Board'!I8:I55,0,UH1),UZ34)+SUMIFS(OFFSET('Game Board'!G8:G55,0,UH1),OFFSET('Game Board'!I8:I55,0,UH1),UZ35,OFFSET('Game Board'!F8:F55,0,UH1),UZ32)+SUMIFS(OFFSET('Game Board'!G8:G55,0,UH1),OFFSET('Game Board'!I8:I55,0,UH1),UZ35,OFFSET('Game Board'!F8:F55,0,UH1),UZ33)+SUMIFS(OFFSET('Game Board'!G8:G55,0,UH1),OFFSET('Game Board'!I8:I55,0,UH1),UZ35,OFFSET('Game Board'!F8:F55,0,UH1),UZ34)</f>
        <v>0</v>
      </c>
      <c r="VH35" s="420">
        <f t="shared" ca="1" si="153"/>
        <v>0</v>
      </c>
      <c r="VI35" s="420">
        <f t="shared" ca="1" si="154"/>
        <v>3</v>
      </c>
      <c r="VJ35" s="420">
        <f t="shared" ref="VJ35" ca="1" si="5340">IF(UZ35&lt;&gt;"",SUMPRODUCT((UY32:UY35=UY35)*(VI32:VI35&gt;VI35)*1),0)</f>
        <v>0</v>
      </c>
      <c r="VK35" s="420">
        <f t="shared" ref="VK35" ca="1" si="5341">IF(UZ35&lt;&gt;"",SUMPRODUCT((VJ32:VJ35=VJ35)*(VH32:VH35&gt;VH35)*1),0)</f>
        <v>0</v>
      </c>
      <c r="VL35" s="420">
        <f t="shared" ca="1" si="157"/>
        <v>0</v>
      </c>
      <c r="VM35" s="420">
        <f t="shared" ref="VM35" ca="1" si="5342">IF(UZ35&lt;&gt;"",SUMPRODUCT((VL32:VL35=VL35)*(VJ32:VJ35=VJ35)*(VF32:VF35&gt;VF35)*1),0)</f>
        <v>0</v>
      </c>
      <c r="VN35" s="420">
        <f t="shared" ca="1" si="159"/>
        <v>1</v>
      </c>
      <c r="VO35" s="420">
        <f ca="1">SUMPRODUCT((OFFSET('Game Board'!F8:F55,0,UH1)=VA35)*(OFFSET('Game Board'!I8:I55,0,UH1)=VA33)*(OFFSET('Game Board'!G8:G55,0,UH1)&gt;OFFSET('Game Board'!H8:H55,0,UH1))*1)+SUMPRODUCT((OFFSET('Game Board'!I8:I55,0,UH1)=VA35)*(OFFSET('Game Board'!F8:F55,0,UH1)=VA33)*(OFFSET('Game Board'!H8:H55,0,UH1)&gt;OFFSET('Game Board'!G8:G55,0,UH1))*1)+SUMPRODUCT((OFFSET('Game Board'!F8:F55,0,UH1)=VA35)*(OFFSET('Game Board'!I8:I55,0,UH1)=VA34)*(OFFSET('Game Board'!G8:G55,0,UH1)&gt;OFFSET('Game Board'!H8:H55,0,UH1))*1)+SUMPRODUCT((OFFSET('Game Board'!I8:I55,0,UH1)=VA35)*(OFFSET('Game Board'!F8:F55,0,UH1)=VA34)*(OFFSET('Game Board'!H8:H55,0,UH1)&gt;OFFSET('Game Board'!G8:G55,0,UH1))*1)</f>
        <v>0</v>
      </c>
      <c r="VP35" s="420">
        <f ca="1">SUMPRODUCT((OFFSET('Game Board'!F8:F55,0,UH1)=VA35)*(OFFSET('Game Board'!I8:I55,0,UH1)=VA33)*(OFFSET('Game Board'!G8:G55,0,UH1)=OFFSET('Game Board'!H8:H55,0,UH1))*1)+SUMPRODUCT((OFFSET('Game Board'!I8:I55,0,UH1)=VA35)*(OFFSET('Game Board'!F8:F55,0,UH1)=VA33)*(OFFSET('Game Board'!G8:G55,0,UH1)=OFFSET('Game Board'!H8:H55,0,UH1))*1)+SUMPRODUCT((OFFSET('Game Board'!F8:F55,0,UH1)=VA35)*(OFFSET('Game Board'!I8:I55,0,UH1)=VA34)*(OFFSET('Game Board'!G8:G55,0,UH1)=OFFSET('Game Board'!H8:H55,0,UH1))*1)+SUMPRODUCT((OFFSET('Game Board'!I8:I55,0,UH1)=VA35)*(OFFSET('Game Board'!F8:F55,0,UH1)=VA34)*(OFFSET('Game Board'!G8:G55,0,UH1)=OFFSET('Game Board'!H8:H55,0,UH1))*1)</f>
        <v>0</v>
      </c>
      <c r="VQ35" s="420">
        <f ca="1">SUMPRODUCT((OFFSET('Game Board'!F8:F55,0,UH1)=VA35)*(OFFSET('Game Board'!I8:I55,0,UH1)=VA33)*(OFFSET('Game Board'!G8:G55,0,UH1)&lt;OFFSET('Game Board'!H8:H55,0,UH1))*1)+SUMPRODUCT((OFFSET('Game Board'!I8:I55,0,UH1)=VA35)*(OFFSET('Game Board'!F8:F55,0,UH1)=VA33)*(OFFSET('Game Board'!H8:H55,0,UH1)&lt;OFFSET('Game Board'!G8:G55,0,UH1))*1)+SUMPRODUCT((OFFSET('Game Board'!F8:F55,0,UH1)=VA35)*(OFFSET('Game Board'!I8:I55,0,UH1)=VA34)*(OFFSET('Game Board'!G8:G55,0,UH1)&lt;OFFSET('Game Board'!H8:H55,0,UH1))*1)+SUMPRODUCT((OFFSET('Game Board'!I8:I55,0,UH1)=VA35)*(OFFSET('Game Board'!F8:F55,0,UH1)=VA34)*(OFFSET('Game Board'!H8:H55,0,UH1)&lt;OFFSET('Game Board'!G8:G55,0,UH1))*1)</f>
        <v>0</v>
      </c>
      <c r="VR35" s="420">
        <f ca="1">SUMIFS(OFFSET('Game Board'!G8:G55,0,UH1),OFFSET('Game Board'!F8:F55,0,UH1),VA35,OFFSET('Game Board'!I8:I55,0,UH1),VA33)+SUMIFS(OFFSET('Game Board'!G8:G55,0,UH1),OFFSET('Game Board'!F8:F55,0,UH1),VA35,OFFSET('Game Board'!I8:I55,0,UH1),VA34)+SUMIFS(OFFSET('Game Board'!H8:H55,0,UH1),OFFSET('Game Board'!I8:I55,0,UH1),VA35,OFFSET('Game Board'!F8:F55,0,UH1),VA33)+SUMIFS(OFFSET('Game Board'!H8:H55,0,UH1),OFFSET('Game Board'!I8:I55,0,UH1),VA35,OFFSET('Game Board'!F8:F55,0,UH1),VA34)</f>
        <v>0</v>
      </c>
      <c r="VS35" s="420">
        <f ca="1">SUMIFS(OFFSET('Game Board'!G8:G55,0,UH1),OFFSET('Game Board'!F8:F55,0,UH1),VA35,OFFSET('Game Board'!I8:I55,0,UH1),VA33)+SUMIFS(OFFSET('Game Board'!G8:G55,0,UH1),OFFSET('Game Board'!F8:F55,0,UH1),VA35,OFFSET('Game Board'!I8:I55,0,UH1),VA34)+SUMIFS(OFFSET('Game Board'!H8:H55,0,UH1),OFFSET('Game Board'!I8:I55,0,UH1),VA35,OFFSET('Game Board'!F8:F55,0,UH1),VA33)+SUMIFS(OFFSET('Game Board'!H8:H55,0,UH1),OFFSET('Game Board'!I8:I55,0,UH1),VA35,OFFSET('Game Board'!F8:F55,0,UH1),VA34)</f>
        <v>0</v>
      </c>
      <c r="VT35" s="420">
        <f t="shared" ca="1" si="354"/>
        <v>0</v>
      </c>
      <c r="VU35" s="420">
        <f t="shared" ca="1" si="355"/>
        <v>0</v>
      </c>
      <c r="VV35" s="420">
        <f t="shared" ref="VV35" ca="1" si="5343">IF(VA35&lt;&gt;"",SUMPRODUCT((UY32:UY35=UY35)*(VU32:VU35&gt;VU35)*1),0)</f>
        <v>0</v>
      </c>
      <c r="VW35" s="420">
        <f t="shared" ref="VW35" ca="1" si="5344">IF(VA35&lt;&gt;"",SUMPRODUCT((VV32:VV35=VV35)*(VT32:VT35&gt;VT35)*1),0)</f>
        <v>0</v>
      </c>
      <c r="VX35" s="420">
        <f t="shared" ca="1" si="358"/>
        <v>0</v>
      </c>
      <c r="VY35" s="420">
        <f t="shared" ref="VY35" ca="1" si="5345">IF(VA35&lt;&gt;"",SUMPRODUCT((VX32:VX35=VX35)*(VV32:VV35=VV35)*(VR32:VR35&gt;VR35)*1),0)</f>
        <v>0</v>
      </c>
      <c r="VZ35" s="420">
        <f t="shared" ca="1" si="160"/>
        <v>1</v>
      </c>
      <c r="WA35" s="420">
        <f ca="1">SUMPRODUCT((OFFSET('Game Board'!F8:F55,0,UH1)=VB35)*(OFFSET('Game Board'!I8:I55,0,UH1)=VB34)*(OFFSET('Game Board'!G8:G55,0,UH1)&gt;OFFSET('Game Board'!H8:H55,0,UH1))*1)+SUMPRODUCT((OFFSET('Game Board'!I8:I55,0,UH1)=VB35)*(OFFSET('Game Board'!F8:F55,0,UH1)=VB34)*(OFFSET('Game Board'!H8:H55,0,UH1)&gt;OFFSET('Game Board'!G8:G55,0,UH1))*1)</f>
        <v>0</v>
      </c>
      <c r="WB35" s="420">
        <f ca="1">SUMPRODUCT((OFFSET('Game Board'!F8:F55,0,UH1)=VB35)*(OFFSET('Game Board'!I8:I55,0,UH1)=VB34)*(OFFSET('Game Board'!G8:G55,0,UH1)=OFFSET('Game Board'!H8:H55,0,UH1))*1)+SUMPRODUCT((OFFSET('Game Board'!I8:I55,0,UH1)=VB35)*(OFFSET('Game Board'!F8:F55,0,UH1)=VB34)*(OFFSET('Game Board'!H8:H55,0,UH1)=OFFSET('Game Board'!G8:G55,0,UH1))*1)</f>
        <v>0</v>
      </c>
      <c r="WC35" s="420">
        <f ca="1">SUMPRODUCT((OFFSET('Game Board'!F8:F55,0,UH1)=VB35)*(OFFSET('Game Board'!I8:I55,0,UH1)=VB34)*(OFFSET('Game Board'!G8:G55,0,UH1)&lt;OFFSET('Game Board'!H8:H55,0,UH1))*1)+SUMPRODUCT((OFFSET('Game Board'!I8:I55,0,UH1)=VB35)*(OFFSET('Game Board'!F8:F55,0,UH1)=VB34)*(OFFSET('Game Board'!H8:H55,0,UH1)&lt;OFFSET('Game Board'!G8:G55,0,UH1))*1)</f>
        <v>0</v>
      </c>
      <c r="WD35" s="420">
        <f ca="1">SUMIFS(OFFSET('Game Board'!G8:G55,0,UH1),OFFSET('Game Board'!F8:F55,0,UH1),VB35,OFFSET('Game Board'!I8:I55,0,UH1),VB34)+SUMIFS(OFFSET('Game Board'!H8:H55,0,UH1),OFFSET('Game Board'!I8:I55,0,UH1),VB35,OFFSET('Game Board'!F8:F55,0,UH1),VB34)</f>
        <v>0</v>
      </c>
      <c r="WE35" s="420">
        <f ca="1">SUMIFS(OFFSET('Game Board'!G8:G55,0,UH1),OFFSET('Game Board'!F8:F55,0,UH1),VB35,OFFSET('Game Board'!I8:I55,0,UH1),VB34)+SUMIFS(OFFSET('Game Board'!H8:H55,0,UH1),OFFSET('Game Board'!I8:I55,0,UH1),VB35,OFFSET('Game Board'!F8:F55,0,UH1),VB34)</f>
        <v>0</v>
      </c>
      <c r="WF35" s="420">
        <f t="shared" ca="1" si="5152"/>
        <v>0</v>
      </c>
      <c r="WG35" s="420">
        <f t="shared" ca="1" si="5153"/>
        <v>0</v>
      </c>
      <c r="WH35" s="420">
        <f t="shared" ref="WH35" ca="1" si="5346">IF(VB35&lt;&gt;"",SUMPRODUCT((VK32:VK35=VK35)*(WG32:WG35&gt;WG35)*1),0)</f>
        <v>0</v>
      </c>
      <c r="WI35" s="420">
        <f t="shared" ref="WI35" ca="1" si="5347">IF(VB35&lt;&gt;"",SUMPRODUCT((WH32:WH35=WH35)*(WF32:WF35&gt;WF35)*1),0)</f>
        <v>0</v>
      </c>
      <c r="WJ35" s="420">
        <f t="shared" ca="1" si="5156"/>
        <v>0</v>
      </c>
      <c r="WK35" s="420">
        <f t="shared" ref="WK35" ca="1" si="5348">IF(VB35&lt;&gt;"",SUMPRODUCT((WJ32:WJ35=WJ35)*(WH32:WH35=WH35)*(WD32:WD35&gt;WD35)*1),0)</f>
        <v>0</v>
      </c>
      <c r="WL35" s="420">
        <f t="shared" ca="1" si="161"/>
        <v>1</v>
      </c>
      <c r="WM35" s="420">
        <f t="shared" ref="WM35" ca="1" si="5349">SUMPRODUCT((WL32:WL35=WL35)*(UO32:UO35&gt;UO35)*1)</f>
        <v>3</v>
      </c>
      <c r="WN35" s="420">
        <f t="shared" ca="1" si="163"/>
        <v>4</v>
      </c>
      <c r="WO35" s="420" t="str">
        <f t="shared" si="361"/>
        <v>Ghana</v>
      </c>
      <c r="WP35" s="420">
        <f t="shared" ca="1" si="164"/>
        <v>0</v>
      </c>
      <c r="WQ35" s="420">
        <f ca="1">SUMPRODUCT((OFFSET('Game Board'!G8:G55,0,WQ1)&lt;&gt;"")*(OFFSET('Game Board'!F8:F55,0,WQ1)=C35)*(OFFSET('Game Board'!G8:G55,0,WQ1)&gt;OFFSET('Game Board'!H8:H55,0,WQ1))*1)+SUMPRODUCT((OFFSET('Game Board'!G8:G55,0,WQ1)&lt;&gt;"")*(OFFSET('Game Board'!I8:I55,0,WQ1)=C35)*(OFFSET('Game Board'!H8:H55,0,WQ1)&gt;OFFSET('Game Board'!G8:G55,0,WQ1))*1)</f>
        <v>0</v>
      </c>
      <c r="WR35" s="420">
        <f ca="1">SUMPRODUCT((OFFSET('Game Board'!G8:G55,0,WQ1)&lt;&gt;"")*(OFFSET('Game Board'!F8:F55,0,WQ1)=C35)*(OFFSET('Game Board'!G8:G55,0,WQ1)=OFFSET('Game Board'!H8:H55,0,WQ1))*1)+SUMPRODUCT((OFFSET('Game Board'!G8:G55,0,WQ1)&lt;&gt;"")*(OFFSET('Game Board'!I8:I55,0,WQ1)=C35)*(OFFSET('Game Board'!G8:G55,0,WQ1)=OFFSET('Game Board'!H8:H55,0,WQ1))*1)</f>
        <v>0</v>
      </c>
      <c r="WS35" s="420">
        <f ca="1">SUMPRODUCT((OFFSET('Game Board'!G8:G55,0,WQ1)&lt;&gt;"")*(OFFSET('Game Board'!F8:F55,0,WQ1)=C35)*(OFFSET('Game Board'!G8:G55,0,WQ1)&lt;OFFSET('Game Board'!H8:H55,0,WQ1))*1)+SUMPRODUCT((OFFSET('Game Board'!G8:G55,0,WQ1)&lt;&gt;"")*(OFFSET('Game Board'!I8:I55,0,WQ1)=C35)*(OFFSET('Game Board'!H8:H55,0,WQ1)&lt;OFFSET('Game Board'!G8:G55,0,WQ1))*1)</f>
        <v>0</v>
      </c>
      <c r="WT35" s="420">
        <f ca="1">SUMIF(OFFSET('Game Board'!F8:F55,0,WQ1),C35,OFFSET('Game Board'!G8:G55,0,WQ1))+SUMIF(OFFSET('Game Board'!I8:I55,0,WQ1),C35,OFFSET('Game Board'!H8:H55,0,WQ1))</f>
        <v>0</v>
      </c>
      <c r="WU35" s="420">
        <f ca="1">SUMIF(OFFSET('Game Board'!F8:F55,0,WQ1),C35,OFFSET('Game Board'!H8:H55,0,WQ1))+SUMIF(OFFSET('Game Board'!I8:I55,0,WQ1),C35,OFFSET('Game Board'!G8:G55,0,WQ1))</f>
        <v>0</v>
      </c>
      <c r="WV35" s="420">
        <f t="shared" ca="1" si="165"/>
        <v>0</v>
      </c>
      <c r="WW35" s="420">
        <f t="shared" ca="1" si="166"/>
        <v>0</v>
      </c>
      <c r="WX35" s="420">
        <f ca="1">INDEX(L4:L35,MATCH(XG35,C4:C35,0),0)</f>
        <v>1387</v>
      </c>
      <c r="WY35" s="424">
        <f>'Tournament Setup'!F37</f>
        <v>0</v>
      </c>
      <c r="WZ35" s="420">
        <f t="shared" ref="WZ35" ca="1" si="5350">RANK(WW35,WW32:WW35)</f>
        <v>1</v>
      </c>
      <c r="XA35" s="420">
        <f t="shared" ref="XA35" ca="1" si="5351">SUMPRODUCT((WZ32:WZ35=WZ35)*(WV32:WV35&gt;WV35)*1)</f>
        <v>0</v>
      </c>
      <c r="XB35" s="420">
        <f t="shared" ca="1" si="169"/>
        <v>1</v>
      </c>
      <c r="XC35" s="420">
        <f t="shared" ref="XC35" ca="1" si="5352">SUMPRODUCT((WZ32:WZ35=WZ35)*(WV32:WV35=WV35)*(WT32:WT35&gt;WT35)*1)</f>
        <v>0</v>
      </c>
      <c r="XD35" s="420">
        <f t="shared" ca="1" si="171"/>
        <v>1</v>
      </c>
      <c r="XE35" s="420">
        <f t="shared" ref="XE35" ca="1" si="5353">RANK(XD35,XD32:XD35,1)+COUNTIF(XD32:XD35,XD35)-1</f>
        <v>4</v>
      </c>
      <c r="XF35" s="420">
        <v>4</v>
      </c>
      <c r="XG35" s="420" t="str">
        <f t="shared" ref="XG35" ca="1" si="5354">INDEX(WO32:WO35,MATCH(XF35,XE32:XE35,0),0)</f>
        <v>Ghana</v>
      </c>
      <c r="XH35" s="420">
        <f t="shared" ref="XH35" ca="1" si="5355">INDEX(XD32:XD35,MATCH(XG35,WO32:WO35,0),0)</f>
        <v>1</v>
      </c>
      <c r="XI35" s="420" t="str">
        <f t="shared" ca="1" si="5165"/>
        <v>Ghana</v>
      </c>
      <c r="XJ35" s="420" t="str">
        <f t="shared" ref="XJ35" ca="1" si="5356">IF(AND(XJ34&lt;&gt;"",XH35=2),XG35,"")</f>
        <v/>
      </c>
      <c r="XK35" s="420" t="str">
        <f t="shared" ref="XK35" ca="1" si="5357">IF(AND(XK34&lt;&gt;"",XH35=3),XG35,"")</f>
        <v/>
      </c>
      <c r="XL35" s="420">
        <f ca="1">SUMPRODUCT((OFFSET('Game Board'!F8:F55,0,WQ1)=XI35)*(OFFSET('Game Board'!I8:I55,0,WQ1)=XI32)*(OFFSET('Game Board'!G8:G55,0,WQ1)&gt;OFFSET('Game Board'!H8:H55,0,WQ1))*1)+SUMPRODUCT((OFFSET('Game Board'!I8:I55,0,WQ1)=XI35)*(OFFSET('Game Board'!F8:F55,0,WQ1)=XI32)*(OFFSET('Game Board'!H8:H55,0,WQ1)&gt;OFFSET('Game Board'!G8:G55,0,WQ1))*1)+SUMPRODUCT((OFFSET('Game Board'!F8:F55,0,WQ1)=XI35)*(OFFSET('Game Board'!I8:I55,0,WQ1)=XI33)*(OFFSET('Game Board'!G8:G55,0,WQ1)&gt;OFFSET('Game Board'!H8:H55,0,WQ1))*1)+SUMPRODUCT((OFFSET('Game Board'!I8:I55,0,WQ1)=XI35)*(OFFSET('Game Board'!F8:F55,0,WQ1)=XI33)*(OFFSET('Game Board'!H8:H55,0,WQ1)&gt;OFFSET('Game Board'!G8:G55,0,WQ1))*1)+SUMPRODUCT((OFFSET('Game Board'!F8:F55,0,WQ1)=XI35)*(OFFSET('Game Board'!I8:I55,0,WQ1)=XI34)*(OFFSET('Game Board'!G8:G55,0,WQ1)&gt;OFFSET('Game Board'!H8:H55,0,WQ1))*1)+SUMPRODUCT((OFFSET('Game Board'!I8:I55,0,WQ1)=XI35)*(OFFSET('Game Board'!F8:F55,0,WQ1)=XI34)*(OFFSET('Game Board'!H8:H55,0,WQ1)&gt;OFFSET('Game Board'!G8:G55,0,WQ1))*1)</f>
        <v>0</v>
      </c>
      <c r="XM35" s="420">
        <f ca="1">SUMPRODUCT((OFFSET('Game Board'!F8:F55,0,WQ1)=XI35)*(OFFSET('Game Board'!I8:I55,0,WQ1)=XI32)*(OFFSET('Game Board'!G8:G55,0,WQ1)&gt;=OFFSET('Game Board'!H8:H55,0,WQ1))*1)+SUMPRODUCT((OFFSET('Game Board'!I8:I55,0,WQ1)=XI35)*(OFFSET('Game Board'!F8:F55,0,WQ1)=XI32)*(OFFSET('Game Board'!G8:G55,0,WQ1)=OFFSET('Game Board'!H8:H55,0,WQ1))*1)+SUMPRODUCT((OFFSET('Game Board'!F8:F55,0,WQ1)=XI35)*(OFFSET('Game Board'!I8:I55,0,WQ1)=XI33)*(OFFSET('Game Board'!G8:G55,0,WQ1)=OFFSET('Game Board'!H8:H55,0,WQ1))*1)+SUMPRODUCT((OFFSET('Game Board'!I8:I55,0,WQ1)=XI35)*(OFFSET('Game Board'!F8:F55,0,WQ1)=XI33)*(OFFSET('Game Board'!G8:G55,0,WQ1)=OFFSET('Game Board'!H8:H55,0,WQ1))*1)+SUMPRODUCT((OFFSET('Game Board'!F8:F55,0,WQ1)=XI35)*(OFFSET('Game Board'!I8:I55,0,WQ1)=XI34)*(OFFSET('Game Board'!G8:G55,0,WQ1)=OFFSET('Game Board'!H8:H55,0,WQ1))*1)+SUMPRODUCT((OFFSET('Game Board'!I8:I55,0,WQ1)=XI35)*(OFFSET('Game Board'!F8:F55,0,WQ1)=XI34)*(OFFSET('Game Board'!G8:G55,0,WQ1)=OFFSET('Game Board'!H8:H55,0,WQ1))*1)</f>
        <v>3</v>
      </c>
      <c r="XN35" s="420">
        <f ca="1">SUMPRODUCT((OFFSET('Game Board'!F8:F55,0,WQ1)=XI35)*(OFFSET('Game Board'!I8:I55,0,WQ1)=XI32)*(OFFSET('Game Board'!G8:G55,0,WQ1)&lt;OFFSET('Game Board'!H8:H55,0,WQ1))*1)+SUMPRODUCT((OFFSET('Game Board'!I8:I55,0,WQ1)=XI35)*(OFFSET('Game Board'!F8:F55,0,WQ1)=XI32)*(OFFSET('Game Board'!H8:H55,0,WQ1)&lt;OFFSET('Game Board'!G8:G55,0,WQ1))*1)+SUMPRODUCT((OFFSET('Game Board'!F8:F55,0,WQ1)=XI35)*(OFFSET('Game Board'!I8:I55,0,WQ1)=XI33)*(OFFSET('Game Board'!G8:G55,0,WQ1)&lt;OFFSET('Game Board'!H8:H55,0,WQ1))*1)+SUMPRODUCT((OFFSET('Game Board'!I8:I55,0,WQ1)=XI35)*(OFFSET('Game Board'!F8:F55,0,WQ1)=XI33)*(OFFSET('Game Board'!H8:H55,0,WQ1)&lt;OFFSET('Game Board'!G8:G55,0,WQ1))*1)+SUMPRODUCT((OFFSET('Game Board'!F8:F55,0,WQ1)=XI35)*(OFFSET('Game Board'!I8:I55,0,WQ1)=XI34)*(OFFSET('Game Board'!G8:G55,0,WQ1)&lt;OFFSET('Game Board'!H8:H55,0,WQ1))*1)+SUMPRODUCT((OFFSET('Game Board'!I8:I55,0,WQ1)=XI35)*(OFFSET('Game Board'!F8:F55,0,WQ1)=XI34)*(OFFSET('Game Board'!H8:H55,0,WQ1)&lt;OFFSET('Game Board'!G8:G55,0,WQ1))*1)</f>
        <v>0</v>
      </c>
      <c r="XO35" s="420">
        <f ca="1">SUMIFS(OFFSET('Game Board'!G8:G55,0,WQ1),OFFSET('Game Board'!F8:F55,0,WQ1),XI35,OFFSET('Game Board'!I8:I55,0,WQ1),XI32)+SUMIFS(OFFSET('Game Board'!G8:G55,0,WQ1),OFFSET('Game Board'!F8:F55,0,WQ1),XI35,OFFSET('Game Board'!I8:I55,0,WQ1),XI33)+SUMIFS(OFFSET('Game Board'!G8:G55,0,WQ1),OFFSET('Game Board'!F8:F55,0,WQ1),XI35,OFFSET('Game Board'!I8:I55,0,WQ1),XI34)+SUMIFS(OFFSET('Game Board'!H8:H55,0,WQ1),OFFSET('Game Board'!I8:I55,0,WQ1),XI35,OFFSET('Game Board'!F8:F55,0,WQ1),XI32)+SUMIFS(OFFSET('Game Board'!H8:H55,0,WQ1),OFFSET('Game Board'!I8:I55,0,WQ1),XI35,OFFSET('Game Board'!F8:F55,0,WQ1),XI33)+SUMIFS(OFFSET('Game Board'!H8:H55,0,WQ1),OFFSET('Game Board'!I8:I55,0,WQ1),XI35,OFFSET('Game Board'!F8:F55,0,WQ1),XI34)</f>
        <v>0</v>
      </c>
      <c r="XP35" s="420">
        <f ca="1">SUMIFS(OFFSET('Game Board'!H8:H55,0,WQ1),OFFSET('Game Board'!F8:F55,0,WQ1),XI35,OFFSET('Game Board'!I8:I55,0,WQ1),XI32)+SUMIFS(OFFSET('Game Board'!H8:H55,0,WQ1),OFFSET('Game Board'!F8:F55,0,WQ1),XI35,OFFSET('Game Board'!I8:I55,0,WQ1),XI33)+SUMIFS(OFFSET('Game Board'!H8:H55,0,WQ1),OFFSET('Game Board'!F8:F55,0,WQ1),XI35,OFFSET('Game Board'!I8:I55,0,WQ1),XI34)+SUMIFS(OFFSET('Game Board'!G8:G55,0,WQ1),OFFSET('Game Board'!I8:I55,0,WQ1),XI35,OFFSET('Game Board'!F8:F55,0,WQ1),XI32)+SUMIFS(OFFSET('Game Board'!G8:G55,0,WQ1),OFFSET('Game Board'!I8:I55,0,WQ1),XI35,OFFSET('Game Board'!F8:F55,0,WQ1),XI33)+SUMIFS(OFFSET('Game Board'!G8:G55,0,WQ1),OFFSET('Game Board'!I8:I55,0,WQ1),XI35,OFFSET('Game Board'!F8:F55,0,WQ1),XI34)</f>
        <v>0</v>
      </c>
      <c r="XQ35" s="420">
        <f t="shared" ca="1" si="176"/>
        <v>0</v>
      </c>
      <c r="XR35" s="420">
        <f t="shared" ca="1" si="177"/>
        <v>3</v>
      </c>
      <c r="XS35" s="420">
        <f t="shared" ref="XS35" ca="1" si="5358">IF(XI35&lt;&gt;"",SUMPRODUCT((XH32:XH35=XH35)*(XR32:XR35&gt;XR35)*1),0)</f>
        <v>0</v>
      </c>
      <c r="XT35" s="420">
        <f t="shared" ref="XT35" ca="1" si="5359">IF(XI35&lt;&gt;"",SUMPRODUCT((XS32:XS35=XS35)*(XQ32:XQ35&gt;XQ35)*1),0)</f>
        <v>0</v>
      </c>
      <c r="XU35" s="420">
        <f t="shared" ca="1" si="180"/>
        <v>0</v>
      </c>
      <c r="XV35" s="420">
        <f t="shared" ref="XV35" ca="1" si="5360">IF(XI35&lt;&gt;"",SUMPRODUCT((XU32:XU35=XU35)*(XS32:XS35=XS35)*(XO32:XO35&gt;XO35)*1),0)</f>
        <v>0</v>
      </c>
      <c r="XW35" s="420">
        <f t="shared" ca="1" si="182"/>
        <v>1</v>
      </c>
      <c r="XX35" s="420">
        <f ca="1">SUMPRODUCT((OFFSET('Game Board'!F8:F55,0,WQ1)=XJ35)*(OFFSET('Game Board'!I8:I55,0,WQ1)=XJ33)*(OFFSET('Game Board'!G8:G55,0,WQ1)&gt;OFFSET('Game Board'!H8:H55,0,WQ1))*1)+SUMPRODUCT((OFFSET('Game Board'!I8:I55,0,WQ1)=XJ35)*(OFFSET('Game Board'!F8:F55,0,WQ1)=XJ33)*(OFFSET('Game Board'!H8:H55,0,WQ1)&gt;OFFSET('Game Board'!G8:G55,0,WQ1))*1)+SUMPRODUCT((OFFSET('Game Board'!F8:F55,0,WQ1)=XJ35)*(OFFSET('Game Board'!I8:I55,0,WQ1)=XJ34)*(OFFSET('Game Board'!G8:G55,0,WQ1)&gt;OFFSET('Game Board'!H8:H55,0,WQ1))*1)+SUMPRODUCT((OFFSET('Game Board'!I8:I55,0,WQ1)=XJ35)*(OFFSET('Game Board'!F8:F55,0,WQ1)=XJ34)*(OFFSET('Game Board'!H8:H55,0,WQ1)&gt;OFFSET('Game Board'!G8:G55,0,WQ1))*1)</f>
        <v>0</v>
      </c>
      <c r="XY35" s="420">
        <f ca="1">SUMPRODUCT((OFFSET('Game Board'!F8:F55,0,WQ1)=XJ35)*(OFFSET('Game Board'!I8:I55,0,WQ1)=XJ33)*(OFFSET('Game Board'!G8:G55,0,WQ1)=OFFSET('Game Board'!H8:H55,0,WQ1))*1)+SUMPRODUCT((OFFSET('Game Board'!I8:I55,0,WQ1)=XJ35)*(OFFSET('Game Board'!F8:F55,0,WQ1)=XJ33)*(OFFSET('Game Board'!G8:G55,0,WQ1)=OFFSET('Game Board'!H8:H55,0,WQ1))*1)+SUMPRODUCT((OFFSET('Game Board'!F8:F55,0,WQ1)=XJ35)*(OFFSET('Game Board'!I8:I55,0,WQ1)=XJ34)*(OFFSET('Game Board'!G8:G55,0,WQ1)=OFFSET('Game Board'!H8:H55,0,WQ1))*1)+SUMPRODUCT((OFFSET('Game Board'!I8:I55,0,WQ1)=XJ35)*(OFFSET('Game Board'!F8:F55,0,WQ1)=XJ34)*(OFFSET('Game Board'!G8:G55,0,WQ1)=OFFSET('Game Board'!H8:H55,0,WQ1))*1)</f>
        <v>0</v>
      </c>
      <c r="XZ35" s="420">
        <f ca="1">SUMPRODUCT((OFFSET('Game Board'!F8:F55,0,WQ1)=XJ35)*(OFFSET('Game Board'!I8:I55,0,WQ1)=XJ33)*(OFFSET('Game Board'!G8:G55,0,WQ1)&lt;OFFSET('Game Board'!H8:H55,0,WQ1))*1)+SUMPRODUCT((OFFSET('Game Board'!I8:I55,0,WQ1)=XJ35)*(OFFSET('Game Board'!F8:F55,0,WQ1)=XJ33)*(OFFSET('Game Board'!H8:H55,0,WQ1)&lt;OFFSET('Game Board'!G8:G55,0,WQ1))*1)+SUMPRODUCT((OFFSET('Game Board'!F8:F55,0,WQ1)=XJ35)*(OFFSET('Game Board'!I8:I55,0,WQ1)=XJ34)*(OFFSET('Game Board'!G8:G55,0,WQ1)&lt;OFFSET('Game Board'!H8:H55,0,WQ1))*1)+SUMPRODUCT((OFFSET('Game Board'!I8:I55,0,WQ1)=XJ35)*(OFFSET('Game Board'!F8:F55,0,WQ1)=XJ34)*(OFFSET('Game Board'!H8:H55,0,WQ1)&lt;OFFSET('Game Board'!G8:G55,0,WQ1))*1)</f>
        <v>0</v>
      </c>
      <c r="YA35" s="420">
        <f ca="1">SUMIFS(OFFSET('Game Board'!G8:G55,0,WQ1),OFFSET('Game Board'!F8:F55,0,WQ1),XJ35,OFFSET('Game Board'!I8:I55,0,WQ1),XJ33)+SUMIFS(OFFSET('Game Board'!G8:G55,0,WQ1),OFFSET('Game Board'!F8:F55,0,WQ1),XJ35,OFFSET('Game Board'!I8:I55,0,WQ1),XJ34)+SUMIFS(OFFSET('Game Board'!H8:H55,0,WQ1),OFFSET('Game Board'!I8:I55,0,WQ1),XJ35,OFFSET('Game Board'!F8:F55,0,WQ1),XJ33)+SUMIFS(OFFSET('Game Board'!H8:H55,0,WQ1),OFFSET('Game Board'!I8:I55,0,WQ1),XJ35,OFFSET('Game Board'!F8:F55,0,WQ1),XJ34)</f>
        <v>0</v>
      </c>
      <c r="YB35" s="420">
        <f ca="1">SUMIFS(OFFSET('Game Board'!G8:G55,0,WQ1),OFFSET('Game Board'!F8:F55,0,WQ1),XJ35,OFFSET('Game Board'!I8:I55,0,WQ1),XJ33)+SUMIFS(OFFSET('Game Board'!G8:G55,0,WQ1),OFFSET('Game Board'!F8:F55,0,WQ1),XJ35,OFFSET('Game Board'!I8:I55,0,WQ1),XJ34)+SUMIFS(OFFSET('Game Board'!H8:H55,0,WQ1),OFFSET('Game Board'!I8:I55,0,WQ1),XJ35,OFFSET('Game Board'!F8:F55,0,WQ1),XJ33)+SUMIFS(OFFSET('Game Board'!H8:H55,0,WQ1),OFFSET('Game Board'!I8:I55,0,WQ1),XJ35,OFFSET('Game Board'!F8:F55,0,WQ1),XJ34)</f>
        <v>0</v>
      </c>
      <c r="YC35" s="420">
        <f t="shared" ca="1" si="373"/>
        <v>0</v>
      </c>
      <c r="YD35" s="420">
        <f t="shared" ca="1" si="374"/>
        <v>0</v>
      </c>
      <c r="YE35" s="420">
        <f t="shared" ref="YE35" ca="1" si="5361">IF(XJ35&lt;&gt;"",SUMPRODUCT((XH32:XH35=XH35)*(YD32:YD35&gt;YD35)*1),0)</f>
        <v>0</v>
      </c>
      <c r="YF35" s="420">
        <f t="shared" ref="YF35" ca="1" si="5362">IF(XJ35&lt;&gt;"",SUMPRODUCT((YE32:YE35=YE35)*(YC32:YC35&gt;YC35)*1),0)</f>
        <v>0</v>
      </c>
      <c r="YG35" s="420">
        <f t="shared" ca="1" si="377"/>
        <v>0</v>
      </c>
      <c r="YH35" s="420">
        <f t="shared" ref="YH35" ca="1" si="5363">IF(XJ35&lt;&gt;"",SUMPRODUCT((YG32:YG35=YG35)*(YE32:YE35=YE35)*(YA32:YA35&gt;YA35)*1),0)</f>
        <v>0</v>
      </c>
      <c r="YI35" s="420">
        <f t="shared" ca="1" si="183"/>
        <v>1</v>
      </c>
      <c r="YJ35" s="420">
        <f ca="1">SUMPRODUCT((OFFSET('Game Board'!F8:F55,0,WQ1)=XK35)*(OFFSET('Game Board'!I8:I55,0,WQ1)=XK34)*(OFFSET('Game Board'!G8:G55,0,WQ1)&gt;OFFSET('Game Board'!H8:H55,0,WQ1))*1)+SUMPRODUCT((OFFSET('Game Board'!I8:I55,0,WQ1)=XK35)*(OFFSET('Game Board'!F8:F55,0,WQ1)=XK34)*(OFFSET('Game Board'!H8:H55,0,WQ1)&gt;OFFSET('Game Board'!G8:G55,0,WQ1))*1)</f>
        <v>0</v>
      </c>
      <c r="YK35" s="420">
        <f ca="1">SUMPRODUCT((OFFSET('Game Board'!F8:F55,0,WQ1)=XK35)*(OFFSET('Game Board'!I8:I55,0,WQ1)=XK34)*(OFFSET('Game Board'!G8:G55,0,WQ1)=OFFSET('Game Board'!H8:H55,0,WQ1))*1)+SUMPRODUCT((OFFSET('Game Board'!I8:I55,0,WQ1)=XK35)*(OFFSET('Game Board'!F8:F55,0,WQ1)=XK34)*(OFFSET('Game Board'!H8:H55,0,WQ1)=OFFSET('Game Board'!G8:G55,0,WQ1))*1)</f>
        <v>0</v>
      </c>
      <c r="YL35" s="420">
        <f ca="1">SUMPRODUCT((OFFSET('Game Board'!F8:F55,0,WQ1)=XK35)*(OFFSET('Game Board'!I8:I55,0,WQ1)=XK34)*(OFFSET('Game Board'!G8:G55,0,WQ1)&lt;OFFSET('Game Board'!H8:H55,0,WQ1))*1)+SUMPRODUCT((OFFSET('Game Board'!I8:I55,0,WQ1)=XK35)*(OFFSET('Game Board'!F8:F55,0,WQ1)=XK34)*(OFFSET('Game Board'!H8:H55,0,WQ1)&lt;OFFSET('Game Board'!G8:G55,0,WQ1))*1)</f>
        <v>0</v>
      </c>
      <c r="YM35" s="420">
        <f ca="1">SUMIFS(OFFSET('Game Board'!G8:G55,0,WQ1),OFFSET('Game Board'!F8:F55,0,WQ1),XK35,OFFSET('Game Board'!I8:I55,0,WQ1),XK34)+SUMIFS(OFFSET('Game Board'!H8:H55,0,WQ1),OFFSET('Game Board'!I8:I55,0,WQ1),XK35,OFFSET('Game Board'!F8:F55,0,WQ1),XK34)</f>
        <v>0</v>
      </c>
      <c r="YN35" s="420">
        <f ca="1">SUMIFS(OFFSET('Game Board'!G8:G55,0,WQ1),OFFSET('Game Board'!F8:F55,0,WQ1),XK35,OFFSET('Game Board'!I8:I55,0,WQ1),XK34)+SUMIFS(OFFSET('Game Board'!H8:H55,0,WQ1),OFFSET('Game Board'!I8:I55,0,WQ1),XK35,OFFSET('Game Board'!F8:F55,0,WQ1),XK34)</f>
        <v>0</v>
      </c>
      <c r="YO35" s="420">
        <f t="shared" ca="1" si="5174"/>
        <v>0</v>
      </c>
      <c r="YP35" s="420">
        <f t="shared" ca="1" si="5175"/>
        <v>0</v>
      </c>
      <c r="YQ35" s="420">
        <f t="shared" ref="YQ35" ca="1" si="5364">IF(XK35&lt;&gt;"",SUMPRODUCT((XT32:XT35=XT35)*(YP32:YP35&gt;YP35)*1),0)</f>
        <v>0</v>
      </c>
      <c r="YR35" s="420">
        <f t="shared" ref="YR35" ca="1" si="5365">IF(XK35&lt;&gt;"",SUMPRODUCT((YQ32:YQ35=YQ35)*(YO32:YO35&gt;YO35)*1),0)</f>
        <v>0</v>
      </c>
      <c r="YS35" s="420">
        <f t="shared" ca="1" si="5178"/>
        <v>0</v>
      </c>
      <c r="YT35" s="420">
        <f t="shared" ref="YT35" ca="1" si="5366">IF(XK35&lt;&gt;"",SUMPRODUCT((YS32:YS35=YS35)*(YQ32:YQ35=YQ35)*(YM32:YM35&gt;YM35)*1),0)</f>
        <v>0</v>
      </c>
      <c r="YU35" s="420">
        <f t="shared" ca="1" si="184"/>
        <v>1</v>
      </c>
      <c r="YV35" s="420">
        <f t="shared" ref="YV35" ca="1" si="5367">SUMPRODUCT((YU32:YU35=YU35)*(WX32:WX35&gt;WX35)*1)</f>
        <v>3</v>
      </c>
      <c r="YW35" s="420">
        <f t="shared" ca="1" si="186"/>
        <v>4</v>
      </c>
      <c r="YX35" s="420" t="str">
        <f t="shared" si="380"/>
        <v>Ghana</v>
      </c>
    </row>
  </sheetData>
  <sheetProtection password="CBF1" sheet="1" objects="1" scenarios="1" selectLockedCells="1" selectUnlockedCell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76</vt:i4>
      </vt:variant>
    </vt:vector>
  </HeadingPairs>
  <TitlesOfParts>
    <vt:vector size="88" baseType="lpstr">
      <vt:lpstr>Game Setup</vt:lpstr>
      <vt:lpstr>Tournament Setup</vt:lpstr>
      <vt:lpstr>Participant Setup</vt:lpstr>
      <vt:lpstr>Game Board</vt:lpstr>
      <vt:lpstr>Scoreboard</vt:lpstr>
      <vt:lpstr>Prediction Summary</vt:lpstr>
      <vt:lpstr>Leaderboard</vt:lpstr>
      <vt:lpstr>Best Player | Top Scorer Table</vt:lpstr>
      <vt:lpstr>Dummy</vt:lpstr>
      <vt:lpstr>Dummy Rank</vt:lpstr>
      <vt:lpstr>EULA</vt:lpstr>
      <vt:lpstr>About</vt:lpstr>
      <vt:lpstr>BestPlayer</vt:lpstr>
      <vt:lpstr>Bonu1</vt:lpstr>
      <vt:lpstr>Bonu11</vt:lpstr>
      <vt:lpstr>Bonu12</vt:lpstr>
      <vt:lpstr>Bonu13</vt:lpstr>
      <vt:lpstr>Bonu14</vt:lpstr>
      <vt:lpstr>Bonu15</vt:lpstr>
      <vt:lpstr>Bonu16</vt:lpstr>
      <vt:lpstr>Bonu2</vt:lpstr>
      <vt:lpstr>Bonu3</vt:lpstr>
      <vt:lpstr>Bonu4</vt:lpstr>
      <vt:lpstr>Bonu5</vt:lpstr>
      <vt:lpstr>Bonu6</vt:lpstr>
      <vt:lpstr>Bonu7</vt:lpstr>
      <vt:lpstr>Bonu8</vt:lpstr>
      <vt:lpstr>Bonu9</vt:lpstr>
      <vt:lpstr>BonuC1</vt:lpstr>
      <vt:lpstr>BonuC2</vt:lpstr>
      <vt:lpstr>BonuC3</vt:lpstr>
      <vt:lpstr>BonuC4</vt:lpstr>
      <vt:lpstr>BonuRU1</vt:lpstr>
      <vt:lpstr>BonuRU2</vt:lpstr>
      <vt:lpstr>BonuRU3</vt:lpstr>
      <vt:lpstr>BonuTH1</vt:lpstr>
      <vt:lpstr>BonuTH2</vt:lpstr>
      <vt:lpstr>BonuTH3</vt:lpstr>
      <vt:lpstr>Champ</vt:lpstr>
      <vt:lpstr>Fina1</vt:lpstr>
      <vt:lpstr>Fina2</vt:lpstr>
      <vt:lpstr>Fina3</vt:lpstr>
      <vt:lpstr>KOMatchRule</vt:lpstr>
      <vt:lpstr>KOPSO</vt:lpstr>
      <vt:lpstr>KOTeam3</vt:lpstr>
      <vt:lpstr>KOTeams</vt:lpstr>
      <vt:lpstr>KOTHP</vt:lpstr>
      <vt:lpstr>Last5List</vt:lpstr>
      <vt:lpstr>last5max</vt:lpstr>
      <vt:lpstr>ParticipantList</vt:lpstr>
      <vt:lpstr>Pena1</vt:lpstr>
      <vt:lpstr>Pena2</vt:lpstr>
      <vt:lpstr>Pena3</vt:lpstr>
      <vt:lpstr>Pool1</vt:lpstr>
      <vt:lpstr>Pool2</vt:lpstr>
      <vt:lpstr>Pool3</vt:lpstr>
      <vt:lpstr>'Best Player | Top Scorer Table'!Print_Area</vt:lpstr>
      <vt:lpstr>'Game Board'!Print_Area</vt:lpstr>
      <vt:lpstr>'Game Setup'!Print_Area</vt:lpstr>
      <vt:lpstr>Leaderboard!Print_Area</vt:lpstr>
      <vt:lpstr>'Participant Setup'!Print_Area</vt:lpstr>
      <vt:lpstr>'Prediction Summary'!Print_Area</vt:lpstr>
      <vt:lpstr>Scoreboard!Print_Area</vt:lpstr>
      <vt:lpstr>'Tournament Setup'!Print_Area</vt:lpstr>
      <vt:lpstr>'Best Player | Top Scorer Table'!Print_Titles</vt:lpstr>
      <vt:lpstr>'Game Board'!Print_Titles</vt:lpstr>
      <vt:lpstr>Leaderboard!Print_Titles</vt:lpstr>
      <vt:lpstr>'Participant Setup'!Print_Titles</vt:lpstr>
      <vt:lpstr>'Prediction Summary'!Print_Titles</vt:lpstr>
      <vt:lpstr>Scoreboard!Print_Titles</vt:lpstr>
      <vt:lpstr>Qualified</vt:lpstr>
      <vt:lpstr>Quar1</vt:lpstr>
      <vt:lpstr>Quar2</vt:lpstr>
      <vt:lpstr>Quar3</vt:lpstr>
      <vt:lpstr>Round1</vt:lpstr>
      <vt:lpstr>Round2</vt:lpstr>
      <vt:lpstr>Round3</vt:lpstr>
      <vt:lpstr>RunnerUp</vt:lpstr>
      <vt:lpstr>Semi1</vt:lpstr>
      <vt:lpstr>Semi2</vt:lpstr>
      <vt:lpstr>Semi3</vt:lpstr>
      <vt:lpstr>Thir1</vt:lpstr>
      <vt:lpstr>Thir2</vt:lpstr>
      <vt:lpstr>Thir3</vt:lpstr>
      <vt:lpstr>ThirdPlace</vt:lpstr>
      <vt:lpstr>TopScorer</vt:lpstr>
      <vt:lpstr>'Prediction Summary'!ViewBoard</vt:lpstr>
      <vt:lpstr>ViewBoard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journalSHEET</dc:creator>
  <cp:lastModifiedBy>Admin</cp:lastModifiedBy>
  <cp:lastPrinted>2022-06-19T03:28:30Z</cp:lastPrinted>
  <dcterms:created xsi:type="dcterms:W3CDTF">2022-06-16T10:50:50Z</dcterms:created>
  <dcterms:modified xsi:type="dcterms:W3CDTF">2022-08-13T03:15:54Z</dcterms:modified>
</cp:coreProperties>
</file>